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updateLinks="never" codeName="ThisWorkbook" defaultThemeVersion="124226"/>
  <mc:AlternateContent xmlns:mc="http://schemas.openxmlformats.org/markup-compatibility/2006">
    <mc:Choice Requires="x15">
      <x15ac:absPath xmlns:x15ac="http://schemas.microsoft.com/office/spreadsheetml/2010/11/ac" url="G:\Full Report\29 Reconductoring OH01 (400kV)\Retender\03_Bidding Document\Volume-III\"/>
    </mc:Choice>
  </mc:AlternateContent>
  <xr:revisionPtr revIDLastSave="0" documentId="13_ncr:81_{0D914EFF-E7BB-457F-B4B3-7261AF318C59}" xr6:coauthVersionLast="36" xr6:coauthVersionMax="36" xr10:uidLastSave="{00000000-0000-0000-0000-000000000000}"/>
  <workbookProtection workbookPassword="EDCB" revisionsPassword="EE0B" lockStructure="1" lockRevision="1"/>
  <bookViews>
    <workbookView xWindow="360" yWindow="480" windowWidth="10515" windowHeight="4320" tabRatio="847" firstSheet="1" activeTab="15" xr2:uid="{00000000-000D-0000-FFFF-FFFF00000000}"/>
  </bookViews>
  <sheets>
    <sheet name="Basic" sheetId="1" state="hidden" r:id="rId1"/>
    <sheet name="Cover" sheetId="2" r:id="rId2"/>
    <sheet name="Instructions" sheetId="3" state="hidden" r:id="rId3"/>
    <sheet name="Names Bidder" sheetId="4" state="hidden" r:id="rId4"/>
    <sheet name="Name of Bidder" sheetId="5" r:id="rId5"/>
    <sheet name="Sch-1" sheetId="6" r:id="rId6"/>
    <sheet name="Sch-2" sheetId="7" r:id="rId7"/>
    <sheet name="Sch-3" sheetId="8" r:id="rId8"/>
    <sheet name="Sch-4" sheetId="9" r:id="rId9"/>
    <sheet name="Sch-5" sheetId="10" r:id="rId10"/>
    <sheet name="Sch-5 after discount" sheetId="11" state="hidden" r:id="rId11"/>
    <sheet name="Sch-6" sheetId="12" r:id="rId12"/>
    <sheet name="Sch-6 After Discount" sheetId="13" state="hidden" r:id="rId13"/>
    <sheet name="Sch-6 (After Discount)" sheetId="14" r:id="rId14"/>
    <sheet name="Sch-7" sheetId="15" r:id="rId15"/>
    <sheet name="Discount" sheetId="16" r:id="rId16"/>
    <sheet name="Octroi" sheetId="17" state="hidden" r:id="rId17"/>
    <sheet name="Entry Tax" sheetId="18" state="hidden" r:id="rId18"/>
    <sheet name="Other Taxes &amp; Duties" sheetId="19" state="hidden" r:id="rId19"/>
    <sheet name="Bid Form 2nd Envelope" sheetId="20"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s>
  <definedNames>
    <definedName name="\A" localSheetId="4">#REF!</definedName>
    <definedName name="\A" localSheetId="22">#REF!</definedName>
    <definedName name="\A" localSheetId="10">#REF!</definedName>
    <definedName name="\A" localSheetId="13">#REF!</definedName>
    <definedName name="\A">#REF!</definedName>
    <definedName name="\aa" localSheetId="4">#REF!</definedName>
    <definedName name="\aa" localSheetId="22">#REF!</definedName>
    <definedName name="\aa">#REF!</definedName>
    <definedName name="\B" localSheetId="4">#REF!</definedName>
    <definedName name="\B" localSheetId="22">#REF!</definedName>
    <definedName name="\B" localSheetId="10">#REF!</definedName>
    <definedName name="\B" localSheetId="13">#REF!</definedName>
    <definedName name="\B">#REF!</definedName>
    <definedName name="\C" localSheetId="4">#REF!</definedName>
    <definedName name="\C" localSheetId="22">#REF!</definedName>
    <definedName name="\C" localSheetId="10">#REF!</definedName>
    <definedName name="\C" localSheetId="13">#REF!</definedName>
    <definedName name="\C">#REF!</definedName>
    <definedName name="\M" localSheetId="4">#REF!</definedName>
    <definedName name="\M" localSheetId="22">#REF!</definedName>
    <definedName name="\M" localSheetId="10">#REF!</definedName>
    <definedName name="\M" localSheetId="13">#REF!</definedName>
    <definedName name="\M">#REF!</definedName>
    <definedName name="\N" localSheetId="4">#REF!</definedName>
    <definedName name="\N" localSheetId="22">#REF!</definedName>
    <definedName name="\N" localSheetId="10">#REF!</definedName>
    <definedName name="\N" localSheetId="13">#REF!</definedName>
    <definedName name="\N">#REF!</definedName>
    <definedName name="\P" localSheetId="4">#REF!</definedName>
    <definedName name="\P" localSheetId="22">#REF!</definedName>
    <definedName name="\P" localSheetId="10">#REF!</definedName>
    <definedName name="\P" localSheetId="13">#REF!</definedName>
    <definedName name="\P">#REF!</definedName>
    <definedName name="\R" localSheetId="4">#REF!</definedName>
    <definedName name="\R" localSheetId="22">#REF!</definedName>
    <definedName name="\R" localSheetId="10">#REF!</definedName>
    <definedName name="\R" localSheetId="13">#REF!</definedName>
    <definedName name="\R">#REF!</definedName>
    <definedName name="\U" localSheetId="4">#REF!</definedName>
    <definedName name="\U" localSheetId="22">#REF!</definedName>
    <definedName name="\U" localSheetId="10">#REF!</definedName>
    <definedName name="\U" localSheetId="13">#REF!</definedName>
    <definedName name="\U">#REF!</definedName>
    <definedName name="\V" localSheetId="4">#REF!</definedName>
    <definedName name="\V" localSheetId="22">#REF!</definedName>
    <definedName name="\V" localSheetId="10">#REF!</definedName>
    <definedName name="\V" localSheetId="13">#REF!</definedName>
    <definedName name="\V">#REF!</definedName>
    <definedName name="\x" localSheetId="4">#REF!</definedName>
    <definedName name="\x" localSheetId="22">#REF!</definedName>
    <definedName name="\x">#REF!</definedName>
    <definedName name="_xlnm._FilterDatabase" localSheetId="5" hidden="1">'Sch-1'!$16:$66</definedName>
    <definedName name="_xlnm._FilterDatabase" localSheetId="6" hidden="1">'Sch-2'!$A$16:$AF$64</definedName>
    <definedName name="ab" localSheetId="4">#REF!</definedName>
    <definedName name="ab" localSheetId="22">#REF!</definedName>
    <definedName name="ab" localSheetId="10">#REF!</definedName>
    <definedName name="ab" localSheetId="13">#REF!</definedName>
    <definedName name="ab">#REF!</definedName>
    <definedName name="biddername" localSheetId="22">#REF!</definedName>
    <definedName name="biddername">#REF!</definedName>
    <definedName name="BL2A" localSheetId="4">'[1]Attach-3 (QR)'!#REF!</definedName>
    <definedName name="BL2A">'[2]Attach-3 (QR)'!#REF!</definedName>
    <definedName name="BL2A2" localSheetId="4">'[1]Attach-3 (QR)'!#REF!</definedName>
    <definedName name="BL2A2" localSheetId="22">'[3]Attach-3 (QR)'!#REF!</definedName>
    <definedName name="BL2A2">'[4]Attach-3 (QR)'!#REF!</definedName>
    <definedName name="BL2AA" localSheetId="4">'[1]Attach-3 (QR)'!#REF!</definedName>
    <definedName name="BL2AA">'[2]Attach-3 (QR)'!#REF!</definedName>
    <definedName name="BL2AAA" localSheetId="4">'[1]Attach-3 (QR)'!#REF!</definedName>
    <definedName name="BL2AAA" localSheetId="22">'[3]Attach-3 (QR)'!#REF!</definedName>
    <definedName name="BL2AAA">'[4]Attach-3 (QR)'!#REF!</definedName>
    <definedName name="BL2B" localSheetId="4">'[1]Attach-3 (QR)'!#REF!</definedName>
    <definedName name="BL2B">'[2]Attach-3 (QR)'!#REF!</definedName>
    <definedName name="BL2BB" localSheetId="4">'[1]Attach-3 (QR)'!#REF!</definedName>
    <definedName name="BL2BB" localSheetId="22">'[3]Attach-3 (QR)'!#REF!</definedName>
    <definedName name="BL2BB">'[4]Attach-3 (QR)'!#REF!</definedName>
    <definedName name="BL2BBB" localSheetId="4">'[1]Attach-3 (QR)'!#REF!</definedName>
    <definedName name="BL2BBB" localSheetId="22">'[3]Attach-3 (QR)'!#REF!</definedName>
    <definedName name="BL2BBB">'[4]Attach-3 (QR)'!#REF!</definedName>
    <definedName name="BL2C" localSheetId="4">'[1]Attach-3 (QR)'!#REF!</definedName>
    <definedName name="BL2C">'[2]Attach-3 (QR)'!#REF!</definedName>
    <definedName name="BL2CC" localSheetId="4">'[1]Attach-3 (QR)'!#REF!</definedName>
    <definedName name="BL2CC" localSheetId="22">'[3]Attach-3 (QR)'!#REF!</definedName>
    <definedName name="BL2CC">'[4]Attach-3 (QR)'!#REF!</definedName>
    <definedName name="BL2CCC" localSheetId="4">'[1]Attach-3 (QR)'!#REF!</definedName>
    <definedName name="BL2CCC" localSheetId="22">'[3]Attach-3 (QR)'!#REF!</definedName>
    <definedName name="BL2CCC">'[4]Attach-3 (QR)'!#REF!</definedName>
    <definedName name="BL3A" localSheetId="4">'[1]Attach-3 (QR)'!#REF!</definedName>
    <definedName name="BL3A">'[2]Attach-3 (QR)'!#REF!</definedName>
    <definedName name="BL3AA" localSheetId="4">'[1]Attach-3 (QR)'!#REF!</definedName>
    <definedName name="BL3AA" localSheetId="22">'[3]Attach-3 (QR)'!#REF!</definedName>
    <definedName name="BL3AA">'[4]Attach-3 (QR)'!#REF!</definedName>
    <definedName name="BL3AAA" localSheetId="4">'[1]Attach-3 (QR)'!#REF!</definedName>
    <definedName name="BL3AAA" localSheetId="22">'[3]Attach-3 (QR)'!#REF!</definedName>
    <definedName name="BL3AAA">'[4]Attach-3 (QR)'!#REF!</definedName>
    <definedName name="BL3B" localSheetId="4">'[1]Attach-3 (QR)'!#REF!</definedName>
    <definedName name="BL3B">'[2]Attach-3 (QR)'!#REF!</definedName>
    <definedName name="BL3BB" localSheetId="4">'[1]Attach-3 (QR)'!#REF!</definedName>
    <definedName name="BL3BB" localSheetId="22">'[3]Attach-3 (QR)'!#REF!</definedName>
    <definedName name="BL3BB">'[4]Attach-3 (QR)'!#REF!</definedName>
    <definedName name="BL3BBB" localSheetId="4">'[1]Attach-3 (QR)'!#REF!</definedName>
    <definedName name="BL3BBB" localSheetId="22">'[3]Attach-3 (QR)'!#REF!</definedName>
    <definedName name="BL3BBB">'[4]Attach-3 (QR)'!#REF!</definedName>
    <definedName name="BL3C" localSheetId="4">'[1]Attach-3 (QR)'!#REF!</definedName>
    <definedName name="BL3C">'[2]Attach-3 (QR)'!#REF!</definedName>
    <definedName name="BL3CC" localSheetId="4">'[1]Attach-3 (QR)'!#REF!</definedName>
    <definedName name="BL3CC" localSheetId="22">'[3]Attach-3 (QR)'!#REF!</definedName>
    <definedName name="BL3CC">'[4]Attach-3 (QR)'!#REF!</definedName>
    <definedName name="BL3CCC" localSheetId="4">'[1]Attach-3 (QR)'!#REF!</definedName>
    <definedName name="BL3CCC" localSheetId="22">'[3]Attach-3 (QR)'!#REF!</definedName>
    <definedName name="BL3CCC">'[4]Attach-3 (QR)'!#REF!</definedName>
    <definedName name="BL4A" localSheetId="4">'[1]Attach-3 (QR)'!#REF!</definedName>
    <definedName name="BL4A">'[2]Attach-3 (QR)'!#REF!</definedName>
    <definedName name="BL4AA" localSheetId="4">'[1]Attach-3 (QR)'!#REF!</definedName>
    <definedName name="BL4AA" localSheetId="22">'[3]Attach-3 (QR)'!#REF!</definedName>
    <definedName name="BL4AA">'[4]Attach-3 (QR)'!#REF!</definedName>
    <definedName name="BL4AAA" localSheetId="4">'[1]Attach-3 (QR)'!#REF!</definedName>
    <definedName name="BL4AAA" localSheetId="22">'[3]Attach-3 (QR)'!#REF!</definedName>
    <definedName name="BL4AAA">'[4]Attach-3 (QR)'!#REF!</definedName>
    <definedName name="BL4B" localSheetId="4">'[1]Attach-3 (QR)'!#REF!</definedName>
    <definedName name="BL4B">'[2]Attach-3 (QR)'!#REF!</definedName>
    <definedName name="BL4BB" localSheetId="4">'[1]Attach-3 (QR)'!#REF!</definedName>
    <definedName name="BL4BB" localSheetId="22">'[3]Attach-3 (QR)'!#REF!</definedName>
    <definedName name="BL4BB">'[4]Attach-3 (QR)'!#REF!</definedName>
    <definedName name="BL4BBB" localSheetId="4">'[1]Attach-3 (QR)'!#REF!</definedName>
    <definedName name="BL4BBB" localSheetId="22">'[3]Attach-3 (QR)'!#REF!</definedName>
    <definedName name="BL4BBB">'[4]Attach-3 (QR)'!#REF!</definedName>
    <definedName name="BL4C" localSheetId="4">'[1]Attach-3 (QR)'!#REF!</definedName>
    <definedName name="BL4C">'[2]Attach-3 (QR)'!#REF!</definedName>
    <definedName name="BL4CC" localSheetId="4">'[1]Attach-3 (QR)'!#REF!</definedName>
    <definedName name="BL4CC" localSheetId="22">'[3]Attach-3 (QR)'!#REF!</definedName>
    <definedName name="BL4CC">'[4]Attach-3 (QR)'!#REF!</definedName>
    <definedName name="BL4CCC" localSheetId="4">'[1]Attach-3 (QR)'!#REF!</definedName>
    <definedName name="BL4CCC" localSheetId="22">'[3]Attach-3 (QR)'!#REF!</definedName>
    <definedName name="BL4CCC">'[4]Attach-3 (QR)'!#REF!</definedName>
    <definedName name="BL5A" localSheetId="4">'[1]Attach-3 (QR)'!#REF!</definedName>
    <definedName name="BL5A">'[2]Attach-3 (QR)'!#REF!</definedName>
    <definedName name="BL5AA" localSheetId="4">'[1]Attach-3 (QR)'!#REF!</definedName>
    <definedName name="BL5AA" localSheetId="22">'[3]Attach-3 (QR)'!#REF!</definedName>
    <definedName name="BL5AA">'[4]Attach-3 (QR)'!#REF!</definedName>
    <definedName name="BL5AAA" localSheetId="4">'[1]Attach-3 (QR)'!#REF!</definedName>
    <definedName name="BL5AAA" localSheetId="22">'[3]Attach-3 (QR)'!#REF!</definedName>
    <definedName name="BL5AAA">'[4]Attach-3 (QR)'!#REF!</definedName>
    <definedName name="BL5B" localSheetId="4">'[1]Attach-3 (QR)'!#REF!</definedName>
    <definedName name="BL5B">'[2]Attach-3 (QR)'!#REF!</definedName>
    <definedName name="BL5BB" localSheetId="4">'[1]Attach-3 (QR)'!#REF!</definedName>
    <definedName name="BL5BB" localSheetId="22">'[3]Attach-3 (QR)'!#REF!</definedName>
    <definedName name="BL5BB">'[4]Attach-3 (QR)'!#REF!</definedName>
    <definedName name="BL5BBB" localSheetId="4">'[1]Attach-3 (QR)'!#REF!</definedName>
    <definedName name="BL5BBB" localSheetId="22">'[3]Attach-3 (QR)'!#REF!</definedName>
    <definedName name="BL5BBB">'[4]Attach-3 (QR)'!#REF!</definedName>
    <definedName name="BL5C" localSheetId="4">'[1]Attach-3 (QR)'!#REF!</definedName>
    <definedName name="BL5C">'[2]Attach-3 (QR)'!#REF!</definedName>
    <definedName name="BL5CC" localSheetId="4">'[1]Attach-3 (QR)'!#REF!</definedName>
    <definedName name="BL5CC" localSheetId="22">'[3]Attach-3 (QR)'!#REF!</definedName>
    <definedName name="BL5CC">'[4]Attach-3 (QR)'!#REF!</definedName>
    <definedName name="BL5CCC" localSheetId="4">'[1]Attach-3 (QR)'!#REF!</definedName>
    <definedName name="BL5CCC" localSheetId="22">'[3]Attach-3 (QR)'!#REF!</definedName>
    <definedName name="BL5CCC">'[4]Attach-3 (QR)'!#REF!</definedName>
    <definedName name="CAPA1" localSheetId="4">'[1]Attach-3 (QR)'!#REF!</definedName>
    <definedName name="CAPA1" localSheetId="22">'[3]Attach-3 (QR)'!#REF!</definedName>
    <definedName name="CAPA1">'[4]Attach-3 (QR)'!#REF!</definedName>
    <definedName name="CAPA11" localSheetId="4">'[1]Attach-3 (QR)'!#REF!</definedName>
    <definedName name="CAPA11" localSheetId="22">'[3]Attach-3 (QR)'!#REF!</definedName>
    <definedName name="CAPA11">'[4]Attach-3 (QR)'!#REF!</definedName>
    <definedName name="CAPA111" localSheetId="4">'[1]Attach-3 (QR)'!#REF!</definedName>
    <definedName name="CAPA111" localSheetId="22">'[3]Attach-3 (QR)'!#REF!</definedName>
    <definedName name="CAPA111">'[4]Attach-3 (QR)'!#REF!</definedName>
    <definedName name="CAPA2" localSheetId="4">'[1]Attach-3 (QR)'!#REF!</definedName>
    <definedName name="CAPA2" localSheetId="22">'[3]Attach-3 (QR)'!#REF!</definedName>
    <definedName name="CAPA2">'[4]Attach-3 (QR)'!#REF!</definedName>
    <definedName name="CAPA22" localSheetId="4">'[1]Attach-3 (QR)'!#REF!</definedName>
    <definedName name="CAPA22" localSheetId="22">'[3]Attach-3 (QR)'!#REF!</definedName>
    <definedName name="CAPA22">'[4]Attach-3 (QR)'!#REF!</definedName>
    <definedName name="CAPA222" localSheetId="4">'[1]Attach-3 (QR)'!#REF!</definedName>
    <definedName name="CAPA222" localSheetId="22">'[3]Attach-3 (QR)'!#REF!</definedName>
    <definedName name="CAPA222">'[4]Attach-3 (QR)'!#REF!</definedName>
    <definedName name="CAPA3" localSheetId="4">'[1]Attach-3 (QR)'!#REF!</definedName>
    <definedName name="CAPA3" localSheetId="22">'[3]Attach-3 (QR)'!#REF!</definedName>
    <definedName name="CAPA3">'[4]Attach-3 (QR)'!#REF!</definedName>
    <definedName name="CAPA33" localSheetId="4">'[1]Attach-3 (QR)'!#REF!</definedName>
    <definedName name="CAPA33" localSheetId="22">'[3]Attach-3 (QR)'!#REF!</definedName>
    <definedName name="CAPA33">'[4]Attach-3 (QR)'!#REF!</definedName>
    <definedName name="CAPA333" localSheetId="4">'[1]Attach-3 (QR)'!#REF!</definedName>
    <definedName name="CAPA333" localSheetId="22">'[3]Attach-3 (QR)'!#REF!</definedName>
    <definedName name="CAPA333">'[4]Attach-3 (QR)'!#REF!</definedName>
    <definedName name="CAPA4" localSheetId="4">'[1]Attach-3 (QR)'!#REF!</definedName>
    <definedName name="CAPA4" localSheetId="22">'[3]Attach-3 (QR)'!#REF!</definedName>
    <definedName name="CAPA4">'[4]Attach-3 (QR)'!#REF!</definedName>
    <definedName name="CAPA44" localSheetId="4">'[1]Attach-3 (QR)'!#REF!</definedName>
    <definedName name="CAPA44" localSheetId="22">'[3]Attach-3 (QR)'!#REF!</definedName>
    <definedName name="CAPA44">'[4]Attach-3 (QR)'!#REF!</definedName>
    <definedName name="CAPA444" localSheetId="4">'[1]Attach-3 (QR)'!#REF!</definedName>
    <definedName name="CAPA444" localSheetId="22">'[3]Attach-3 (QR)'!#REF!</definedName>
    <definedName name="CAPA444">'[4]Attach-3 (QR)'!#REF!</definedName>
    <definedName name="CAPA7" localSheetId="4">'[1]Attach-3 (QR)'!#REF!</definedName>
    <definedName name="CAPA7" localSheetId="22">'[3]Attach-3 (QR)'!#REF!</definedName>
    <definedName name="CAPA7">'[4]Attach-3 (QR)'!#REF!</definedName>
    <definedName name="CAPA77" localSheetId="4">'[1]Attach-3 (QR)'!#REF!</definedName>
    <definedName name="CAPA77" localSheetId="22">'[3]Attach-3 (QR)'!#REF!</definedName>
    <definedName name="CAPA77">'[4]Attach-3 (QR)'!#REF!</definedName>
    <definedName name="CAPA777" localSheetId="4">'[1]Attach-3 (QR)'!#REF!</definedName>
    <definedName name="CAPA777" localSheetId="22">'[3]Attach-3 (QR)'!#REF!</definedName>
    <definedName name="CAPA777">'[4]Attach-3 (QR)'!#REF!</definedName>
    <definedName name="COO" localSheetId="4">'[5]Sch-1a'!#REF!</definedName>
    <definedName name="COO" localSheetId="22">'[6]Sch-1a'!#REF!</definedName>
    <definedName name="COO">'[7]Sch-1a'!#REF!</definedName>
    <definedName name="date" localSheetId="4">#REF!</definedName>
    <definedName name="date" localSheetId="22">#REF!</definedName>
    <definedName name="date">#REF!</definedName>
    <definedName name="iii" localSheetId="22">#REF!</definedName>
    <definedName name="iii">#REF!</definedName>
    <definedName name="logo1">"Picture 7"</definedName>
    <definedName name="MANU1" localSheetId="4">'[1]Attach-3 (QR)'!#REF!</definedName>
    <definedName name="MANU1" localSheetId="22">'[3]Attach-3 (QR)'!#REF!</definedName>
    <definedName name="MANU1">'[4]Attach-3 (QR)'!#REF!</definedName>
    <definedName name="MANU11" localSheetId="4">'[1]Attach-3 (QR)'!#REF!</definedName>
    <definedName name="MANU11" localSheetId="22">'[3]Attach-3 (QR)'!#REF!</definedName>
    <definedName name="MANU11">'[4]Attach-3 (QR)'!#REF!</definedName>
    <definedName name="MANU111" localSheetId="4">'[1]Attach-3 (QR)'!#REF!</definedName>
    <definedName name="MANU111" localSheetId="22">'[3]Attach-3 (QR)'!#REF!</definedName>
    <definedName name="MANU111">'[4]Attach-3 (QR)'!#REF!</definedName>
    <definedName name="MANU2" localSheetId="4">'[1]Attach-3 (QR)'!#REF!</definedName>
    <definedName name="MANU2" localSheetId="22">'[3]Attach-3 (QR)'!#REF!</definedName>
    <definedName name="MANU2">'[4]Attach-3 (QR)'!#REF!</definedName>
    <definedName name="MANU22" localSheetId="4">'[1]Attach-3 (QR)'!#REF!</definedName>
    <definedName name="MANU22" localSheetId="22">'[3]Attach-3 (QR)'!#REF!</definedName>
    <definedName name="MANU22">'[4]Attach-3 (QR)'!#REF!</definedName>
    <definedName name="MANU222" localSheetId="4">'[1]Attach-3 (QR)'!#REF!</definedName>
    <definedName name="MANU222" localSheetId="22">'[3]Attach-3 (QR)'!#REF!</definedName>
    <definedName name="MANU222">'[4]Attach-3 (QR)'!#REF!</definedName>
    <definedName name="MANU3" localSheetId="4">'[1]Attach-3 (QR)'!#REF!</definedName>
    <definedName name="MANU3" localSheetId="22">'[3]Attach-3 (QR)'!#REF!</definedName>
    <definedName name="MANU3">'[4]Attach-3 (QR)'!#REF!</definedName>
    <definedName name="MANU33" localSheetId="4">'[1]Attach-3 (QR)'!#REF!</definedName>
    <definedName name="MANU33" localSheetId="22">'[3]Attach-3 (QR)'!#REF!</definedName>
    <definedName name="MANU33">'[4]Attach-3 (QR)'!#REF!</definedName>
    <definedName name="MANU333" localSheetId="4">'[1]Attach-3 (QR)'!#REF!</definedName>
    <definedName name="MANU333" localSheetId="22">'[3]Attach-3 (QR)'!#REF!</definedName>
    <definedName name="MANU333">'[4]Attach-3 (QR)'!#REF!</definedName>
    <definedName name="MANU4" localSheetId="4">'[1]Attach-3 (QR)'!#REF!</definedName>
    <definedName name="MANU4" localSheetId="22">'[3]Attach-3 (QR)'!#REF!</definedName>
    <definedName name="MANU4">'[4]Attach-3 (QR)'!#REF!</definedName>
    <definedName name="MANU44" localSheetId="4">'[1]Attach-3 (QR)'!#REF!</definedName>
    <definedName name="MANU44" localSheetId="22">'[3]Attach-3 (QR)'!#REF!</definedName>
    <definedName name="MANU44">'[4]Attach-3 (QR)'!#REF!</definedName>
    <definedName name="MANU444" localSheetId="4">'[1]Attach-3 (QR)'!#REF!</definedName>
    <definedName name="MANU444" localSheetId="22">'[3]Attach-3 (QR)'!#REF!</definedName>
    <definedName name="MANU444">'[4]Attach-3 (QR)'!#REF!</definedName>
    <definedName name="MANU5" localSheetId="4">'[1]Attach-3 (QR)'!#REF!</definedName>
    <definedName name="MANU5" localSheetId="22">'[3]Attach-3 (QR)'!#REF!</definedName>
    <definedName name="MANU5">'[4]Attach-3 (QR)'!#REF!</definedName>
    <definedName name="MANU55" localSheetId="4">'[1]Attach-3 (QR)'!#REF!</definedName>
    <definedName name="MANU55" localSheetId="22">'[3]Attach-3 (QR)'!#REF!</definedName>
    <definedName name="MANU55">'[4]Attach-3 (QR)'!#REF!</definedName>
    <definedName name="MANU555" localSheetId="4">'[1]Attach-3 (QR)'!#REF!</definedName>
    <definedName name="MANU555" localSheetId="22">'[3]Attach-3 (QR)'!#REF!</definedName>
    <definedName name="MANU555">'[4]Attach-3 (QR)'!#REF!</definedName>
    <definedName name="PATH1" localSheetId="4">'[1]Attach-3 (QR)'!#REF!</definedName>
    <definedName name="PATH1" localSheetId="22">'[3]Attach-3 (QR)'!#REF!</definedName>
    <definedName name="PATH1">'[4]Attach-3 (QR)'!#REF!</definedName>
    <definedName name="PATH11" localSheetId="4">'[1]Attach-3 (QR)'!#REF!</definedName>
    <definedName name="PATH11" localSheetId="22">'[3]Attach-3 (QR)'!#REF!</definedName>
    <definedName name="PATH11">'[4]Attach-3 (QR)'!#REF!</definedName>
    <definedName name="PATH111" localSheetId="4">'[1]Attach-3 (QR)'!#REF!</definedName>
    <definedName name="PATH111" localSheetId="22">'[3]Attach-3 (QR)'!#REF!</definedName>
    <definedName name="PATH111">'[4]Attach-3 (QR)'!#REF!</definedName>
    <definedName name="PATH2" localSheetId="4">'[1]Attach-3 (QR)'!#REF!</definedName>
    <definedName name="PATH2" localSheetId="22">'[3]Attach-3 (QR)'!#REF!</definedName>
    <definedName name="PATH2">'[4]Attach-3 (QR)'!#REF!</definedName>
    <definedName name="PATH22" localSheetId="4">'[1]Attach-3 (QR)'!#REF!</definedName>
    <definedName name="PATH22" localSheetId="22">'[3]Attach-3 (QR)'!#REF!</definedName>
    <definedName name="PATH22">'[4]Attach-3 (QR)'!#REF!</definedName>
    <definedName name="PATH222" localSheetId="4">'[1]Attach-3 (QR)'!#REF!</definedName>
    <definedName name="PATH222" localSheetId="22">'[3]Attach-3 (QR)'!#REF!</definedName>
    <definedName name="PATH222">'[4]Attach-3 (QR)'!#REF!</definedName>
    <definedName name="PATH3" localSheetId="4">'[1]Attach-3 (QR)'!#REF!</definedName>
    <definedName name="PATH3" localSheetId="22">'[3]Attach-3 (QR)'!#REF!</definedName>
    <definedName name="PATH3">'[4]Attach-3 (QR)'!#REF!</definedName>
    <definedName name="PATH33" localSheetId="4">'[1]Attach-3 (QR)'!#REF!</definedName>
    <definedName name="PATH33" localSheetId="22">'[3]Attach-3 (QR)'!#REF!</definedName>
    <definedName name="PATH33">'[4]Attach-3 (QR)'!#REF!</definedName>
    <definedName name="PATH333" localSheetId="4">'[1]Attach-3 (QR)'!#REF!</definedName>
    <definedName name="PATH333" localSheetId="22">'[3]Attach-3 (QR)'!#REF!</definedName>
    <definedName name="PATH333">'[4]Attach-3 (QR)'!#REF!</definedName>
    <definedName name="PATH4" localSheetId="4">'[1]Attach-3 (QR)'!#REF!</definedName>
    <definedName name="PATH4" localSheetId="22">'[3]Attach-3 (QR)'!#REF!</definedName>
    <definedName name="PATH4">'[4]Attach-3 (QR)'!#REF!</definedName>
    <definedName name="PATH44" localSheetId="4">'[1]Attach-3 (QR)'!#REF!</definedName>
    <definedName name="PATH44" localSheetId="22">'[3]Attach-3 (QR)'!#REF!</definedName>
    <definedName name="PATH44">'[4]Attach-3 (QR)'!#REF!</definedName>
    <definedName name="PATH444" localSheetId="4">'[1]Attach-3 (QR)'!#REF!</definedName>
    <definedName name="PATH444" localSheetId="22">'[3]Attach-3 (QR)'!#REF!</definedName>
    <definedName name="PATH444">'[4]Attach-3 (QR)'!#REF!</definedName>
    <definedName name="PATH5" localSheetId="4">'[1]Attach-3 (QR)'!#REF!</definedName>
    <definedName name="PATH5" localSheetId="22">'[3]Attach-3 (QR)'!#REF!</definedName>
    <definedName name="PATH5">'[4]Attach-3 (QR)'!#REF!</definedName>
    <definedName name="PATH55" localSheetId="4">'[1]Attach-3 (QR)'!#REF!</definedName>
    <definedName name="PATH55" localSheetId="22">'[3]Attach-3 (QR)'!#REF!</definedName>
    <definedName name="PATH55">'[4]Attach-3 (QR)'!#REF!</definedName>
    <definedName name="PATH555" localSheetId="4">'[1]Attach-3 (QR)'!#REF!</definedName>
    <definedName name="PATH555" localSheetId="22">'[3]Attach-3 (QR)'!#REF!</definedName>
    <definedName name="PATH555">'[4]Attach-3 (QR)'!#REF!</definedName>
    <definedName name="PATHAR1" localSheetId="4">'[1]Attach-3 (QR)'!#REF!</definedName>
    <definedName name="PATHAR1">'[2]Attach-3 (QR)'!#REF!</definedName>
    <definedName name="PATHAR2" localSheetId="4">'[1]Attach-3 (QR)'!#REF!</definedName>
    <definedName name="PATHAR2">'[2]Attach-3 (QR)'!#REF!</definedName>
    <definedName name="PATHAR3" localSheetId="4">'[1]Attach-3 (QR)'!#REF!</definedName>
    <definedName name="PATHAR3">'[2]Attach-3 (QR)'!#REF!</definedName>
    <definedName name="PATHJV1" localSheetId="4">'[1]Attach-3 (QR)'!#REF!</definedName>
    <definedName name="PATHJV1" localSheetId="22">'[3]Attach-3 (QR)'!#REF!</definedName>
    <definedName name="PATHJV1">'[4]Attach-3 (QR)'!#REF!</definedName>
    <definedName name="PATHJV11" localSheetId="4">'[1]Attach-3 (QR)'!#REF!</definedName>
    <definedName name="PATHJV11" localSheetId="22">'[3]Attach-3 (QR)'!#REF!</definedName>
    <definedName name="PATHJV11">'[4]Attach-3 (QR)'!#REF!</definedName>
    <definedName name="PATHJV111" localSheetId="4">'[1]Attach-3 (QR)'!#REF!</definedName>
    <definedName name="PATHJV111" localSheetId="22">'[3]Attach-3 (QR)'!#REF!</definedName>
    <definedName name="PATHJV111">'[4]Attach-3 (QR)'!#REF!</definedName>
    <definedName name="PATHJV2" localSheetId="4">'[1]Attach-3 (QR)'!#REF!</definedName>
    <definedName name="PATHJV2" localSheetId="22">'[3]Attach-3 (QR)'!#REF!</definedName>
    <definedName name="PATHJV2">'[4]Attach-3 (QR)'!#REF!</definedName>
    <definedName name="PATHJV22" localSheetId="4">'[1]Attach-3 (QR)'!#REF!</definedName>
    <definedName name="PATHJV22" localSheetId="22">'[3]Attach-3 (QR)'!#REF!</definedName>
    <definedName name="PATHJV22">'[4]Attach-3 (QR)'!#REF!</definedName>
    <definedName name="PATHJV222" localSheetId="4">'[1]Attach-3 (QR)'!#REF!</definedName>
    <definedName name="PATHJV222" localSheetId="22">'[3]Attach-3 (QR)'!#REF!</definedName>
    <definedName name="PATHJV222">'[4]Attach-3 (QR)'!#REF!</definedName>
    <definedName name="PATHJV3" localSheetId="4">'[1]Attach-3 (QR)'!#REF!</definedName>
    <definedName name="PATHJV3" localSheetId="22">'[3]Attach-3 (QR)'!#REF!</definedName>
    <definedName name="PATHJV3">'[4]Attach-3 (QR)'!#REF!</definedName>
    <definedName name="PATHJV33" localSheetId="4">'[1]Attach-3 (QR)'!#REF!</definedName>
    <definedName name="PATHJV33" localSheetId="22">'[3]Attach-3 (QR)'!#REF!</definedName>
    <definedName name="PATHJV33">'[4]Attach-3 (QR)'!#REF!</definedName>
    <definedName name="PATHJV333" localSheetId="4">'[1]Attach-3 (QR)'!#REF!</definedName>
    <definedName name="PATHJV333" localSheetId="22">'[3]Attach-3 (QR)'!#REF!</definedName>
    <definedName name="PATHJV333">'[4]Attach-3 (QR)'!#REF!</definedName>
    <definedName name="PATHJVPR1" localSheetId="4">'[1]Attach-3 (QR)'!#REF!</definedName>
    <definedName name="PATHJVPR1">'[2]Attach-3 (QR)'!#REF!</definedName>
    <definedName name="PATHJVPR11" localSheetId="4">'[1]Attach-3 (QR)'!#REF!</definedName>
    <definedName name="PATHJVPR11" localSheetId="22">'[3]Attach-3 (QR)'!#REF!</definedName>
    <definedName name="PATHJVPR11">'[4]Attach-3 (QR)'!#REF!</definedName>
    <definedName name="PATHJVPR111" localSheetId="4">'[1]Attach-3 (QR)'!#REF!</definedName>
    <definedName name="PATHJVPR111" localSheetId="22">'[3]Attach-3 (QR)'!#REF!</definedName>
    <definedName name="PATHJVPR111">'[4]Attach-3 (QR)'!#REF!</definedName>
    <definedName name="PATHJVPR2" localSheetId="4">'[1]Attach-3 (QR)'!#REF!</definedName>
    <definedName name="PATHJVPR2">'[2]Attach-3 (QR)'!#REF!</definedName>
    <definedName name="PATHJVPR22" localSheetId="4">'[1]Attach-3 (QR)'!#REF!</definedName>
    <definedName name="PATHJVPR22" localSheetId="22">'[3]Attach-3 (QR)'!#REF!</definedName>
    <definedName name="PATHJVPR22">'[4]Attach-3 (QR)'!#REF!</definedName>
    <definedName name="PATHJVPR222" localSheetId="4">'[1]Attach-3 (QR)'!#REF!</definedName>
    <definedName name="PATHJVPR222" localSheetId="22">'[3]Attach-3 (QR)'!#REF!</definedName>
    <definedName name="PATHJVPR222">'[4]Attach-3 (QR)'!#REF!</definedName>
    <definedName name="PATHLA1" localSheetId="4">'[1]Attach-3 (QR)'!#REF!</definedName>
    <definedName name="PATHLA1" localSheetId="22">'[3]Attach-3 (QR)'!#REF!</definedName>
    <definedName name="PATHLA1">'[4]Attach-3 (QR)'!#REF!</definedName>
    <definedName name="PATHLA2" localSheetId="4">'[1]Attach-3 (QR)'!#REF!</definedName>
    <definedName name="PATHLA2" localSheetId="22">'[3]Attach-3 (QR)'!#REF!</definedName>
    <definedName name="PATHLA2">'[4]Attach-3 (QR)'!#REF!</definedName>
    <definedName name="PATHLA3" localSheetId="4">'[1]Attach-3 (QR)'!#REF!</definedName>
    <definedName name="PATHLA3" localSheetId="22">'[3]Attach-3 (QR)'!#REF!</definedName>
    <definedName name="PATHLA3">'[4]Attach-3 (QR)'!#REF!</definedName>
    <definedName name="PATHLP1" localSheetId="4">'[1]Attach-3 (QR)'!#REF!</definedName>
    <definedName name="PATHLP1">'[2]Attach-3 (QR)'!#REF!</definedName>
    <definedName name="PATHLP2" localSheetId="4">'[1]Attach-3 (QR)'!#REF!</definedName>
    <definedName name="PATHLP2" localSheetId="22">'[3]Attach-3 (QR)'!#REF!</definedName>
    <definedName name="PATHLP2">'[4]Attach-3 (QR)'!#REF!</definedName>
    <definedName name="PATHLP3" localSheetId="4">'[1]Attach-3 (QR)'!#REF!</definedName>
    <definedName name="PATHLP3" localSheetId="22">'[3]Attach-3 (QR)'!#REF!</definedName>
    <definedName name="PATHLP3">'[4]Attach-3 (QR)'!#REF!</definedName>
    <definedName name="PATHPR1" localSheetId="4">'[1]Attach-3 (QR)'!#REF!</definedName>
    <definedName name="PATHPR1">'[2]Attach-3 (QR)'!#REF!</definedName>
    <definedName name="PATHPR2" localSheetId="4">'[1]Attach-3 (QR)'!#REF!</definedName>
    <definedName name="PATHPR2" localSheetId="22">'[3]Attach-3 (QR)'!#REF!</definedName>
    <definedName name="PATHPR2">'[4]Attach-3 (QR)'!#REF!</definedName>
    <definedName name="_xlnm.Print_Area" localSheetId="19">'Bid Form 2nd Envelope'!$A$1:$F$66</definedName>
    <definedName name="_xlnm.Print_Area" localSheetId="15">Discount!$A$2:$G$40</definedName>
    <definedName name="_xlnm.Print_Area" localSheetId="17">'Entry Tax'!$A$1:$E$16</definedName>
    <definedName name="_xlnm.Print_Area" localSheetId="2">Instructions!$A$1:$C$65</definedName>
    <definedName name="_xlnm.Print_Area" localSheetId="4">'Name of Bidder'!$B$1:$C$32</definedName>
    <definedName name="_xlnm.Print_Area" localSheetId="3">'Names Bidder'!$B$1:$G$28</definedName>
    <definedName name="_xlnm.Print_Area" localSheetId="16">Octroi!$A$1:$E$16</definedName>
    <definedName name="_xlnm.Print_Area" localSheetId="18">'Other Taxes &amp; Duties'!$A$1:$F$16</definedName>
    <definedName name="_xlnm.Print_Area" localSheetId="5">'Sch-1'!$A$1:$N$70</definedName>
    <definedName name="_xlnm.Print_Area" localSheetId="6">'Sch-2'!$A$1:$J$67</definedName>
    <definedName name="_xlnm.Print_Area" localSheetId="7">'Sch-3'!$A$1:$P$31</definedName>
    <definedName name="_xlnm.Print_Area" localSheetId="8">'Sch-4'!$A$1:$P$24</definedName>
    <definedName name="_xlnm.Print_Area" localSheetId="9">'Sch-5'!$A$1:$E$23</definedName>
    <definedName name="_xlnm.Print_Area" localSheetId="10">'Sch-5 after discount'!$A$1:$E$23</definedName>
    <definedName name="_xlnm.Print_Area" localSheetId="11">'Sch-6'!$A$1:$D$32</definedName>
    <definedName name="_xlnm.Print_Area" localSheetId="13">'Sch-6 (After Discount)'!$A$1:$D$32</definedName>
    <definedName name="_xlnm.Print_Area" localSheetId="12">'Sch-6 After Discount'!$A$1:$D$31</definedName>
    <definedName name="_xlnm.Print_Area" localSheetId="14">'Sch-7'!$A$1:$M$22</definedName>
    <definedName name="_xlnm.Print_Titles" localSheetId="5">'Sch-1'!$15:$16</definedName>
    <definedName name="_xlnm.Print_Titles" localSheetId="6">'Sch-2'!$15:$16</definedName>
    <definedName name="_xlnm.Print_Titles" localSheetId="7">'Sch-3'!$15:$16</definedName>
    <definedName name="_xlnm.Print_Titles" localSheetId="9">'Sch-5'!$3:$14</definedName>
    <definedName name="_xlnm.Print_Titles" localSheetId="10">'Sch-5 after discount'!$3:$14</definedName>
    <definedName name="_xlnm.Print_Titles" localSheetId="11">'Sch-6'!$3:$14</definedName>
    <definedName name="_xlnm.Print_Titles" localSheetId="13">'Sch-6 (After Discount)'!$3:$14</definedName>
    <definedName name="_xlnm.Print_Titles" localSheetId="12">'Sch-6 After Discount'!$3:$13</definedName>
    <definedName name="printedname" localSheetId="4">#REF!</definedName>
    <definedName name="printedname" localSheetId="22">#REF!</definedName>
    <definedName name="printedname">#REF!</definedName>
    <definedName name="_xlnm.Recorder" localSheetId="19">#REF!</definedName>
    <definedName name="_xlnm.Recorder" localSheetId="1">#REF!</definedName>
    <definedName name="_xlnm.Recorder" localSheetId="15">#REF!</definedName>
    <definedName name="_xlnm.Recorder" localSheetId="17">#REF!</definedName>
    <definedName name="_xlnm.Recorder" localSheetId="2">#REF!</definedName>
    <definedName name="_xlnm.Recorder" localSheetId="4">#REF!</definedName>
    <definedName name="_xlnm.Recorder" localSheetId="3">#REF!</definedName>
    <definedName name="_xlnm.Recorder" localSheetId="22">#REF!</definedName>
    <definedName name="_xlnm.Recorder" localSheetId="16">#REF!</definedName>
    <definedName name="_xlnm.Recorder" localSheetId="18">#REF!</definedName>
    <definedName name="_xlnm.Recorder" localSheetId="9">#REF!</definedName>
    <definedName name="_xlnm.Recorder" localSheetId="10">#REF!</definedName>
    <definedName name="_xlnm.Recorder" localSheetId="11">#REF!</definedName>
    <definedName name="_xlnm.Recorder" localSheetId="13">#REF!</definedName>
    <definedName name="_xlnm.Recorder" localSheetId="12">#REF!</definedName>
    <definedName name="_xlnm.Recorder">#REF!</definedName>
    <definedName name="TEST" localSheetId="19">#REF!</definedName>
    <definedName name="TEST" localSheetId="1">#REF!</definedName>
    <definedName name="TEST" localSheetId="15">#REF!</definedName>
    <definedName name="TEST" localSheetId="17">#REF!</definedName>
    <definedName name="TEST" localSheetId="2">#REF!</definedName>
    <definedName name="TEST" localSheetId="4">#REF!</definedName>
    <definedName name="TEST" localSheetId="3">#REF!</definedName>
    <definedName name="TEST" localSheetId="22">#REF!</definedName>
    <definedName name="TEST" localSheetId="16">#REF!</definedName>
    <definedName name="TEST" localSheetId="18">#REF!</definedName>
    <definedName name="TEST" localSheetId="9">#REF!</definedName>
    <definedName name="TEST" localSheetId="10">#REF!</definedName>
    <definedName name="TEST" localSheetId="11">#REF!</definedName>
    <definedName name="TEST" localSheetId="13">#REF!</definedName>
    <definedName name="TEST" localSheetId="12">#REF!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9" hidden="1">'Bid Form 2nd Envelope'!$A$1:$F$66</definedName>
    <definedName name="Z_01ACF2E1_8E61_4459_ABC1_B6C183DEED61_.wvu.PrintArea" localSheetId="17" hidden="1">'Entry Tax'!$A$1:$E$16</definedName>
    <definedName name="Z_01ACF2E1_8E61_4459_ABC1_B6C183DEED61_.wvu.PrintArea" localSheetId="3" hidden="1">'Names Bidder'!$B$1:$E$26</definedName>
    <definedName name="Z_01ACF2E1_8E61_4459_ABC1_B6C183DEED61_.wvu.PrintArea" localSheetId="16" hidden="1">Octroi!$A$1:$E$16</definedName>
    <definedName name="Z_01ACF2E1_8E61_4459_ABC1_B6C183DEED61_.wvu.PrintArea" localSheetId="18" hidden="1">'Other Taxes &amp; Duties'!$A$1:$F$16</definedName>
    <definedName name="Z_01ACF2E1_8E61_4459_ABC1_B6C183DEED61_.wvu.PrintArea" localSheetId="9" hidden="1">'Sch-5'!$A$1:$E$24</definedName>
    <definedName name="Z_01ACF2E1_8E61_4459_ABC1_B6C183DEED61_.wvu.PrintArea" localSheetId="10" hidden="1">'Sch-5 after discount'!$A$1:$E$24</definedName>
    <definedName name="Z_01ACF2E1_8E61_4459_ABC1_B6C183DEED61_.wvu.PrintArea" localSheetId="11" hidden="1">'Sch-6'!$A$1:$D$34</definedName>
    <definedName name="Z_01ACF2E1_8E61_4459_ABC1_B6C183DEED61_.wvu.PrintArea" localSheetId="13" hidden="1">'Sch-6 (After Discount)'!$A$1:$D$34</definedName>
    <definedName name="Z_01ACF2E1_8E61_4459_ABC1_B6C183DEED61_.wvu.PrintArea" localSheetId="12" hidden="1">'Sch-6 After Discount'!$A$1:$D$33</definedName>
    <definedName name="Z_01ACF2E1_8E61_4459_ABC1_B6C183DEED61_.wvu.PrintTitles" localSheetId="9" hidden="1">'Sch-5'!$3:$14</definedName>
    <definedName name="Z_01ACF2E1_8E61_4459_ABC1_B6C183DEED61_.wvu.PrintTitles" localSheetId="10" hidden="1">'Sch-5 after discount'!$3:$14</definedName>
    <definedName name="Z_01ACF2E1_8E61_4459_ABC1_B6C183DEED61_.wvu.PrintTitles" localSheetId="11" hidden="1">'Sch-6'!$3:$14</definedName>
    <definedName name="Z_01ACF2E1_8E61_4459_ABC1_B6C183DEED61_.wvu.PrintTitles" localSheetId="13" hidden="1">'Sch-6 (After Discount)'!$3:$14</definedName>
    <definedName name="Z_01ACF2E1_8E61_4459_ABC1_B6C183DEED61_.wvu.PrintTitles" localSheetId="12" hidden="1">'Sch-6 After Discount'!$3:$13</definedName>
    <definedName name="Z_10C023E0_48F2_4C19_A763_BD56B5B04DBE_.wvu.Cols" localSheetId="0" hidden="1">Basic!$I:$I</definedName>
    <definedName name="Z_10C023E0_48F2_4C19_A763_BD56B5B04DBE_.wvu.Cols" localSheetId="19" hidden="1">'Bid Form 2nd Envelope'!$H:$AO</definedName>
    <definedName name="Z_10C023E0_48F2_4C19_A763_BD56B5B04DBE_.wvu.Cols" localSheetId="15" hidden="1">Discount!$H:$L</definedName>
    <definedName name="Z_10C023E0_48F2_4C19_A763_BD56B5B04DBE_.wvu.Cols" localSheetId="4" hidden="1">'Name of Bidder'!$A:$A,'Name of Bidder'!$D:$I,'Name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10C023E0_48F2_4C19_A763_BD56B5B04DBE_.wvu.Cols" localSheetId="3" hidden="1">'Names Bidder'!$H:$H,'Names Bidder'!$K:$K</definedName>
    <definedName name="Z_10C023E0_48F2_4C19_A763_BD56B5B04DBE_.wvu.Cols" localSheetId="22" hidden="1">'N-W (Cr.)'!$A:$O,'N-W (Cr.)'!$T:$DL</definedName>
    <definedName name="Z_10C023E0_48F2_4C19_A763_BD56B5B04DBE_.wvu.Cols" localSheetId="5" hidden="1">'Sch-1'!$O:$T,'Sch-1'!$X:$AK</definedName>
    <definedName name="Z_10C023E0_48F2_4C19_A763_BD56B5B04DBE_.wvu.Cols" localSheetId="7" hidden="1">'Sch-3'!$Q:$Y</definedName>
    <definedName name="Z_10C023E0_48F2_4C19_A763_BD56B5B04DBE_.wvu.Cols" localSheetId="9" hidden="1">'Sch-5'!$F:$T</definedName>
    <definedName name="Z_10C023E0_48F2_4C19_A763_BD56B5B04DBE_.wvu.Cols" localSheetId="13" hidden="1">'Sch-6 (After Discount)'!$E:$F</definedName>
    <definedName name="Z_10C023E0_48F2_4C19_A763_BD56B5B04DBE_.wvu.Cols" localSheetId="14" hidden="1">'Sch-7'!$AA:$AG</definedName>
    <definedName name="Z_10C023E0_48F2_4C19_A763_BD56B5B04DBE_.wvu.FilterData" localSheetId="5" hidden="1">'Sch-1'!$16:$66</definedName>
    <definedName name="Z_10C023E0_48F2_4C19_A763_BD56B5B04DBE_.wvu.FilterData" localSheetId="6" hidden="1">'Sch-2'!$A$16:$AF$64</definedName>
    <definedName name="Z_10C023E0_48F2_4C19_A763_BD56B5B04DBE_.wvu.PrintArea" localSheetId="19" hidden="1">'Bid Form 2nd Envelope'!$A$1:$F$66</definedName>
    <definedName name="Z_10C023E0_48F2_4C19_A763_BD56B5B04DBE_.wvu.PrintArea" localSheetId="15" hidden="1">Discount!$A$2:$G$40</definedName>
    <definedName name="Z_10C023E0_48F2_4C19_A763_BD56B5B04DBE_.wvu.PrintArea" localSheetId="17" hidden="1">'Entry Tax'!$A$1:$E$16</definedName>
    <definedName name="Z_10C023E0_48F2_4C19_A763_BD56B5B04DBE_.wvu.PrintArea" localSheetId="2" hidden="1">Instructions!$A$1:$C$65</definedName>
    <definedName name="Z_10C023E0_48F2_4C19_A763_BD56B5B04DBE_.wvu.PrintArea" localSheetId="4" hidden="1">'Name of Bidder'!$B$1:$C$32</definedName>
    <definedName name="Z_10C023E0_48F2_4C19_A763_BD56B5B04DBE_.wvu.PrintArea" localSheetId="3" hidden="1">'Names Bidder'!$B$1:$G$28</definedName>
    <definedName name="Z_10C023E0_48F2_4C19_A763_BD56B5B04DBE_.wvu.PrintArea" localSheetId="16" hidden="1">Octroi!$A$1:$E$16</definedName>
    <definedName name="Z_10C023E0_48F2_4C19_A763_BD56B5B04DBE_.wvu.PrintArea" localSheetId="18" hidden="1">'Other Taxes &amp; Duties'!$A$1:$F$16</definedName>
    <definedName name="Z_10C023E0_48F2_4C19_A763_BD56B5B04DBE_.wvu.PrintArea" localSheetId="5" hidden="1">'Sch-1'!$A$1:$N$70</definedName>
    <definedName name="Z_10C023E0_48F2_4C19_A763_BD56B5B04DBE_.wvu.PrintArea" localSheetId="6" hidden="1">'Sch-2'!$A$1:$J$67</definedName>
    <definedName name="Z_10C023E0_48F2_4C19_A763_BD56B5B04DBE_.wvu.PrintArea" localSheetId="7" hidden="1">'Sch-3'!$A$1:$P$31</definedName>
    <definedName name="Z_10C023E0_48F2_4C19_A763_BD56B5B04DBE_.wvu.PrintArea" localSheetId="8" hidden="1">'Sch-4'!$A$1:$P$24</definedName>
    <definedName name="Z_10C023E0_48F2_4C19_A763_BD56B5B04DBE_.wvu.PrintArea" localSheetId="9" hidden="1">'Sch-5'!$A$1:$E$23</definedName>
    <definedName name="Z_10C023E0_48F2_4C19_A763_BD56B5B04DBE_.wvu.PrintArea" localSheetId="10" hidden="1">'Sch-5 after discount'!$A$1:$E$23</definedName>
    <definedName name="Z_10C023E0_48F2_4C19_A763_BD56B5B04DBE_.wvu.PrintArea" localSheetId="11" hidden="1">'Sch-6'!$A$1:$D$32</definedName>
    <definedName name="Z_10C023E0_48F2_4C19_A763_BD56B5B04DBE_.wvu.PrintArea" localSheetId="13" hidden="1">'Sch-6 (After Discount)'!$A$1:$D$32</definedName>
    <definedName name="Z_10C023E0_48F2_4C19_A763_BD56B5B04DBE_.wvu.PrintArea" localSheetId="12" hidden="1">'Sch-6 After Discount'!$A$1:$D$31</definedName>
    <definedName name="Z_10C023E0_48F2_4C19_A763_BD56B5B04DBE_.wvu.PrintArea" localSheetId="14" hidden="1">'Sch-7'!$A$1:$M$22</definedName>
    <definedName name="Z_10C023E0_48F2_4C19_A763_BD56B5B04DBE_.wvu.PrintTitles" localSheetId="5" hidden="1">'Sch-1'!$15:$16</definedName>
    <definedName name="Z_10C023E0_48F2_4C19_A763_BD56B5B04DBE_.wvu.PrintTitles" localSheetId="6" hidden="1">'Sch-2'!$15:$16</definedName>
    <definedName name="Z_10C023E0_48F2_4C19_A763_BD56B5B04DBE_.wvu.PrintTitles" localSheetId="7" hidden="1">'Sch-3'!$15:$16</definedName>
    <definedName name="Z_10C023E0_48F2_4C19_A763_BD56B5B04DBE_.wvu.PrintTitles" localSheetId="9" hidden="1">'Sch-5'!$3:$14</definedName>
    <definedName name="Z_10C023E0_48F2_4C19_A763_BD56B5B04DBE_.wvu.PrintTitles" localSheetId="10" hidden="1">'Sch-5 after discount'!$3:$14</definedName>
    <definedName name="Z_10C023E0_48F2_4C19_A763_BD56B5B04DBE_.wvu.PrintTitles" localSheetId="11" hidden="1">'Sch-6'!$3:$14</definedName>
    <definedName name="Z_10C023E0_48F2_4C19_A763_BD56B5B04DBE_.wvu.PrintTitles" localSheetId="13" hidden="1">'Sch-6 (After Discount)'!$3:$14</definedName>
    <definedName name="Z_10C023E0_48F2_4C19_A763_BD56B5B04DBE_.wvu.PrintTitles" localSheetId="12" hidden="1">'Sch-6 After Discount'!$3:$13</definedName>
    <definedName name="Z_10C023E0_48F2_4C19_A763_BD56B5B04DBE_.wvu.Rows" localSheetId="1" hidden="1">Cover!$7:$7</definedName>
    <definedName name="Z_10C023E0_48F2_4C19_A763_BD56B5B04DBE_.wvu.Rows" localSheetId="15" hidden="1">Discount!$21:$22,Discount!$27:$32</definedName>
    <definedName name="Z_10C023E0_48F2_4C19_A763_BD56B5B04DBE_.wvu.Rows" localSheetId="4" hidden="1">'Name of Bidder'!$8:$8,'Name of Bidder'!$19:$27</definedName>
    <definedName name="Z_10C023E0_48F2_4C19_A763_BD56B5B04DBE_.wvu.Rows" localSheetId="3" hidden="1">'Names Bidder'!$19:$22</definedName>
    <definedName name="Z_10C023E0_48F2_4C19_A763_BD56B5B04DBE_.wvu.Rows" localSheetId="14" hidden="1">'Sch-7'!$62:$180</definedName>
    <definedName name="Z_14D7F02E_BCCA_4517_ABC7_537FF4AEB67A_.wvu.Cols" localSheetId="9" hidden="1">'Sch-5'!$I:$P</definedName>
    <definedName name="Z_14D7F02E_BCCA_4517_ABC7_537FF4AEB67A_.wvu.Cols" localSheetId="10" hidden="1">'Sch-5 after discount'!$I:$P</definedName>
    <definedName name="Z_14D7F02E_BCCA_4517_ABC7_537FF4AEB67A_.wvu.PrintArea" localSheetId="19" hidden="1">'Bid Form 2nd Envelope'!$A$1:$F$66</definedName>
    <definedName name="Z_14D7F02E_BCCA_4517_ABC7_537FF4AEB67A_.wvu.PrintArea" localSheetId="2" hidden="1">Instructions!$A$1:$C$65</definedName>
    <definedName name="Z_14D7F02E_BCCA_4517_ABC7_537FF4AEB67A_.wvu.PrintArea" localSheetId="3" hidden="1">'Names Bidder'!$B$1:$E$26</definedName>
    <definedName name="Z_14D7F02E_BCCA_4517_ABC7_537FF4AEB67A_.wvu.PrintArea" localSheetId="9" hidden="1">'Sch-5'!$A$1:$E$23</definedName>
    <definedName name="Z_14D7F02E_BCCA_4517_ABC7_537FF4AEB67A_.wvu.PrintArea" localSheetId="10" hidden="1">'Sch-5 after discount'!$A$1:$E$23</definedName>
    <definedName name="Z_14D7F02E_BCCA_4517_ABC7_537FF4AEB67A_.wvu.PrintArea" localSheetId="11" hidden="1">'Sch-6'!$A$1:$D$33</definedName>
    <definedName name="Z_14D7F02E_BCCA_4517_ABC7_537FF4AEB67A_.wvu.PrintArea" localSheetId="13" hidden="1">'Sch-6 (After Discount)'!$A$1:$D$33</definedName>
    <definedName name="Z_14D7F02E_BCCA_4517_ABC7_537FF4AEB67A_.wvu.PrintArea" localSheetId="12" hidden="1">'Sch-6 After Discount'!$A$1:$D$32</definedName>
    <definedName name="Z_14D7F02E_BCCA_4517_ABC7_537FF4AEB67A_.wvu.PrintTitles" localSheetId="9" hidden="1">'Sch-5'!$3:$14</definedName>
    <definedName name="Z_14D7F02E_BCCA_4517_ABC7_537FF4AEB67A_.wvu.PrintTitles" localSheetId="10" hidden="1">'Sch-5 after discount'!$3:$14</definedName>
    <definedName name="Z_14D7F02E_BCCA_4517_ABC7_537FF4AEB67A_.wvu.PrintTitles" localSheetId="11" hidden="1">'Sch-6'!$3:$14</definedName>
    <definedName name="Z_14D7F02E_BCCA_4517_ABC7_537FF4AEB67A_.wvu.PrintTitles" localSheetId="13" hidden="1">'Sch-6 (After Discount)'!$3:$14</definedName>
    <definedName name="Z_14D7F02E_BCCA_4517_ABC7_537FF4AEB67A_.wvu.PrintTitles" localSheetId="12" hidden="1">'Sch-6 After Discount'!$3:$13</definedName>
    <definedName name="Z_1586E746_E770_4DE8_8EE8_42BC4CF5206B_.wvu.Cols" localSheetId="4" hidden="1">'Name of Bidder'!$A$1:$A$65536,'Name of Bidder'!$E$1:$H$65536</definedName>
    <definedName name="Z_1586E746_E770_4DE8_8EE8_42BC4CF5206B_.wvu.PrintArea" localSheetId="4" hidden="1">'Name of Bidder'!$B$1:$C$32</definedName>
    <definedName name="Z_1586E746_E770_4DE8_8EE8_42BC4CF5206B_.wvu.Rows" localSheetId="4" hidden="1">'Name of Bidder'!$A$23:$IV$26</definedName>
    <definedName name="Z_18EA11B4_BD82_47BF_99FA_7AB19BF74D0B_.wvu.Cols" localSheetId="0" hidden="1">Basic!$I:$I</definedName>
    <definedName name="Z_18EA11B4_BD82_47BF_99FA_7AB19BF74D0B_.wvu.Cols" localSheetId="19" hidden="1">'Bid Form 2nd Envelope'!$H:$AO</definedName>
    <definedName name="Z_18EA11B4_BD82_47BF_99FA_7AB19BF74D0B_.wvu.Cols" localSheetId="15" hidden="1">Discount!$H:$L</definedName>
    <definedName name="Z_18EA11B4_BD82_47BF_99FA_7AB19BF74D0B_.wvu.Cols" localSheetId="3" hidden="1">'Names Bidder'!$H:$H,'Names Bidder'!$K:$K</definedName>
    <definedName name="Z_18EA11B4_BD82_47BF_99FA_7AB19BF74D0B_.wvu.Cols" localSheetId="22" hidden="1">'N-W (Cr.)'!$A:$O,'N-W (Cr.)'!$T:$DL</definedName>
    <definedName name="Z_18EA11B4_BD82_47BF_99FA_7AB19BF74D0B_.wvu.Cols" localSheetId="5" hidden="1">'Sch-1'!$O:$T,'Sch-1'!$X:$AK</definedName>
    <definedName name="Z_18EA11B4_BD82_47BF_99FA_7AB19BF74D0B_.wvu.Cols" localSheetId="7" hidden="1">'Sch-3'!$Q:$Y</definedName>
    <definedName name="Z_18EA11B4_BD82_47BF_99FA_7AB19BF74D0B_.wvu.Cols" localSheetId="9" hidden="1">'Sch-5'!$F:$T</definedName>
    <definedName name="Z_18EA11B4_BD82_47BF_99FA_7AB19BF74D0B_.wvu.Cols" localSheetId="13" hidden="1">'Sch-6 (After Discount)'!$E:$F</definedName>
    <definedName name="Z_18EA11B4_BD82_47BF_99FA_7AB19BF74D0B_.wvu.Cols" localSheetId="14" hidden="1">'Sch-7'!$AA:$AG</definedName>
    <definedName name="Z_18EA11B4_BD82_47BF_99FA_7AB19BF74D0B_.wvu.FilterData" localSheetId="5" hidden="1">'Sch-1'!$16:$66</definedName>
    <definedName name="Z_18EA11B4_BD82_47BF_99FA_7AB19BF74D0B_.wvu.FilterData" localSheetId="6" hidden="1">'Sch-2'!$A$16:$AF$64</definedName>
    <definedName name="Z_18EA11B4_BD82_47BF_99FA_7AB19BF74D0B_.wvu.PrintArea" localSheetId="19" hidden="1">'Bid Form 2nd Envelope'!$A$1:$F$66</definedName>
    <definedName name="Z_18EA11B4_BD82_47BF_99FA_7AB19BF74D0B_.wvu.PrintArea" localSheetId="15" hidden="1">Discount!$A$2:$G$40</definedName>
    <definedName name="Z_18EA11B4_BD82_47BF_99FA_7AB19BF74D0B_.wvu.PrintArea" localSheetId="17" hidden="1">'Entry Tax'!$A$1:$E$16</definedName>
    <definedName name="Z_18EA11B4_BD82_47BF_99FA_7AB19BF74D0B_.wvu.PrintArea" localSheetId="2" hidden="1">Instructions!$A$1:$C$65</definedName>
    <definedName name="Z_18EA11B4_BD82_47BF_99FA_7AB19BF74D0B_.wvu.PrintArea" localSheetId="3" hidden="1">'Names Bidder'!$B$1:$G$28</definedName>
    <definedName name="Z_18EA11B4_BD82_47BF_99FA_7AB19BF74D0B_.wvu.PrintArea" localSheetId="16" hidden="1">Octroi!$A$1:$E$16</definedName>
    <definedName name="Z_18EA11B4_BD82_47BF_99FA_7AB19BF74D0B_.wvu.PrintArea" localSheetId="18" hidden="1">'Other Taxes &amp; Duties'!$A$1:$F$16</definedName>
    <definedName name="Z_18EA11B4_BD82_47BF_99FA_7AB19BF74D0B_.wvu.PrintArea" localSheetId="5" hidden="1">'Sch-1'!$A$1:$N$70</definedName>
    <definedName name="Z_18EA11B4_BD82_47BF_99FA_7AB19BF74D0B_.wvu.PrintArea" localSheetId="6" hidden="1">'Sch-2'!$A$1:$J$67</definedName>
    <definedName name="Z_18EA11B4_BD82_47BF_99FA_7AB19BF74D0B_.wvu.PrintArea" localSheetId="7" hidden="1">'Sch-3'!$A$1:$P$31</definedName>
    <definedName name="Z_18EA11B4_BD82_47BF_99FA_7AB19BF74D0B_.wvu.PrintArea" localSheetId="8" hidden="1">'Sch-4'!$A$1:$P$24</definedName>
    <definedName name="Z_18EA11B4_BD82_47BF_99FA_7AB19BF74D0B_.wvu.PrintArea" localSheetId="9" hidden="1">'Sch-5'!$A$1:$E$23</definedName>
    <definedName name="Z_18EA11B4_BD82_47BF_99FA_7AB19BF74D0B_.wvu.PrintArea" localSheetId="10" hidden="1">'Sch-5 after discount'!$A$1:$E$23</definedName>
    <definedName name="Z_18EA11B4_BD82_47BF_99FA_7AB19BF74D0B_.wvu.PrintArea" localSheetId="11" hidden="1">'Sch-6'!$A$1:$D$32</definedName>
    <definedName name="Z_18EA11B4_BD82_47BF_99FA_7AB19BF74D0B_.wvu.PrintArea" localSheetId="13" hidden="1">'Sch-6 (After Discount)'!$A$1:$D$32</definedName>
    <definedName name="Z_18EA11B4_BD82_47BF_99FA_7AB19BF74D0B_.wvu.PrintArea" localSheetId="12" hidden="1">'Sch-6 After Discount'!$A$1:$D$31</definedName>
    <definedName name="Z_18EA11B4_BD82_47BF_99FA_7AB19BF74D0B_.wvu.PrintArea" localSheetId="14" hidden="1">'Sch-7'!$A$1:$M$22</definedName>
    <definedName name="Z_18EA11B4_BD82_47BF_99FA_7AB19BF74D0B_.wvu.PrintTitles" localSheetId="5" hidden="1">'Sch-1'!$15:$16</definedName>
    <definedName name="Z_18EA11B4_BD82_47BF_99FA_7AB19BF74D0B_.wvu.PrintTitles" localSheetId="6" hidden="1">'Sch-2'!$15:$16</definedName>
    <definedName name="Z_18EA11B4_BD82_47BF_99FA_7AB19BF74D0B_.wvu.PrintTitles" localSheetId="7" hidden="1">'Sch-3'!$15:$16</definedName>
    <definedName name="Z_18EA11B4_BD82_47BF_99FA_7AB19BF74D0B_.wvu.PrintTitles" localSheetId="9" hidden="1">'Sch-5'!$3:$14</definedName>
    <definedName name="Z_18EA11B4_BD82_47BF_99FA_7AB19BF74D0B_.wvu.PrintTitles" localSheetId="10" hidden="1">'Sch-5 after discount'!$3:$14</definedName>
    <definedName name="Z_18EA11B4_BD82_47BF_99FA_7AB19BF74D0B_.wvu.PrintTitles" localSheetId="11" hidden="1">'Sch-6'!$3:$14</definedName>
    <definedName name="Z_18EA11B4_BD82_47BF_99FA_7AB19BF74D0B_.wvu.PrintTitles" localSheetId="13" hidden="1">'Sch-6 (After Discount)'!$3:$14</definedName>
    <definedName name="Z_18EA11B4_BD82_47BF_99FA_7AB19BF74D0B_.wvu.PrintTitles" localSheetId="12" hidden="1">'Sch-6 After Discount'!$3:$13</definedName>
    <definedName name="Z_18EA11B4_BD82_47BF_99FA_7AB19BF74D0B_.wvu.Rows" localSheetId="1" hidden="1">Cover!$7:$7</definedName>
    <definedName name="Z_18EA11B4_BD82_47BF_99FA_7AB19BF74D0B_.wvu.Rows" localSheetId="15" hidden="1">Discount!$21:$22,Discount!$27:$32</definedName>
    <definedName name="Z_18EA11B4_BD82_47BF_99FA_7AB19BF74D0B_.wvu.Rows" localSheetId="3" hidden="1">'Names Bidder'!$19:$22</definedName>
    <definedName name="Z_18EA11B4_BD82_47BF_99FA_7AB19BF74D0B_.wvu.Rows" localSheetId="14" hidden="1">'Sch-7'!$62:$180</definedName>
    <definedName name="Z_20A53A97_D2BD_4E7F_8ABC_E5DF94CF88E8_.wvu.Cols" localSheetId="4" hidden="1">'Name of Bidder'!$A$1:$A$65536,'Name of Bidder'!$E$1:$H$65536</definedName>
    <definedName name="Z_20A53A97_D2BD_4E7F_8ABC_E5DF94CF88E8_.wvu.PrintArea" localSheetId="4" hidden="1">'Name of Bidder'!$B$1:$C$32</definedName>
    <definedName name="Z_20A53A97_D2BD_4E7F_8ABC_E5DF94CF88E8_.wvu.Rows" localSheetId="4" hidden="1">'Name of Bidder'!$A$23:$IV$26</definedName>
    <definedName name="Z_269CA46D_C3D7_4A75_A247_A8CF56639398_.wvu.Cols" localSheetId="19" hidden="1">'Bid Form 2nd Envelope'!$T:$Y</definedName>
    <definedName name="Z_269CA46D_C3D7_4A75_A247_A8CF56639398_.wvu.Cols" localSheetId="15" hidden="1">Discount!$I:$P</definedName>
    <definedName name="Z_269CA46D_C3D7_4A75_A247_A8CF56639398_.wvu.Cols" localSheetId="9" hidden="1">'Sch-5'!$I:$P</definedName>
    <definedName name="Z_269CA46D_C3D7_4A75_A247_A8CF56639398_.wvu.Cols" localSheetId="10" hidden="1">'Sch-5 after discount'!$I:$P</definedName>
    <definedName name="Z_269CA46D_C3D7_4A75_A247_A8CF56639398_.wvu.PrintArea" localSheetId="19" hidden="1">'Bid Form 2nd Envelope'!$A$1:$F$66</definedName>
    <definedName name="Z_269CA46D_C3D7_4A75_A247_A8CF56639398_.wvu.PrintArea" localSheetId="15" hidden="1">Discount!$A$2:$G$40</definedName>
    <definedName name="Z_269CA46D_C3D7_4A75_A247_A8CF56639398_.wvu.PrintArea" localSheetId="17" hidden="1">'Entry Tax'!$A$1:$E$16</definedName>
    <definedName name="Z_269CA46D_C3D7_4A75_A247_A8CF56639398_.wvu.PrintArea" localSheetId="2" hidden="1">Instructions!$A$1:$C$65</definedName>
    <definedName name="Z_269CA46D_C3D7_4A75_A247_A8CF56639398_.wvu.PrintArea" localSheetId="3" hidden="1">'Names Bidder'!$B$1:$G$28</definedName>
    <definedName name="Z_269CA46D_C3D7_4A75_A247_A8CF56639398_.wvu.PrintArea" localSheetId="16" hidden="1">Octroi!$A$1:$E$16</definedName>
    <definedName name="Z_269CA46D_C3D7_4A75_A247_A8CF56639398_.wvu.PrintArea" localSheetId="18" hidden="1">'Other Taxes &amp; Duties'!$A$1:$F$16</definedName>
    <definedName name="Z_269CA46D_C3D7_4A75_A247_A8CF56639398_.wvu.PrintArea" localSheetId="9" hidden="1">'Sch-5'!$A$1:$E$23</definedName>
    <definedName name="Z_269CA46D_C3D7_4A75_A247_A8CF56639398_.wvu.PrintArea" localSheetId="10" hidden="1">'Sch-5 after discount'!$A$1:$E$23</definedName>
    <definedName name="Z_269CA46D_C3D7_4A75_A247_A8CF56639398_.wvu.PrintArea" localSheetId="11" hidden="1">'Sch-6'!$A$1:$D$32</definedName>
    <definedName name="Z_269CA46D_C3D7_4A75_A247_A8CF56639398_.wvu.PrintArea" localSheetId="13" hidden="1">'Sch-6 (After Discount)'!$A$1:$D$32</definedName>
    <definedName name="Z_269CA46D_C3D7_4A75_A247_A8CF56639398_.wvu.PrintArea" localSheetId="12" hidden="1">'Sch-6 After Discount'!$A$1:$D$31</definedName>
    <definedName name="Z_269CA46D_C3D7_4A75_A247_A8CF56639398_.wvu.PrintTitles" localSheetId="9" hidden="1">'Sch-5'!$3:$14</definedName>
    <definedName name="Z_269CA46D_C3D7_4A75_A247_A8CF56639398_.wvu.PrintTitles" localSheetId="10" hidden="1">'Sch-5 after discount'!$3:$14</definedName>
    <definedName name="Z_269CA46D_C3D7_4A75_A247_A8CF56639398_.wvu.PrintTitles" localSheetId="11" hidden="1">'Sch-6'!$3:$14</definedName>
    <definedName name="Z_269CA46D_C3D7_4A75_A247_A8CF56639398_.wvu.PrintTitles" localSheetId="13" hidden="1">'Sch-6 (After Discount)'!$3:$14</definedName>
    <definedName name="Z_269CA46D_C3D7_4A75_A247_A8CF56639398_.wvu.PrintTitles" localSheetId="12" hidden="1">'Sch-6 After Discount'!$3:$13</definedName>
    <definedName name="Z_269CA46D_C3D7_4A75_A247_A8CF56639398_.wvu.Rows" localSheetId="1" hidden="1">Cover!$7:$7</definedName>
    <definedName name="Z_269CA46D_C3D7_4A75_A247_A8CF56639398_.wvu.Rows" localSheetId="15" hidden="1">Discount!$30:$32</definedName>
    <definedName name="Z_269CA46D_C3D7_4A75_A247_A8CF56639398_.wvu.Rows" localSheetId="3" hidden="1">'Names Bidder'!$19:$22</definedName>
    <definedName name="Z_27A45B7A_04F2_4516_B80B_5ED0825D4ED3_.wvu.Cols" localSheetId="15" hidden="1">Discount!$I:$N</definedName>
    <definedName name="Z_27A45B7A_04F2_4516_B80B_5ED0825D4ED3_.wvu.Cols" localSheetId="9" hidden="1">'Sch-5'!$I:$P</definedName>
    <definedName name="Z_27A45B7A_04F2_4516_B80B_5ED0825D4ED3_.wvu.Cols" localSheetId="10" hidden="1">'Sch-5 after discount'!$I:$P</definedName>
    <definedName name="Z_27A45B7A_04F2_4516_B80B_5ED0825D4ED3_.wvu.PrintArea" localSheetId="19" hidden="1">'Bid Form 2nd Envelope'!$A$1:$F$66</definedName>
    <definedName name="Z_27A45B7A_04F2_4516_B80B_5ED0825D4ED3_.wvu.PrintArea" localSheetId="15" hidden="1">Discount!$A$2:$G$40</definedName>
    <definedName name="Z_27A45B7A_04F2_4516_B80B_5ED0825D4ED3_.wvu.PrintArea" localSheetId="17" hidden="1">'Entry Tax'!$A$1:$E$16</definedName>
    <definedName name="Z_27A45B7A_04F2_4516_B80B_5ED0825D4ED3_.wvu.PrintArea" localSheetId="2" hidden="1">Instructions!$A$1:$C$65</definedName>
    <definedName name="Z_27A45B7A_04F2_4516_B80B_5ED0825D4ED3_.wvu.PrintArea" localSheetId="3" hidden="1">'Names Bidder'!$B$1:$E$26</definedName>
    <definedName name="Z_27A45B7A_04F2_4516_B80B_5ED0825D4ED3_.wvu.PrintArea" localSheetId="16" hidden="1">Octroi!$A$1:$E$16</definedName>
    <definedName name="Z_27A45B7A_04F2_4516_B80B_5ED0825D4ED3_.wvu.PrintArea" localSheetId="18" hidden="1">'Other Taxes &amp; Duties'!$A$1:$F$16</definedName>
    <definedName name="Z_27A45B7A_04F2_4516_B80B_5ED0825D4ED3_.wvu.PrintArea" localSheetId="9" hidden="1">'Sch-5'!$A$1:$E$23</definedName>
    <definedName name="Z_27A45B7A_04F2_4516_B80B_5ED0825D4ED3_.wvu.PrintArea" localSheetId="10" hidden="1">'Sch-5 after discount'!$A$1:$E$23</definedName>
    <definedName name="Z_27A45B7A_04F2_4516_B80B_5ED0825D4ED3_.wvu.PrintArea" localSheetId="11" hidden="1">'Sch-6'!$A$1:$D$33</definedName>
    <definedName name="Z_27A45B7A_04F2_4516_B80B_5ED0825D4ED3_.wvu.PrintArea" localSheetId="13" hidden="1">'Sch-6 (After Discount)'!$A$1:$D$33</definedName>
    <definedName name="Z_27A45B7A_04F2_4516_B80B_5ED0825D4ED3_.wvu.PrintArea" localSheetId="12" hidden="1">'Sch-6 After Discount'!$A$1:$D$32</definedName>
    <definedName name="Z_27A45B7A_04F2_4516_B80B_5ED0825D4ED3_.wvu.PrintTitles" localSheetId="9" hidden="1">'Sch-5'!$3:$14</definedName>
    <definedName name="Z_27A45B7A_04F2_4516_B80B_5ED0825D4ED3_.wvu.PrintTitles" localSheetId="10" hidden="1">'Sch-5 after discount'!$3:$14</definedName>
    <definedName name="Z_27A45B7A_04F2_4516_B80B_5ED0825D4ED3_.wvu.PrintTitles" localSheetId="11" hidden="1">'Sch-6'!$3:$14</definedName>
    <definedName name="Z_27A45B7A_04F2_4516_B80B_5ED0825D4ED3_.wvu.PrintTitles" localSheetId="13" hidden="1">'Sch-6 (After Discount)'!$3:$14</definedName>
    <definedName name="Z_27A45B7A_04F2_4516_B80B_5ED0825D4ED3_.wvu.PrintTitles" localSheetId="12" hidden="1">'Sch-6 After Discount'!$3:$13</definedName>
    <definedName name="Z_27A45B7A_04F2_4516_B80B_5ED0825D4ED3_.wvu.Rows" localSheetId="1" hidden="1">Cover!$7:$7</definedName>
    <definedName name="Z_27A45B7A_04F2_4516_B80B_5ED0825D4ED3_.wvu.Rows" localSheetId="15" hidden="1">Discount!#REF!</definedName>
    <definedName name="Z_280EA05C_4582_4B0F_895F_5C9134A73222_.wvu.Cols" localSheetId="4" hidden="1">'Name of Bidder'!$A$1:$A$65536,'Name of Bidder'!$E$1:$H$65536</definedName>
    <definedName name="Z_280EA05C_4582_4B0F_895F_5C9134A73222_.wvu.PrintArea" localSheetId="4" hidden="1">'Name of Bidder'!$B$1:$C$32</definedName>
    <definedName name="Z_280EA05C_4582_4B0F_895F_5C9134A73222_.wvu.Rows" localSheetId="4" hidden="1">'Name of Bidder'!$A$23:$IV$26</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9" hidden="1">'Bid Form 2nd Envelope'!$T:$Y</definedName>
    <definedName name="Z_357C9841_BEC3_434B_AC63_C04FB4321BA3_.wvu.Cols" localSheetId="15" hidden="1">Discount!$H:$L</definedName>
    <definedName name="Z_357C9841_BEC3_434B_AC63_C04FB4321BA3_.wvu.Cols" localSheetId="5" hidden="1">'Sch-1'!#REF!</definedName>
    <definedName name="Z_357C9841_BEC3_434B_AC63_C04FB4321BA3_.wvu.Cols" localSheetId="6" hidden="1">'Sch-2'!#REF!</definedName>
    <definedName name="Z_357C9841_BEC3_434B_AC63_C04FB4321BA3_.wvu.Cols" localSheetId="7" hidden="1">'Sch-3'!#REF!</definedName>
    <definedName name="Z_357C9841_BEC3_434B_AC63_C04FB4321BA3_.wvu.Cols" localSheetId="14" hidden="1">'Sch-7'!$AA:$AG</definedName>
    <definedName name="Z_357C9841_BEC3_434B_AC63_C04FB4321BA3_.wvu.FilterData" localSheetId="5" hidden="1">'Sch-1'!$C$1:$C$66</definedName>
    <definedName name="Z_357C9841_BEC3_434B_AC63_C04FB4321BA3_.wvu.FilterData" localSheetId="6" hidden="1">'Sch-2'!$C$1:$C$69</definedName>
    <definedName name="Z_357C9841_BEC3_434B_AC63_C04FB4321BA3_.wvu.FilterData" localSheetId="7" hidden="1">'Sch-3'!$C$1:$C$33</definedName>
    <definedName name="Z_357C9841_BEC3_434B_AC63_C04FB4321BA3_.wvu.PrintArea" localSheetId="19" hidden="1">'Bid Form 2nd Envelope'!$A$1:$F$66</definedName>
    <definedName name="Z_357C9841_BEC3_434B_AC63_C04FB4321BA3_.wvu.PrintArea" localSheetId="15" hidden="1">Discount!$A$2:$G$40</definedName>
    <definedName name="Z_357C9841_BEC3_434B_AC63_C04FB4321BA3_.wvu.PrintArea" localSheetId="17" hidden="1">'Entry Tax'!$A$1:$E$16</definedName>
    <definedName name="Z_357C9841_BEC3_434B_AC63_C04FB4321BA3_.wvu.PrintArea" localSheetId="2" hidden="1">Instructions!$A$1:$C$65</definedName>
    <definedName name="Z_357C9841_BEC3_434B_AC63_C04FB4321BA3_.wvu.PrintArea" localSheetId="3" hidden="1">'Names Bidder'!$B$1:$G$28</definedName>
    <definedName name="Z_357C9841_BEC3_434B_AC63_C04FB4321BA3_.wvu.PrintArea" localSheetId="16" hidden="1">Octroi!$A$1:$E$16</definedName>
    <definedName name="Z_357C9841_BEC3_434B_AC63_C04FB4321BA3_.wvu.PrintArea" localSheetId="18" hidden="1">'Other Taxes &amp; Duties'!$A$1:$F$16</definedName>
    <definedName name="Z_357C9841_BEC3_434B_AC63_C04FB4321BA3_.wvu.PrintArea" localSheetId="5" hidden="1">'Sch-1'!$A$1:$N$70</definedName>
    <definedName name="Z_357C9841_BEC3_434B_AC63_C04FB4321BA3_.wvu.PrintArea" localSheetId="6" hidden="1">'Sch-2'!$A$1:$J$69</definedName>
    <definedName name="Z_357C9841_BEC3_434B_AC63_C04FB4321BA3_.wvu.PrintArea" localSheetId="7" hidden="1">'Sch-3'!$A$1:$P$33</definedName>
    <definedName name="Z_357C9841_BEC3_434B_AC63_C04FB4321BA3_.wvu.PrintArea" localSheetId="8" hidden="1">'Sch-4'!$A$1:$P$24</definedName>
    <definedName name="Z_357C9841_BEC3_434B_AC63_C04FB4321BA3_.wvu.PrintArea" localSheetId="9" hidden="1">'Sch-5'!$A$1:$E$23</definedName>
    <definedName name="Z_357C9841_BEC3_434B_AC63_C04FB4321BA3_.wvu.PrintArea" localSheetId="10" hidden="1">'Sch-5 after discount'!$A$1:$E$23</definedName>
    <definedName name="Z_357C9841_BEC3_434B_AC63_C04FB4321BA3_.wvu.PrintArea" localSheetId="11" hidden="1">'Sch-6'!$A$1:$D$32</definedName>
    <definedName name="Z_357C9841_BEC3_434B_AC63_C04FB4321BA3_.wvu.PrintArea" localSheetId="13" hidden="1">'Sch-6 (After Discount)'!$A$1:$D$32</definedName>
    <definedName name="Z_357C9841_BEC3_434B_AC63_C04FB4321BA3_.wvu.PrintArea" localSheetId="12" hidden="1">'Sch-6 After Discount'!$A$1:$D$31</definedName>
    <definedName name="Z_357C9841_BEC3_434B_AC63_C04FB4321BA3_.wvu.PrintArea" localSheetId="14" hidden="1">'Sch-7'!$A$1:$M$25</definedName>
    <definedName name="Z_357C9841_BEC3_434B_AC63_C04FB4321BA3_.wvu.PrintTitles" localSheetId="9" hidden="1">'Sch-5'!$3:$14</definedName>
    <definedName name="Z_357C9841_BEC3_434B_AC63_C04FB4321BA3_.wvu.PrintTitles" localSheetId="10" hidden="1">'Sch-5 after discount'!$3:$14</definedName>
    <definedName name="Z_357C9841_BEC3_434B_AC63_C04FB4321BA3_.wvu.PrintTitles" localSheetId="11" hidden="1">'Sch-6'!$3:$14</definedName>
    <definedName name="Z_357C9841_BEC3_434B_AC63_C04FB4321BA3_.wvu.PrintTitles" localSheetId="13" hidden="1">'Sch-6 (After Discount)'!$3:$14</definedName>
    <definedName name="Z_357C9841_BEC3_434B_AC63_C04FB4321BA3_.wvu.PrintTitles" localSheetId="12" hidden="1">'Sch-6 After Discount'!$3:$13</definedName>
    <definedName name="Z_357C9841_BEC3_434B_AC63_C04FB4321BA3_.wvu.Rows" localSheetId="1" hidden="1">Cover!$7:$7</definedName>
    <definedName name="Z_357C9841_BEC3_434B_AC63_C04FB4321BA3_.wvu.Rows" localSheetId="15" hidden="1">Discount!$29:$32</definedName>
    <definedName name="Z_357C9841_BEC3_434B_AC63_C04FB4321BA3_.wvu.Rows" localSheetId="3" hidden="1">'Names Bidder'!$19:$22</definedName>
    <definedName name="Z_357C9841_BEC3_434B_AC63_C04FB4321BA3_.wvu.Rows" localSheetId="14" hidden="1">'Sch-7'!$62:$180</definedName>
    <definedName name="Z_3C00DDA0_7DDE_4169_A739_550DAF5DCF8D_.wvu.Cols" localSheetId="0" hidden="1">Basic!$I:$I</definedName>
    <definedName name="Z_3C00DDA0_7DDE_4169_A739_550DAF5DCF8D_.wvu.Cols" localSheetId="19" hidden="1">'Bid Form 2nd Envelope'!$T:$Y</definedName>
    <definedName name="Z_3C00DDA0_7DDE_4169_A739_550DAF5DCF8D_.wvu.Cols" localSheetId="15" hidden="1">Discount!$H:$M</definedName>
    <definedName name="Z_3C00DDA0_7DDE_4169_A739_550DAF5DCF8D_.wvu.Cols" localSheetId="5" hidden="1">'Sch-1'!$O:$X</definedName>
    <definedName name="Z_3C00DDA0_7DDE_4169_A739_550DAF5DCF8D_.wvu.Cols" localSheetId="7" hidden="1">'Sch-3'!$Q:$X</definedName>
    <definedName name="Z_3C00DDA0_7DDE_4169_A739_550DAF5DCF8D_.wvu.Cols" localSheetId="14" hidden="1">'Sch-7'!$AA:$AG</definedName>
    <definedName name="Z_3C00DDA0_7DDE_4169_A739_550DAF5DCF8D_.wvu.FilterData" localSheetId="5" hidden="1">'Sch-1'!$C$1:$C$66</definedName>
    <definedName name="Z_3C00DDA0_7DDE_4169_A739_550DAF5DCF8D_.wvu.FilterData" localSheetId="6" hidden="1">'Sch-2'!$C$1:$C$69</definedName>
    <definedName name="Z_3C00DDA0_7DDE_4169_A739_550DAF5DCF8D_.wvu.FilterData" localSheetId="7" hidden="1">'Sch-3'!$C$1:$C$33</definedName>
    <definedName name="Z_3C00DDA0_7DDE_4169_A739_550DAF5DCF8D_.wvu.PrintArea" localSheetId="19" hidden="1">'Bid Form 2nd Envelope'!$A$1:$F$66</definedName>
    <definedName name="Z_3C00DDA0_7DDE_4169_A739_550DAF5DCF8D_.wvu.PrintArea" localSheetId="15" hidden="1">Discount!$A$2:$G$40</definedName>
    <definedName name="Z_3C00DDA0_7DDE_4169_A739_550DAF5DCF8D_.wvu.PrintArea" localSheetId="17" hidden="1">'Entry Tax'!$A$1:$E$16</definedName>
    <definedName name="Z_3C00DDA0_7DDE_4169_A739_550DAF5DCF8D_.wvu.PrintArea" localSheetId="2" hidden="1">Instructions!$A$1:$C$65</definedName>
    <definedName name="Z_3C00DDA0_7DDE_4169_A739_550DAF5DCF8D_.wvu.PrintArea" localSheetId="3" hidden="1">'Names Bidder'!$B$1:$G$28</definedName>
    <definedName name="Z_3C00DDA0_7DDE_4169_A739_550DAF5DCF8D_.wvu.PrintArea" localSheetId="16" hidden="1">Octroi!$A$1:$E$16</definedName>
    <definedName name="Z_3C00DDA0_7DDE_4169_A739_550DAF5DCF8D_.wvu.PrintArea" localSheetId="18" hidden="1">'Other Taxes &amp; Duties'!$A$1:$F$16</definedName>
    <definedName name="Z_3C00DDA0_7DDE_4169_A739_550DAF5DCF8D_.wvu.PrintArea" localSheetId="5" hidden="1">'Sch-1'!$A$1:$N$70</definedName>
    <definedName name="Z_3C00DDA0_7DDE_4169_A739_550DAF5DCF8D_.wvu.PrintArea" localSheetId="6" hidden="1">'Sch-2'!$A$1:$J$69</definedName>
    <definedName name="Z_3C00DDA0_7DDE_4169_A739_550DAF5DCF8D_.wvu.PrintArea" localSheetId="7" hidden="1">'Sch-3'!$A$1:$P$33</definedName>
    <definedName name="Z_3C00DDA0_7DDE_4169_A739_550DAF5DCF8D_.wvu.PrintArea" localSheetId="8" hidden="1">'Sch-4'!$A$1:$P$24</definedName>
    <definedName name="Z_3C00DDA0_7DDE_4169_A739_550DAF5DCF8D_.wvu.PrintArea" localSheetId="9" hidden="1">'Sch-5'!$A$1:$E$23</definedName>
    <definedName name="Z_3C00DDA0_7DDE_4169_A739_550DAF5DCF8D_.wvu.PrintArea" localSheetId="10" hidden="1">'Sch-5 after discount'!$A$1:$E$23</definedName>
    <definedName name="Z_3C00DDA0_7DDE_4169_A739_550DAF5DCF8D_.wvu.PrintArea" localSheetId="11" hidden="1">'Sch-6'!$A$1:$D$32</definedName>
    <definedName name="Z_3C00DDA0_7DDE_4169_A739_550DAF5DCF8D_.wvu.PrintArea" localSheetId="13" hidden="1">'Sch-6 (After Discount)'!$A$1:$D$32</definedName>
    <definedName name="Z_3C00DDA0_7DDE_4169_A739_550DAF5DCF8D_.wvu.PrintArea" localSheetId="12" hidden="1">'Sch-6 After Discount'!$A$1:$D$31</definedName>
    <definedName name="Z_3C00DDA0_7DDE_4169_A739_550DAF5DCF8D_.wvu.PrintArea" localSheetId="14" hidden="1">'Sch-7'!$A$1:$M$25</definedName>
    <definedName name="Z_3C00DDA0_7DDE_4169_A739_550DAF5DCF8D_.wvu.PrintTitles" localSheetId="5" hidden="1">'Sch-1'!$15:$16</definedName>
    <definedName name="Z_3C00DDA0_7DDE_4169_A739_550DAF5DCF8D_.wvu.PrintTitles" localSheetId="6" hidden="1">'Sch-2'!$15:$16</definedName>
    <definedName name="Z_3C00DDA0_7DDE_4169_A739_550DAF5DCF8D_.wvu.PrintTitles" localSheetId="7" hidden="1">'Sch-3'!$15:$16</definedName>
    <definedName name="Z_3C00DDA0_7DDE_4169_A739_550DAF5DCF8D_.wvu.PrintTitles" localSheetId="9" hidden="1">'Sch-5'!$3:$14</definedName>
    <definedName name="Z_3C00DDA0_7DDE_4169_A739_550DAF5DCF8D_.wvu.PrintTitles" localSheetId="10" hidden="1">'Sch-5 after discount'!$3:$14</definedName>
    <definedName name="Z_3C00DDA0_7DDE_4169_A739_550DAF5DCF8D_.wvu.PrintTitles" localSheetId="11" hidden="1">'Sch-6'!$3:$14</definedName>
    <definedName name="Z_3C00DDA0_7DDE_4169_A739_550DAF5DCF8D_.wvu.PrintTitles" localSheetId="13" hidden="1">'Sch-6 (After Discount)'!$3:$14</definedName>
    <definedName name="Z_3C00DDA0_7DDE_4169_A739_550DAF5DCF8D_.wvu.PrintTitles" localSheetId="12" hidden="1">'Sch-6 After Discount'!$3:$13</definedName>
    <definedName name="Z_3C00DDA0_7DDE_4169_A739_550DAF5DCF8D_.wvu.Rows" localSheetId="1" hidden="1">Cover!$7:$7</definedName>
    <definedName name="Z_3C00DDA0_7DDE_4169_A739_550DAF5DCF8D_.wvu.Rows" localSheetId="15" hidden="1">Discount!$29:$32</definedName>
    <definedName name="Z_3C00DDA0_7DDE_4169_A739_550DAF5DCF8D_.wvu.Rows" localSheetId="3" hidden="1">'Names Bidder'!$19:$22</definedName>
    <definedName name="Z_3C00DDA0_7DDE_4169_A739_550DAF5DCF8D_.wvu.Rows" localSheetId="14" hidden="1">'Sch-7'!$62:$180</definedName>
    <definedName name="Z_3E286A90_B39B_4EF7_ADAF_AD9055F4EE3F_.wvu.Cols" localSheetId="22" hidden="1">'N-W (Cr.)'!$C:$C,'N-W (Cr.)'!$H:$H,'N-W (Cr.)'!$M:$M,'N-W (Cr.)'!$R:$R</definedName>
    <definedName name="Z_4AA1107B_A795_4744_B566_827168772C7A_.wvu.Cols" localSheetId="15" hidden="1">Discount!$H:$S</definedName>
    <definedName name="Z_4AA1107B_A795_4744_B566_827168772C7A_.wvu.Cols" localSheetId="9" hidden="1">'Sch-5'!$I:$P</definedName>
    <definedName name="Z_4AA1107B_A795_4744_B566_827168772C7A_.wvu.Cols" localSheetId="10" hidden="1">'Sch-5 after discount'!$I:$P</definedName>
    <definedName name="Z_4AA1107B_A795_4744_B566_827168772C7A_.wvu.PrintArea" localSheetId="19" hidden="1">'Bid Form 2nd Envelope'!$A$1:$F$66</definedName>
    <definedName name="Z_4AA1107B_A795_4744_B566_827168772C7A_.wvu.PrintArea" localSheetId="15" hidden="1">Discount!$A$2:$G$40</definedName>
    <definedName name="Z_4AA1107B_A795_4744_B566_827168772C7A_.wvu.PrintArea" localSheetId="17" hidden="1">'Entry Tax'!$A$1:$E$16</definedName>
    <definedName name="Z_4AA1107B_A795_4744_B566_827168772C7A_.wvu.PrintArea" localSheetId="2" hidden="1">Instructions!$A$1:$C$65</definedName>
    <definedName name="Z_4AA1107B_A795_4744_B566_827168772C7A_.wvu.PrintArea" localSheetId="3" hidden="1">'Names Bidder'!$B$1:$G$28</definedName>
    <definedName name="Z_4AA1107B_A795_4744_B566_827168772C7A_.wvu.PrintArea" localSheetId="16" hidden="1">Octroi!$A$1:$E$16</definedName>
    <definedName name="Z_4AA1107B_A795_4744_B566_827168772C7A_.wvu.PrintArea" localSheetId="18" hidden="1">'Other Taxes &amp; Duties'!$A$1:$F$16</definedName>
    <definedName name="Z_4AA1107B_A795_4744_B566_827168772C7A_.wvu.PrintArea" localSheetId="9" hidden="1">'Sch-5'!$A$1:$E$23</definedName>
    <definedName name="Z_4AA1107B_A795_4744_B566_827168772C7A_.wvu.PrintArea" localSheetId="10" hidden="1">'Sch-5 after discount'!$A$1:$E$23</definedName>
    <definedName name="Z_4AA1107B_A795_4744_B566_827168772C7A_.wvu.PrintArea" localSheetId="11" hidden="1">'Sch-6'!$A$1:$D$32</definedName>
    <definedName name="Z_4AA1107B_A795_4744_B566_827168772C7A_.wvu.PrintArea" localSheetId="13" hidden="1">'Sch-6 (After Discount)'!$A$1:$D$32</definedName>
    <definedName name="Z_4AA1107B_A795_4744_B566_827168772C7A_.wvu.PrintArea" localSheetId="12" hidden="1">'Sch-6 After Discount'!$A$1:$D$31</definedName>
    <definedName name="Z_4AA1107B_A795_4744_B566_827168772C7A_.wvu.PrintTitles" localSheetId="9" hidden="1">'Sch-5'!$3:$14</definedName>
    <definedName name="Z_4AA1107B_A795_4744_B566_827168772C7A_.wvu.PrintTitles" localSheetId="10" hidden="1">'Sch-5 after discount'!$3:$14</definedName>
    <definedName name="Z_4AA1107B_A795_4744_B566_827168772C7A_.wvu.PrintTitles" localSheetId="11" hidden="1">'Sch-6'!$3:$14</definedName>
    <definedName name="Z_4AA1107B_A795_4744_B566_827168772C7A_.wvu.PrintTitles" localSheetId="13" hidden="1">'Sch-6 (After Discount)'!$3:$14</definedName>
    <definedName name="Z_4AA1107B_A795_4744_B566_827168772C7A_.wvu.PrintTitles" localSheetId="12" hidden="1">'Sch-6 After Discount'!$3:$13</definedName>
    <definedName name="Z_4AA1107B_A795_4744_B566_827168772C7A_.wvu.Rows" localSheetId="1" hidden="1">Cover!$7:$7</definedName>
    <definedName name="Z_4AA1107B_A795_4744_B566_827168772C7A_.wvu.Rows" localSheetId="15" hidden="1">Discount!$30:$32</definedName>
    <definedName name="Z_4F65FF32_EC61_4022_A399_2986D7B6B8B3_.wvu.Cols" localSheetId="19" hidden="1">'Bid Form 2nd Envelope'!$Z:$AJ</definedName>
    <definedName name="Z_4F65FF32_EC61_4022_A399_2986D7B6B8B3_.wvu.Cols" localSheetId="9" hidden="1">'Sch-5'!$I:$P</definedName>
    <definedName name="Z_4F65FF32_EC61_4022_A399_2986D7B6B8B3_.wvu.Cols" localSheetId="10" hidden="1">'Sch-5 after discount'!$I:$P</definedName>
    <definedName name="Z_4F65FF32_EC61_4022_A399_2986D7B6B8B3_.wvu.PrintArea" localSheetId="19" hidden="1">'Bid Form 2nd Envelope'!$A$1:$F$66</definedName>
    <definedName name="Z_4F65FF32_EC61_4022_A399_2986D7B6B8B3_.wvu.PrintArea" localSheetId="15" hidden="1">Discount!$A$2:$G$39</definedName>
    <definedName name="Z_4F65FF32_EC61_4022_A399_2986D7B6B8B3_.wvu.PrintArea" localSheetId="17" hidden="1">'Entry Tax'!$A$1:$E$16</definedName>
    <definedName name="Z_4F65FF32_EC61_4022_A399_2986D7B6B8B3_.wvu.PrintArea" localSheetId="2" hidden="1">Instructions!$A$1:$C$65</definedName>
    <definedName name="Z_4F65FF32_EC61_4022_A399_2986D7B6B8B3_.wvu.PrintArea" localSheetId="3" hidden="1">'Names Bidder'!$B$1:$E$26</definedName>
    <definedName name="Z_4F65FF32_EC61_4022_A399_2986D7B6B8B3_.wvu.PrintArea" localSheetId="16" hidden="1">Octroi!$A$1:$E$16</definedName>
    <definedName name="Z_4F65FF32_EC61_4022_A399_2986D7B6B8B3_.wvu.PrintArea" localSheetId="18" hidden="1">'Other Taxes &amp; Duties'!$A$1:$F$16</definedName>
    <definedName name="Z_4F65FF32_EC61_4022_A399_2986D7B6B8B3_.wvu.PrintArea" localSheetId="9" hidden="1">'Sch-5'!$A$1:$E$23</definedName>
    <definedName name="Z_4F65FF32_EC61_4022_A399_2986D7B6B8B3_.wvu.PrintArea" localSheetId="10" hidden="1">'Sch-5 after discount'!$A$1:$E$23</definedName>
    <definedName name="Z_4F65FF32_EC61_4022_A399_2986D7B6B8B3_.wvu.PrintArea" localSheetId="11" hidden="1">'Sch-6'!$A$1:$D$33</definedName>
    <definedName name="Z_4F65FF32_EC61_4022_A399_2986D7B6B8B3_.wvu.PrintArea" localSheetId="13" hidden="1">'Sch-6 (After Discount)'!$A$1:$D$33</definedName>
    <definedName name="Z_4F65FF32_EC61_4022_A399_2986D7B6B8B3_.wvu.PrintArea" localSheetId="12" hidden="1">'Sch-6 After Discount'!$A$1:$D$32</definedName>
    <definedName name="Z_4F65FF32_EC61_4022_A399_2986D7B6B8B3_.wvu.PrintTitles" localSheetId="9" hidden="1">'Sch-5'!$3:$14</definedName>
    <definedName name="Z_4F65FF32_EC61_4022_A399_2986D7B6B8B3_.wvu.PrintTitles" localSheetId="10" hidden="1">'Sch-5 after discount'!$3:$14</definedName>
    <definedName name="Z_4F65FF32_EC61_4022_A399_2986D7B6B8B3_.wvu.PrintTitles" localSheetId="11" hidden="1">'Sch-6'!$3:$14</definedName>
    <definedName name="Z_4F65FF32_EC61_4022_A399_2986D7B6B8B3_.wvu.PrintTitles" localSheetId="13" hidden="1">'Sch-6 (After Discount)'!$3:$14</definedName>
    <definedName name="Z_4F65FF32_EC61_4022_A399_2986D7B6B8B3_.wvu.PrintTitles" localSheetId="12" hidden="1">'Sch-6 After Discount'!$3:$13</definedName>
    <definedName name="Z_57EC2AB3_459C_475C_AFE6_EBB6882FA67E_.wvu.Cols" localSheetId="4" hidden="1">'Name of Bidder'!$A$1:$A$65536,'Name of Bidder'!$E$1:$H$65536</definedName>
    <definedName name="Z_57EC2AB3_459C_475C_AFE6_EBB6882FA67E_.wvu.PrintArea" localSheetId="4" hidden="1">'Name of Bidder'!$B$1:$C$32</definedName>
    <definedName name="Z_57EC2AB3_459C_475C_AFE6_EBB6882FA67E_.wvu.Rows" localSheetId="4" hidden="1">'Name of Bidder'!$A$23:$IV$26</definedName>
    <definedName name="Z_582CF44B_0703_4CA2_AB84_00685031CD39_.wvu.Cols" localSheetId="4" hidden="1">'Name of Bidder'!$A$1:$A$65536,'Name of Bidder'!$E$1:$H$65536</definedName>
    <definedName name="Z_582CF44B_0703_4CA2_AB84_00685031CD39_.wvu.PrintArea" localSheetId="4" hidden="1">'Name of Bidder'!$B$1:$C$32</definedName>
    <definedName name="Z_582CF44B_0703_4CA2_AB84_00685031CD39_.wvu.Rows" localSheetId="4" hidden="1">'Name of Bidder'!$A$23:$IV$26</definedName>
    <definedName name="Z_58D82F59_8CF6_455F_B9F4_081499FDF243_.wvu.Cols" localSheetId="15" hidden="1">Discount!$I:$P</definedName>
    <definedName name="Z_58D82F59_8CF6_455F_B9F4_081499FDF243_.wvu.PrintArea" localSheetId="15" hidden="1">Discount!$A$2:$G$40</definedName>
    <definedName name="Z_58D82F59_8CF6_455F_B9F4_081499FDF243_.wvu.PrintArea" localSheetId="17" hidden="1">'Entry Tax'!$A$1:$E$16</definedName>
    <definedName name="Z_58D82F59_8CF6_455F_B9F4_081499FDF243_.wvu.PrintArea" localSheetId="16" hidden="1">Octroi!$A$1:$E$16</definedName>
    <definedName name="Z_58D82F59_8CF6_455F_B9F4_081499FDF243_.wvu.PrintArea" localSheetId="18" hidden="1">'Other Taxes &amp; Duties'!$A$1:$F$16</definedName>
    <definedName name="Z_58D82F59_8CF6_455F_B9F4_081499FDF243_.wvu.Rows" localSheetId="15" hidden="1">Discount!$21:$21,Discount!$27:$27</definedName>
    <definedName name="Z_63D51328_7CBC_4A1E_B96D_BAE91416501B_.wvu.Cols" localSheetId="0" hidden="1">Basic!$I:$I</definedName>
    <definedName name="Z_63D51328_7CBC_4A1E_B96D_BAE91416501B_.wvu.Cols" localSheetId="19" hidden="1">'Bid Form 2nd Envelope'!$T:$Y</definedName>
    <definedName name="Z_63D51328_7CBC_4A1E_B96D_BAE91416501B_.wvu.Cols" localSheetId="15" hidden="1">Discount!$H:$L</definedName>
    <definedName name="Z_63D51328_7CBC_4A1E_B96D_BAE91416501B_.wvu.Cols" localSheetId="5" hidden="1">'Sch-1'!$O:$X</definedName>
    <definedName name="Z_63D51328_7CBC_4A1E_B96D_BAE91416501B_.wvu.Cols" localSheetId="7" hidden="1">'Sch-3'!$Q:$V</definedName>
    <definedName name="Z_63D51328_7CBC_4A1E_B96D_BAE91416501B_.wvu.Cols" localSheetId="9" hidden="1">'Sch-5'!$F:$T</definedName>
    <definedName name="Z_63D51328_7CBC_4A1E_B96D_BAE91416501B_.wvu.Cols" localSheetId="10" hidden="1">'Sch-5 after discount'!$F:$R</definedName>
    <definedName name="Z_63D51328_7CBC_4A1E_B96D_BAE91416501B_.wvu.Cols" localSheetId="14" hidden="1">'Sch-7'!$AA:$AG</definedName>
    <definedName name="Z_63D51328_7CBC_4A1E_B96D_BAE91416501B_.wvu.FilterData" localSheetId="5" hidden="1">'Sch-1'!$C$1:$C$66</definedName>
    <definedName name="Z_63D51328_7CBC_4A1E_B96D_BAE91416501B_.wvu.FilterData" localSheetId="6" hidden="1">'Sch-2'!$C$1:$C$69</definedName>
    <definedName name="Z_63D51328_7CBC_4A1E_B96D_BAE91416501B_.wvu.FilterData" localSheetId="7" hidden="1">'Sch-3'!$C$1:$C$33</definedName>
    <definedName name="Z_63D51328_7CBC_4A1E_B96D_BAE91416501B_.wvu.PrintArea" localSheetId="19" hidden="1">'Bid Form 2nd Envelope'!$A$1:$F$66</definedName>
    <definedName name="Z_63D51328_7CBC_4A1E_B96D_BAE91416501B_.wvu.PrintArea" localSheetId="15" hidden="1">Discount!$A$2:$G$40</definedName>
    <definedName name="Z_63D51328_7CBC_4A1E_B96D_BAE91416501B_.wvu.PrintArea" localSheetId="17" hidden="1">'Entry Tax'!$A$1:$E$16</definedName>
    <definedName name="Z_63D51328_7CBC_4A1E_B96D_BAE91416501B_.wvu.PrintArea" localSheetId="2" hidden="1">Instructions!$A$1:$C$65</definedName>
    <definedName name="Z_63D51328_7CBC_4A1E_B96D_BAE91416501B_.wvu.PrintArea" localSheetId="3" hidden="1">'Names Bidder'!$B$1:$G$28</definedName>
    <definedName name="Z_63D51328_7CBC_4A1E_B96D_BAE91416501B_.wvu.PrintArea" localSheetId="16" hidden="1">Octroi!$A$1:$E$16</definedName>
    <definedName name="Z_63D51328_7CBC_4A1E_B96D_BAE91416501B_.wvu.PrintArea" localSheetId="18" hidden="1">'Other Taxes &amp; Duties'!$A$1:$F$16</definedName>
    <definedName name="Z_63D51328_7CBC_4A1E_B96D_BAE91416501B_.wvu.PrintArea" localSheetId="5" hidden="1">'Sch-1'!$A$1:$N$70</definedName>
    <definedName name="Z_63D51328_7CBC_4A1E_B96D_BAE91416501B_.wvu.PrintArea" localSheetId="6" hidden="1">'Sch-2'!$A$1:$J$69</definedName>
    <definedName name="Z_63D51328_7CBC_4A1E_B96D_BAE91416501B_.wvu.PrintArea" localSheetId="7" hidden="1">'Sch-3'!$A$1:$P$33</definedName>
    <definedName name="Z_63D51328_7CBC_4A1E_B96D_BAE91416501B_.wvu.PrintArea" localSheetId="8" hidden="1">'Sch-4'!$A$1:$P$24</definedName>
    <definedName name="Z_63D51328_7CBC_4A1E_B96D_BAE91416501B_.wvu.PrintArea" localSheetId="9" hidden="1">'Sch-5'!$A$1:$E$23</definedName>
    <definedName name="Z_63D51328_7CBC_4A1E_B96D_BAE91416501B_.wvu.PrintArea" localSheetId="10" hidden="1">'Sch-5 after discount'!$A$1:$E$23</definedName>
    <definedName name="Z_63D51328_7CBC_4A1E_B96D_BAE91416501B_.wvu.PrintArea" localSheetId="11" hidden="1">'Sch-6'!$A$1:$D$32</definedName>
    <definedName name="Z_63D51328_7CBC_4A1E_B96D_BAE91416501B_.wvu.PrintArea" localSheetId="13" hidden="1">'Sch-6 (After Discount)'!$A$1:$D$32</definedName>
    <definedName name="Z_63D51328_7CBC_4A1E_B96D_BAE91416501B_.wvu.PrintArea" localSheetId="12" hidden="1">'Sch-6 After Discount'!$A$1:$D$31</definedName>
    <definedName name="Z_63D51328_7CBC_4A1E_B96D_BAE91416501B_.wvu.PrintArea" localSheetId="14" hidden="1">'Sch-7'!$A$1:$M$25</definedName>
    <definedName name="Z_63D51328_7CBC_4A1E_B96D_BAE91416501B_.wvu.PrintTitles" localSheetId="5" hidden="1">'Sch-1'!$15:$16</definedName>
    <definedName name="Z_63D51328_7CBC_4A1E_B96D_BAE91416501B_.wvu.PrintTitles" localSheetId="6" hidden="1">'Sch-2'!$15:$16</definedName>
    <definedName name="Z_63D51328_7CBC_4A1E_B96D_BAE91416501B_.wvu.PrintTitles" localSheetId="7" hidden="1">'Sch-3'!$15:$16</definedName>
    <definedName name="Z_63D51328_7CBC_4A1E_B96D_BAE91416501B_.wvu.PrintTitles" localSheetId="9" hidden="1">'Sch-5'!$3:$14</definedName>
    <definedName name="Z_63D51328_7CBC_4A1E_B96D_BAE91416501B_.wvu.PrintTitles" localSheetId="10" hidden="1">'Sch-5 after discount'!$3:$14</definedName>
    <definedName name="Z_63D51328_7CBC_4A1E_B96D_BAE91416501B_.wvu.PrintTitles" localSheetId="11" hidden="1">'Sch-6'!$3:$14</definedName>
    <definedName name="Z_63D51328_7CBC_4A1E_B96D_BAE91416501B_.wvu.PrintTitles" localSheetId="13" hidden="1">'Sch-6 (After Discount)'!$3:$14</definedName>
    <definedName name="Z_63D51328_7CBC_4A1E_B96D_BAE91416501B_.wvu.PrintTitles" localSheetId="12" hidden="1">'Sch-6 After Discount'!$3:$13</definedName>
    <definedName name="Z_63D51328_7CBC_4A1E_B96D_BAE91416501B_.wvu.Rows" localSheetId="1" hidden="1">Cover!$7:$7</definedName>
    <definedName name="Z_63D51328_7CBC_4A1E_B96D_BAE91416501B_.wvu.Rows" localSheetId="15" hidden="1">Discount!$29:$32</definedName>
    <definedName name="Z_63D51328_7CBC_4A1E_B96D_BAE91416501B_.wvu.Rows" localSheetId="3" hidden="1">'Names Bidder'!$19:$22</definedName>
    <definedName name="Z_63D51328_7CBC_4A1E_B96D_BAE91416501B_.wvu.Rows" localSheetId="14" hidden="1">'Sch-7'!$62:$180</definedName>
    <definedName name="Z_67D3F443_CBF6_4C3B_9EBA_4FC7CEE92243_.wvu.Cols" localSheetId="22" hidden="1">'N-W (Cr.)'!$C:$C,'N-W (Cr.)'!$H:$H,'N-W (Cr.)'!$M:$M,'N-W (Cr.)'!$R:$R</definedName>
    <definedName name="Z_696D9240_6693_44E8_B9A4_2BFADD101EE2_.wvu.Cols" localSheetId="15" hidden="1">Discount!$I:$P</definedName>
    <definedName name="Z_696D9240_6693_44E8_B9A4_2BFADD101EE2_.wvu.PrintArea" localSheetId="15" hidden="1">Discount!$A$2:$G$40</definedName>
    <definedName name="Z_696D9240_6693_44E8_B9A4_2BFADD101EE2_.wvu.PrintArea" localSheetId="17" hidden="1">'Entry Tax'!$A$1:$E$16</definedName>
    <definedName name="Z_696D9240_6693_44E8_B9A4_2BFADD101EE2_.wvu.PrintArea" localSheetId="16" hidden="1">Octroi!$A$1:$E$16</definedName>
    <definedName name="Z_696D9240_6693_44E8_B9A4_2BFADD101EE2_.wvu.PrintArea" localSheetId="18" hidden="1">'Other Taxes &amp; Duties'!$A$1:$F$16</definedName>
    <definedName name="Z_696D9240_6693_44E8_B9A4_2BFADD101EE2_.wvu.Rows" localSheetId="15" hidden="1">Discount!$21:$21,Discount!$27:$27</definedName>
    <definedName name="Z_6B2C1320_5106_401D_86E8_03FFC7419150_.wvu.Cols" localSheetId="4" hidden="1">'Name of Bidder'!$A$1:$A$65536,'Name of Bidder'!$F$1:$H$65536</definedName>
    <definedName name="Z_6B2C1320_5106_401D_86E8_03FFC7419150_.wvu.PrintArea" localSheetId="4" hidden="1">'Name of Bidder'!$B$1:$C$32</definedName>
    <definedName name="Z_6B2C1320_5106_401D_86E8_03FFC7419150_.wvu.Rows" localSheetId="4" hidden="1">'Name of Bidder'!$A$23:$IV$26</definedName>
    <definedName name="Z_7FED4A88_DA6B_4AEC_96D2_BAE29634CEBD_.wvu.Cols" localSheetId="4" hidden="1">'Name of Bidder'!$A$1:$A$65536,'Name of Bidder'!$E$1:$H$65536</definedName>
    <definedName name="Z_7FED4A88_DA6B_4AEC_96D2_BAE29634CEBD_.wvu.PrintArea" localSheetId="4" hidden="1">'Name of Bidder'!$B$1:$C$32</definedName>
    <definedName name="Z_7FED4A88_DA6B_4AEC_96D2_BAE29634CEBD_.wvu.Rows" localSheetId="4" hidden="1">'Name of Bidder'!$A$23:$IV$26</definedName>
    <definedName name="Z_8F55ECC0_ABB9_42C7_9433_7DF40598917D_.wvu.Cols" localSheetId="15" hidden="1">Discount!$H:$S</definedName>
    <definedName name="Z_8F55ECC0_ABB9_42C7_9433_7DF40598917D_.wvu.Cols" localSheetId="9" hidden="1">'Sch-5'!$I:$P</definedName>
    <definedName name="Z_8F55ECC0_ABB9_42C7_9433_7DF40598917D_.wvu.Cols" localSheetId="10" hidden="1">'Sch-5 after discount'!$I:$P</definedName>
    <definedName name="Z_8F55ECC0_ABB9_42C7_9433_7DF40598917D_.wvu.PrintArea" localSheetId="19" hidden="1">'Bid Form 2nd Envelope'!$A$1:$F$66</definedName>
    <definedName name="Z_8F55ECC0_ABB9_42C7_9433_7DF40598917D_.wvu.PrintArea" localSheetId="15" hidden="1">Discount!$A$2:$G$40</definedName>
    <definedName name="Z_8F55ECC0_ABB9_42C7_9433_7DF40598917D_.wvu.PrintArea" localSheetId="17" hidden="1">'Entry Tax'!$A$1:$E$16</definedName>
    <definedName name="Z_8F55ECC0_ABB9_42C7_9433_7DF40598917D_.wvu.PrintArea" localSheetId="2" hidden="1">Instructions!$A$1:$C$65</definedName>
    <definedName name="Z_8F55ECC0_ABB9_42C7_9433_7DF40598917D_.wvu.PrintArea" localSheetId="3" hidden="1">'Names Bidder'!$B$1:$G$28</definedName>
    <definedName name="Z_8F55ECC0_ABB9_42C7_9433_7DF40598917D_.wvu.PrintArea" localSheetId="16" hidden="1">Octroi!$A$1:$E$16</definedName>
    <definedName name="Z_8F55ECC0_ABB9_42C7_9433_7DF40598917D_.wvu.PrintArea" localSheetId="18" hidden="1">'Other Taxes &amp; Duties'!$A$1:$F$16</definedName>
    <definedName name="Z_8F55ECC0_ABB9_42C7_9433_7DF40598917D_.wvu.PrintArea" localSheetId="9" hidden="1">'Sch-5'!$A$1:$E$23</definedName>
    <definedName name="Z_8F55ECC0_ABB9_42C7_9433_7DF40598917D_.wvu.PrintArea" localSheetId="10" hidden="1">'Sch-5 after discount'!$A$1:$E$23</definedName>
    <definedName name="Z_8F55ECC0_ABB9_42C7_9433_7DF40598917D_.wvu.PrintArea" localSheetId="11" hidden="1">'Sch-6'!$A$1:$D$32</definedName>
    <definedName name="Z_8F55ECC0_ABB9_42C7_9433_7DF40598917D_.wvu.PrintArea" localSheetId="13" hidden="1">'Sch-6 (After Discount)'!$A$1:$D$32</definedName>
    <definedName name="Z_8F55ECC0_ABB9_42C7_9433_7DF40598917D_.wvu.PrintArea" localSheetId="12" hidden="1">'Sch-6 After Discount'!$A$1:$D$31</definedName>
    <definedName name="Z_8F55ECC0_ABB9_42C7_9433_7DF40598917D_.wvu.PrintTitles" localSheetId="9" hidden="1">'Sch-5'!$3:$14</definedName>
    <definedName name="Z_8F55ECC0_ABB9_42C7_9433_7DF40598917D_.wvu.PrintTitles" localSheetId="10" hidden="1">'Sch-5 after discount'!$3:$14</definedName>
    <definedName name="Z_8F55ECC0_ABB9_42C7_9433_7DF40598917D_.wvu.PrintTitles" localSheetId="11" hidden="1">'Sch-6'!$3:$14</definedName>
    <definedName name="Z_8F55ECC0_ABB9_42C7_9433_7DF40598917D_.wvu.PrintTitles" localSheetId="13" hidden="1">'Sch-6 (After Discount)'!$3:$14</definedName>
    <definedName name="Z_8F55ECC0_ABB9_42C7_9433_7DF40598917D_.wvu.PrintTitles" localSheetId="12" hidden="1">'Sch-6 After Discount'!$3:$13</definedName>
    <definedName name="Z_8F55ECC0_ABB9_42C7_9433_7DF40598917D_.wvu.Rows" localSheetId="1" hidden="1">Cover!$7:$7</definedName>
    <definedName name="Z_8F55ECC0_ABB9_42C7_9433_7DF40598917D_.wvu.Rows" localSheetId="15" hidden="1">Discount!$30:$32</definedName>
    <definedName name="Z_8FC47E04_BCF9_4504_9FDA_F8529AE0A203_.wvu.Cols" localSheetId="4" hidden="1">'Name of Bidder'!$A:$A,'Name of Bidder'!$D:$F,'Name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8FC47E04_BCF9_4504_9FDA_F8529AE0A203_.wvu.Cols" localSheetId="22" hidden="1">'N-W (Cr.)'!$C:$C,'N-W (Cr.)'!$H:$H,'N-W (Cr.)'!$M:$M,'N-W (Cr.)'!$R:$R</definedName>
    <definedName name="Z_8FC47E04_BCF9_4504_9FDA_F8529AE0A203_.wvu.PrintArea" localSheetId="4" hidden="1">'Name of Bidder'!$B$1:$C$32</definedName>
    <definedName name="Z_8FC47E04_BCF9_4504_9FDA_F8529AE0A203_.wvu.Rows" localSheetId="4" hidden="1">'Name of Bidder'!$19:$27</definedName>
    <definedName name="Z_902C40DA_376E_410F_87E5_8188D8393A84_.wvu.Cols" localSheetId="4" hidden="1">'Name of Bidder'!$A$1:$A$65536</definedName>
    <definedName name="Z_902C40DA_376E_410F_87E5_8188D8393A84_.wvu.PrintArea" localSheetId="4" hidden="1">'Name of Bidder'!$B$1:$C$32</definedName>
    <definedName name="Z_902C40DA_376E_410F_87E5_8188D8393A84_.wvu.Rows" localSheetId="4" hidden="1">'Name of Bidder'!$A$23:$IV$26</definedName>
    <definedName name="Z_99CA2F10_F926_46DC_8609_4EAE5B9F3585_.wvu.Cols" localSheetId="0" hidden="1">Basic!$I:$I</definedName>
    <definedName name="Z_99CA2F10_F926_46DC_8609_4EAE5B9F3585_.wvu.Cols" localSheetId="19" hidden="1">'Bid Form 2nd Envelope'!$H:$AO</definedName>
    <definedName name="Z_99CA2F10_F926_46DC_8609_4EAE5B9F3585_.wvu.Cols" localSheetId="15" hidden="1">Discount!$H:$K</definedName>
    <definedName name="Z_99CA2F10_F926_46DC_8609_4EAE5B9F3585_.wvu.Cols" localSheetId="3" hidden="1">'Names Bidder'!$H:$H,'Names Bidder'!$K:$K</definedName>
    <definedName name="Z_99CA2F10_F926_46DC_8609_4EAE5B9F3585_.wvu.Cols" localSheetId="22" hidden="1">'N-W (Cr.)'!$A:$O,'N-W (Cr.)'!$T:$DL</definedName>
    <definedName name="Z_99CA2F10_F926_46DC_8609_4EAE5B9F3585_.wvu.Cols" localSheetId="5" hidden="1">'Sch-1'!$O:$S,'Sch-1'!$X:$AK</definedName>
    <definedName name="Z_99CA2F10_F926_46DC_8609_4EAE5B9F3585_.wvu.Cols" localSheetId="7" hidden="1">'Sch-3'!$Q:$AA</definedName>
    <definedName name="Z_99CA2F10_F926_46DC_8609_4EAE5B9F3585_.wvu.Cols" localSheetId="9" hidden="1">'Sch-5'!$F:$T</definedName>
    <definedName name="Z_99CA2F10_F926_46DC_8609_4EAE5B9F3585_.wvu.Cols" localSheetId="13" hidden="1">'Sch-6 (After Discount)'!$E:$F</definedName>
    <definedName name="Z_99CA2F10_F926_46DC_8609_4EAE5B9F3585_.wvu.Cols" localSheetId="14" hidden="1">'Sch-7'!$AA:$AG</definedName>
    <definedName name="Z_99CA2F10_F926_46DC_8609_4EAE5B9F3585_.wvu.FilterData" localSheetId="5" hidden="1">'Sch-1'!$16:$66</definedName>
    <definedName name="Z_99CA2F10_F926_46DC_8609_4EAE5B9F3585_.wvu.FilterData" localSheetId="6" hidden="1">'Sch-2'!$A$16:$AF$64</definedName>
    <definedName name="Z_99CA2F10_F926_46DC_8609_4EAE5B9F3585_.wvu.FilterData" localSheetId="7" hidden="1">'Sch-3'!$A$16:$AE$25</definedName>
    <definedName name="Z_99CA2F10_F926_46DC_8609_4EAE5B9F3585_.wvu.PrintArea" localSheetId="19" hidden="1">'Bid Form 2nd Envelope'!$A$1:$F$66</definedName>
    <definedName name="Z_99CA2F10_F926_46DC_8609_4EAE5B9F3585_.wvu.PrintArea" localSheetId="15" hidden="1">Discount!$A$2:$G$40</definedName>
    <definedName name="Z_99CA2F10_F926_46DC_8609_4EAE5B9F3585_.wvu.PrintArea" localSheetId="17" hidden="1">'Entry Tax'!$A$1:$E$16</definedName>
    <definedName name="Z_99CA2F10_F926_46DC_8609_4EAE5B9F3585_.wvu.PrintArea" localSheetId="2" hidden="1">Instructions!$A$1:$C$65</definedName>
    <definedName name="Z_99CA2F10_F926_46DC_8609_4EAE5B9F3585_.wvu.PrintArea" localSheetId="3" hidden="1">'Names Bidder'!$B$1:$G$28</definedName>
    <definedName name="Z_99CA2F10_F926_46DC_8609_4EAE5B9F3585_.wvu.PrintArea" localSheetId="16" hidden="1">Octroi!$A$1:$E$16</definedName>
    <definedName name="Z_99CA2F10_F926_46DC_8609_4EAE5B9F3585_.wvu.PrintArea" localSheetId="18" hidden="1">'Other Taxes &amp; Duties'!$A$1:$F$16</definedName>
    <definedName name="Z_99CA2F10_F926_46DC_8609_4EAE5B9F3585_.wvu.PrintArea" localSheetId="5" hidden="1">'Sch-1'!$A$1:$N$70</definedName>
    <definedName name="Z_99CA2F10_F926_46DC_8609_4EAE5B9F3585_.wvu.PrintArea" localSheetId="6" hidden="1">'Sch-2'!$A$1:$J$67</definedName>
    <definedName name="Z_99CA2F10_F926_46DC_8609_4EAE5B9F3585_.wvu.PrintArea" localSheetId="7" hidden="1">'Sch-3'!$A$1:$P$31</definedName>
    <definedName name="Z_99CA2F10_F926_46DC_8609_4EAE5B9F3585_.wvu.PrintArea" localSheetId="8" hidden="1">'Sch-4'!$A$1:$P$24</definedName>
    <definedName name="Z_99CA2F10_F926_46DC_8609_4EAE5B9F3585_.wvu.PrintArea" localSheetId="9" hidden="1">'Sch-5'!$A$1:$E$23</definedName>
    <definedName name="Z_99CA2F10_F926_46DC_8609_4EAE5B9F3585_.wvu.PrintArea" localSheetId="10" hidden="1">'Sch-5 after discount'!$A$1:$E$23</definedName>
    <definedName name="Z_99CA2F10_F926_46DC_8609_4EAE5B9F3585_.wvu.PrintArea" localSheetId="11" hidden="1">'Sch-6'!$A$1:$D$32</definedName>
    <definedName name="Z_99CA2F10_F926_46DC_8609_4EAE5B9F3585_.wvu.PrintArea" localSheetId="13" hidden="1">'Sch-6 (After Discount)'!$A$1:$D$32</definedName>
    <definedName name="Z_99CA2F10_F926_46DC_8609_4EAE5B9F3585_.wvu.PrintArea" localSheetId="12" hidden="1">'Sch-6 After Discount'!$A$1:$D$31</definedName>
    <definedName name="Z_99CA2F10_F926_46DC_8609_4EAE5B9F3585_.wvu.PrintArea" localSheetId="14" hidden="1">'Sch-7'!$A$1:$M$22</definedName>
    <definedName name="Z_99CA2F10_F926_46DC_8609_4EAE5B9F3585_.wvu.PrintTitles" localSheetId="5" hidden="1">'Sch-1'!$15:$16</definedName>
    <definedName name="Z_99CA2F10_F926_46DC_8609_4EAE5B9F3585_.wvu.PrintTitles" localSheetId="6" hidden="1">'Sch-2'!$15:$16</definedName>
    <definedName name="Z_99CA2F10_F926_46DC_8609_4EAE5B9F3585_.wvu.PrintTitles" localSheetId="7" hidden="1">'Sch-3'!$15:$16</definedName>
    <definedName name="Z_99CA2F10_F926_46DC_8609_4EAE5B9F3585_.wvu.PrintTitles" localSheetId="9" hidden="1">'Sch-5'!$3:$14</definedName>
    <definedName name="Z_99CA2F10_F926_46DC_8609_4EAE5B9F3585_.wvu.PrintTitles" localSheetId="10" hidden="1">'Sch-5 after discount'!$3:$14</definedName>
    <definedName name="Z_99CA2F10_F926_46DC_8609_4EAE5B9F3585_.wvu.PrintTitles" localSheetId="11" hidden="1">'Sch-6'!$3:$14</definedName>
    <definedName name="Z_99CA2F10_F926_46DC_8609_4EAE5B9F3585_.wvu.PrintTitles" localSheetId="13" hidden="1">'Sch-6 (After Discount)'!$3:$14</definedName>
    <definedName name="Z_99CA2F10_F926_46DC_8609_4EAE5B9F3585_.wvu.PrintTitles" localSheetId="12" hidden="1">'Sch-6 After Discount'!$3:$13</definedName>
    <definedName name="Z_99CA2F10_F926_46DC_8609_4EAE5B9F3585_.wvu.Rows" localSheetId="1" hidden="1">Cover!$7:$7</definedName>
    <definedName name="Z_99CA2F10_F926_46DC_8609_4EAE5B9F3585_.wvu.Rows" localSheetId="15" hidden="1">Discount!$29:$32</definedName>
    <definedName name="Z_99CA2F10_F926_46DC_8609_4EAE5B9F3585_.wvu.Rows" localSheetId="3" hidden="1">'Names Bidder'!$19:$22</definedName>
    <definedName name="Z_99CA2F10_F926_46DC_8609_4EAE5B9F3585_.wvu.Rows" localSheetId="14" hidden="1">'Sch-7'!$62:$180</definedName>
    <definedName name="Z_A0F82AFD_A75A_45C4_A55A_D8EC84E8392D_.wvu.Cols" localSheetId="22" hidden="1">'N-W (Cr.)'!$C:$C,'N-W (Cr.)'!$H:$H,'N-W (Cr.)'!$M:$M,'N-W (Cr.)'!$R:$R</definedName>
    <definedName name="Z_A317F5C2_E44F_4A46_8833_2AE6CAE06F6E_.wvu.Cols" localSheetId="4" hidden="1">'Name of Bidder'!$A$1:$A$65536,'Name of Bidder'!$E$1:$H$65536</definedName>
    <definedName name="Z_A317F5C2_E44F_4A46_8833_2AE6CAE06F6E_.wvu.PrintArea" localSheetId="4" hidden="1">'Name of Bidder'!$B$1:$C$32</definedName>
    <definedName name="Z_A317F5C2_E44F_4A46_8833_2AE6CAE06F6E_.wvu.Rows" localSheetId="4" hidden="1">'Name of Bidder'!$A$23:$IV$26</definedName>
    <definedName name="Z_A58DB4DF_40C7_4BEB_B85E_6BD6F54941CF_.wvu.Cols" localSheetId="0" hidden="1">Basic!$I:$I</definedName>
    <definedName name="Z_A58DB4DF_40C7_4BEB_B85E_6BD6F54941CF_.wvu.Cols" localSheetId="19" hidden="1">'Bid Form 2nd Envelope'!$H:$AO</definedName>
    <definedName name="Z_A58DB4DF_40C7_4BEB_B85E_6BD6F54941CF_.wvu.Cols" localSheetId="15" hidden="1">Discount!$H:$L</definedName>
    <definedName name="Z_A58DB4DF_40C7_4BEB_B85E_6BD6F54941CF_.wvu.Cols" localSheetId="3" hidden="1">'Names Bidder'!$H:$H,'Names Bidder'!$K:$K</definedName>
    <definedName name="Z_A58DB4DF_40C7_4BEB_B85E_6BD6F54941CF_.wvu.Cols" localSheetId="22" hidden="1">'N-W (Cr.)'!$A:$O,'N-W (Cr.)'!$T:$DL</definedName>
    <definedName name="Z_A58DB4DF_40C7_4BEB_B85E_6BD6F54941CF_.wvu.Cols" localSheetId="5" hidden="1">'Sch-1'!$O:$T,'Sch-1'!$X:$AK</definedName>
    <definedName name="Z_A58DB4DF_40C7_4BEB_B85E_6BD6F54941CF_.wvu.Cols" localSheetId="7" hidden="1">'Sch-3'!$Q:$Y</definedName>
    <definedName name="Z_A58DB4DF_40C7_4BEB_B85E_6BD6F54941CF_.wvu.Cols" localSheetId="9" hidden="1">'Sch-5'!$F:$T</definedName>
    <definedName name="Z_A58DB4DF_40C7_4BEB_B85E_6BD6F54941CF_.wvu.Cols" localSheetId="13" hidden="1">'Sch-6 (After Discount)'!$E:$F</definedName>
    <definedName name="Z_A58DB4DF_40C7_4BEB_B85E_6BD6F54941CF_.wvu.Cols" localSheetId="14" hidden="1">'Sch-7'!$AA:$AG</definedName>
    <definedName name="Z_A58DB4DF_40C7_4BEB_B85E_6BD6F54941CF_.wvu.FilterData" localSheetId="5" hidden="1">'Sch-1'!$16:$66</definedName>
    <definedName name="Z_A58DB4DF_40C7_4BEB_B85E_6BD6F54941CF_.wvu.FilterData" localSheetId="6" hidden="1">'Sch-2'!$A$16:$AF$64</definedName>
    <definedName name="Z_A58DB4DF_40C7_4BEB_B85E_6BD6F54941CF_.wvu.PrintArea" localSheetId="19" hidden="1">'Bid Form 2nd Envelope'!$A$1:$F$66</definedName>
    <definedName name="Z_A58DB4DF_40C7_4BEB_B85E_6BD6F54941CF_.wvu.PrintArea" localSheetId="15" hidden="1">Discount!$A$2:$G$40</definedName>
    <definedName name="Z_A58DB4DF_40C7_4BEB_B85E_6BD6F54941CF_.wvu.PrintArea" localSheetId="17" hidden="1">'Entry Tax'!$A$1:$E$16</definedName>
    <definedName name="Z_A58DB4DF_40C7_4BEB_B85E_6BD6F54941CF_.wvu.PrintArea" localSheetId="2" hidden="1">Instructions!$A$1:$C$65</definedName>
    <definedName name="Z_A58DB4DF_40C7_4BEB_B85E_6BD6F54941CF_.wvu.PrintArea" localSheetId="3" hidden="1">'Names Bidder'!$B$1:$G$28</definedName>
    <definedName name="Z_A58DB4DF_40C7_4BEB_B85E_6BD6F54941CF_.wvu.PrintArea" localSheetId="16" hidden="1">Octroi!$A$1:$E$16</definedName>
    <definedName name="Z_A58DB4DF_40C7_4BEB_B85E_6BD6F54941CF_.wvu.PrintArea" localSheetId="18" hidden="1">'Other Taxes &amp; Duties'!$A$1:$F$16</definedName>
    <definedName name="Z_A58DB4DF_40C7_4BEB_B85E_6BD6F54941CF_.wvu.PrintArea" localSheetId="5" hidden="1">'Sch-1'!$A$1:$N$70</definedName>
    <definedName name="Z_A58DB4DF_40C7_4BEB_B85E_6BD6F54941CF_.wvu.PrintArea" localSheetId="6" hidden="1">'Sch-2'!$A$1:$J$67</definedName>
    <definedName name="Z_A58DB4DF_40C7_4BEB_B85E_6BD6F54941CF_.wvu.PrintArea" localSheetId="7" hidden="1">'Sch-3'!$A$1:$P$31</definedName>
    <definedName name="Z_A58DB4DF_40C7_4BEB_B85E_6BD6F54941CF_.wvu.PrintArea" localSheetId="8" hidden="1">'Sch-4'!$A$1:$P$24</definedName>
    <definedName name="Z_A58DB4DF_40C7_4BEB_B85E_6BD6F54941CF_.wvu.PrintArea" localSheetId="9" hidden="1">'Sch-5'!$A$1:$E$23</definedName>
    <definedName name="Z_A58DB4DF_40C7_4BEB_B85E_6BD6F54941CF_.wvu.PrintArea" localSheetId="10" hidden="1">'Sch-5 after discount'!$A$1:$E$23</definedName>
    <definedName name="Z_A58DB4DF_40C7_4BEB_B85E_6BD6F54941CF_.wvu.PrintArea" localSheetId="11" hidden="1">'Sch-6'!$A$1:$D$32</definedName>
    <definedName name="Z_A58DB4DF_40C7_4BEB_B85E_6BD6F54941CF_.wvu.PrintArea" localSheetId="13" hidden="1">'Sch-6 (After Discount)'!$A$1:$D$32</definedName>
    <definedName name="Z_A58DB4DF_40C7_4BEB_B85E_6BD6F54941CF_.wvu.PrintArea" localSheetId="12" hidden="1">'Sch-6 After Discount'!$A$1:$D$31</definedName>
    <definedName name="Z_A58DB4DF_40C7_4BEB_B85E_6BD6F54941CF_.wvu.PrintArea" localSheetId="14" hidden="1">'Sch-7'!$A$1:$M$22</definedName>
    <definedName name="Z_A58DB4DF_40C7_4BEB_B85E_6BD6F54941CF_.wvu.PrintTitles" localSheetId="5" hidden="1">'Sch-1'!$15:$16</definedName>
    <definedName name="Z_A58DB4DF_40C7_4BEB_B85E_6BD6F54941CF_.wvu.PrintTitles" localSheetId="6" hidden="1">'Sch-2'!$15:$16</definedName>
    <definedName name="Z_A58DB4DF_40C7_4BEB_B85E_6BD6F54941CF_.wvu.PrintTitles" localSheetId="7" hidden="1">'Sch-3'!$15:$16</definedName>
    <definedName name="Z_A58DB4DF_40C7_4BEB_B85E_6BD6F54941CF_.wvu.PrintTitles" localSheetId="9" hidden="1">'Sch-5'!$3:$14</definedName>
    <definedName name="Z_A58DB4DF_40C7_4BEB_B85E_6BD6F54941CF_.wvu.PrintTitles" localSheetId="10" hidden="1">'Sch-5 after discount'!$3:$14</definedName>
    <definedName name="Z_A58DB4DF_40C7_4BEB_B85E_6BD6F54941CF_.wvu.PrintTitles" localSheetId="11" hidden="1">'Sch-6'!$3:$14</definedName>
    <definedName name="Z_A58DB4DF_40C7_4BEB_B85E_6BD6F54941CF_.wvu.PrintTitles" localSheetId="13" hidden="1">'Sch-6 (After Discount)'!$3:$14</definedName>
    <definedName name="Z_A58DB4DF_40C7_4BEB_B85E_6BD6F54941CF_.wvu.PrintTitles" localSheetId="12" hidden="1">'Sch-6 After Discount'!$3:$13</definedName>
    <definedName name="Z_A58DB4DF_40C7_4BEB_B85E_6BD6F54941CF_.wvu.Rows" localSheetId="1" hidden="1">Cover!$7:$7</definedName>
    <definedName name="Z_A58DB4DF_40C7_4BEB_B85E_6BD6F54941CF_.wvu.Rows" localSheetId="15" hidden="1">Discount!$21:$22,Discount!$27:$32</definedName>
    <definedName name="Z_A58DB4DF_40C7_4BEB_B85E_6BD6F54941CF_.wvu.Rows" localSheetId="3" hidden="1">'Names Bidder'!$19:$22</definedName>
    <definedName name="Z_A58DB4DF_40C7_4BEB_B85E_6BD6F54941CF_.wvu.Rows" localSheetId="14" hidden="1">'Sch-7'!$62:$180</definedName>
    <definedName name="Z_A7DBDDEF_9245_44C6_9EBF_032DB6E1C0A2_.wvu.Cols" localSheetId="15" hidden="1">Discount!$H:$S</definedName>
    <definedName name="Z_A7DBDDEF_9245_44C6_9EBF_032DB6E1C0A2_.wvu.Cols" localSheetId="9" hidden="1">'Sch-5'!$I:$P</definedName>
    <definedName name="Z_A7DBDDEF_9245_44C6_9EBF_032DB6E1C0A2_.wvu.Cols" localSheetId="10" hidden="1">'Sch-5 after discount'!$I:$P</definedName>
    <definedName name="Z_A7DBDDEF_9245_44C6_9EBF_032DB6E1C0A2_.wvu.PrintArea" localSheetId="19" hidden="1">'Bid Form 2nd Envelope'!$A$1:$F$66</definedName>
    <definedName name="Z_A7DBDDEF_9245_44C6_9EBF_032DB6E1C0A2_.wvu.PrintArea" localSheetId="15" hidden="1">Discount!$A$2:$G$40</definedName>
    <definedName name="Z_A7DBDDEF_9245_44C6_9EBF_032DB6E1C0A2_.wvu.PrintArea" localSheetId="17" hidden="1">'Entry Tax'!$A$1:$E$16</definedName>
    <definedName name="Z_A7DBDDEF_9245_44C6_9EBF_032DB6E1C0A2_.wvu.PrintArea" localSheetId="2" hidden="1">Instructions!$A$1:$C$65</definedName>
    <definedName name="Z_A7DBDDEF_9245_44C6_9EBF_032DB6E1C0A2_.wvu.PrintArea" localSheetId="3" hidden="1">'Names Bidder'!$B$1:$G$28</definedName>
    <definedName name="Z_A7DBDDEF_9245_44C6_9EBF_032DB6E1C0A2_.wvu.PrintArea" localSheetId="16" hidden="1">Octroi!$A$1:$E$16</definedName>
    <definedName name="Z_A7DBDDEF_9245_44C6_9EBF_032DB6E1C0A2_.wvu.PrintArea" localSheetId="18" hidden="1">'Other Taxes &amp; Duties'!$A$1:$F$16</definedName>
    <definedName name="Z_A7DBDDEF_9245_44C6_9EBF_032DB6E1C0A2_.wvu.PrintArea" localSheetId="9" hidden="1">'Sch-5'!$A$1:$E$23</definedName>
    <definedName name="Z_A7DBDDEF_9245_44C6_9EBF_032DB6E1C0A2_.wvu.PrintArea" localSheetId="10" hidden="1">'Sch-5 after discount'!$A$1:$E$23</definedName>
    <definedName name="Z_A7DBDDEF_9245_44C6_9EBF_032DB6E1C0A2_.wvu.PrintArea" localSheetId="11" hidden="1">'Sch-6'!$A$1:$D$32</definedName>
    <definedName name="Z_A7DBDDEF_9245_44C6_9EBF_032DB6E1C0A2_.wvu.PrintArea" localSheetId="13" hidden="1">'Sch-6 (After Discount)'!$A$1:$D$32</definedName>
    <definedName name="Z_A7DBDDEF_9245_44C6_9EBF_032DB6E1C0A2_.wvu.PrintArea" localSheetId="12" hidden="1">'Sch-6 After Discount'!$A$1:$D$31</definedName>
    <definedName name="Z_A7DBDDEF_9245_44C6_9EBF_032DB6E1C0A2_.wvu.PrintTitles" localSheetId="9" hidden="1">'Sch-5'!$3:$14</definedName>
    <definedName name="Z_A7DBDDEF_9245_44C6_9EBF_032DB6E1C0A2_.wvu.PrintTitles" localSheetId="10" hidden="1">'Sch-5 after discount'!$3:$14</definedName>
    <definedName name="Z_A7DBDDEF_9245_44C6_9EBF_032DB6E1C0A2_.wvu.PrintTitles" localSheetId="11" hidden="1">'Sch-6'!$3:$14</definedName>
    <definedName name="Z_A7DBDDEF_9245_44C6_9EBF_032DB6E1C0A2_.wvu.PrintTitles" localSheetId="13" hidden="1">'Sch-6 (After Discount)'!$3:$14</definedName>
    <definedName name="Z_A7DBDDEF_9245_44C6_9EBF_032DB6E1C0A2_.wvu.PrintTitles" localSheetId="12" hidden="1">'Sch-6 After Discount'!$3:$13</definedName>
    <definedName name="Z_A7DBDDEF_9245_44C6_9EBF_032DB6E1C0A2_.wvu.Rows" localSheetId="1" hidden="1">Cover!$7:$7</definedName>
    <definedName name="Z_A7DBDDEF_9245_44C6_9EBF_032DB6E1C0A2_.wvu.Rows" localSheetId="15" hidden="1">Discount!$30:$32</definedName>
    <definedName name="Z_AB88AE96_2A5B_4A72_8703_28C9E47DF5A8_.wvu.Cols" localSheetId="22" hidden="1">'N-W (Cr.)'!$C:$C,'N-W (Cr.)'!$H:$H,'N-W (Cr.)'!$M:$M,'N-W (Cr.)'!$R:$R</definedName>
    <definedName name="Z_AF19F13B_761B_48FB_A70F_9439A4D7530B_.wvu.Cols" localSheetId="4" hidden="1">'Name of Bidder'!$A$1:$A$65536,'Name of Bidder'!$E$1:$H$65536</definedName>
    <definedName name="Z_AF19F13B_761B_48FB_A70F_9439A4D7530B_.wvu.PrintArea" localSheetId="4" hidden="1">'Name of Bidder'!$B$1:$C$32</definedName>
    <definedName name="Z_AF19F13B_761B_48FB_A70F_9439A4D7530B_.wvu.Rows" localSheetId="4" hidden="1">'Name of Bidder'!$A$23:$IV$26</definedName>
    <definedName name="Z_B1DC5269_D889_4438_853D_005C3B580A35_.wvu.Cols" localSheetId="22" hidden="1">'N-W (Cr.)'!$C:$C,'N-W (Cr.)'!$H:$H,'N-W (Cr.)'!$M:$M,'N-W (Cr.)'!$R:$R</definedName>
    <definedName name="Z_B23AD343_29DA_4CE0_BD10_47BF44F3782F_.wvu.Cols" localSheetId="19" hidden="1">'Bid Form 2nd Envelope'!$T:$Y</definedName>
    <definedName name="Z_B23AD343_29DA_4CE0_BD10_47BF44F3782F_.wvu.Cols" localSheetId="15" hidden="1">Discount!$I:$P</definedName>
    <definedName name="Z_B23AD343_29DA_4CE0_BD10_47BF44F3782F_.wvu.Cols" localSheetId="9" hidden="1">'Sch-5'!$I:$P</definedName>
    <definedName name="Z_B23AD343_29DA_4CE0_BD10_47BF44F3782F_.wvu.Cols" localSheetId="10" hidden="1">'Sch-5 after discount'!$I:$P</definedName>
    <definedName name="Z_B23AD343_29DA_4CE0_BD10_47BF44F3782F_.wvu.PrintArea" localSheetId="19" hidden="1">'Bid Form 2nd Envelope'!$A$1:$F$66</definedName>
    <definedName name="Z_B23AD343_29DA_4CE0_BD10_47BF44F3782F_.wvu.PrintArea" localSheetId="15" hidden="1">Discount!$A$2:$G$40</definedName>
    <definedName name="Z_B23AD343_29DA_4CE0_BD10_47BF44F3782F_.wvu.PrintArea" localSheetId="17" hidden="1">'Entry Tax'!$A$1:$E$16</definedName>
    <definedName name="Z_B23AD343_29DA_4CE0_BD10_47BF44F3782F_.wvu.PrintArea" localSheetId="2" hidden="1">Instructions!$A$1:$C$65</definedName>
    <definedName name="Z_B23AD343_29DA_4CE0_BD10_47BF44F3782F_.wvu.PrintArea" localSheetId="3" hidden="1">'Names Bidder'!$B$1:$G$28</definedName>
    <definedName name="Z_B23AD343_29DA_4CE0_BD10_47BF44F3782F_.wvu.PrintArea" localSheetId="16" hidden="1">Octroi!$A$1:$E$16</definedName>
    <definedName name="Z_B23AD343_29DA_4CE0_BD10_47BF44F3782F_.wvu.PrintArea" localSheetId="18" hidden="1">'Other Taxes &amp; Duties'!$A$1:$F$16</definedName>
    <definedName name="Z_B23AD343_29DA_4CE0_BD10_47BF44F3782F_.wvu.PrintArea" localSheetId="9" hidden="1">'Sch-5'!$A$1:$E$23</definedName>
    <definedName name="Z_B23AD343_29DA_4CE0_BD10_47BF44F3782F_.wvu.PrintArea" localSheetId="10" hidden="1">'Sch-5 after discount'!$A$1:$E$23</definedName>
    <definedName name="Z_B23AD343_29DA_4CE0_BD10_47BF44F3782F_.wvu.PrintArea" localSheetId="11" hidden="1">'Sch-6'!$A$1:$D$32</definedName>
    <definedName name="Z_B23AD343_29DA_4CE0_BD10_47BF44F3782F_.wvu.PrintArea" localSheetId="13" hidden="1">'Sch-6 (After Discount)'!$A$1:$D$32</definedName>
    <definedName name="Z_B23AD343_29DA_4CE0_BD10_47BF44F3782F_.wvu.PrintArea" localSheetId="12" hidden="1">'Sch-6 After Discount'!$A$1:$D$31</definedName>
    <definedName name="Z_B23AD343_29DA_4CE0_BD10_47BF44F3782F_.wvu.PrintTitles" localSheetId="9" hidden="1">'Sch-5'!$3:$14</definedName>
    <definedName name="Z_B23AD343_29DA_4CE0_BD10_47BF44F3782F_.wvu.PrintTitles" localSheetId="10" hidden="1">'Sch-5 after discount'!$3:$14</definedName>
    <definedName name="Z_B23AD343_29DA_4CE0_BD10_47BF44F3782F_.wvu.PrintTitles" localSheetId="11" hidden="1">'Sch-6'!$3:$14</definedName>
    <definedName name="Z_B23AD343_29DA_4CE0_BD10_47BF44F3782F_.wvu.PrintTitles" localSheetId="13" hidden="1">'Sch-6 (After Discount)'!$3:$14</definedName>
    <definedName name="Z_B23AD343_29DA_4CE0_BD10_47BF44F3782F_.wvu.PrintTitles" localSheetId="12" hidden="1">'Sch-6 After Discount'!$3:$13</definedName>
    <definedName name="Z_B23AD343_29DA_4CE0_BD10_47BF44F3782F_.wvu.Rows" localSheetId="1" hidden="1">Cover!$7:$7</definedName>
    <definedName name="Z_B23AD343_29DA_4CE0_BD10_47BF44F3782F_.wvu.Rows" localSheetId="15" hidden="1">Discount!$30:$32</definedName>
    <definedName name="Z_B23AD343_29DA_4CE0_BD10_47BF44F3782F_.wvu.Rows" localSheetId="3" hidden="1">'Names Bidder'!$19:$22</definedName>
    <definedName name="Z_B96E710B_6DD7_4DE1_95AB_C9EE060CD030_.wvu.Cols" localSheetId="0" hidden="1">Basic!$I:$I</definedName>
    <definedName name="Z_B96E710B_6DD7_4DE1_95AB_C9EE060CD030_.wvu.Cols" localSheetId="19" hidden="1">'Bid Form 2nd Envelope'!$T:$Y</definedName>
    <definedName name="Z_B96E710B_6DD7_4DE1_95AB_C9EE060CD030_.wvu.Cols" localSheetId="15" hidden="1">Discount!$H:$L</definedName>
    <definedName name="Z_B96E710B_6DD7_4DE1_95AB_C9EE060CD030_.wvu.Cols" localSheetId="5" hidden="1">'Sch-1'!$O:$X</definedName>
    <definedName name="Z_B96E710B_6DD7_4DE1_95AB_C9EE060CD030_.wvu.Cols" localSheetId="7" hidden="1">'Sch-3'!$Q:$V</definedName>
    <definedName name="Z_B96E710B_6DD7_4DE1_95AB_C9EE060CD030_.wvu.Cols" localSheetId="9" hidden="1">'Sch-5'!$F:$T</definedName>
    <definedName name="Z_B96E710B_6DD7_4DE1_95AB_C9EE060CD030_.wvu.Cols" localSheetId="10" hidden="1">'Sch-5 after discount'!$F:$R</definedName>
    <definedName name="Z_B96E710B_6DD7_4DE1_95AB_C9EE060CD030_.wvu.Cols" localSheetId="14" hidden="1">'Sch-7'!$AA:$AG</definedName>
    <definedName name="Z_B96E710B_6DD7_4DE1_95AB_C9EE060CD030_.wvu.FilterData" localSheetId="5" hidden="1">'Sch-1'!$C$1:$C$66</definedName>
    <definedName name="Z_B96E710B_6DD7_4DE1_95AB_C9EE060CD030_.wvu.FilterData" localSheetId="6" hidden="1">'Sch-2'!$C$1:$C$69</definedName>
    <definedName name="Z_B96E710B_6DD7_4DE1_95AB_C9EE060CD030_.wvu.FilterData" localSheetId="7" hidden="1">'Sch-3'!$C$1:$C$33</definedName>
    <definedName name="Z_B96E710B_6DD7_4DE1_95AB_C9EE060CD030_.wvu.PrintArea" localSheetId="19" hidden="1">'Bid Form 2nd Envelope'!$A$1:$F$66</definedName>
    <definedName name="Z_B96E710B_6DD7_4DE1_95AB_C9EE060CD030_.wvu.PrintArea" localSheetId="15" hidden="1">Discount!$A$2:$G$40</definedName>
    <definedName name="Z_B96E710B_6DD7_4DE1_95AB_C9EE060CD030_.wvu.PrintArea" localSheetId="17" hidden="1">'Entry Tax'!$A$1:$E$16</definedName>
    <definedName name="Z_B96E710B_6DD7_4DE1_95AB_C9EE060CD030_.wvu.PrintArea" localSheetId="2" hidden="1">Instructions!$A$1:$C$65</definedName>
    <definedName name="Z_B96E710B_6DD7_4DE1_95AB_C9EE060CD030_.wvu.PrintArea" localSheetId="3" hidden="1">'Names Bidder'!$B$1:$G$28</definedName>
    <definedName name="Z_B96E710B_6DD7_4DE1_95AB_C9EE060CD030_.wvu.PrintArea" localSheetId="16" hidden="1">Octroi!$A$1:$E$16</definedName>
    <definedName name="Z_B96E710B_6DD7_4DE1_95AB_C9EE060CD030_.wvu.PrintArea" localSheetId="18" hidden="1">'Other Taxes &amp; Duties'!$A$1:$F$16</definedName>
    <definedName name="Z_B96E710B_6DD7_4DE1_95AB_C9EE060CD030_.wvu.PrintArea" localSheetId="5" hidden="1">'Sch-1'!$A$1:$N$70</definedName>
    <definedName name="Z_B96E710B_6DD7_4DE1_95AB_C9EE060CD030_.wvu.PrintArea" localSheetId="6" hidden="1">'Sch-2'!$A$1:$J$69</definedName>
    <definedName name="Z_B96E710B_6DD7_4DE1_95AB_C9EE060CD030_.wvu.PrintArea" localSheetId="7" hidden="1">'Sch-3'!$A$1:$P$33</definedName>
    <definedName name="Z_B96E710B_6DD7_4DE1_95AB_C9EE060CD030_.wvu.PrintArea" localSheetId="8" hidden="1">'Sch-4'!$A$1:$P$24</definedName>
    <definedName name="Z_B96E710B_6DD7_4DE1_95AB_C9EE060CD030_.wvu.PrintArea" localSheetId="9" hidden="1">'Sch-5'!$A$1:$E$23</definedName>
    <definedName name="Z_B96E710B_6DD7_4DE1_95AB_C9EE060CD030_.wvu.PrintArea" localSheetId="10" hidden="1">'Sch-5 after discount'!$A$1:$E$23</definedName>
    <definedName name="Z_B96E710B_6DD7_4DE1_95AB_C9EE060CD030_.wvu.PrintArea" localSheetId="11" hidden="1">'Sch-6'!$A$1:$D$32</definedName>
    <definedName name="Z_B96E710B_6DD7_4DE1_95AB_C9EE060CD030_.wvu.PrintArea" localSheetId="13" hidden="1">'Sch-6 (After Discount)'!$A$1:$D$32</definedName>
    <definedName name="Z_B96E710B_6DD7_4DE1_95AB_C9EE060CD030_.wvu.PrintArea" localSheetId="12" hidden="1">'Sch-6 After Discount'!$A$1:$D$31</definedName>
    <definedName name="Z_B96E710B_6DD7_4DE1_95AB_C9EE060CD030_.wvu.PrintArea" localSheetId="14" hidden="1">'Sch-7'!$A$1:$M$25</definedName>
    <definedName name="Z_B96E710B_6DD7_4DE1_95AB_C9EE060CD030_.wvu.PrintTitles" localSheetId="5" hidden="1">'Sch-1'!$15:$16</definedName>
    <definedName name="Z_B96E710B_6DD7_4DE1_95AB_C9EE060CD030_.wvu.PrintTitles" localSheetId="6" hidden="1">'Sch-2'!$15:$16</definedName>
    <definedName name="Z_B96E710B_6DD7_4DE1_95AB_C9EE060CD030_.wvu.PrintTitles" localSheetId="7" hidden="1">'Sch-3'!$15:$16</definedName>
    <definedName name="Z_B96E710B_6DD7_4DE1_95AB_C9EE060CD030_.wvu.PrintTitles" localSheetId="9" hidden="1">'Sch-5'!$3:$14</definedName>
    <definedName name="Z_B96E710B_6DD7_4DE1_95AB_C9EE060CD030_.wvu.PrintTitles" localSheetId="10" hidden="1">'Sch-5 after discount'!$3:$14</definedName>
    <definedName name="Z_B96E710B_6DD7_4DE1_95AB_C9EE060CD030_.wvu.PrintTitles" localSheetId="11" hidden="1">'Sch-6'!$3:$14</definedName>
    <definedName name="Z_B96E710B_6DD7_4DE1_95AB_C9EE060CD030_.wvu.PrintTitles" localSheetId="13" hidden="1">'Sch-6 (After Discount)'!$3:$14</definedName>
    <definedName name="Z_B96E710B_6DD7_4DE1_95AB_C9EE060CD030_.wvu.PrintTitles" localSheetId="12" hidden="1">'Sch-6 After Discount'!$3:$13</definedName>
    <definedName name="Z_B96E710B_6DD7_4DE1_95AB_C9EE060CD030_.wvu.Rows" localSheetId="1" hidden="1">Cover!$7:$7</definedName>
    <definedName name="Z_B96E710B_6DD7_4DE1_95AB_C9EE060CD030_.wvu.Rows" localSheetId="15" hidden="1">Discount!$29:$32</definedName>
    <definedName name="Z_B96E710B_6DD7_4DE1_95AB_C9EE060CD030_.wvu.Rows" localSheetId="3" hidden="1">'Names Bidder'!$19:$22</definedName>
    <definedName name="Z_B96E710B_6DD7_4DE1_95AB_C9EE060CD030_.wvu.Rows" localSheetId="14" hidden="1">'Sch-7'!$62:$180</definedName>
    <definedName name="Z_C51D5495_37C6_49AA_B99E_D523F4AFCEF2_.wvu.Cols" localSheetId="4" hidden="1">'Name of Bidder'!$A:$A,'Name of Bidder'!$D:$F,'Name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C51D5495_37C6_49AA_B99E_D523F4AFCEF2_.wvu.PrintArea" localSheetId="4" hidden="1">'Name of Bidder'!$B$1:$C$32</definedName>
    <definedName name="Z_C51D5495_37C6_49AA_B99E_D523F4AFCEF2_.wvu.Rows" localSheetId="4" hidden="1">'Name of Bidder'!$19:$27</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9" hidden="1">'Bid Form 2nd Envelope'!$H:$AO</definedName>
    <definedName name="Z_CCA37BAE_906F_43D5_9FD9_B13563E4B9D7_.wvu.Cols" localSheetId="15" hidden="1">Discount!$H:$L</definedName>
    <definedName name="Z_CCA37BAE_906F_43D5_9FD9_B13563E4B9D7_.wvu.Cols" localSheetId="4" hidden="1">'Name of Bidder'!$A:$A,'Name of Bidder'!$D:$I,'Name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CCA37BAE_906F_43D5_9FD9_B13563E4B9D7_.wvu.Cols" localSheetId="3" hidden="1">'Names Bidder'!$H:$H,'Names Bidder'!$K:$K</definedName>
    <definedName name="Z_CCA37BAE_906F_43D5_9FD9_B13563E4B9D7_.wvu.Cols" localSheetId="22" hidden="1">'N-W (Cr.)'!$A:$O,'N-W (Cr.)'!$T:$DL</definedName>
    <definedName name="Z_CCA37BAE_906F_43D5_9FD9_B13563E4B9D7_.wvu.Cols" localSheetId="5" hidden="1">'Sch-1'!$O:$U,'Sch-1'!$X:$AK</definedName>
    <definedName name="Z_CCA37BAE_906F_43D5_9FD9_B13563E4B9D7_.wvu.Cols" localSheetId="7" hidden="1">'Sch-3'!$Q:$V</definedName>
    <definedName name="Z_CCA37BAE_906F_43D5_9FD9_B13563E4B9D7_.wvu.Cols" localSheetId="9" hidden="1">'Sch-5'!$F:$T</definedName>
    <definedName name="Z_CCA37BAE_906F_43D5_9FD9_B13563E4B9D7_.wvu.Cols" localSheetId="13" hidden="1">'Sch-6 (After Discount)'!$E:$F</definedName>
    <definedName name="Z_CCA37BAE_906F_43D5_9FD9_B13563E4B9D7_.wvu.Cols" localSheetId="14" hidden="1">'Sch-7'!$AA:$AG</definedName>
    <definedName name="Z_CCA37BAE_906F_43D5_9FD9_B13563E4B9D7_.wvu.FilterData" localSheetId="5" hidden="1">'Sch-1'!$16:$66</definedName>
    <definedName name="Z_CCA37BAE_906F_43D5_9FD9_B13563E4B9D7_.wvu.FilterData" localSheetId="6" hidden="1">'Sch-2'!$A$16:$AF$64</definedName>
    <definedName name="Z_CCA37BAE_906F_43D5_9FD9_B13563E4B9D7_.wvu.PrintArea" localSheetId="19" hidden="1">'Bid Form 2nd Envelope'!$A$1:$F$66</definedName>
    <definedName name="Z_CCA37BAE_906F_43D5_9FD9_B13563E4B9D7_.wvu.PrintArea" localSheetId="15" hidden="1">Discount!$A$2:$G$40</definedName>
    <definedName name="Z_CCA37BAE_906F_43D5_9FD9_B13563E4B9D7_.wvu.PrintArea" localSheetId="17" hidden="1">'Entry Tax'!$A$1:$E$16</definedName>
    <definedName name="Z_CCA37BAE_906F_43D5_9FD9_B13563E4B9D7_.wvu.PrintArea" localSheetId="2" hidden="1">Instructions!$A$1:$C$65</definedName>
    <definedName name="Z_CCA37BAE_906F_43D5_9FD9_B13563E4B9D7_.wvu.PrintArea" localSheetId="4" hidden="1">'Name of Bidder'!$B$1:$C$32</definedName>
    <definedName name="Z_CCA37BAE_906F_43D5_9FD9_B13563E4B9D7_.wvu.PrintArea" localSheetId="3" hidden="1">'Names Bidder'!$B$1:$G$28</definedName>
    <definedName name="Z_CCA37BAE_906F_43D5_9FD9_B13563E4B9D7_.wvu.PrintArea" localSheetId="16" hidden="1">Octroi!$A$1:$E$16</definedName>
    <definedName name="Z_CCA37BAE_906F_43D5_9FD9_B13563E4B9D7_.wvu.PrintArea" localSheetId="18" hidden="1">'Other Taxes &amp; Duties'!$A$1:$F$16</definedName>
    <definedName name="Z_CCA37BAE_906F_43D5_9FD9_B13563E4B9D7_.wvu.PrintArea" localSheetId="5" hidden="1">'Sch-1'!$A$1:$N$70</definedName>
    <definedName name="Z_CCA37BAE_906F_43D5_9FD9_B13563E4B9D7_.wvu.PrintArea" localSheetId="6" hidden="1">'Sch-2'!$A$1:$J$67</definedName>
    <definedName name="Z_CCA37BAE_906F_43D5_9FD9_B13563E4B9D7_.wvu.PrintArea" localSheetId="7" hidden="1">'Sch-3'!$A$1:$P$31</definedName>
    <definedName name="Z_CCA37BAE_906F_43D5_9FD9_B13563E4B9D7_.wvu.PrintArea" localSheetId="8" hidden="1">'Sch-4'!$A$1:$P$24</definedName>
    <definedName name="Z_CCA37BAE_906F_43D5_9FD9_B13563E4B9D7_.wvu.PrintArea" localSheetId="9" hidden="1">'Sch-5'!$A$1:$E$23</definedName>
    <definedName name="Z_CCA37BAE_906F_43D5_9FD9_B13563E4B9D7_.wvu.PrintArea" localSheetId="10" hidden="1">'Sch-5 after discount'!$A$1:$E$23</definedName>
    <definedName name="Z_CCA37BAE_906F_43D5_9FD9_B13563E4B9D7_.wvu.PrintArea" localSheetId="11" hidden="1">'Sch-6'!$A$1:$D$32</definedName>
    <definedName name="Z_CCA37BAE_906F_43D5_9FD9_B13563E4B9D7_.wvu.PrintArea" localSheetId="13" hidden="1">'Sch-6 (After Discount)'!$A$1:$D$32</definedName>
    <definedName name="Z_CCA37BAE_906F_43D5_9FD9_B13563E4B9D7_.wvu.PrintArea" localSheetId="12" hidden="1">'Sch-6 After Discount'!$A$1:$D$31</definedName>
    <definedName name="Z_CCA37BAE_906F_43D5_9FD9_B13563E4B9D7_.wvu.PrintArea" localSheetId="14" hidden="1">'Sch-7'!$A$1:$M$22</definedName>
    <definedName name="Z_CCA37BAE_906F_43D5_9FD9_B13563E4B9D7_.wvu.PrintTitles" localSheetId="5" hidden="1">'Sch-1'!$15:$16</definedName>
    <definedName name="Z_CCA37BAE_906F_43D5_9FD9_B13563E4B9D7_.wvu.PrintTitles" localSheetId="6" hidden="1">'Sch-2'!$15:$16</definedName>
    <definedName name="Z_CCA37BAE_906F_43D5_9FD9_B13563E4B9D7_.wvu.PrintTitles" localSheetId="7" hidden="1">'Sch-3'!$15:$16</definedName>
    <definedName name="Z_CCA37BAE_906F_43D5_9FD9_B13563E4B9D7_.wvu.PrintTitles" localSheetId="9" hidden="1">'Sch-5'!$3:$14</definedName>
    <definedName name="Z_CCA37BAE_906F_43D5_9FD9_B13563E4B9D7_.wvu.PrintTitles" localSheetId="10" hidden="1">'Sch-5 after discount'!$3:$14</definedName>
    <definedName name="Z_CCA37BAE_906F_43D5_9FD9_B13563E4B9D7_.wvu.PrintTitles" localSheetId="11" hidden="1">'Sch-6'!$3:$14</definedName>
    <definedName name="Z_CCA37BAE_906F_43D5_9FD9_B13563E4B9D7_.wvu.PrintTitles" localSheetId="13" hidden="1">'Sch-6 (After Discount)'!$3:$14</definedName>
    <definedName name="Z_CCA37BAE_906F_43D5_9FD9_B13563E4B9D7_.wvu.PrintTitles" localSheetId="12" hidden="1">'Sch-6 After Discount'!$3:$13</definedName>
    <definedName name="Z_CCA37BAE_906F_43D5_9FD9_B13563E4B9D7_.wvu.Rows" localSheetId="1" hidden="1">Cover!$7:$7</definedName>
    <definedName name="Z_CCA37BAE_906F_43D5_9FD9_B13563E4B9D7_.wvu.Rows" localSheetId="15" hidden="1">Discount!$21:$22,Discount!$27:$32</definedName>
    <definedName name="Z_CCA37BAE_906F_43D5_9FD9_B13563E4B9D7_.wvu.Rows" localSheetId="4" hidden="1">'Name of Bidder'!$8:$8,'Name of Bidder'!$19:$27</definedName>
    <definedName name="Z_CCA37BAE_906F_43D5_9FD9_B13563E4B9D7_.wvu.Rows" localSheetId="3" hidden="1">'Names Bidder'!$19:$22</definedName>
    <definedName name="Z_CCA37BAE_906F_43D5_9FD9_B13563E4B9D7_.wvu.Rows" localSheetId="14" hidden="1">'Sch-7'!$62:$180</definedName>
    <definedName name="Z_D5994A17_2357_4B78_B667_DDB5D94B6FD1_.wvu.Cols" localSheetId="4" hidden="1">'Name of Bidder'!$A$1:$A$65536,'Name of Bidder'!$E$1:$H$65536</definedName>
    <definedName name="Z_D5994A17_2357_4B78_B667_DDB5D94B6FD1_.wvu.PrintArea" localSheetId="4" hidden="1">'Name of Bidder'!$B$1:$C$32</definedName>
    <definedName name="Z_D5994A17_2357_4B78_B667_DDB5D94B6FD1_.wvu.Rows" localSheetId="4" hidden="1">'Name of Bidder'!$A$23:$IV$26</definedName>
    <definedName name="Z_E6F7301F_B7DF_4D80_9428_3CD22143194F_.wvu.Cols" localSheetId="4" hidden="1">'Name of Bidder'!$A$1:$A$65536</definedName>
    <definedName name="Z_E6F7301F_B7DF_4D80_9428_3CD22143194F_.wvu.PrintArea" localSheetId="4" hidden="1">'Name of Bidder'!$B$1:$C$32</definedName>
    <definedName name="Z_E6F7301F_B7DF_4D80_9428_3CD22143194F_.wvu.Rows" localSheetId="4" hidden="1">'Name of Bidder'!$A$23:$IV$26</definedName>
    <definedName name="Z_E9F4E142_7D26_464D_BECA_4F3806DB1FE1_.wvu.Cols" localSheetId="15" hidden="1">Discount!$H:$S</definedName>
    <definedName name="Z_E9F4E142_7D26_464D_BECA_4F3806DB1FE1_.wvu.Cols" localSheetId="9" hidden="1">'Sch-5'!$I:$P</definedName>
    <definedName name="Z_E9F4E142_7D26_464D_BECA_4F3806DB1FE1_.wvu.Cols" localSheetId="10" hidden="1">'Sch-5 after discount'!$I:$P</definedName>
    <definedName name="Z_E9F4E142_7D26_464D_BECA_4F3806DB1FE1_.wvu.PrintArea" localSheetId="19" hidden="1">'Bid Form 2nd Envelope'!$A$1:$F$66</definedName>
    <definedName name="Z_E9F4E142_7D26_464D_BECA_4F3806DB1FE1_.wvu.PrintArea" localSheetId="15" hidden="1">Discount!$A$2:$G$40</definedName>
    <definedName name="Z_E9F4E142_7D26_464D_BECA_4F3806DB1FE1_.wvu.PrintArea" localSheetId="17" hidden="1">'Entry Tax'!$A$1:$E$16</definedName>
    <definedName name="Z_E9F4E142_7D26_464D_BECA_4F3806DB1FE1_.wvu.PrintArea" localSheetId="2" hidden="1">Instructions!$A$1:$C$65</definedName>
    <definedName name="Z_E9F4E142_7D26_464D_BECA_4F3806DB1FE1_.wvu.PrintArea" localSheetId="3" hidden="1">'Names Bidder'!$B$1:$E$26</definedName>
    <definedName name="Z_E9F4E142_7D26_464D_BECA_4F3806DB1FE1_.wvu.PrintArea" localSheetId="16" hidden="1">Octroi!$A$1:$E$16</definedName>
    <definedName name="Z_E9F4E142_7D26_464D_BECA_4F3806DB1FE1_.wvu.PrintArea" localSheetId="18" hidden="1">'Other Taxes &amp; Duties'!$A$1:$F$16</definedName>
    <definedName name="Z_E9F4E142_7D26_464D_BECA_4F3806DB1FE1_.wvu.PrintArea" localSheetId="9" hidden="1">'Sch-5'!$A$1:$E$23</definedName>
    <definedName name="Z_E9F4E142_7D26_464D_BECA_4F3806DB1FE1_.wvu.PrintArea" localSheetId="10" hidden="1">'Sch-5 after discount'!$A$1:$E$23</definedName>
    <definedName name="Z_E9F4E142_7D26_464D_BECA_4F3806DB1FE1_.wvu.PrintArea" localSheetId="11" hidden="1">'Sch-6'!$A$1:$D$33</definedName>
    <definedName name="Z_E9F4E142_7D26_464D_BECA_4F3806DB1FE1_.wvu.PrintArea" localSheetId="13" hidden="1">'Sch-6 (After Discount)'!$A$1:$D$33</definedName>
    <definedName name="Z_E9F4E142_7D26_464D_BECA_4F3806DB1FE1_.wvu.PrintArea" localSheetId="12" hidden="1">'Sch-6 After Discount'!$A$1:$D$32</definedName>
    <definedName name="Z_E9F4E142_7D26_464D_BECA_4F3806DB1FE1_.wvu.PrintTitles" localSheetId="9" hidden="1">'Sch-5'!$3:$14</definedName>
    <definedName name="Z_E9F4E142_7D26_464D_BECA_4F3806DB1FE1_.wvu.PrintTitles" localSheetId="10" hidden="1">'Sch-5 after discount'!$3:$14</definedName>
    <definedName name="Z_E9F4E142_7D26_464D_BECA_4F3806DB1FE1_.wvu.PrintTitles" localSheetId="11" hidden="1">'Sch-6'!$3:$14</definedName>
    <definedName name="Z_E9F4E142_7D26_464D_BECA_4F3806DB1FE1_.wvu.PrintTitles" localSheetId="13" hidden="1">'Sch-6 (After Discount)'!$3:$14</definedName>
    <definedName name="Z_E9F4E142_7D26_464D_BECA_4F3806DB1FE1_.wvu.PrintTitles" localSheetId="12" hidden="1">'Sch-6 After Discount'!$3:$13</definedName>
    <definedName name="Z_E9F4E142_7D26_464D_BECA_4F3806DB1FE1_.wvu.Rows" localSheetId="1" hidden="1">Cover!$7:$7</definedName>
    <definedName name="Z_E9F4E142_7D26_464D_BECA_4F3806DB1FE1_.wvu.Rows" localSheetId="15" hidden="1">Discount!$30:$32</definedName>
    <definedName name="Z_EBAEADC8_DFAF_4DD1_92A4_0349F1C8EBDD_.wvu.Cols" localSheetId="4" hidden="1">'Name of Bidder'!$A$1:$A$65536,'Name of Bidder'!$E$1:$H$65536</definedName>
    <definedName name="Z_EBAEADC8_DFAF_4DD1_92A4_0349F1C8EBDD_.wvu.PrintArea" localSheetId="4" hidden="1">'Name of Bidder'!$B$1:$C$32</definedName>
    <definedName name="Z_EBAEADC8_DFAF_4DD1_92A4_0349F1C8EBDD_.wvu.Rows" localSheetId="4" hidden="1">'Name of Bidder'!$A$23:$IV$26</definedName>
    <definedName name="Z_ECE9294F_C910_4036_88BC_B1F2176FB06B_.wvu.Cols" localSheetId="15" hidden="1">Discount!$H:$S</definedName>
    <definedName name="Z_ECE9294F_C910_4036_88BC_B1F2176FB06B_.wvu.Cols" localSheetId="9" hidden="1">'Sch-5'!$I:$P</definedName>
    <definedName name="Z_ECE9294F_C910_4036_88BC_B1F2176FB06B_.wvu.Cols" localSheetId="10" hidden="1">'Sch-5 after discount'!$I:$P</definedName>
    <definedName name="Z_ECE9294F_C910_4036_88BC_B1F2176FB06B_.wvu.PrintArea" localSheetId="19" hidden="1">'Bid Form 2nd Envelope'!$A$1:$F$66</definedName>
    <definedName name="Z_ECE9294F_C910_4036_88BC_B1F2176FB06B_.wvu.PrintArea" localSheetId="15" hidden="1">Discount!$A$2:$G$40</definedName>
    <definedName name="Z_ECE9294F_C910_4036_88BC_B1F2176FB06B_.wvu.PrintArea" localSheetId="17" hidden="1">'Entry Tax'!$A$1:$E$16</definedName>
    <definedName name="Z_ECE9294F_C910_4036_88BC_B1F2176FB06B_.wvu.PrintArea" localSheetId="2" hidden="1">Instructions!$A$1:$C$65</definedName>
    <definedName name="Z_ECE9294F_C910_4036_88BC_B1F2176FB06B_.wvu.PrintArea" localSheetId="3" hidden="1">'Names Bidder'!$B$1:$E$26</definedName>
    <definedName name="Z_ECE9294F_C910_4036_88BC_B1F2176FB06B_.wvu.PrintArea" localSheetId="16" hidden="1">Octroi!$A$1:$E$16</definedName>
    <definedName name="Z_ECE9294F_C910_4036_88BC_B1F2176FB06B_.wvu.PrintArea" localSheetId="18" hidden="1">'Other Taxes &amp; Duties'!$A$1:$F$16</definedName>
    <definedName name="Z_ECE9294F_C910_4036_88BC_B1F2176FB06B_.wvu.PrintArea" localSheetId="9" hidden="1">'Sch-5'!$A$1:$E$23</definedName>
    <definedName name="Z_ECE9294F_C910_4036_88BC_B1F2176FB06B_.wvu.PrintArea" localSheetId="10" hidden="1">'Sch-5 after discount'!$A$1:$E$23</definedName>
    <definedName name="Z_ECE9294F_C910_4036_88BC_B1F2176FB06B_.wvu.PrintArea" localSheetId="11" hidden="1">'Sch-6'!$A$1:$D$33</definedName>
    <definedName name="Z_ECE9294F_C910_4036_88BC_B1F2176FB06B_.wvu.PrintArea" localSheetId="13" hidden="1">'Sch-6 (After Discount)'!$A$1:$D$33</definedName>
    <definedName name="Z_ECE9294F_C910_4036_88BC_B1F2176FB06B_.wvu.PrintArea" localSheetId="12" hidden="1">'Sch-6 After Discount'!$A$1:$D$32</definedName>
    <definedName name="Z_ECE9294F_C910_4036_88BC_B1F2176FB06B_.wvu.PrintTitles" localSheetId="9" hidden="1">'Sch-5'!$3:$14</definedName>
    <definedName name="Z_ECE9294F_C910_4036_88BC_B1F2176FB06B_.wvu.PrintTitles" localSheetId="10" hidden="1">'Sch-5 after discount'!$3:$14</definedName>
    <definedName name="Z_ECE9294F_C910_4036_88BC_B1F2176FB06B_.wvu.PrintTitles" localSheetId="11" hidden="1">'Sch-6'!$3:$14</definedName>
    <definedName name="Z_ECE9294F_C910_4036_88BC_B1F2176FB06B_.wvu.PrintTitles" localSheetId="13" hidden="1">'Sch-6 (After Discount)'!$3:$14</definedName>
    <definedName name="Z_ECE9294F_C910_4036_88BC_B1F2176FB06B_.wvu.PrintTitles" localSheetId="12" hidden="1">'Sch-6 After Discount'!$3:$13</definedName>
    <definedName name="Z_ECE9294F_C910_4036_88BC_B1F2176FB06B_.wvu.Rows" localSheetId="1" hidden="1">Cover!$7:$7</definedName>
    <definedName name="Z_ECE9294F_C910_4036_88BC_B1F2176FB06B_.wvu.Rows" localSheetId="15" hidden="1">Discount!$30:$32</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s>
  <calcPr calcId="191029"/>
  <customWorkbookViews>
    <customWorkbookView name="Umesh Kumar Yadav {उमेश कुमार यादव} - Personal View" guid="{CCA37BAE-906F-43D5-9FD9-B13563E4B9D7}" mergeInterval="0" personalView="1" maximized="1" xWindow="-8" yWindow="-8" windowWidth="1936" windowHeight="1056" tabRatio="847" activeSheetId="16"/>
    <customWorkbookView name="60001714 - Personal View" guid="{10C023E0-48F2-4C19-A763-BD56B5B04DBE}" mergeInterval="0" personalView="1" maximized="1" xWindow="-8" yWindow="-8" windowWidth="1936" windowHeight="1056" tabRatio="847" activeSheetId="20"/>
    <customWorkbookView name="Ankit Vaishnav {Ankit Vaishnav} - Personal View" guid="{18EA11B4-BD82-47BF-99FA-7AB19BF74D0B}" mergeInterval="0" personalView="1" maximized="1" windowWidth="1436" windowHeight="674" tabRatio="847" activeSheetId="4"/>
    <customWorkbookView name="Pankaj Kumar Jangid {पंकज कुमार जांगिड} - Personal View" guid="{99CA2F10-F926-46DC-8609-4EAE5B9F3585}" mergeInterval="0" personalView="1" maximized="1" windowWidth="1916" windowHeight="814" tabRatio="670" activeSheetId="16"/>
    <customWorkbookView name="Rahul {Rahul} - Personal View" guid="{63D51328-7CBC-4A1E-B96D-BAE91416501B}" mergeInterval="0" personalView="1" maximized="1" windowWidth="1916" windowHeight="814" tabRatio="786" activeSheetId="20"/>
    <customWorkbookView name="60003235 - Personal View" guid="{3C00DDA0-7DDE-4169-A739-550DAF5DCF8D}" mergeInterval="0" personalView="1" maximized="1" xWindow="1" yWindow="1" windowWidth="1020" windowHeight="496" tabRatio="944" activeSheetId="20"/>
    <customWorkbookView name="60001487 - Personal View" guid="{357C9841-BEC3-434B-AC63-C04FB4321BA3}" mergeInterval="0" personalView="1" maximized="1" xWindow="1" yWindow="1" windowWidth="1362" windowHeight="538" tabRatio="944" activeSheetId="13"/>
    <customWorkbookView name="Prabodh Kumar Singh {प्रबोध कुमार सिंह} - Personal View" guid="{B96E710B-6DD7-4DE1-95AB-C9EE060CD030}" mergeInterval="0" personalView="1" maximized="1" windowWidth="1916" windowHeight="854" tabRatio="786" activeSheetId="6"/>
    <customWorkbookView name="60003018 - Personal View" guid="{A58DB4DF-40C7-4BEB-B85E-6BD6F54941CF}" mergeInterval="0" personalView="1" maximized="1" windowWidth="1362" windowHeight="522" tabRatio="847" activeSheetId="4" showComments="commIndAndComment"/>
  </customWorkbookViews>
</workbook>
</file>

<file path=xl/calcChain.xml><?xml version="1.0" encoding="utf-8"?>
<calcChain xmlns="http://schemas.openxmlformats.org/spreadsheetml/2006/main">
  <c r="V23" i="8" l="1"/>
  <c r="P23" i="8"/>
  <c r="R23" i="8" s="1"/>
  <c r="V20" i="8"/>
  <c r="P20" i="8"/>
  <c r="R20" i="8" s="1"/>
  <c r="V19" i="8"/>
  <c r="P19" i="8"/>
  <c r="R19" i="8" s="1"/>
  <c r="V18" i="8"/>
  <c r="P18" i="8"/>
  <c r="R18" i="8" s="1"/>
  <c r="J61" i="7"/>
  <c r="J53" i="7"/>
  <c r="J52" i="7"/>
  <c r="J51" i="7"/>
  <c r="J50" i="7"/>
  <c r="J49" i="7"/>
  <c r="J48" i="7"/>
  <c r="J47" i="7"/>
  <c r="J46" i="7"/>
  <c r="J35" i="7"/>
  <c r="J34" i="7"/>
  <c r="J33" i="7"/>
  <c r="J32" i="7"/>
  <c r="J31" i="7"/>
  <c r="J30" i="7"/>
  <c r="J29" i="7"/>
  <c r="J28" i="7"/>
  <c r="J27" i="7"/>
  <c r="J26" i="7"/>
  <c r="J25" i="7"/>
  <c r="J24" i="7"/>
  <c r="J23" i="7"/>
  <c r="J22" i="7"/>
  <c r="J21" i="7"/>
  <c r="J20" i="7"/>
  <c r="J19" i="7"/>
  <c r="J18" i="7"/>
  <c r="T61" i="6"/>
  <c r="N61" i="6"/>
  <c r="P61" i="6" s="1"/>
  <c r="T53" i="6"/>
  <c r="N53" i="6"/>
  <c r="P53" i="6" s="1"/>
  <c r="T52" i="6"/>
  <c r="N52" i="6"/>
  <c r="O52" i="6" s="1"/>
  <c r="T51" i="6"/>
  <c r="N51" i="6"/>
  <c r="P51" i="6" s="1"/>
  <c r="T50" i="6"/>
  <c r="N50" i="6"/>
  <c r="O50" i="6" s="1"/>
  <c r="T49" i="6"/>
  <c r="N49" i="6"/>
  <c r="O49" i="6" s="1"/>
  <c r="T48" i="6"/>
  <c r="N48" i="6"/>
  <c r="P48" i="6" s="1"/>
  <c r="T47" i="6"/>
  <c r="N47" i="6"/>
  <c r="O47" i="6" s="1"/>
  <c r="T46" i="6"/>
  <c r="N46" i="6"/>
  <c r="O46" i="6" s="1"/>
  <c r="T35" i="6"/>
  <c r="N35" i="6"/>
  <c r="O35" i="6" s="1"/>
  <c r="T34" i="6"/>
  <c r="N34" i="6"/>
  <c r="O34" i="6" s="1"/>
  <c r="T33" i="6"/>
  <c r="N33" i="6"/>
  <c r="P33" i="6" s="1"/>
  <c r="T32" i="6"/>
  <c r="N32" i="6"/>
  <c r="P32" i="6" s="1"/>
  <c r="T31" i="6"/>
  <c r="N31" i="6"/>
  <c r="P31" i="6" s="1"/>
  <c r="T30" i="6"/>
  <c r="N30" i="6"/>
  <c r="O30" i="6" s="1"/>
  <c r="T29" i="6"/>
  <c r="N29" i="6"/>
  <c r="P29" i="6" s="1"/>
  <c r="T28" i="6"/>
  <c r="N28" i="6"/>
  <c r="O28" i="6" s="1"/>
  <c r="T27" i="6"/>
  <c r="N27" i="6"/>
  <c r="P27" i="6" s="1"/>
  <c r="T26" i="6"/>
  <c r="N26" i="6"/>
  <c r="P26" i="6" s="1"/>
  <c r="T25" i="6"/>
  <c r="N25" i="6"/>
  <c r="P25" i="6" s="1"/>
  <c r="T24" i="6"/>
  <c r="N24" i="6"/>
  <c r="O24" i="6" s="1"/>
  <c r="T23" i="6"/>
  <c r="N23" i="6"/>
  <c r="P23" i="6" s="1"/>
  <c r="T22" i="6"/>
  <c r="N22" i="6"/>
  <c r="O22" i="6" s="1"/>
  <c r="T21" i="6"/>
  <c r="N21" i="6"/>
  <c r="P21" i="6" s="1"/>
  <c r="T20" i="6"/>
  <c r="N20" i="6"/>
  <c r="P20" i="6" s="1"/>
  <c r="T19" i="6"/>
  <c r="N19" i="6"/>
  <c r="O19" i="6" s="1"/>
  <c r="T18" i="6"/>
  <c r="N18" i="6"/>
  <c r="O18" i="6" s="1"/>
  <c r="P46" i="6" l="1"/>
  <c r="P28" i="6"/>
  <c r="Q18" i="8"/>
  <c r="Q23" i="8"/>
  <c r="Q20" i="8"/>
  <c r="Q19" i="8"/>
  <c r="P19" i="6"/>
  <c r="P34" i="6"/>
  <c r="P47" i="6"/>
  <c r="P49" i="6"/>
  <c r="O23" i="6"/>
  <c r="O29" i="6"/>
  <c r="P35" i="6"/>
  <c r="P52" i="6"/>
  <c r="P18" i="6"/>
  <c r="P50" i="6"/>
  <c r="P30" i="6"/>
  <c r="O25" i="6"/>
  <c r="O31" i="6"/>
  <c r="O53" i="6"/>
  <c r="P24" i="6"/>
  <c r="O61" i="6"/>
  <c r="O48" i="6"/>
  <c r="O51" i="6"/>
  <c r="O20" i="6"/>
  <c r="O26" i="6"/>
  <c r="O32" i="6"/>
  <c r="P22" i="6"/>
  <c r="O21" i="6"/>
  <c r="O27" i="6"/>
  <c r="O33" i="6"/>
  <c r="K69" i="6"/>
  <c r="D22" i="10" s="1"/>
  <c r="K68" i="6"/>
  <c r="C69" i="6"/>
  <c r="C68" i="6"/>
  <c r="C30" i="8" s="1"/>
  <c r="C12" i="6"/>
  <c r="B12" i="10" s="1"/>
  <c r="B12" i="12" s="1"/>
  <c r="B12" i="14" s="1"/>
  <c r="C11" i="6"/>
  <c r="C11" i="7" s="1"/>
  <c r="C10" i="6"/>
  <c r="C10" i="8" s="1"/>
  <c r="C9" i="6"/>
  <c r="C9" i="9" s="1"/>
  <c r="C12" i="7" l="1"/>
  <c r="C12" i="8"/>
  <c r="C12" i="9"/>
  <c r="C11" i="8"/>
  <c r="C11" i="9"/>
  <c r="C10" i="9"/>
  <c r="B9" i="10"/>
  <c r="B9" i="12" s="1"/>
  <c r="B9" i="14" s="1"/>
  <c r="C9" i="7"/>
  <c r="B10" i="10"/>
  <c r="B10" i="12" s="1"/>
  <c r="B10" i="14" s="1"/>
  <c r="C10" i="7"/>
  <c r="C9" i="8"/>
  <c r="B11" i="10"/>
  <c r="B11" i="12" s="1"/>
  <c r="B11" i="14" s="1"/>
  <c r="B2" i="5" l="1"/>
  <c r="B1" i="5"/>
  <c r="B23" i="5"/>
  <c r="B20" i="5"/>
  <c r="B19" i="5"/>
  <c r="D6" i="5"/>
  <c r="B9" i="5" l="1"/>
  <c r="A8" i="6" s="1"/>
  <c r="B14" i="5"/>
  <c r="B8" i="5"/>
  <c r="C7" i="5"/>
  <c r="A8" i="10" l="1"/>
  <c r="A8" i="12" s="1"/>
  <c r="A8" i="14" s="1"/>
  <c r="A8" i="9"/>
  <c r="A8" i="7"/>
  <c r="A8" i="8"/>
  <c r="V22" i="8"/>
  <c r="V24" i="8"/>
  <c r="V21" i="8"/>
  <c r="T37" i="6"/>
  <c r="T38" i="6"/>
  <c r="T39" i="6"/>
  <c r="T40" i="6"/>
  <c r="T41" i="6"/>
  <c r="T42" i="6"/>
  <c r="T43" i="6"/>
  <c r="T44" i="6"/>
  <c r="T45" i="6"/>
  <c r="T54" i="6"/>
  <c r="T55" i="6"/>
  <c r="T56" i="6"/>
  <c r="T57" i="6"/>
  <c r="T58" i="6"/>
  <c r="T59" i="6"/>
  <c r="T60" i="6"/>
  <c r="T62" i="6"/>
  <c r="T36" i="6"/>
  <c r="A4" i="23"/>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20"/>
  <c r="E51" i="20" s="1"/>
  <c r="Z2" i="20"/>
  <c r="C49" i="20" s="1"/>
  <c r="B6" i="20"/>
  <c r="AG6" i="20" s="1"/>
  <c r="A9" i="20"/>
  <c r="A10" i="20"/>
  <c r="A11" i="20"/>
  <c r="A12" i="20"/>
  <c r="A13" i="20"/>
  <c r="H25" i="20"/>
  <c r="A48" i="20" s="1"/>
  <c r="F43" i="20"/>
  <c r="F6" i="19"/>
  <c r="F7" i="19"/>
  <c r="F8" i="19"/>
  <c r="F9" i="19"/>
  <c r="F10" i="19"/>
  <c r="F11" i="19"/>
  <c r="F12" i="19"/>
  <c r="F13" i="19"/>
  <c r="F14" i="19"/>
  <c r="F15" i="19"/>
  <c r="E6" i="18"/>
  <c r="E7" i="18"/>
  <c r="E8" i="18"/>
  <c r="E9" i="18"/>
  <c r="E10" i="18"/>
  <c r="E11" i="18"/>
  <c r="E12" i="18"/>
  <c r="E13" i="18"/>
  <c r="E14" i="18"/>
  <c r="E15" i="18"/>
  <c r="E6" i="17"/>
  <c r="E7" i="17"/>
  <c r="E8" i="17"/>
  <c r="E9" i="17"/>
  <c r="E10" i="17"/>
  <c r="E11" i="17"/>
  <c r="E12" i="17"/>
  <c r="E13" i="17"/>
  <c r="E14" i="17"/>
  <c r="E15" i="17"/>
  <c r="H18" i="16"/>
  <c r="I19" i="16"/>
  <c r="J20" i="16"/>
  <c r="K31" i="16"/>
  <c r="K32" i="16" s="1"/>
  <c r="L31" i="16"/>
  <c r="L32" i="16" s="1"/>
  <c r="G37" i="16"/>
  <c r="AC3" i="15"/>
  <c r="AC4" i="15"/>
  <c r="I64" i="15"/>
  <c r="J64" i="15"/>
  <c r="A65" i="15"/>
  <c r="I65" i="15"/>
  <c r="J65" i="15"/>
  <c r="A67" i="15"/>
  <c r="A68" i="15"/>
  <c r="I68" i="15"/>
  <c r="J68" i="15"/>
  <c r="A69" i="15"/>
  <c r="I69" i="15"/>
  <c r="J69" i="15"/>
  <c r="A70" i="15"/>
  <c r="I70" i="15"/>
  <c r="J70" i="15"/>
  <c r="I71" i="15"/>
  <c r="J71" i="15"/>
  <c r="I72" i="15"/>
  <c r="J72" i="15"/>
  <c r="A74" i="15"/>
  <c r="I74" i="15"/>
  <c r="J74" i="15"/>
  <c r="A75" i="15"/>
  <c r="I75" i="15"/>
  <c r="J75" i="15"/>
  <c r="A76" i="15"/>
  <c r="I76" i="15"/>
  <c r="A77" i="15"/>
  <c r="I77" i="15"/>
  <c r="J77" i="15"/>
  <c r="A78" i="15"/>
  <c r="I78" i="15"/>
  <c r="J78" i="15"/>
  <c r="I79" i="15"/>
  <c r="J79" i="15"/>
  <c r="A80" i="15"/>
  <c r="I80" i="15"/>
  <c r="A81" i="15"/>
  <c r="I81" i="15"/>
  <c r="A82" i="15"/>
  <c r="I82" i="15"/>
  <c r="A83" i="15"/>
  <c r="I83" i="15"/>
  <c r="J83" i="15"/>
  <c r="A84" i="15"/>
  <c r="I84" i="15"/>
  <c r="J84" i="15"/>
  <c r="A85" i="15"/>
  <c r="I85" i="15"/>
  <c r="J85" i="15"/>
  <c r="A86" i="15"/>
  <c r="I86" i="15"/>
  <c r="J86" i="15"/>
  <c r="I87" i="15"/>
  <c r="J87" i="15"/>
  <c r="A88" i="15"/>
  <c r="I88" i="15"/>
  <c r="A89" i="15"/>
  <c r="I89" i="15"/>
  <c r="J89" i="15"/>
  <c r="A90" i="15"/>
  <c r="I90" i="15"/>
  <c r="J90" i="15"/>
  <c r="A91" i="15"/>
  <c r="I91" i="15"/>
  <c r="J91" i="15"/>
  <c r="A92" i="15"/>
  <c r="I92" i="15"/>
  <c r="J92" i="15"/>
  <c r="I93" i="15"/>
  <c r="J93" i="15"/>
  <c r="A94" i="15"/>
  <c r="I94" i="15"/>
  <c r="A95" i="15"/>
  <c r="I95" i="15"/>
  <c r="J95" i="15"/>
  <c r="A96" i="15"/>
  <c r="I96" i="15"/>
  <c r="J96" i="15"/>
  <c r="A97" i="15"/>
  <c r="I97" i="15"/>
  <c r="J97" i="15"/>
  <c r="I98" i="15"/>
  <c r="J98" i="15"/>
  <c r="A99" i="15"/>
  <c r="I99" i="15"/>
  <c r="A100" i="15"/>
  <c r="I100" i="15"/>
  <c r="J100" i="15"/>
  <c r="A101" i="15"/>
  <c r="I101" i="15"/>
  <c r="J101" i="15"/>
  <c r="A102" i="15"/>
  <c r="I102" i="15"/>
  <c r="J102" i="15"/>
  <c r="I103" i="15"/>
  <c r="J103" i="15"/>
  <c r="A104" i="15"/>
  <c r="I104" i="15"/>
  <c r="A105" i="15"/>
  <c r="I105" i="15"/>
  <c r="J105" i="15"/>
  <c r="A106" i="15"/>
  <c r="I106" i="15"/>
  <c r="J106" i="15"/>
  <c r="A107" i="15"/>
  <c r="I107" i="15"/>
  <c r="J107" i="15"/>
  <c r="A108" i="15"/>
  <c r="I108" i="15"/>
  <c r="J108" i="15"/>
  <c r="I109" i="15"/>
  <c r="J109" i="15"/>
  <c r="I110" i="15"/>
  <c r="J110" i="15"/>
  <c r="A112" i="15"/>
  <c r="I112" i="15"/>
  <c r="A113" i="15"/>
  <c r="I113" i="15"/>
  <c r="A114" i="15"/>
  <c r="I114" i="15"/>
  <c r="J114" i="15"/>
  <c r="A115" i="15"/>
  <c r="I115" i="15"/>
  <c r="J115" i="15"/>
  <c r="A116" i="15"/>
  <c r="I116" i="15"/>
  <c r="J116" i="15"/>
  <c r="I117" i="15"/>
  <c r="J117" i="15"/>
  <c r="I118" i="15"/>
  <c r="J118" i="15"/>
  <c r="A119" i="15"/>
  <c r="I119" i="15"/>
  <c r="A120" i="15"/>
  <c r="I120" i="15"/>
  <c r="A121" i="15"/>
  <c r="I121" i="15"/>
  <c r="J121" i="15"/>
  <c r="A122" i="15"/>
  <c r="I122" i="15"/>
  <c r="J122" i="15"/>
  <c r="A123" i="15"/>
  <c r="I123" i="15"/>
  <c r="J123" i="15"/>
  <c r="A124" i="15"/>
  <c r="I124" i="15"/>
  <c r="J124" i="15"/>
  <c r="A125" i="15"/>
  <c r="I125" i="15"/>
  <c r="J125" i="15"/>
  <c r="I126" i="15"/>
  <c r="J126" i="15"/>
  <c r="A127" i="15"/>
  <c r="I127" i="15"/>
  <c r="A128" i="15"/>
  <c r="I128" i="15"/>
  <c r="J128" i="15"/>
  <c r="A129" i="15"/>
  <c r="I129" i="15"/>
  <c r="J129" i="15"/>
  <c r="A130" i="15"/>
  <c r="I130" i="15"/>
  <c r="J130" i="15"/>
  <c r="A131" i="15"/>
  <c r="I131" i="15"/>
  <c r="J131" i="15"/>
  <c r="A132" i="15"/>
  <c r="I132" i="15"/>
  <c r="J132" i="15"/>
  <c r="A133" i="15"/>
  <c r="I133" i="15"/>
  <c r="J133" i="15"/>
  <c r="I134" i="15"/>
  <c r="J134" i="15"/>
  <c r="A135" i="15"/>
  <c r="I135" i="15"/>
  <c r="A136" i="15"/>
  <c r="I136" i="15"/>
  <c r="J136" i="15"/>
  <c r="A137" i="15"/>
  <c r="I137" i="15"/>
  <c r="J137" i="15"/>
  <c r="A138" i="15"/>
  <c r="I138" i="15"/>
  <c r="J138" i="15"/>
  <c r="A139" i="15"/>
  <c r="I139" i="15"/>
  <c r="J139" i="15"/>
  <c r="A140" i="15"/>
  <c r="I140" i="15"/>
  <c r="J140" i="15"/>
  <c r="A141" i="15"/>
  <c r="I141" i="15"/>
  <c r="J141" i="15"/>
  <c r="A142" i="15"/>
  <c r="I142" i="15"/>
  <c r="J142" i="15"/>
  <c r="A143" i="15"/>
  <c r="I143" i="15"/>
  <c r="J143" i="15"/>
  <c r="A144" i="15"/>
  <c r="I144" i="15"/>
  <c r="J144" i="15"/>
  <c r="I145" i="15"/>
  <c r="J145" i="15"/>
  <c r="A146" i="15"/>
  <c r="I146" i="15"/>
  <c r="A147" i="15"/>
  <c r="I147" i="15"/>
  <c r="J147" i="15"/>
  <c r="A148" i="15"/>
  <c r="I148" i="15"/>
  <c r="J148" i="15"/>
  <c r="A149" i="15"/>
  <c r="I149" i="15"/>
  <c r="J149" i="15"/>
  <c r="I150" i="15"/>
  <c r="J150" i="15"/>
  <c r="A151" i="15"/>
  <c r="I151" i="15"/>
  <c r="A152" i="15"/>
  <c r="I152" i="15"/>
  <c r="J152" i="15"/>
  <c r="A153" i="15"/>
  <c r="I153" i="15"/>
  <c r="J153" i="15"/>
  <c r="A154" i="15"/>
  <c r="I154" i="15"/>
  <c r="J154" i="15"/>
  <c r="I155" i="15"/>
  <c r="J155" i="15"/>
  <c r="A156" i="15"/>
  <c r="I156" i="15"/>
  <c r="A157" i="15"/>
  <c r="I157" i="15"/>
  <c r="J157" i="15"/>
  <c r="A158" i="15"/>
  <c r="I158" i="15"/>
  <c r="J158" i="15"/>
  <c r="I159" i="15"/>
  <c r="J159" i="15"/>
  <c r="A160" i="15"/>
  <c r="I160" i="15"/>
  <c r="A161" i="15"/>
  <c r="I161" i="15"/>
  <c r="J161" i="15"/>
  <c r="A162" i="15"/>
  <c r="I162" i="15"/>
  <c r="J162" i="15"/>
  <c r="A163" i="15"/>
  <c r="I163" i="15"/>
  <c r="J163" i="15"/>
  <c r="A164" i="15"/>
  <c r="I164" i="15"/>
  <c r="J164" i="15"/>
  <c r="A165" i="15"/>
  <c r="I165" i="15"/>
  <c r="J165" i="15"/>
  <c r="A166" i="15"/>
  <c r="I166" i="15"/>
  <c r="J166" i="15"/>
  <c r="I167" i="15"/>
  <c r="J167" i="15"/>
  <c r="A168" i="15"/>
  <c r="I168" i="15"/>
  <c r="A169" i="15"/>
  <c r="I169" i="15"/>
  <c r="J169" i="15"/>
  <c r="A170" i="15"/>
  <c r="I170" i="15"/>
  <c r="J170" i="15"/>
  <c r="A171" i="15"/>
  <c r="I171" i="15"/>
  <c r="J171" i="15"/>
  <c r="A172" i="15"/>
  <c r="I172" i="15"/>
  <c r="J172" i="15"/>
  <c r="A173" i="15"/>
  <c r="I173" i="15"/>
  <c r="A174" i="15"/>
  <c r="I174" i="15"/>
  <c r="J174" i="15"/>
  <c r="A175" i="15"/>
  <c r="I175" i="15"/>
  <c r="J175" i="15"/>
  <c r="A176" i="15"/>
  <c r="I176" i="15"/>
  <c r="J176" i="15"/>
  <c r="A177" i="15"/>
  <c r="I177" i="15"/>
  <c r="J177" i="15"/>
  <c r="I178" i="15"/>
  <c r="J178" i="15"/>
  <c r="I179" i="15"/>
  <c r="J179" i="15"/>
  <c r="I180" i="15"/>
  <c r="J180" i="15"/>
  <c r="D8" i="14"/>
  <c r="D9" i="14"/>
  <c r="D10" i="14"/>
  <c r="D11" i="14"/>
  <c r="D12" i="14"/>
  <c r="A6" i="13"/>
  <c r="D7" i="13"/>
  <c r="D8" i="13"/>
  <c r="D9" i="13"/>
  <c r="D10" i="13"/>
  <c r="D11" i="13"/>
  <c r="D8" i="12"/>
  <c r="D9" i="12"/>
  <c r="D10" i="12"/>
  <c r="D11" i="12"/>
  <c r="D12" i="12"/>
  <c r="D8" i="11"/>
  <c r="B9" i="11"/>
  <c r="D9" i="11"/>
  <c r="B10" i="11"/>
  <c r="D10" i="11"/>
  <c r="B11" i="11"/>
  <c r="D11" i="11"/>
  <c r="B12" i="11"/>
  <c r="D12" i="11"/>
  <c r="K15" i="10"/>
  <c r="O15" i="10"/>
  <c r="K17" i="10"/>
  <c r="O17" i="10"/>
  <c r="I18" i="10"/>
  <c r="M18" i="10" s="1"/>
  <c r="K18" i="10"/>
  <c r="O18" i="10"/>
  <c r="D22" i="11"/>
  <c r="D32" i="12" s="1"/>
  <c r="D32" i="14" s="1"/>
  <c r="J22" i="15" s="1"/>
  <c r="F40" i="16" s="1"/>
  <c r="F46" i="20" s="1"/>
  <c r="N8" i="9"/>
  <c r="N9" i="9"/>
  <c r="N10" i="9"/>
  <c r="N11" i="9"/>
  <c r="N12" i="9"/>
  <c r="M8" i="8"/>
  <c r="M9" i="8"/>
  <c r="M10" i="8"/>
  <c r="M11" i="8"/>
  <c r="M12" i="8"/>
  <c r="P21" i="8"/>
  <c r="P22" i="8"/>
  <c r="Q22" i="8" s="1"/>
  <c r="P24" i="8"/>
  <c r="Q24" i="8" s="1"/>
  <c r="A1" i="7"/>
  <c r="J36" i="7"/>
  <c r="J37" i="7"/>
  <c r="J38" i="7"/>
  <c r="J39" i="7"/>
  <c r="J40" i="7"/>
  <c r="J41" i="7"/>
  <c r="J42" i="7"/>
  <c r="J43" i="7"/>
  <c r="J44" i="7"/>
  <c r="J45" i="7"/>
  <c r="J54" i="7"/>
  <c r="J55" i="7"/>
  <c r="J56" i="7"/>
  <c r="J57" i="7"/>
  <c r="J58" i="7"/>
  <c r="J59" i="7"/>
  <c r="J60" i="7"/>
  <c r="J62" i="7"/>
  <c r="A1" i="6"/>
  <c r="Z8" i="6"/>
  <c r="B8" i="13"/>
  <c r="Z9" i="6"/>
  <c r="C10" i="15"/>
  <c r="B10" i="13"/>
  <c r="B11" i="13"/>
  <c r="IV16" i="6"/>
  <c r="N36" i="6"/>
  <c r="N37" i="6"/>
  <c r="P37" i="6" s="1"/>
  <c r="N38" i="6"/>
  <c r="O38" i="6" s="1"/>
  <c r="N39" i="6"/>
  <c r="O39" i="6" s="1"/>
  <c r="N40" i="6"/>
  <c r="O40" i="6" s="1"/>
  <c r="N41" i="6"/>
  <c r="P41" i="6" s="1"/>
  <c r="N42" i="6"/>
  <c r="P42" i="6" s="1"/>
  <c r="N43" i="6"/>
  <c r="O43" i="6" s="1"/>
  <c r="N44" i="6"/>
  <c r="O44" i="6" s="1"/>
  <c r="N45" i="6"/>
  <c r="P45" i="6" s="1"/>
  <c r="N54" i="6"/>
  <c r="O54" i="6" s="1"/>
  <c r="N55" i="6"/>
  <c r="O55" i="6" s="1"/>
  <c r="N56" i="6"/>
  <c r="O56" i="6" s="1"/>
  <c r="N57" i="6"/>
  <c r="O57" i="6" s="1"/>
  <c r="N58" i="6"/>
  <c r="P58" i="6" s="1"/>
  <c r="N59" i="6"/>
  <c r="P59" i="6" s="1"/>
  <c r="N60" i="6"/>
  <c r="P60" i="6" s="1"/>
  <c r="N62" i="6"/>
  <c r="P62" i="6" s="1"/>
  <c r="N64" i="6"/>
  <c r="C66" i="7"/>
  <c r="O30" i="8"/>
  <c r="N22" i="9" s="1"/>
  <c r="D21" i="10" s="1"/>
  <c r="D21" i="11" s="1"/>
  <c r="D31" i="12" s="1"/>
  <c r="D31" i="14" s="1"/>
  <c r="J21" i="15" s="1"/>
  <c r="F39" i="16" s="1"/>
  <c r="F45" i="20" s="1"/>
  <c r="C31" i="8"/>
  <c r="C22" i="9" s="1"/>
  <c r="B22" i="10" s="1"/>
  <c r="B22" i="11" s="1"/>
  <c r="B32" i="12" s="1"/>
  <c r="O31" i="8"/>
  <c r="N23" i="9" s="1"/>
  <c r="K6" i="4"/>
  <c r="Z7" i="6" s="1"/>
  <c r="AA6" i="4"/>
  <c r="B7" i="4"/>
  <c r="B9" i="4"/>
  <c r="B10" i="4"/>
  <c r="B14" i="4"/>
  <c r="B15" i="4"/>
  <c r="H27" i="4"/>
  <c r="G27" i="4" s="1"/>
  <c r="B2" i="2"/>
  <c r="A3" i="14" s="1"/>
  <c r="F2" i="2"/>
  <c r="B3" i="2"/>
  <c r="A1" i="8" s="1"/>
  <c r="V25" i="8" l="1"/>
  <c r="Q21" i="8"/>
  <c r="P25" i="8"/>
  <c r="J8" i="16" s="1"/>
  <c r="J26" i="16" s="1"/>
  <c r="J63" i="7"/>
  <c r="N63" i="6"/>
  <c r="O36" i="6"/>
  <c r="B53" i="20"/>
  <c r="B9" i="13"/>
  <c r="H5" i="21"/>
  <c r="H7" i="21" s="1"/>
  <c r="B50" i="20"/>
  <c r="Z10" i="6"/>
  <c r="B51" i="20"/>
  <c r="F49" i="20"/>
  <c r="P57" i="6"/>
  <c r="A3" i="11"/>
  <c r="A3" i="13"/>
  <c r="R24" i="8"/>
  <c r="P44" i="6"/>
  <c r="B52" i="20"/>
  <c r="E52" i="20"/>
  <c r="O37" i="6"/>
  <c r="O41" i="6"/>
  <c r="C12" i="15"/>
  <c r="P38" i="6"/>
  <c r="O45" i="6"/>
  <c r="I67" i="7"/>
  <c r="A8" i="11"/>
  <c r="A3" i="8"/>
  <c r="A3" i="9"/>
  <c r="C12" i="16"/>
  <c r="A3" i="7"/>
  <c r="P55" i="6"/>
  <c r="P39" i="6"/>
  <c r="E16" i="18"/>
  <c r="F16" i="19"/>
  <c r="C11" i="15"/>
  <c r="P43" i="6"/>
  <c r="R21" i="8"/>
  <c r="E16" i="17"/>
  <c r="A3" i="10"/>
  <c r="A3" i="12"/>
  <c r="A3" i="6"/>
  <c r="A1" i="14"/>
  <c r="C15" i="20"/>
  <c r="B1" i="4"/>
  <c r="A3" i="15"/>
  <c r="A64" i="15" s="1"/>
  <c r="A1" i="12"/>
  <c r="A2" i="16"/>
  <c r="C22" i="15"/>
  <c r="C40" i="16" s="1"/>
  <c r="B46" i="20" s="1"/>
  <c r="B32" i="14"/>
  <c r="C9" i="15"/>
  <c r="R22" i="8"/>
  <c r="B2" i="4"/>
  <c r="A1" i="11"/>
  <c r="A1" i="15"/>
  <c r="A62" i="15" s="1"/>
  <c r="I66" i="7"/>
  <c r="A1" i="10"/>
  <c r="A1" i="13"/>
  <c r="AG7" i="20"/>
  <c r="AG8" i="20" s="1"/>
  <c r="C21" i="9"/>
  <c r="B21" i="10" s="1"/>
  <c r="B21" i="11" s="1"/>
  <c r="B31" i="12" s="1"/>
  <c r="B31" i="14" s="1"/>
  <c r="C21" i="15" s="1"/>
  <c r="C39" i="16" s="1"/>
  <c r="B45" i="20" s="1"/>
  <c r="O58" i="6"/>
  <c r="A1" i="20"/>
  <c r="C67" i="7"/>
  <c r="O62" i="6"/>
  <c r="O42" i="6"/>
  <c r="P36" i="6"/>
  <c r="A1" i="9"/>
  <c r="O60" i="6"/>
  <c r="AG9" i="20"/>
  <c r="J7" i="16"/>
  <c r="I25" i="16" s="1"/>
  <c r="T63" i="6"/>
  <c r="O59" i="6"/>
  <c r="P56" i="6"/>
  <c r="P54" i="6"/>
  <c r="P40" i="6"/>
  <c r="R25" i="8" l="1"/>
  <c r="D17" i="10" s="1"/>
  <c r="P63" i="6"/>
  <c r="D15" i="10" s="1"/>
  <c r="A7" i="11"/>
  <c r="B40" i="20"/>
  <c r="B8" i="15"/>
  <c r="A7" i="13"/>
  <c r="I16" i="16"/>
  <c r="D17" i="12"/>
  <c r="E17" i="14" s="1"/>
  <c r="D19" i="12"/>
  <c r="E19" i="14" s="1"/>
  <c r="J16" i="16"/>
  <c r="P35" i="8"/>
  <c r="N65" i="6"/>
  <c r="J6" i="16"/>
  <c r="D15" i="12"/>
  <c r="E15" i="14" s="1"/>
  <c r="D19" i="10" l="1"/>
  <c r="D23" i="12" s="1"/>
  <c r="D28" i="12" s="1"/>
  <c r="H16" i="16"/>
  <c r="J9" i="16"/>
  <c r="J15" i="16" s="1"/>
  <c r="H24" i="16"/>
  <c r="J31" i="16" l="1"/>
  <c r="J32" i="16" s="1"/>
  <c r="J35" i="16"/>
  <c r="J36" i="16" s="1"/>
  <c r="S23" i="8" s="1"/>
  <c r="T23" i="8" s="1"/>
  <c r="U23" i="8" s="1"/>
  <c r="H15" i="16"/>
  <c r="H31" i="16" s="1"/>
  <c r="H32" i="16" s="1"/>
  <c r="I15" i="16"/>
  <c r="S20" i="8" l="1"/>
  <c r="T20" i="8" s="1"/>
  <c r="U20" i="8" s="1"/>
  <c r="S19" i="8"/>
  <c r="T19" i="8" s="1"/>
  <c r="U19" i="8" s="1"/>
  <c r="S18" i="8"/>
  <c r="T18" i="8" s="1"/>
  <c r="U18" i="8" s="1"/>
  <c r="F19" i="14"/>
  <c r="D19" i="14" s="1"/>
  <c r="S24" i="8"/>
  <c r="T24" i="8" s="1"/>
  <c r="U24" i="8" s="1"/>
  <c r="S22" i="8"/>
  <c r="T22" i="8" s="1"/>
  <c r="U22" i="8" s="1"/>
  <c r="S21" i="8"/>
  <c r="T21" i="8" s="1"/>
  <c r="U21" i="8" s="1"/>
  <c r="I35" i="16"/>
  <c r="I36" i="16" s="1"/>
  <c r="F17" i="14" s="1"/>
  <c r="D17" i="14" s="1"/>
  <c r="I31" i="16"/>
  <c r="I32" i="16" s="1"/>
  <c r="H35" i="16"/>
  <c r="H36" i="16" s="1"/>
  <c r="Q61" i="6" s="1"/>
  <c r="R61" i="6" s="1"/>
  <c r="S61" i="6" s="1"/>
  <c r="U25" i="8" l="1"/>
  <c r="D17" i="11" s="1"/>
  <c r="Q50" i="6"/>
  <c r="R50" i="6" s="1"/>
  <c r="S50" i="6" s="1"/>
  <c r="Q49" i="6"/>
  <c r="R49" i="6" s="1"/>
  <c r="S49" i="6" s="1"/>
  <c r="Q48" i="6"/>
  <c r="R48" i="6" s="1"/>
  <c r="S48" i="6" s="1"/>
  <c r="Q53" i="6"/>
  <c r="R53" i="6" s="1"/>
  <c r="S53" i="6" s="1"/>
  <c r="Q47" i="6"/>
  <c r="R47" i="6" s="1"/>
  <c r="S47" i="6" s="1"/>
  <c r="Q52" i="6"/>
  <c r="R52" i="6" s="1"/>
  <c r="S52" i="6" s="1"/>
  <c r="Q46" i="6"/>
  <c r="R46" i="6" s="1"/>
  <c r="S46" i="6" s="1"/>
  <c r="Q51" i="6"/>
  <c r="R51" i="6" s="1"/>
  <c r="S51" i="6" s="1"/>
  <c r="Q32" i="6"/>
  <c r="R32" i="6" s="1"/>
  <c r="S32" i="6" s="1"/>
  <c r="Q26" i="6"/>
  <c r="R26" i="6" s="1"/>
  <c r="S26" i="6" s="1"/>
  <c r="Q20" i="6"/>
  <c r="R20" i="6" s="1"/>
  <c r="S20" i="6" s="1"/>
  <c r="Q31" i="6"/>
  <c r="R31" i="6" s="1"/>
  <c r="S31" i="6" s="1"/>
  <c r="Q25" i="6"/>
  <c r="R25" i="6" s="1"/>
  <c r="S25" i="6" s="1"/>
  <c r="Q19" i="6"/>
  <c r="R19" i="6" s="1"/>
  <c r="S19" i="6" s="1"/>
  <c r="Q35" i="6"/>
  <c r="R35" i="6" s="1"/>
  <c r="S35" i="6" s="1"/>
  <c r="Q34" i="6"/>
  <c r="R34" i="6" s="1"/>
  <c r="S34" i="6" s="1"/>
  <c r="Q28" i="6"/>
  <c r="R28" i="6" s="1"/>
  <c r="S28" i="6" s="1"/>
  <c r="Q22" i="6"/>
  <c r="R22" i="6" s="1"/>
  <c r="S22" i="6" s="1"/>
  <c r="Q33" i="6"/>
  <c r="R33" i="6" s="1"/>
  <c r="S33" i="6" s="1"/>
  <c r="Q27" i="6"/>
  <c r="R27" i="6" s="1"/>
  <c r="S27" i="6" s="1"/>
  <c r="Q21" i="6"/>
  <c r="R21" i="6" s="1"/>
  <c r="S21" i="6" s="1"/>
  <c r="Q30" i="6"/>
  <c r="R30" i="6" s="1"/>
  <c r="S30" i="6" s="1"/>
  <c r="Q24" i="6"/>
  <c r="R24" i="6" s="1"/>
  <c r="S24" i="6" s="1"/>
  <c r="Q18" i="6"/>
  <c r="R18" i="6" s="1"/>
  <c r="Q29" i="6"/>
  <c r="R29" i="6" s="1"/>
  <c r="S29" i="6" s="1"/>
  <c r="Q23" i="6"/>
  <c r="R23" i="6" s="1"/>
  <c r="S23" i="6" s="1"/>
  <c r="Q41" i="6"/>
  <c r="R41" i="6" s="1"/>
  <c r="S41" i="6" s="1"/>
  <c r="Q56" i="6"/>
  <c r="R56" i="6" s="1"/>
  <c r="S56" i="6" s="1"/>
  <c r="F15" i="14"/>
  <c r="D15" i="14" s="1"/>
  <c r="Q44" i="6"/>
  <c r="R44" i="6" s="1"/>
  <c r="S44" i="6" s="1"/>
  <c r="Q59" i="6"/>
  <c r="R59" i="6" s="1"/>
  <c r="S59" i="6" s="1"/>
  <c r="Q42" i="6"/>
  <c r="R42" i="6" s="1"/>
  <c r="S42" i="6" s="1"/>
  <c r="Q40" i="6"/>
  <c r="R40" i="6" s="1"/>
  <c r="S40" i="6" s="1"/>
  <c r="Q43" i="6"/>
  <c r="R43" i="6" s="1"/>
  <c r="S43" i="6" s="1"/>
  <c r="Q38" i="6"/>
  <c r="R38" i="6" s="1"/>
  <c r="S38" i="6" s="1"/>
  <c r="Q37" i="6"/>
  <c r="R37" i="6" s="1"/>
  <c r="S37" i="6" s="1"/>
  <c r="Q36" i="6"/>
  <c r="R36" i="6" s="1"/>
  <c r="S36" i="6" s="1"/>
  <c r="Q60" i="6"/>
  <c r="R60" i="6" s="1"/>
  <c r="S60" i="6" s="1"/>
  <c r="Q55" i="6"/>
  <c r="R55" i="6" s="1"/>
  <c r="S55" i="6" s="1"/>
  <c r="Q57" i="6"/>
  <c r="R57" i="6" s="1"/>
  <c r="S57" i="6" s="1"/>
  <c r="Q62" i="6"/>
  <c r="R62" i="6" s="1"/>
  <c r="S62" i="6" s="1"/>
  <c r="Q54" i="6"/>
  <c r="R54" i="6" s="1"/>
  <c r="S54" i="6" s="1"/>
  <c r="Q58" i="6"/>
  <c r="R58" i="6" s="1"/>
  <c r="S58" i="6" s="1"/>
  <c r="Q39" i="6"/>
  <c r="R39" i="6" s="1"/>
  <c r="S39" i="6" s="1"/>
  <c r="Q45" i="6"/>
  <c r="R45" i="6" s="1"/>
  <c r="S45" i="6" s="1"/>
  <c r="S18" i="6" l="1"/>
  <c r="S63" i="6" s="1"/>
  <c r="D15" i="11" s="1"/>
  <c r="D19" i="11" s="1"/>
  <c r="D23" i="14" s="1"/>
  <c r="D28" i="14" s="1"/>
  <c r="H18" i="20" s="1"/>
  <c r="R63" i="6"/>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20" s="1"/>
  <c r="B17" i="20" s="1"/>
  <c r="U5" i="23"/>
  <c r="U4"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60001290</author>
  </authors>
  <commentList>
    <comment ref="C31" authorId="0" guid="{A7B94C5E-8E2C-4A20-9160-EDF54563D5CD}" shapeId="0" xr:uid="{00000000-0006-0000-0400-000001000000}">
      <text>
        <r>
          <rPr>
            <sz val="9"/>
            <color indexed="81"/>
            <rFont val="Tahoma"/>
            <family val="2"/>
          </rPr>
          <t>Insert date in dd/mm/yyyy Format.</t>
        </r>
      </text>
    </comment>
  </commentList>
</comments>
</file>

<file path=xl/sharedStrings.xml><?xml version="1.0" encoding="utf-8"?>
<sst xmlns="http://schemas.openxmlformats.org/spreadsheetml/2006/main" count="1511" uniqueCount="548">
  <si>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</si>
  <si>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</si>
  <si>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</si>
  <si>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</si>
  <si>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</si>
  <si>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</si>
  <si>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</si>
  <si>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</si>
  <si>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</si>
  <si>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</si>
  <si>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</si>
  <si>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</si>
  <si>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</si>
  <si>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</si>
  <si>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</si>
  <si>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</si>
  <si>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</si>
  <si>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</si>
  <si>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</si>
  <si>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</si>
  <si>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</si>
  <si>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</si>
  <si>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</si>
  <si>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</si>
  <si>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</si>
  <si>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</si>
  <si>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</si>
  <si>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</si>
  <si>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</si>
  <si>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</si>
  <si>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</si>
  <si>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</si>
  <si>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</si>
  <si>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</si>
  <si>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</si>
  <si>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</si>
  <si>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</si>
  <si>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</si>
  <si>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</si>
  <si>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</si>
  <si>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</si>
  <si>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</si>
  <si>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</si>
  <si>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</si>
  <si>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</si>
  <si>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</si>
  <si>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</si>
  <si>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</si>
  <si>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</si>
  <si>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</si>
  <si>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</si>
  <si>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</si>
  <si>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</si>
  <si>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</si>
  <si>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</si>
  <si>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</si>
  <si>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</si>
  <si>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</si>
  <si>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</si>
  <si>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</si>
  <si>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</si>
  <si>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</si>
  <si>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</si>
  <si>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</si>
  <si>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</si>
  <si>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</si>
  <si>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</si>
  <si>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</si>
  <si>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</si>
  <si>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</si>
  <si>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</si>
  <si>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</si>
  <si>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</si>
  <si>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</si>
  <si>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</si>
  <si>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</si>
  <si>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</si>
  <si>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</si>
  <si>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</si>
  <si>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</si>
  <si>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</si>
  <si>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</si>
  <si>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</si>
  <si>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</si>
  <si>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</si>
  <si>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</si>
  <si>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</si>
  <si>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</si>
  <si>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</si>
  <si>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</si>
  <si>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</si>
  <si>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</si>
  <si>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</si>
  <si>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</si>
  <si>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</si>
  <si>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</si>
  <si>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</si>
  <si>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</si>
  <si>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</si>
  <si>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</si>
  <si>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</si>
  <si>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</si>
  <si>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</si>
  <si>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</si>
  <si>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</si>
  <si>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</si>
  <si>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</si>
  <si>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</si>
  <si>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</si>
  <si>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</si>
  <si>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</si>
  <si>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</si>
  <si>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</si>
  <si>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</si>
  <si>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</si>
  <si>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</si>
  <si>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</si>
  <si>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</si>
  <si>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</si>
  <si>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</si>
  <si>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</si>
  <si>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</si>
  <si>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</si>
  <si>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</si>
  <si>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</si>
  <si>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</si>
  <si>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</si>
  <si>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</si>
  <si>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</si>
  <si>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</si>
  <si>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</si>
  <si>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</si>
  <si>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</si>
  <si>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</si>
  <si>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</si>
  <si>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</si>
  <si>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</si>
  <si>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</si>
  <si>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</si>
  <si>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</si>
  <si>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</si>
  <si>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</si>
  <si>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</si>
  <si>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</si>
  <si>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</si>
  <si>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</si>
  <si>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</si>
  <si>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</si>
  <si>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</si>
  <si>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</si>
  <si>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</si>
  <si>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</si>
  <si>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</si>
  <si>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</si>
  <si>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</si>
  <si>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</si>
  <si>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</si>
  <si>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</si>
  <si>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</si>
  <si>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</si>
  <si>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</si>
  <si>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</si>
  <si>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</si>
  <si>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</si>
  <si>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</si>
  <si>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</si>
  <si>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</si>
  <si>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</si>
  <si>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</si>
  <si>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</si>
  <si>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</si>
  <si>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</si>
  <si>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</si>
  <si>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</si>
  <si>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</si>
  <si>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</si>
  <si>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</si>
  <si>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</si>
  <si>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</si>
  <si>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</si>
  <si>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</si>
  <si>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</si>
  <si>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</si>
  <si>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</si>
  <si>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</si>
  <si>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</si>
  <si>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</si>
  <si>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</si>
  <si>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</si>
  <si>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</si>
  <si>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</si>
  <si>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</si>
  <si>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</si>
  <si>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</si>
  <si>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</si>
  <si>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</si>
  <si>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</si>
  <si>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</si>
  <si>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</si>
  <si>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</si>
  <si>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</si>
  <si>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</si>
  <si>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</si>
  <si>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</si>
  <si>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</si>
  <si>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</si>
  <si>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</si>
  <si>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</si>
  <si>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</si>
  <si>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</si>
  <si>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</si>
  <si>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</si>
  <si>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</si>
  <si>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</si>
  <si>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</si>
  <si>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</si>
  <si>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</si>
  <si>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</si>
  <si>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</si>
  <si>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</si>
  <si>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</si>
  <si>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</si>
  <si>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</si>
  <si>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</si>
  <si>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</si>
  <si>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</si>
  <si>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</si>
  <si>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</si>
  <si>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</si>
  <si>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</si>
  <si>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</si>
  <si>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</si>
  <si>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</si>
  <si>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</si>
  <si>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</si>
  <si>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</si>
  <si>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</si>
  <si>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</si>
  <si>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</si>
  <si>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</si>
  <si>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</si>
  <si>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</si>
  <si>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</si>
  <si>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</si>
  <si>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</si>
  <si>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</si>
  <si>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</si>
  <si>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</si>
  <si>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</si>
  <si>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</si>
  <si>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</si>
  <si>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</si>
  <si>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</si>
  <si>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</si>
  <si>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</si>
  <si>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</si>
  <si>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</si>
  <si>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</si>
  <si>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</si>
  <si>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</si>
  <si>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</si>
  <si>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</si>
  <si>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</si>
  <si>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</si>
  <si>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</si>
  <si>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</si>
  <si>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</si>
  <si>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</si>
  <si>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</si>
  <si>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</si>
  <si>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</si>
  <si>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</si>
  <si>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</si>
  <si>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</si>
  <si>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</si>
  <si>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</si>
  <si>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</si>
  <si>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</si>
  <si>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</si>
  <si>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</si>
  <si>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</si>
  <si>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</si>
  <si>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</si>
  <si>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</si>
  <si>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</si>
  <si>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</si>
  <si>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</si>
  <si>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</si>
  <si>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</si>
  <si>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</si>
  <si>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</si>
  <si>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</si>
  <si>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</si>
  <si>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</si>
  <si>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</si>
  <si>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SET</t>
  </si>
  <si>
    <t xml:space="preserve">KM </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</si>
  <si>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</si>
  <si>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</si>
  <si>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</si>
  <si>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</si>
  <si>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</si>
  <si>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</si>
  <si>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</si>
  <si>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</si>
  <si>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</si>
  <si>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</si>
  <si>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</si>
  <si>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</si>
  <si>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</si>
  <si>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</si>
  <si>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</si>
  <si>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</si>
  <si>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</si>
  <si>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</si>
  <si>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</si>
  <si>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</si>
  <si>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</si>
  <si>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</si>
  <si>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</si>
  <si>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</si>
  <si>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</si>
  <si>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</si>
  <si>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</si>
  <si>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</si>
  <si>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</si>
  <si>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</si>
  <si>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r>
      <t>Discount on percent basis on total price quoted by us without GST.</t>
    </r>
    <r>
      <rPr>
        <sz val="11"/>
        <rFont val="Book Antiqua"/>
        <family val="1"/>
      </rPr>
      <t xml:space="preserve"> [The discount shall be proportionately applicable on all the items of all the Schdules i.e. Sch-1 (without type test charges), Sch-2 , Sch-3, Sch-4 &amp; Sch-7] </t>
    </r>
    <r>
      <rPr>
        <b/>
        <sz val="11"/>
        <rFont val="Book Antiqua"/>
        <family val="1"/>
      </rPr>
      <t>In Percent (%)</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</si>
  <si>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</si>
  <si>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</si>
  <si>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</si>
  <si>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</si>
  <si>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</si>
  <si>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</si>
  <si>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</si>
  <si>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</si>
  <si>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</si>
  <si>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</si>
  <si>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</si>
  <si>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</si>
  <si>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</si>
  <si>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</si>
  <si>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</si>
  <si>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</si>
  <si>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</si>
  <si>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</si>
  <si>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</si>
  <si>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</si>
  <si>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</si>
  <si>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</si>
  <si>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</si>
  <si>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</si>
  <si>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</si>
  <si>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</si>
  <si>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</si>
  <si>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</si>
  <si>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</si>
  <si>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</si>
  <si>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</si>
  <si>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</si>
  <si>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</si>
  <si>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</si>
  <si>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</si>
  <si>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</si>
  <si>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</si>
  <si>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</si>
  <si>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</si>
  <si>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</si>
  <si>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</si>
  <si>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</si>
  <si>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</si>
  <si>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</si>
  <si>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</si>
  <si>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</si>
  <si>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</si>
  <si>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</si>
  <si>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</si>
  <si>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</si>
  <si>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</si>
  <si>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</si>
  <si>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</si>
  <si>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</si>
  <si>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</si>
  <si>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</si>
  <si>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</si>
  <si>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</si>
  <si>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</si>
  <si>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</si>
  <si>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</si>
  <si>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</si>
  <si>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</si>
  <si>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</si>
  <si>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</si>
  <si>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</si>
  <si>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</si>
  <si>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</si>
  <si>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</si>
  <si>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</si>
  <si>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</si>
  <si>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</si>
  <si>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</si>
  <si>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</si>
  <si>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</si>
  <si>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</si>
  <si>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</si>
  <si>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</si>
  <si>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</si>
  <si>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</si>
  <si>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</si>
  <si>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</si>
  <si>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</si>
  <si>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</si>
  <si>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</si>
  <si>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</si>
  <si>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</si>
  <si>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</si>
  <si>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</si>
  <si>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</si>
  <si>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</si>
  <si>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</si>
  <si>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</si>
  <si>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</si>
  <si>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</si>
  <si>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</si>
  <si>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</si>
  <si>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</si>
  <si>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</si>
  <si>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</si>
  <si>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</si>
  <si>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</si>
  <si>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</si>
  <si>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</si>
  <si>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</si>
  <si>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</si>
  <si>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</si>
  <si>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</si>
  <si>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</si>
  <si>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</si>
  <si>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</si>
  <si>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</si>
  <si>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</si>
  <si>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</si>
  <si>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</si>
  <si>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</si>
  <si>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</si>
  <si>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</si>
  <si>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</si>
  <si>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</si>
  <si>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</si>
  <si>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</si>
  <si>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</si>
  <si>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</si>
  <si>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</si>
  <si>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</si>
  <si>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</si>
  <si>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</si>
  <si>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</si>
  <si>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</si>
  <si>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</si>
  <si>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</si>
  <si>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</si>
  <si>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</si>
  <si>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</si>
  <si>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</si>
  <si>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</si>
  <si>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</si>
  <si>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</si>
  <si>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</si>
  <si>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</si>
  <si>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</si>
  <si>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TOTAL of SCHEDULE-2</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</si>
  <si>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</si>
  <si>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</si>
  <si>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</si>
  <si>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</si>
  <si>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</si>
  <si>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</si>
  <si>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</si>
  <si>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</si>
  <si>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</si>
  <si>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t>Profiling of existing line route covering ground profile, locating towers, verification of sag profile of high capacity conductor atmaximum operating temperature &amp; varification of clearances etc. employing Total Stations &amp; PLSS CAD software.</t>
  </si>
  <si>
    <t>{Meeting the specified requirements given under para 1.1(a), 1.1(c) or 1.2 &amp; 1.4 of Annexure-A (BDS)}</t>
  </si>
  <si>
    <t>{Meeting the specified requirements given under para 1.3 &amp; 1.4 of Annexure-A (BDS)}</t>
  </si>
  <si>
    <t>Enter the details of the bidder below:</t>
  </si>
  <si>
    <t>Licensee of a Manufacturer (Licensor)</t>
  </si>
  <si>
    <t>{Meeting the specified requirements given under para 1.1(b) &amp; 1.4 of Annexure-A (BDS)}</t>
  </si>
  <si>
    <t>{Meeting the requirements specific to Joint Ventures given under para 1.5 of Annexure-A (BDS)}</t>
  </si>
  <si>
    <t>Specify type of Bidder [Select from drop down menu]</t>
  </si>
  <si>
    <t>Address of Registered Office</t>
  </si>
  <si>
    <t>Address</t>
  </si>
  <si>
    <t xml:space="preserve">Joint Venture </t>
  </si>
  <si>
    <t>Individual Firm</t>
  </si>
  <si>
    <t>Qualified Manufacturer</t>
  </si>
  <si>
    <t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t>
  </si>
  <si>
    <t>OH01</t>
  </si>
  <si>
    <t xml:space="preserve">Conductor                               </t>
  </si>
  <si>
    <t xml:space="preserve">Hardware Fittings                       </t>
  </si>
  <si>
    <t xml:space="preserve">Conductor Accessories                   </t>
  </si>
  <si>
    <t xml:space="preserve">SPARE- HTLS CONDUCTOR                   </t>
  </si>
  <si>
    <t xml:space="preserve">SPARE- Hardware Fittings                </t>
  </si>
  <si>
    <t xml:space="preserve">SPARE-CONDUCTOR ACCESSORIES             </t>
  </si>
  <si>
    <t xml:space="preserve">FABRICATION &amp; SUPPLY                    </t>
  </si>
  <si>
    <t xml:space="preserve">SHIELDWIRE EARTHING                     </t>
  </si>
  <si>
    <t xml:space="preserve">Insulator                               </t>
  </si>
  <si>
    <t xml:space="preserve">SPARE-Insulator                         </t>
  </si>
  <si>
    <t xml:space="preserve">EARTHWIRE                               </t>
  </si>
  <si>
    <t xml:space="preserve">EARTHWIRE ACCESSORIES                   </t>
  </si>
  <si>
    <t xml:space="preserve">SPARE-EARTHWIRE ACCESSORIES             </t>
  </si>
  <si>
    <t>HTLS CONDUCTOR FOR 400 KV TL</t>
  </si>
  <si>
    <t>SUSPENSION  CLAMP  (FREE CENTRE TYPE SUSPENSION CLAMP ALONGWITHPREFORMED ARMOUR RODS OR ARMOUR GRIP SUSPENSION CLAMP) SUITABLE FORSUSPENSION INSULATOR STRING FOR HTLS MOOSE CONDUCTOR</t>
  </si>
  <si>
    <t xml:space="preserve">EA </t>
  </si>
  <si>
    <t>SUSPENSION  CLAMP SUITABLE FOR SUSPENSION PILOT INSULATOR STRING FORHTLS MOOSE CONDUCTOR</t>
  </si>
  <si>
    <t>DEAD END CLAMP SUITABLE FOR TENSION INSULATOR STRING FOR  HTLS MOOSECONDUCTOR</t>
  </si>
  <si>
    <t>Hardware Fittings for Twin HTLS Conductor-Single "I" Suspension String(without clamps)</t>
  </si>
  <si>
    <t>Hardware Fittings for Twin HTLS Conductor-Double TensionString(without clamps)</t>
  </si>
  <si>
    <t>Hardware Fittings for Twin HTLS Conductor-Single I Suspension String(Pilot)(without clamps)</t>
  </si>
  <si>
    <t>Hardware Fittings for Twin HTLS Conductor-Single Tension String(without clamps)</t>
  </si>
  <si>
    <t>MID SPAN COMPRESSION JOINT FOR HTLS MOOSE CONDUCTOR</t>
  </si>
  <si>
    <t>REPAIR SLEEVE FOR HTLS MOOSE CONDUCTOR</t>
  </si>
  <si>
    <t>SPACER DAMPER FOR HTLS MOOSE CONDUCTOR</t>
  </si>
  <si>
    <t>RIGID SPACER FOR HTLS MOOSE CONDUCTOR</t>
  </si>
  <si>
    <t>T-CONNECTOR FOR HTLS MOOSE CONDUCTOR</t>
  </si>
  <si>
    <t>Fabrication, galvanising &amp; supply of various types of towers &amp; towerparts, tower/leg extensions (complete) excluding step bolt, stubs andbolts &amp; nuts but including hangers, D-Shackles, pack washers etc.-HTSteel for Normal Towers</t>
  </si>
  <si>
    <t xml:space="preserve">MT </t>
  </si>
  <si>
    <t>Fabrication, galvanising &amp; supply of various types of towers &amp; towerparts, tower/leg extensions (complete) excluding step bolt, stubs andbolts &amp; nuts but including hangers, D-Shackles, pack washers etc.-MSSteel for Normal Towers</t>
  </si>
  <si>
    <t>Supply of Hexagonal Bolts &amp; Nuts for towers including Step Bolts, SpringWashers etc.</t>
  </si>
  <si>
    <t>Supply of Shieldwire Earthing includingPG clamps, downlead clamps butexcluding Earthwire bits for Pipe typeearthing</t>
  </si>
  <si>
    <t>Composite long rod Insulators for 400kV Transmission Line-120 KN(Length-3335 mm, Creepage-13020 mm)</t>
  </si>
  <si>
    <t>Composite long rod Insulators for 400kV Transmission Line-160 KN(Length-3910 mm, Creepage-13020 mm)</t>
  </si>
  <si>
    <t>7/3.66 G.S. EARTHWIRE</t>
  </si>
  <si>
    <t>Mid Span Compression Joint -7/3.66mm Earth Wire</t>
  </si>
  <si>
    <t>FLEXIBLE ALUMUNIUM BOND</t>
  </si>
  <si>
    <t>Vibration damper -7/3.66mm Earth Wire</t>
  </si>
  <si>
    <t>Suspension clamp assembly -7/3.66mm Earth Wire</t>
  </si>
  <si>
    <t>Tension clamp assembly-7/3.66mm Earth Wire</t>
  </si>
  <si>
    <t xml:space="preserve">PROFILING-EXISTING LINE                 </t>
  </si>
  <si>
    <t xml:space="preserve">DESTRINGING                             </t>
  </si>
  <si>
    <t xml:space="preserve">STRINGING                               </t>
  </si>
  <si>
    <t xml:space="preserve">ERECTION                                </t>
  </si>
  <si>
    <t xml:space="preserve">INSTALLATION SHIELDWIRE EARTHING        </t>
  </si>
  <si>
    <t xml:space="preserve">POWERLINE CROSSING LIVE LINE            </t>
  </si>
  <si>
    <t>Destringing of existing 400kV S/C line and transportation to store</t>
  </si>
  <si>
    <t>Erection of various types of towers, tower extensions (complete), bolts &amp; nuts, hangers, d-shackles, step bolts, pack washers etc.including tack welding &amp; supply &amp; application of zinc rich paint : Normal towers</t>
  </si>
  <si>
    <t>Installation of Shieldwire Earthingincluding PG clamps, Downlead clampsand  Earthwire bits i.e Shield wireearthing (Pipe Type/counterpoise type)shall be an addition to earthing oftowers (Pipe type/ counterpoisetype)-Pipe type</t>
  </si>
  <si>
    <t>Installation of insulator strings complete with arcing horns and necessary hardware, installation and stringing of conductorincluding fixing of conductor accessories, installation and stringing of earthwire/OPGW including fixing of earthwire/OPGWaccessories for powerline crossing location under live line condition.</t>
  </si>
  <si>
    <t>SPEC. NO.:5002002022/CONDUCTOR/DOM/A00 - CC CS -1</t>
  </si>
  <si>
    <t>Installation of necessary hardware, hoisting of insulator Strings, Installing and Stringing of Twin High capacity conductorincluding fixing of conductor accessories for reconductoring of existing line-Single circuit on Double circuit towers</t>
  </si>
  <si>
    <t>Installation of necessary hardware, hoisting of insulator Strings, Installing and Stringing of Twin High capacity conductorincluding fixing of conductor accessories,Installing &amp; stringing of earthwire/OPGW including fixing of earthwire/OPGW accessoriesfor reconductoring of existing line -Single circuit tower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</si>
</sst>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F800]dddd\,\ mmmm\ dd\,\ yyyy"/>
  </numFmts>
  <fonts count="87">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indexed="9"/>
      <name val="Bookman Old Style"/>
      <family val="1"/>
    </font>
    <font>
      <i/>
      <sz val="10"/>
      <name val="Bookman Old Style"/>
      <family val="1"/>
    </font>
    <font>
      <sz val="12"/>
      <color rgb="FFCCFFCC"/>
      <name val="Bookman Old Style"/>
      <family val="1"/>
    </font>
    <font>
      <i/>
      <sz val="12"/>
      <name val="Bookman Old Style"/>
      <family val="1"/>
    </font>
    <font>
      <sz val="12"/>
      <color indexed="9"/>
      <name val="Bookman Old Style"/>
      <family val="1"/>
    </font>
    <font>
      <b/>
      <i/>
      <sz val="10"/>
      <name val="Bookman Old Style"/>
      <family val="1"/>
    </font>
    <font>
      <sz val="9"/>
      <color indexed="81"/>
      <name val="Tahoma"/>
      <family val="2"/>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CFFCC"/>
        <bgColor indexed="64"/>
      </patternFill>
    </fill>
  </fills>
  <borders count="8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style="thin">
        <color indexed="64"/>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6" fillId="0" borderId="0"/>
  </cellStyleXfs>
  <cellXfs count="1054">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0"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1" fillId="0" borderId="0" xfId="114" applyFont="1" applyBorder="1" applyAlignment="1" applyProtection="1">
      <alignment vertical="top"/>
      <protection hidden="1"/>
    </xf>
    <xf numFmtId="0" fontId="72" fillId="0" borderId="0" xfId="114" applyFont="1" applyBorder="1" applyAlignment="1" applyProtection="1">
      <alignment vertical="top"/>
      <protection hidden="1"/>
    </xf>
    <xf numFmtId="2" fontId="72" fillId="0" borderId="0" xfId="114" applyNumberFormat="1" applyFont="1" applyBorder="1" applyAlignment="1" applyProtection="1">
      <alignment vertical="top"/>
      <protection hidden="1"/>
    </xf>
    <xf numFmtId="174" fontId="71"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3" fillId="10" borderId="9" xfId="0" applyFont="1" applyFill="1" applyBorder="1" applyAlignment="1">
      <alignment vertical="center" wrapText="1"/>
    </xf>
    <xf numFmtId="0" fontId="73" fillId="0" borderId="0" xfId="0" applyFont="1" applyAlignment="1" applyProtection="1">
      <alignment vertical="center" wrapText="1"/>
    </xf>
    <xf numFmtId="0" fontId="73" fillId="0" borderId="0" xfId="0" applyFont="1" applyAlignment="1" applyProtection="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4" fillId="0" borderId="0" xfId="0" applyFont="1" applyAlignment="1" applyProtection="1">
      <alignment horizontal="center" vertical="center"/>
    </xf>
    <xf numFmtId="0" fontId="74"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Fill="1" applyBorder="1" applyAlignment="1">
      <alignment horizontal="center" vertical="center" wrapText="1"/>
    </xf>
    <xf numFmtId="0" fontId="75"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2" fillId="0" borderId="18" xfId="0" applyNumberFormat="1" applyFont="1" applyFill="1" applyBorder="1" applyAlignment="1" applyProtection="1">
      <alignment horizontal="center" vertical="center"/>
    </xf>
    <xf numFmtId="0" fontId="73" fillId="3" borderId="14" xfId="109" applyFont="1" applyFill="1" applyBorder="1" applyAlignment="1" applyProtection="1">
      <alignment vertical="top" wrapText="1"/>
      <protection locked="0"/>
    </xf>
    <xf numFmtId="0" fontId="73" fillId="0" borderId="9" xfId="0" applyFont="1" applyFill="1" applyBorder="1" applyAlignment="1">
      <alignment vertical="top" wrapText="1"/>
    </xf>
    <xf numFmtId="0" fontId="71" fillId="0" borderId="0" xfId="0" applyFont="1" applyAlignment="1" applyProtection="1">
      <alignment horizontal="center" vertical="center"/>
    </xf>
    <xf numFmtId="0" fontId="76" fillId="0" borderId="0" xfId="0" applyFont="1" applyAlignment="1" applyProtection="1">
      <alignment horizontal="center" vertical="center"/>
    </xf>
    <xf numFmtId="0" fontId="73" fillId="0" borderId="0" xfId="0" applyFont="1" applyAlignment="1">
      <alignment horizontal="center" vertical="center"/>
    </xf>
    <xf numFmtId="0" fontId="73" fillId="0" borderId="9" xfId="0" applyFont="1" applyBorder="1" applyAlignment="1" applyProtection="1">
      <alignment horizontal="center" vertical="center"/>
    </xf>
    <xf numFmtId="0" fontId="73" fillId="0" borderId="0" xfId="0" applyFont="1" applyBorder="1" applyAlignment="1" applyProtection="1">
      <alignment horizontal="center" vertical="center"/>
    </xf>
    <xf numFmtId="0" fontId="73" fillId="0" borderId="0" xfId="0" applyFont="1" applyBorder="1" applyAlignment="1" applyProtection="1">
      <alignment vertical="center"/>
    </xf>
    <xf numFmtId="0" fontId="73" fillId="0" borderId="0" xfId="0" applyFont="1" applyBorder="1" applyAlignment="1" applyProtection="1">
      <alignment horizontal="center" vertical="center" wrapText="1"/>
    </xf>
    <xf numFmtId="0" fontId="73" fillId="0" borderId="9" xfId="0" applyFont="1" applyFill="1" applyBorder="1" applyAlignment="1">
      <alignment horizontal="center" vertical="top" wrapText="1"/>
    </xf>
    <xf numFmtId="164" fontId="73" fillId="3" borderId="18" xfId="8" applyFont="1" applyFill="1" applyBorder="1" applyAlignment="1" applyProtection="1">
      <alignment horizontal="right" vertical="top" wrapText="1"/>
      <protection locked="0"/>
    </xf>
    <xf numFmtId="164" fontId="73"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3"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3"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0" fontId="73"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3" fillId="0" borderId="9" xfId="0" applyFont="1" applyBorder="1" applyAlignment="1">
      <alignment horizontal="center" vertical="top" wrapText="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3"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6"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58" fillId="0" borderId="24" xfId="0" applyNumberFormat="1" applyFont="1" applyFill="1" applyBorder="1" applyAlignment="1" applyProtection="1">
      <alignment horizontal="center" vertical="center"/>
    </xf>
    <xf numFmtId="0" fontId="58" fillId="0" borderId="25" xfId="0" applyNumberFormat="1" applyFont="1" applyFill="1" applyBorder="1" applyAlignment="1" applyProtection="1">
      <alignment horizontal="center" vertical="center"/>
    </xf>
    <xf numFmtId="0" fontId="78" fillId="0" borderId="0" xfId="0" applyFont="1" applyAlignment="1" applyProtection="1">
      <alignment horizontal="center" vertical="center"/>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5" fillId="0" borderId="0" xfId="0" applyFont="1" applyAlignment="1" applyProtection="1">
      <alignment horizontal="center" vertical="center"/>
    </xf>
    <xf numFmtId="0" fontId="75"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9"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2" fontId="33" fillId="10" borderId="18" xfId="0" applyNumberFormat="1" applyFont="1" applyFill="1" applyBorder="1" applyAlignment="1" applyProtection="1">
      <alignment horizontal="center"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3" fillId="0" borderId="9" xfId="0" applyFont="1" applyBorder="1" applyAlignment="1" applyProtection="1">
      <alignment horizontal="right" vertical="center"/>
      <protection locked="0"/>
    </xf>
    <xf numFmtId="164" fontId="73" fillId="0" borderId="9" xfId="8" applyFont="1" applyBorder="1" applyAlignment="1">
      <alignment horizontal="right" vertical="center"/>
    </xf>
    <xf numFmtId="164" fontId="76" fillId="0" borderId="9" xfId="8" applyFont="1" applyBorder="1" applyAlignment="1">
      <alignment horizontal="right" vertical="center"/>
    </xf>
    <xf numFmtId="164" fontId="73" fillId="0" borderId="9" xfId="8" applyFont="1" applyBorder="1" applyAlignment="1" applyProtection="1">
      <alignment horizontal="right" vertical="center"/>
      <protection locked="0"/>
    </xf>
    <xf numFmtId="164" fontId="76" fillId="0" borderId="9" xfId="8" applyFont="1" applyBorder="1" applyAlignment="1" applyProtection="1">
      <alignment horizontal="right" vertical="center"/>
      <protection locked="0"/>
    </xf>
    <xf numFmtId="2" fontId="73"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3"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3"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6"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6"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3" fillId="0" borderId="16" xfId="0" applyFont="1" applyBorder="1" applyAlignment="1" applyProtection="1"/>
    <xf numFmtId="0" fontId="74" fillId="0" borderId="16" xfId="0" applyFont="1" applyBorder="1" applyAlignment="1" applyProtection="1"/>
    <xf numFmtId="0" fontId="75"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73"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165" fontId="1" fillId="0" borderId="5" xfId="115" applyNumberFormat="1" applyFont="1" applyFill="1" applyBorder="1" applyAlignment="1" applyProtection="1">
      <alignment vertical="center"/>
      <protection hidden="1"/>
    </xf>
    <xf numFmtId="0" fontId="78" fillId="0" borderId="9" xfId="0" applyFont="1" applyBorder="1" applyAlignment="1" applyProtection="1">
      <alignment horizontal="center" vertical="center"/>
    </xf>
    <xf numFmtId="0" fontId="1" fillId="0" borderId="0" xfId="115" applyFont="1" applyFill="1" applyAlignment="1" applyProtection="1">
      <alignment horizontal="left" vertical="center"/>
    </xf>
    <xf numFmtId="0" fontId="57" fillId="0" borderId="0" xfId="127" applyFont="1" applyProtection="1">
      <protection hidden="1"/>
    </xf>
    <xf numFmtId="0" fontId="57" fillId="0" borderId="9" xfId="127" applyFont="1" applyBorder="1" applyAlignment="1" applyProtection="1">
      <alignment horizontal="center"/>
      <protection hidden="1"/>
    </xf>
    <xf numFmtId="0" fontId="57" fillId="0" borderId="9" xfId="126" applyFont="1" applyBorder="1" applyAlignment="1" applyProtection="1">
      <alignment vertical="center"/>
      <protection hidden="1"/>
    </xf>
    <xf numFmtId="0" fontId="57" fillId="0" borderId="9" xfId="127" applyFont="1" applyBorder="1" applyProtection="1">
      <protection hidden="1"/>
    </xf>
    <xf numFmtId="0" fontId="57" fillId="0" borderId="0" xfId="127" applyFont="1" applyBorder="1" applyProtection="1">
      <protection hidden="1"/>
    </xf>
    <xf numFmtId="0" fontId="56" fillId="0" borderId="0" xfId="126" applyFont="1" applyBorder="1" applyAlignment="1" applyProtection="1">
      <alignment horizontal="center" vertical="center"/>
      <protection hidden="1"/>
    </xf>
    <xf numFmtId="0" fontId="57" fillId="0" borderId="0" xfId="126" applyFont="1" applyAlignment="1" applyProtection="1">
      <alignment horizontal="justify" vertical="center"/>
      <protection hidden="1"/>
    </xf>
    <xf numFmtId="0" fontId="57" fillId="0" borderId="0" xfId="126" applyFont="1" applyAlignment="1" applyProtection="1">
      <alignment vertical="center"/>
      <protection hidden="1"/>
    </xf>
    <xf numFmtId="0" fontId="57" fillId="0" borderId="71" xfId="126" applyFont="1" applyBorder="1" applyAlignment="1" applyProtection="1">
      <alignment vertical="center" wrapText="1"/>
      <protection hidden="1"/>
    </xf>
    <xf numFmtId="0" fontId="57" fillId="3" borderId="8" xfId="126" applyFont="1" applyFill="1" applyBorder="1" applyAlignment="1" applyProtection="1">
      <alignment horizontal="left" vertical="center" wrapText="1"/>
      <protection locked="0"/>
    </xf>
    <xf numFmtId="0" fontId="56" fillId="0" borderId="35" xfId="127" applyFont="1" applyBorder="1" applyAlignment="1" applyProtection="1">
      <alignment horizontal="center"/>
      <protection hidden="1"/>
    </xf>
    <xf numFmtId="0" fontId="57" fillId="0" borderId="72" xfId="126" applyFont="1" applyBorder="1" applyAlignment="1" applyProtection="1">
      <alignment vertical="center" wrapText="1"/>
      <protection hidden="1"/>
    </xf>
    <xf numFmtId="0" fontId="57" fillId="0" borderId="9" xfId="127" applyFont="1" applyBorder="1" applyAlignment="1" applyProtection="1">
      <alignment vertical="top"/>
      <protection hidden="1"/>
    </xf>
    <xf numFmtId="0" fontId="57" fillId="0" borderId="0" xfId="127" applyFont="1" applyBorder="1" applyAlignment="1" applyProtection="1">
      <alignment horizontal="left" vertical="center" wrapText="1"/>
      <protection hidden="1"/>
    </xf>
    <xf numFmtId="0" fontId="57" fillId="0" borderId="49" xfId="126" applyFont="1" applyBorder="1" applyAlignment="1" applyProtection="1">
      <alignment vertical="center" wrapText="1"/>
      <protection hidden="1"/>
    </xf>
    <xf numFmtId="0" fontId="82" fillId="13" borderId="9" xfId="126" applyFont="1" applyFill="1" applyBorder="1" applyAlignment="1" applyProtection="1">
      <alignment horizontal="left" vertical="center" wrapText="1"/>
      <protection locked="0"/>
    </xf>
    <xf numFmtId="0" fontId="56" fillId="0" borderId="56" xfId="127" applyFont="1" applyBorder="1" applyAlignment="1" applyProtection="1">
      <alignment horizontal="center"/>
      <protection hidden="1"/>
    </xf>
    <xf numFmtId="0" fontId="57" fillId="0" borderId="0" xfId="127" applyFont="1" applyBorder="1" applyAlignment="1" applyProtection="1">
      <alignment horizontal="left"/>
      <protection hidden="1"/>
    </xf>
    <xf numFmtId="0" fontId="83" fillId="0" borderId="74" xfId="126" applyFont="1" applyBorder="1" applyAlignment="1" applyProtection="1">
      <alignment vertical="top" wrapText="1"/>
      <protection hidden="1"/>
    </xf>
    <xf numFmtId="0" fontId="56" fillId="3" borderId="75" xfId="126" applyFont="1" applyFill="1" applyBorder="1" applyAlignment="1" applyProtection="1">
      <alignment horizontal="left" vertical="center" wrapText="1"/>
      <protection locked="0"/>
    </xf>
    <xf numFmtId="0" fontId="57" fillId="0" borderId="0" xfId="127" applyFont="1" applyBorder="1" applyAlignment="1" applyProtection="1">
      <alignment horizontal="center" vertical="center" wrapText="1"/>
      <protection hidden="1"/>
    </xf>
    <xf numFmtId="0" fontId="57" fillId="0" borderId="74" xfId="126" applyFont="1" applyBorder="1" applyAlignment="1" applyProtection="1">
      <alignment vertical="top" wrapText="1"/>
      <protection hidden="1"/>
    </xf>
    <xf numFmtId="0" fontId="57" fillId="3" borderId="75" xfId="126" applyFont="1" applyFill="1" applyBorder="1" applyAlignment="1" applyProtection="1">
      <alignment horizontal="left" vertical="center" wrapText="1"/>
      <protection locked="0"/>
    </xf>
    <xf numFmtId="0" fontId="57" fillId="0" borderId="76" xfId="126" applyFont="1" applyBorder="1" applyAlignment="1" applyProtection="1">
      <alignment vertical="center"/>
      <protection hidden="1"/>
    </xf>
    <xf numFmtId="0" fontId="57" fillId="0" borderId="77" xfId="126" applyFont="1" applyBorder="1" applyAlignment="1" applyProtection="1">
      <alignment vertical="center"/>
      <protection hidden="1"/>
    </xf>
    <xf numFmtId="0" fontId="57" fillId="3" borderId="26" xfId="126" applyFont="1" applyFill="1" applyBorder="1" applyAlignment="1" applyProtection="1">
      <alignment horizontal="left" vertical="center" wrapText="1"/>
      <protection locked="0"/>
    </xf>
    <xf numFmtId="0" fontId="57" fillId="0" borderId="49" xfId="126" applyFont="1" applyBorder="1" applyAlignment="1" applyProtection="1">
      <alignment vertical="center"/>
      <protection hidden="1"/>
    </xf>
    <xf numFmtId="0" fontId="57" fillId="0" borderId="48" xfId="126" applyFont="1" applyFill="1" applyBorder="1" applyAlignment="1" applyProtection="1">
      <alignment vertical="center" wrapText="1"/>
      <protection hidden="1"/>
    </xf>
    <xf numFmtId="0" fontId="56" fillId="3" borderId="30" xfId="126" applyFont="1" applyFill="1" applyBorder="1" applyAlignment="1" applyProtection="1">
      <alignment horizontal="left" vertical="center" wrapText="1"/>
      <protection locked="0"/>
    </xf>
    <xf numFmtId="0" fontId="56" fillId="0" borderId="9" xfId="127" applyFont="1" applyBorder="1" applyAlignment="1" applyProtection="1">
      <alignment horizontal="center"/>
      <protection hidden="1"/>
    </xf>
    <xf numFmtId="0" fontId="57" fillId="0" borderId="78" xfId="126" applyFont="1" applyBorder="1" applyAlignment="1" applyProtection="1">
      <alignment vertical="center"/>
      <protection hidden="1"/>
    </xf>
    <xf numFmtId="0" fontId="57" fillId="0" borderId="78" xfId="126" applyFont="1" applyBorder="1" applyAlignment="1" applyProtection="1">
      <alignment vertical="top" wrapText="1"/>
      <protection hidden="1"/>
    </xf>
    <xf numFmtId="0" fontId="57" fillId="0" borderId="76" xfId="126" applyFont="1" applyBorder="1" applyAlignment="1" applyProtection="1">
      <alignment vertical="top" wrapText="1"/>
      <protection hidden="1"/>
    </xf>
    <xf numFmtId="0" fontId="57" fillId="0" borderId="77" xfId="126" applyFont="1" applyBorder="1" applyAlignment="1" applyProtection="1">
      <alignment vertical="top" wrapText="1"/>
      <protection hidden="1"/>
    </xf>
    <xf numFmtId="0" fontId="84" fillId="0" borderId="74" xfId="126" applyFont="1" applyBorder="1" applyAlignment="1" applyProtection="1">
      <alignment vertical="center"/>
      <protection hidden="1"/>
    </xf>
    <xf numFmtId="0" fontId="57" fillId="0" borderId="79" xfId="126" applyFont="1" applyFill="1" applyBorder="1" applyAlignment="1" applyProtection="1">
      <alignment horizontal="left" vertical="center" wrapText="1"/>
      <protection hidden="1"/>
    </xf>
    <xf numFmtId="0" fontId="84" fillId="0" borderId="78" xfId="126" applyFont="1" applyBorder="1" applyAlignment="1" applyProtection="1">
      <alignment vertical="center"/>
      <protection hidden="1"/>
    </xf>
    <xf numFmtId="0" fontId="57" fillId="0" borderId="75" xfId="126" applyFont="1" applyFill="1" applyBorder="1" applyAlignment="1" applyProtection="1">
      <alignment horizontal="left" vertical="center" wrapText="1"/>
      <protection hidden="1"/>
    </xf>
    <xf numFmtId="0" fontId="84" fillId="0" borderId="76" xfId="126" applyFont="1" applyBorder="1" applyAlignment="1" applyProtection="1">
      <alignment vertical="center"/>
      <protection hidden="1"/>
    </xf>
    <xf numFmtId="0" fontId="84" fillId="0" borderId="77" xfId="126" applyFont="1" applyBorder="1" applyAlignment="1" applyProtection="1">
      <alignment vertical="center"/>
      <protection hidden="1"/>
    </xf>
    <xf numFmtId="0" fontId="57" fillId="0" borderId="41" xfId="126" applyFont="1" applyFill="1" applyBorder="1" applyAlignment="1" applyProtection="1">
      <alignment horizontal="left" vertical="center" wrapText="1"/>
      <protection hidden="1"/>
    </xf>
    <xf numFmtId="0" fontId="57" fillId="0" borderId="77" xfId="126" applyFont="1" applyFill="1" applyBorder="1" applyAlignment="1" applyProtection="1">
      <alignment vertical="center"/>
      <protection hidden="1"/>
    </xf>
    <xf numFmtId="0" fontId="57" fillId="0" borderId="80" xfId="126" applyFont="1" applyFill="1" applyBorder="1" applyAlignment="1" applyProtection="1">
      <alignment horizontal="left" vertical="center" wrapText="1"/>
      <protection hidden="1"/>
    </xf>
    <xf numFmtId="0" fontId="57" fillId="0" borderId="72" xfId="126" applyFont="1" applyBorder="1" applyAlignment="1" applyProtection="1">
      <alignment horizontal="left" vertical="center"/>
      <protection hidden="1"/>
    </xf>
    <xf numFmtId="0" fontId="57" fillId="3" borderId="9" xfId="126" applyFont="1" applyFill="1" applyBorder="1" applyAlignment="1" applyProtection="1">
      <alignment vertical="center" wrapText="1"/>
      <protection locked="0"/>
    </xf>
    <xf numFmtId="0" fontId="57" fillId="3" borderId="26" xfId="126" applyFont="1" applyFill="1" applyBorder="1" applyAlignment="1" applyProtection="1">
      <alignment vertical="center" wrapText="1"/>
      <protection locked="0"/>
    </xf>
    <xf numFmtId="0" fontId="57" fillId="0" borderId="49" xfId="126" applyFont="1" applyBorder="1" applyAlignment="1" applyProtection="1">
      <alignment horizontal="left" vertical="center"/>
      <protection hidden="1"/>
    </xf>
    <xf numFmtId="0" fontId="57" fillId="0" borderId="48" xfId="126" applyFont="1" applyBorder="1" applyAlignment="1" applyProtection="1">
      <alignment horizontal="left" vertical="center"/>
      <protection hidden="1"/>
    </xf>
    <xf numFmtId="0" fontId="85" fillId="0" borderId="0" xfId="127" applyFont="1" applyProtection="1">
      <protection hidden="1"/>
    </xf>
    <xf numFmtId="180" fontId="57" fillId="3" borderId="9" xfId="126" applyNumberFormat="1" applyFont="1" applyFill="1" applyBorder="1" applyAlignment="1" applyProtection="1">
      <alignment horizontal="left" vertical="center" wrapText="1"/>
      <protection locked="0"/>
    </xf>
    <xf numFmtId="0" fontId="57" fillId="0" borderId="45" xfId="126" applyFont="1" applyBorder="1" applyAlignment="1" applyProtection="1">
      <alignment horizontal="left" vertical="center"/>
      <protection hidden="1"/>
    </xf>
    <xf numFmtId="0" fontId="57" fillId="3" borderId="44" xfId="126" applyFont="1" applyFill="1" applyBorder="1" applyAlignment="1" applyProtection="1">
      <alignment vertical="center" wrapText="1"/>
      <protection locked="0"/>
    </xf>
    <xf numFmtId="0" fontId="56" fillId="0" borderId="0" xfId="127" applyFont="1" applyAlignment="1" applyProtection="1">
      <alignment horizontal="left"/>
      <protection hidden="1"/>
    </xf>
    <xf numFmtId="14" fontId="57" fillId="0" borderId="0" xfId="127" applyNumberFormat="1" applyFont="1" applyProtection="1">
      <protection hidden="1"/>
    </xf>
    <xf numFmtId="0" fontId="81" fillId="0" borderId="73" xfId="126" applyFont="1" applyFill="1" applyBorder="1" applyAlignment="1" applyProtection="1">
      <alignment horizontal="left" vertical="center" wrapText="1"/>
    </xf>
    <xf numFmtId="180" fontId="7" fillId="0" borderId="9" xfId="114" applyNumberFormat="1" applyFont="1" applyFill="1" applyBorder="1" applyAlignment="1" applyProtection="1">
      <alignment horizontal="left" vertical="center" wrapText="1"/>
      <protection hidden="1"/>
    </xf>
    <xf numFmtId="2" fontId="73" fillId="3" borderId="18" xfId="8" applyNumberFormat="1" applyFont="1" applyFill="1" applyBorder="1" applyAlignment="1" applyProtection="1">
      <alignment horizontal="center" vertical="top" wrapText="1"/>
      <protection locked="0"/>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Border="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56" fillId="0" borderId="5" xfId="126" applyFont="1" applyBorder="1" applyAlignment="1" applyProtection="1">
      <alignment horizontal="justify" vertical="center" wrapText="1"/>
      <protection hidden="1"/>
    </xf>
    <xf numFmtId="0" fontId="56" fillId="0" borderId="3" xfId="126" applyFont="1" applyBorder="1" applyAlignment="1" applyProtection="1">
      <alignment horizontal="center" vertical="center"/>
      <protection hidden="1"/>
    </xf>
    <xf numFmtId="0" fontId="80" fillId="6" borderId="0" xfId="126" applyFont="1" applyFill="1" applyBorder="1" applyAlignment="1" applyProtection="1">
      <alignment horizontal="center" vertical="center"/>
      <protection hidden="1"/>
    </xf>
    <xf numFmtId="0" fontId="57" fillId="0" borderId="0" xfId="127" applyFont="1" applyBorder="1" applyAlignment="1" applyProtection="1">
      <alignment horizontal="center"/>
      <protection hidden="1"/>
    </xf>
    <xf numFmtId="0" fontId="73" fillId="0" borderId="0" xfId="0" applyFont="1" applyAlignment="1" applyProtection="1">
      <alignment horizontal="left" vertical="center"/>
    </xf>
    <xf numFmtId="0" fontId="76" fillId="12" borderId="9" xfId="0" applyFont="1" applyFill="1" applyBorder="1" applyAlignment="1" applyProtection="1">
      <alignment horizontal="left" vertical="center"/>
    </xf>
    <xf numFmtId="0" fontId="76"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6" fillId="0" borderId="0" xfId="0" applyFont="1" applyBorder="1" applyAlignment="1" applyProtection="1">
      <alignment horizontal="left" vertical="center"/>
    </xf>
    <xf numFmtId="180" fontId="76" fillId="9" borderId="0" xfId="109" applyNumberFormat="1" applyFont="1" applyFill="1" applyBorder="1" applyAlignment="1" applyProtection="1">
      <alignment horizontal="left" vertical="center" wrapText="1"/>
    </xf>
    <xf numFmtId="0" fontId="1" fillId="0" borderId="24" xfId="0" applyNumberFormat="1" applyFont="1" applyFill="1" applyBorder="1" applyAlignment="1" applyProtection="1">
      <alignment horizontal="left" vertical="center"/>
    </xf>
    <xf numFmtId="0" fontId="1" fillId="0" borderId="3" xfId="0" applyNumberFormat="1" applyFont="1" applyFill="1" applyBorder="1" applyAlignment="1" applyProtection="1">
      <alignment horizontal="left" vertical="center"/>
    </xf>
    <xf numFmtId="0" fontId="1" fillId="0" borderId="25" xfId="0" applyNumberFormat="1" applyFont="1" applyFill="1" applyBorder="1" applyAlignment="1" applyProtection="1">
      <alignment horizontal="left" vertical="center"/>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6" fillId="10" borderId="24" xfId="0" applyFont="1" applyFill="1" applyBorder="1" applyAlignment="1">
      <alignment horizontal="center" vertical="center" wrapText="1"/>
    </xf>
    <xf numFmtId="0" fontId="76" fillId="10" borderId="3" xfId="0" applyFont="1" applyFill="1" applyBorder="1" applyAlignment="1">
      <alignment horizontal="center" vertical="center" wrapText="1"/>
    </xf>
    <xf numFmtId="0" fontId="76" fillId="10" borderId="25" xfId="0" applyFont="1" applyFill="1" applyBorder="1" applyAlignment="1">
      <alignment horizontal="center" vertical="center" wrapText="1"/>
    </xf>
    <xf numFmtId="0" fontId="73"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24"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left" vertical="center" wrapText="1"/>
    </xf>
    <xf numFmtId="0" fontId="1" fillId="0" borderId="25" xfId="0" applyNumberFormat="1" applyFont="1" applyFill="1" applyBorder="1" applyAlignment="1" applyProtection="1">
      <alignment horizontal="left" vertical="center" wrapText="1"/>
    </xf>
    <xf numFmtId="2" fontId="33" fillId="10" borderId="24" xfId="0" applyNumberFormat="1" applyFont="1" applyFill="1" applyBorder="1" applyAlignment="1" applyProtection="1">
      <alignment horizontal="center" vertical="center" wrapText="1"/>
    </xf>
    <xf numFmtId="2" fontId="33" fillId="10" borderId="3" xfId="0" applyNumberFormat="1" applyFont="1" applyFill="1" applyBorder="1" applyAlignment="1" applyProtection="1">
      <alignment horizontal="center" vertical="center" wrapText="1"/>
    </xf>
    <xf numFmtId="2" fontId="33" fillId="10" borderId="25"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left" vertical="center"/>
    </xf>
    <xf numFmtId="0" fontId="75" fillId="0" borderId="0" xfId="0" applyFont="1" applyAlignment="1" applyProtection="1">
      <alignment horizontal="left" vertical="center"/>
    </xf>
    <xf numFmtId="0" fontId="75" fillId="9" borderId="0" xfId="109" applyFont="1" applyFill="1" applyBorder="1" applyAlignment="1" applyProtection="1">
      <alignment horizontal="left" vertical="center" wrapText="1"/>
    </xf>
    <xf numFmtId="0" fontId="75" fillId="9" borderId="0" xfId="109" applyFont="1" applyFill="1" applyBorder="1" applyAlignment="1" applyProtection="1">
      <alignment horizontal="left" vertical="center"/>
    </xf>
    <xf numFmtId="180" fontId="75" fillId="9" borderId="0" xfId="109" applyNumberFormat="1" applyFont="1" applyFill="1" applyBorder="1" applyAlignment="1" applyProtection="1">
      <alignment horizontal="left"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165" fontId="1" fillId="0" borderId="0" xfId="115" applyNumberFormat="1" applyFont="1" applyFill="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0" fontId="73" fillId="9" borderId="0" xfId="109" applyFont="1" applyFill="1" applyBorder="1" applyAlignment="1" applyProtection="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180" fontId="73" fillId="0" borderId="12" xfId="109" applyNumberFormat="1" applyFont="1" applyFill="1" applyBorder="1" applyAlignment="1" applyProtection="1">
      <alignment horizontal="left" vertical="center" wrapText="1"/>
      <protection hidden="1"/>
    </xf>
    <xf numFmtId="180" fontId="73" fillId="0" borderId="0" xfId="109" applyNumberFormat="1" applyFont="1" applyFill="1" applyBorder="1" applyAlignment="1" applyProtection="1">
      <alignment horizontal="left"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Border="1" applyAlignment="1" applyProtection="1">
      <alignment horizontal="center" vertical="top"/>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2"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Fill="1" applyBorder="1" applyAlignment="1" applyProtection="1">
      <alignment horizontal="left" vertical="center" wrapText="1"/>
      <protection hidden="1"/>
    </xf>
    <xf numFmtId="0" fontId="74" fillId="0" borderId="25" xfId="109" applyFont="1" applyFill="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180" fontId="74" fillId="0" borderId="12" xfId="109" applyNumberFormat="1" applyFont="1" applyFill="1" applyBorder="1" applyAlignment="1" applyProtection="1">
      <alignment horizontal="left" vertical="center" wrapText="1"/>
      <protection hidden="1"/>
    </xf>
    <xf numFmtId="180" fontId="74" fillId="0" borderId="0" xfId="109" applyNumberFormat="1" applyFont="1" applyFill="1" applyBorder="1" applyAlignment="1" applyProtection="1">
      <alignment horizontal="left" vertical="center" wrapText="1"/>
      <protection hidden="1"/>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180" fontId="4" fillId="0" borderId="12" xfId="113" applyNumberFormat="1" applyFont="1" applyFill="1" applyBorder="1" applyAlignment="1" applyProtection="1">
      <alignment horizontal="left" vertical="center"/>
      <protection hidden="1"/>
    </xf>
    <xf numFmtId="180" fontId="4" fillId="0" borderId="0" xfId="113" applyNumberFormat="1" applyFont="1" applyFill="1" applyBorder="1" applyAlignment="1" applyProtection="1">
      <alignment horizontal="left" vertical="center"/>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59" fillId="0" borderId="0" xfId="106" applyFont="1" applyAlignment="1" applyProtection="1">
      <alignment horizontal="justify" vertical="top"/>
    </xf>
    <xf numFmtId="49" fontId="4" fillId="0" borderId="0" xfId="106" applyNumberFormat="1" applyFont="1" applyFill="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8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53"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Attacments TW 04_SE-Vol-III" xfId="126" xr:uid="{00000000-0005-0000-0000-00006E000000}"/>
    <cellStyle name="Normal_Entertainment Form" xfId="110" xr:uid="{00000000-0005-0000-0000-00006F000000}"/>
    <cellStyle name="Normal_pgcil-tivim-pricesched" xfId="111" xr:uid="{00000000-0005-0000-0000-000070000000}"/>
    <cellStyle name="Normal_PRICE SCHEDULE-4 to 6-A4" xfId="112" xr:uid="{00000000-0005-0000-0000-000071000000}"/>
    <cellStyle name="Normal_PRICE SCHEDULE-4 to 6-A4 2" xfId="113" xr:uid="{00000000-0005-0000-0000-000072000000}"/>
    <cellStyle name="Normal_Price_Schedules for Insulator Package Rev-01" xfId="114" xr:uid="{00000000-0005-0000-0000-000073000000}"/>
    <cellStyle name="Normal_PRICE-SCHE Bihar-Rev-2-corrections" xfId="115" xr:uid="{00000000-0005-0000-0000-000074000000}"/>
    <cellStyle name="Normal_PRICE-SCHE Bihar-Rev-2-corrections_Annexures TW 04" xfId="116" xr:uid="{00000000-0005-0000-0000-000075000000}"/>
    <cellStyle name="Normal_PRICE-SCHE Bihar-Rev-2-corrections_Price_Schedules for Insulator Package Rev-01" xfId="117" xr:uid="{00000000-0005-0000-0000-000076000000}"/>
    <cellStyle name="Normal_Sch-1" xfId="118" xr:uid="{00000000-0005-0000-0000-000077000000}"/>
    <cellStyle name="Normal_SE-Vol-III" xfId="127"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25">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fgColor theme="0"/>
          <bgColor theme="0"/>
        </patternFill>
      </fill>
    </dxf>
    <dxf>
      <fill>
        <patternFill>
          <bgColor rgb="FFCCFFCC"/>
        </patternFill>
      </fill>
    </dxf>
    <dxf>
      <font>
        <color auto="1"/>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
      <font>
        <condense val="0"/>
        <extend val="0"/>
        <color auto="1"/>
      </font>
      <fill>
        <patternFill>
          <bgColor indexed="42"/>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theme" Target="theme/theme1.xml"/><Relationship Id="rId37"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revisionHeaders" Target="revisions/revisionHeader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2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3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3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3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33350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500-0000FC120000}"/>
            </a:ext>
          </a:extLst>
        </xdr:cNvPr>
        <xdr:cNvGrpSpPr>
          <a:grpSpLocks/>
        </xdr:cNvGrpSpPr>
      </xdr:nvGrpSpPr>
      <xdr:grpSpPr bwMode="auto">
        <a:xfrm>
          <a:off x="16466344" y="285750"/>
          <a:ext cx="0" cy="1900238"/>
          <a:chOff x="804" y="5"/>
          <a:chExt cx="116" cy="73"/>
        </a:xfrm>
      </xdr:grpSpPr>
      <xdr:sp macro="" textlink="">
        <xdr:nvSpPr>
          <xdr:cNvPr id="4861" name="AutoShape 39">
            <a:extLst>
              <a:ext uri="{FF2B5EF4-FFF2-40B4-BE49-F238E27FC236}">
                <a16:creationId xmlns:a16="http://schemas.microsoft.com/office/drawing/2014/main" id="{00000000-0008-0000-05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5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9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9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A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A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A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B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B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C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C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D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D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VENKATESH\HTLS%20Reconductoring\Documents_Reconductoring_10796\VOLUME-III\Second%20Envelope\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pendrive%20CS1\ann\dhramjagrah\tri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D2D35A0-24ED-4F02-9A99-F016552C7616}" protected="1">
  <header guid="{8D2D35A0-24ED-4F02-9A99-F016552C7616}" dateTime="2021-12-09T14:27:06" maxSheetId="24" userName="Umesh Kumar Yadav {उमेश कुमार यादव}"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1.bin"/><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1" Type="http://schemas.openxmlformats.org/officeDocument/2006/relationships/drawing" Target="../drawings/drawing5.xml"/><Relationship Id="rId5" Type="http://schemas.openxmlformats.org/officeDocument/2006/relationships/printerSettings" Target="../printerSettings/printerSettings88.bin"/><Relationship Id="rId10" Type="http://schemas.openxmlformats.org/officeDocument/2006/relationships/printerSettings" Target="../printerSettings/printerSettings93.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1.bin"/><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10" Type="http://schemas.openxmlformats.org/officeDocument/2006/relationships/drawing" Target="../drawings/drawing6.xml"/><Relationship Id="rId4" Type="http://schemas.openxmlformats.org/officeDocument/2006/relationships/printerSettings" Target="../printerSettings/printerSettings97.bin"/><Relationship Id="rId9" Type="http://schemas.openxmlformats.org/officeDocument/2006/relationships/printerSettings" Target="../printerSettings/printerSettings102.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0.bin"/><Relationship Id="rId3" Type="http://schemas.openxmlformats.org/officeDocument/2006/relationships/printerSettings" Target="../printerSettings/printerSettings105.bin"/><Relationship Id="rId7" Type="http://schemas.openxmlformats.org/officeDocument/2006/relationships/printerSettings" Target="../printerSettings/printerSettings109.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drawing" Target="../drawings/drawing7.xml"/><Relationship Id="rId5" Type="http://schemas.openxmlformats.org/officeDocument/2006/relationships/printerSettings" Target="../printerSettings/printerSettings107.bin"/><Relationship Id="rId10" Type="http://schemas.openxmlformats.org/officeDocument/2006/relationships/printerSettings" Target="../printerSettings/printerSettings112.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20.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drawing" Target="../drawings/drawing8.xml"/><Relationship Id="rId5" Type="http://schemas.openxmlformats.org/officeDocument/2006/relationships/printerSettings" Target="../printerSettings/printerSettings11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30.bin"/><Relationship Id="rId3" Type="http://schemas.openxmlformats.org/officeDocument/2006/relationships/printerSettings" Target="../printerSettings/printerSettings125.bin"/><Relationship Id="rId7" Type="http://schemas.openxmlformats.org/officeDocument/2006/relationships/printerSettings" Target="../printerSettings/printerSettings129.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6" Type="http://schemas.openxmlformats.org/officeDocument/2006/relationships/printerSettings" Target="../printerSettings/printerSettings128.bin"/><Relationship Id="rId5" Type="http://schemas.openxmlformats.org/officeDocument/2006/relationships/printerSettings" Target="../printerSettings/printerSettings127.bin"/><Relationship Id="rId10" Type="http://schemas.openxmlformats.org/officeDocument/2006/relationships/drawing" Target="../drawings/drawing9.xml"/><Relationship Id="rId4" Type="http://schemas.openxmlformats.org/officeDocument/2006/relationships/printerSettings" Target="../printerSettings/printerSettings126.bin"/><Relationship Id="rId9" Type="http://schemas.openxmlformats.org/officeDocument/2006/relationships/printerSettings" Target="../printerSettings/printerSettings131.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9.bin"/><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9.bin"/><Relationship Id="rId3" Type="http://schemas.openxmlformats.org/officeDocument/2006/relationships/printerSettings" Target="../printerSettings/printerSettings144.bin"/><Relationship Id="rId7" Type="http://schemas.openxmlformats.org/officeDocument/2006/relationships/printerSettings" Target="../printerSettings/printerSettings148.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5" Type="http://schemas.openxmlformats.org/officeDocument/2006/relationships/printerSettings" Target="../printerSettings/printerSettings146.bin"/><Relationship Id="rId10" Type="http://schemas.openxmlformats.org/officeDocument/2006/relationships/printerSettings" Target="../printerSettings/printerSettings151.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9.bin"/><Relationship Id="rId3" Type="http://schemas.openxmlformats.org/officeDocument/2006/relationships/printerSettings" Target="../printerSettings/printerSettings154.bin"/><Relationship Id="rId7" Type="http://schemas.openxmlformats.org/officeDocument/2006/relationships/printerSettings" Target="../printerSettings/printerSettings158.bin"/><Relationship Id="rId2" Type="http://schemas.openxmlformats.org/officeDocument/2006/relationships/printerSettings" Target="../printerSettings/printerSettings153.bin"/><Relationship Id="rId1" Type="http://schemas.openxmlformats.org/officeDocument/2006/relationships/printerSettings" Target="../printerSettings/printerSettings152.bin"/><Relationship Id="rId6" Type="http://schemas.openxmlformats.org/officeDocument/2006/relationships/printerSettings" Target="../printerSettings/printerSettings157.bin"/><Relationship Id="rId11" Type="http://schemas.openxmlformats.org/officeDocument/2006/relationships/drawing" Target="../drawings/drawing10.xml"/><Relationship Id="rId5" Type="http://schemas.openxmlformats.org/officeDocument/2006/relationships/printerSettings" Target="../printerSettings/printerSettings156.bin"/><Relationship Id="rId10" Type="http://schemas.openxmlformats.org/officeDocument/2006/relationships/printerSettings" Target="../printerSettings/printerSettings161.bin"/><Relationship Id="rId4" Type="http://schemas.openxmlformats.org/officeDocument/2006/relationships/printerSettings" Target="../printerSettings/printerSettings155.bin"/><Relationship Id="rId9" Type="http://schemas.openxmlformats.org/officeDocument/2006/relationships/printerSettings" Target="../printerSettings/printerSettings160.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9.bin"/><Relationship Id="rId3" Type="http://schemas.openxmlformats.org/officeDocument/2006/relationships/printerSettings" Target="../printerSettings/printerSettings164.bin"/><Relationship Id="rId7" Type="http://schemas.openxmlformats.org/officeDocument/2006/relationships/printerSettings" Target="../printerSettings/printerSettings168.bin"/><Relationship Id="rId2" Type="http://schemas.openxmlformats.org/officeDocument/2006/relationships/printerSettings" Target="../printerSettings/printerSettings163.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11" Type="http://schemas.openxmlformats.org/officeDocument/2006/relationships/drawing" Target="../drawings/drawing11.xml"/><Relationship Id="rId5" Type="http://schemas.openxmlformats.org/officeDocument/2006/relationships/printerSettings" Target="../printerSettings/printerSettings166.bin"/><Relationship Id="rId10" Type="http://schemas.openxmlformats.org/officeDocument/2006/relationships/printerSettings" Target="../printerSettings/printerSettings171.bin"/><Relationship Id="rId4" Type="http://schemas.openxmlformats.org/officeDocument/2006/relationships/printerSettings" Target="../printerSettings/printerSettings165.bin"/><Relationship Id="rId9" Type="http://schemas.openxmlformats.org/officeDocument/2006/relationships/printerSettings" Target="../printerSettings/printerSettings17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drawing" Target="../drawings/drawing12.xml"/><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drawing" Target="../drawings/drawing1.xml"/><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89.bin"/><Relationship Id="rId3" Type="http://schemas.openxmlformats.org/officeDocument/2006/relationships/printerSettings" Target="../printerSettings/printerSettings184.bin"/><Relationship Id="rId7" Type="http://schemas.openxmlformats.org/officeDocument/2006/relationships/printerSettings" Target="../printerSettings/printerSettings188.bin"/><Relationship Id="rId2" Type="http://schemas.openxmlformats.org/officeDocument/2006/relationships/printerSettings" Target="../printerSettings/printerSettings183.bin"/><Relationship Id="rId1" Type="http://schemas.openxmlformats.org/officeDocument/2006/relationships/printerSettings" Target="../printerSettings/printerSettings182.bin"/><Relationship Id="rId6" Type="http://schemas.openxmlformats.org/officeDocument/2006/relationships/printerSettings" Target="../printerSettings/printerSettings187.bin"/><Relationship Id="rId11" Type="http://schemas.openxmlformats.org/officeDocument/2006/relationships/drawing" Target="../drawings/drawing13.xml"/><Relationship Id="rId5" Type="http://schemas.openxmlformats.org/officeDocument/2006/relationships/printerSettings" Target="../printerSettings/printerSettings186.bin"/><Relationship Id="rId10" Type="http://schemas.openxmlformats.org/officeDocument/2006/relationships/printerSettings" Target="../printerSettings/printerSettings191.bin"/><Relationship Id="rId4" Type="http://schemas.openxmlformats.org/officeDocument/2006/relationships/printerSettings" Target="../printerSettings/printerSettings185.bin"/><Relationship Id="rId9" Type="http://schemas.openxmlformats.org/officeDocument/2006/relationships/printerSettings" Target="../printerSettings/printerSettings19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94.bin"/><Relationship Id="rId2" Type="http://schemas.openxmlformats.org/officeDocument/2006/relationships/printerSettings" Target="../printerSettings/printerSettings193.bin"/><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5" Type="http://schemas.openxmlformats.org/officeDocument/2006/relationships/printerSettings" Target="../printerSettings/printerSettings196.bin"/><Relationship Id="rId4" Type="http://schemas.openxmlformats.org/officeDocument/2006/relationships/printerSettings" Target="../printerSettings/printerSettings19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drawing" Target="../drawings/drawing2.xml"/><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drawing" Target="../drawings/drawing3.xml"/><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1.bin"/><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drawing" Target="../drawings/drawing4.xml"/><Relationship Id="rId5" Type="http://schemas.openxmlformats.org/officeDocument/2006/relationships/printerSettings" Target="../printerSettings/printerSettings48.bin"/><Relationship Id="rId10" Type="http://schemas.openxmlformats.org/officeDocument/2006/relationships/printerSettings" Target="../printerSettings/printerSettings53.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1.bin"/><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10" Type="http://schemas.openxmlformats.org/officeDocument/2006/relationships/printerSettings" Target="../printerSettings/printerSettings63.bin"/><Relationship Id="rId4" Type="http://schemas.openxmlformats.org/officeDocument/2006/relationships/printerSettings" Target="../printerSettings/printerSettings57.bin"/><Relationship Id="rId9" Type="http://schemas.openxmlformats.org/officeDocument/2006/relationships/printerSettings" Target="../printerSettings/printerSettings6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1.bin"/><Relationship Id="rId3" Type="http://schemas.openxmlformats.org/officeDocument/2006/relationships/printerSettings" Target="../printerSettings/printerSettings76.bin"/><Relationship Id="rId7" Type="http://schemas.openxmlformats.org/officeDocument/2006/relationships/printerSettings" Target="../printerSettings/printerSettings80.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printerSettings" Target="../printerSettings/printerSettings79.bin"/><Relationship Id="rId5" Type="http://schemas.openxmlformats.org/officeDocument/2006/relationships/printerSettings" Target="../printerSettings/printerSettings78.bin"/><Relationship Id="rId10" Type="http://schemas.openxmlformats.org/officeDocument/2006/relationships/printerSettings" Target="../printerSettings/printerSettings83.bin"/><Relationship Id="rId4" Type="http://schemas.openxmlformats.org/officeDocument/2006/relationships/printerSettings" Target="../printerSettings/printerSettings77.bin"/><Relationship Id="rId9" Type="http://schemas.openxmlformats.org/officeDocument/2006/relationships/printerSettings" Target="../printerSettings/printerSettings8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6" sqref="B6"/>
    </sheetView>
  </sheetViews>
  <sheetFormatPr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105.75" customHeight="1">
      <c r="A1" s="31" t="s">
        <v>40</v>
      </c>
      <c r="B1" s="32" t="s">
        <v>493</v>
      </c>
      <c r="C1" s="33"/>
      <c r="D1" s="33"/>
      <c r="E1" s="33"/>
      <c r="F1" s="33"/>
      <c r="G1" s="33"/>
      <c r="H1" s="33"/>
    </row>
    <row r="2" spans="1:9">
      <c r="B2" s="35"/>
      <c r="I2" s="34" t="s">
        <v>260</v>
      </c>
    </row>
    <row r="3" spans="1:9">
      <c r="A3" s="34" t="s">
        <v>41</v>
      </c>
      <c r="B3" s="405" t="s">
        <v>494</v>
      </c>
      <c r="I3" s="34" t="s">
        <v>261</v>
      </c>
    </row>
    <row r="5" spans="1:9">
      <c r="A5" s="34" t="s">
        <v>42</v>
      </c>
      <c r="B5" s="446" t="s">
        <v>545</v>
      </c>
      <c r="C5" s="33"/>
      <c r="D5" s="33"/>
      <c r="E5" s="33"/>
      <c r="F5" s="33"/>
      <c r="G5" s="33"/>
      <c r="H5" s="33"/>
    </row>
  </sheetData>
  <sheetProtection selectLockedCells="1" selectUnlockedCells="1"/>
  <customSheetViews>
    <customSheetView guid="{CCA37BAE-906F-43D5-9FD9-B13563E4B9D7}" hiddenColumns="1" state="hidden">
      <selection activeCell="B6" sqref="B6"/>
      <pageMargins left="0.75" right="0.75" top="1" bottom="1" header="0.5" footer="0.5"/>
      <pageSetup orientation="portrait" r:id="rId1"/>
      <headerFooter alignWithMargins="0"/>
    </customSheetView>
    <customSheetView guid="{10C023E0-48F2-4C19-A763-BD56B5B04DBE}" hiddenColumns="1" state="hidden">
      <selection activeCell="B14" sqref="B14"/>
      <pageMargins left="0.75" right="0.75" top="1" bottom="1" header="0.5" footer="0.5"/>
      <pageSetup orientation="portrait" r:id="rId2"/>
      <headerFooter alignWithMargins="0"/>
    </customSheetView>
    <customSheetView guid="{18EA11B4-BD82-47BF-99FA-7AB19BF74D0B}" hiddenColumns="1" state="hidden">
      <selection activeCell="B17" sqref="B17"/>
      <pageMargins left="0.75" right="0.75" top="1" bottom="1" header="0.5" footer="0.5"/>
      <pageSetup orientation="portrait" r:id="rId3"/>
      <headerFooter alignWithMargins="0"/>
    </customSheetView>
    <customSheetView guid="{99CA2F10-F926-46DC-8609-4EAE5B9F3585}" hiddenColumns="1" state="hidden">
      <selection activeCell="E14" sqref="E14"/>
      <pageMargins left="0.75" right="0.75" top="1" bottom="1" header="0.5" footer="0.5"/>
      <pageSetup orientation="portrait" r:id="rId4"/>
      <headerFooter alignWithMargins="0"/>
    </customSheetView>
    <customSheetView guid="{63D51328-7CBC-4A1E-B96D-BAE91416501B}" hiddenColumns="1" state="hidden">
      <selection activeCell="B9" sqref="B9:B10"/>
      <pageMargins left="0.75" right="0.75" top="1" bottom="1" header="0.5" footer="0.5"/>
      <pageSetup orientation="portrait" r:id="rId5"/>
      <headerFooter alignWithMargins="0"/>
    </customSheetView>
    <customSheetView guid="{3C00DDA0-7DDE-4169-A739-550DAF5DCF8D}" hiddenColumns="1" state="hidden">
      <selection activeCell="B11" sqref="B11"/>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B96E710B-6DD7-4DE1-95AB-C9EE060CD030}" hiddenColumns="1" state="hidden">
      <selection activeCell="B9" sqref="B9:B10"/>
      <pageMargins left="0.75" right="0.75" top="1" bottom="1" header="0.5" footer="0.5"/>
      <pageSetup orientation="portrait" r:id="rId8"/>
      <headerFooter alignWithMargins="0"/>
    </customSheetView>
    <customSheetView guid="{A58DB4DF-40C7-4BEB-B85E-6BD6F54941CF}" hiddenColumns="1" state="hidden">
      <selection activeCell="B17" sqref="B17"/>
      <pageMargins left="0.75" right="0.75" top="1" bottom="1" header="0.5" footer="0.5"/>
      <pageSetup orientation="portrait" r:id="rId9"/>
      <headerFooter alignWithMargins="0"/>
    </customSheetView>
  </customSheetViews>
  <pageMargins left="0.75" right="0.75" top="1" bottom="1" header="0.5" footer="0.5"/>
  <pageSetup orientation="portrait" r:id="rId1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33"/>
  </sheetPr>
  <dimension ref="A1:X71"/>
  <sheetViews>
    <sheetView view="pageBreakPreview" topLeftCell="A7" zoomScaleNormal="100" zoomScaleSheetLayoutView="100" workbookViewId="0">
      <selection activeCell="D15" sqref="D15:E15"/>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7" hidden="1" customWidth="1"/>
    <col min="10" max="10" width="14.42578125" style="387" hidden="1" customWidth="1"/>
    <col min="11" max="11" width="17.140625" style="387" hidden="1" customWidth="1"/>
    <col min="12" max="13" width="11.42578125" style="387" hidden="1" customWidth="1"/>
    <col min="14" max="14" width="21.28515625" style="387"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 NO.:5002002022/CONDUCTOR/DOM/A00 - CC CS -1</v>
      </c>
      <c r="B1" s="82"/>
      <c r="C1" s="83"/>
      <c r="D1" s="83"/>
      <c r="E1" s="84" t="s">
        <v>127</v>
      </c>
    </row>
    <row r="2" spans="1:15" ht="8.1" customHeight="1">
      <c r="A2" s="87"/>
      <c r="B2" s="88"/>
      <c r="C2" s="89"/>
      <c r="D2" s="89"/>
      <c r="E2" s="90"/>
      <c r="F2" s="91"/>
    </row>
    <row r="3" spans="1:15" ht="90" customHeight="1">
      <c r="A3" s="923"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923"/>
      <c r="C3" s="923"/>
      <c r="D3" s="923"/>
      <c r="E3" s="923"/>
    </row>
    <row r="4" spans="1:15" ht="21.95" customHeight="1">
      <c r="A4" s="924" t="s">
        <v>477</v>
      </c>
      <c r="B4" s="924"/>
      <c r="C4" s="924"/>
      <c r="D4" s="924"/>
      <c r="E4" s="924"/>
    </row>
    <row r="5" spans="1:15" ht="12" customHeight="1">
      <c r="A5" s="92"/>
      <c r="B5" s="93"/>
      <c r="C5" s="93"/>
      <c r="D5" s="93"/>
      <c r="E5" s="93"/>
    </row>
    <row r="6" spans="1:15" ht="24" customHeight="1">
      <c r="A6" s="877" t="s">
        <v>344</v>
      </c>
      <c r="B6" s="877"/>
      <c r="C6" s="4"/>
      <c r="D6" s="352"/>
      <c r="E6" s="4"/>
      <c r="F6" s="4"/>
      <c r="G6" s="4"/>
      <c r="H6" s="4"/>
      <c r="I6" s="4"/>
    </row>
    <row r="7" spans="1:15" ht="18" customHeight="1">
      <c r="A7" s="882"/>
      <c r="B7" s="882"/>
      <c r="C7" s="882"/>
      <c r="D7" s="502" t="s">
        <v>1</v>
      </c>
      <c r="E7" s="594"/>
      <c r="F7" s="594"/>
      <c r="G7" s="594"/>
      <c r="H7" s="594"/>
      <c r="I7" s="594"/>
    </row>
    <row r="8" spans="1:15" ht="18" customHeight="1">
      <c r="A8" s="878" t="str">
        <f>'Sch-1'!A8:G8</f>
        <v>Bidder’s Name and Address  (the Lead Partner ) :</v>
      </c>
      <c r="B8" s="878"/>
      <c r="C8" s="878"/>
      <c r="D8" s="12" t="s">
        <v>2</v>
      </c>
      <c r="E8" s="597"/>
      <c r="F8" s="597"/>
      <c r="G8" s="597"/>
      <c r="H8" s="547"/>
      <c r="I8" s="547"/>
    </row>
    <row r="9" spans="1:15" ht="18" customHeight="1">
      <c r="A9" s="462" t="s">
        <v>12</v>
      </c>
      <c r="B9" s="462">
        <f>'Sch-1'!C9</f>
        <v>0</v>
      </c>
      <c r="C9" s="112"/>
      <c r="D9" s="12" t="s">
        <v>3</v>
      </c>
      <c r="E9" s="596"/>
      <c r="F9" s="596"/>
      <c r="G9" s="596"/>
      <c r="H9" s="445"/>
      <c r="I9" s="409"/>
    </row>
    <row r="10" spans="1:15" ht="18" customHeight="1">
      <c r="A10" s="462" t="s">
        <v>11</v>
      </c>
      <c r="B10" s="750">
        <f>'Sch-1'!C10</f>
        <v>0</v>
      </c>
      <c r="C10" s="112"/>
      <c r="D10" s="12" t="s">
        <v>4</v>
      </c>
      <c r="E10" s="596"/>
      <c r="F10" s="596"/>
      <c r="G10" s="596"/>
      <c r="H10" s="445"/>
      <c r="I10" s="409"/>
    </row>
    <row r="11" spans="1:15" ht="18" customHeight="1">
      <c r="A11" s="409"/>
      <c r="B11" s="750">
        <f>'Sch-1'!C11</f>
        <v>0</v>
      </c>
      <c r="C11" s="112"/>
      <c r="D11" s="12" t="s">
        <v>5</v>
      </c>
      <c r="E11" s="596"/>
      <c r="F11" s="596"/>
      <c r="G11" s="596"/>
      <c r="H11" s="445"/>
      <c r="I11" s="409"/>
    </row>
    <row r="12" spans="1:15" ht="18" customHeight="1">
      <c r="A12" s="409"/>
      <c r="B12" s="750">
        <f>'Sch-1'!C12</f>
        <v>0</v>
      </c>
      <c r="C12" s="112"/>
      <c r="D12" s="12" t="s">
        <v>6</v>
      </c>
      <c r="E12" s="596"/>
      <c r="F12" s="596"/>
      <c r="G12" s="596"/>
      <c r="H12" s="445"/>
      <c r="I12" s="409"/>
    </row>
    <row r="13" spans="1:15" ht="8.1" customHeight="1" thickBot="1">
      <c r="B13" s="141"/>
    </row>
    <row r="14" spans="1:15" ht="21.95" customHeight="1">
      <c r="A14" s="660" t="s">
        <v>129</v>
      </c>
      <c r="B14" s="925" t="s">
        <v>130</v>
      </c>
      <c r="C14" s="925"/>
      <c r="D14" s="926" t="s">
        <v>131</v>
      </c>
      <c r="E14" s="927"/>
      <c r="I14" s="934" t="s">
        <v>132</v>
      </c>
      <c r="J14" s="934"/>
      <c r="K14" s="934"/>
      <c r="M14" s="931" t="s">
        <v>133</v>
      </c>
      <c r="N14" s="931"/>
      <c r="O14" s="931"/>
    </row>
    <row r="15" spans="1:15" ht="29.25" customHeight="1">
      <c r="A15" s="661" t="s">
        <v>134</v>
      </c>
      <c r="B15" s="928" t="s">
        <v>319</v>
      </c>
      <c r="C15" s="928"/>
      <c r="D15" s="929">
        <f>'Sch-1'!P63</f>
        <v>0</v>
      </c>
      <c r="E15" s="930"/>
      <c r="I15" s="388" t="s">
        <v>135</v>
      </c>
      <c r="K15" s="388" t="e">
        <f>ROUND('[8]Sch-1'!U3*#REF!,0)</f>
        <v>#REF!</v>
      </c>
      <c r="M15" s="388" t="s">
        <v>135</v>
      </c>
      <c r="O15" s="97" t="e">
        <f>ROUND('[8]Sch-1'!U5*#REF!,0)</f>
        <v>#REF!</v>
      </c>
    </row>
    <row r="16" spans="1:15" ht="87.75" customHeight="1">
      <c r="A16" s="662"/>
      <c r="B16" s="920" t="s">
        <v>320</v>
      </c>
      <c r="C16" s="920"/>
      <c r="D16" s="932"/>
      <c r="E16" s="933"/>
      <c r="G16" s="98"/>
    </row>
    <row r="17" spans="1:15" ht="25.5" customHeight="1">
      <c r="A17" s="661" t="s">
        <v>136</v>
      </c>
      <c r="B17" s="928" t="s">
        <v>321</v>
      </c>
      <c r="C17" s="928"/>
      <c r="D17" s="929">
        <f>'Sch-3'!R25</f>
        <v>0</v>
      </c>
      <c r="E17" s="930"/>
      <c r="I17" s="388" t="s">
        <v>137</v>
      </c>
      <c r="K17" s="389">
        <f>IF(ISERROR(ROUND((#REF!+#REF!)*#REF!,0)),0, ROUND((#REF!+#REF!)*#REF!,0))</f>
        <v>0</v>
      </c>
      <c r="M17" s="388" t="s">
        <v>137</v>
      </c>
      <c r="O17" s="100">
        <f>IF(ISERROR(ROUND((#REF!+#REF!)*#REF!,0)),0, ROUND((#REF!+#REF!)*#REF!,0))</f>
        <v>0</v>
      </c>
    </row>
    <row r="18" spans="1:15" ht="84" customHeight="1">
      <c r="A18" s="662"/>
      <c r="B18" s="920" t="s">
        <v>322</v>
      </c>
      <c r="C18" s="920"/>
      <c r="D18" s="921"/>
      <c r="E18" s="922"/>
      <c r="G18" s="101"/>
      <c r="I18" s="390" t="e">
        <f>#REF!/'Sch-1'!Y1</f>
        <v>#REF!</v>
      </c>
      <c r="K18" s="387">
        <f>'[8]Sch-1'!U3</f>
        <v>0</v>
      </c>
      <c r="M18" s="390" t="e">
        <f>I18</f>
        <v>#REF!</v>
      </c>
      <c r="O18" s="86">
        <f>'[8]Sch-1'!U5</f>
        <v>0</v>
      </c>
    </row>
    <row r="19" spans="1:15" ht="33" customHeight="1" thickBot="1">
      <c r="A19" s="663"/>
      <c r="B19" s="664" t="s">
        <v>325</v>
      </c>
      <c r="C19" s="665"/>
      <c r="D19" s="918">
        <f>D15+D17</f>
        <v>0</v>
      </c>
      <c r="E19" s="919"/>
    </row>
    <row r="20" spans="1:15" ht="30" customHeight="1">
      <c r="A20" s="102"/>
      <c r="B20" s="102"/>
      <c r="C20" s="103"/>
      <c r="D20" s="102"/>
      <c r="E20" s="102"/>
    </row>
    <row r="21" spans="1:15" ht="30" customHeight="1">
      <c r="A21" s="104" t="s">
        <v>142</v>
      </c>
      <c r="B21" s="806">
        <f>'Sch-4'!C21</f>
        <v>0</v>
      </c>
      <c r="C21" s="103" t="s">
        <v>143</v>
      </c>
      <c r="D21" s="916">
        <f>'Sch-4'!N22</f>
        <v>0</v>
      </c>
      <c r="E21" s="917"/>
      <c r="F21" s="105"/>
    </row>
    <row r="22" spans="1:15" ht="30" customHeight="1">
      <c r="A22" s="104" t="s">
        <v>144</v>
      </c>
      <c r="B22" s="745">
        <f>'Sch-4'!C22</f>
        <v>0</v>
      </c>
      <c r="C22" s="103" t="s">
        <v>145</v>
      </c>
      <c r="D22" s="916">
        <f>'Sch-1'!K69</f>
        <v>0</v>
      </c>
      <c r="E22" s="917"/>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DCF6" sheet="1" objects="1" scenarios="1" formatColumns="0" formatRows="0" selectLockedCells="1"/>
  <dataConsolidate/>
  <customSheetViews>
    <customSheetView guid="{CCA37BAE-906F-43D5-9FD9-B13563E4B9D7}" showPageBreaks="1" printArea="1" hiddenColumns="1" view="pageBreakPreview" topLeftCell="A7">
      <selection activeCell="D15" sqref="D15:E15"/>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10C023E0-48F2-4C19-A763-BD56B5B04DBE}" showPageBreaks="1" printArea="1" hiddenColumns="1" view="pageBreakPreview">
      <selection activeCell="V18" sqref="V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8EA11B4-BD82-47BF-99FA-7AB19BF74D0B}" showPageBreaks="1" printArea="1" hiddenColumns="1" view="pageBreakPreview" topLeftCell="A10">
      <selection activeCell="B11" sqref="B11"/>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0"/>
  <headerFooter alignWithMargins="0">
    <oddFooter>&amp;R&amp;"Book Antiqua,Bold"&amp;10Schedule-5/ Page &amp;P of &amp;N</oddFooter>
  </headerFooter>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33"/>
  </sheetPr>
  <dimension ref="A1:X71"/>
  <sheetViews>
    <sheetView view="pageBreakPreview" topLeftCell="A10" zoomScaleNormal="100" zoomScaleSheetLayoutView="100" workbookViewId="0">
      <selection activeCell="D16" sqref="D16:E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7" customWidth="1"/>
    <col min="10" max="10" width="14.42578125" style="387" customWidth="1"/>
    <col min="11" max="11" width="17.140625" style="387" customWidth="1"/>
    <col min="12" max="13" width="11.42578125" style="387" customWidth="1"/>
    <col min="14" max="14" width="21.28515625" style="387"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 NO.:5002002022/CONDUCTOR/DOM/A00 - CC CS -1</v>
      </c>
      <c r="B1" s="82"/>
      <c r="C1" s="83"/>
      <c r="D1" s="83"/>
      <c r="E1" s="84" t="s">
        <v>127</v>
      </c>
    </row>
    <row r="2" spans="1:15" ht="8.1" customHeight="1">
      <c r="A2" s="87"/>
      <c r="B2" s="88"/>
      <c r="C2" s="89"/>
      <c r="D2" s="89"/>
      <c r="E2" s="90"/>
      <c r="F2" s="91"/>
    </row>
    <row r="3" spans="1:15" ht="111" customHeight="1">
      <c r="A3" s="923"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923"/>
      <c r="C3" s="923"/>
      <c r="D3" s="923"/>
      <c r="E3" s="923"/>
    </row>
    <row r="4" spans="1:15" ht="21.95" customHeight="1">
      <c r="A4" s="924" t="s">
        <v>128</v>
      </c>
      <c r="B4" s="924"/>
      <c r="C4" s="924"/>
      <c r="D4" s="924"/>
      <c r="E4" s="924"/>
    </row>
    <row r="5" spans="1:15" ht="12" customHeight="1">
      <c r="A5" s="92"/>
      <c r="B5" s="93"/>
      <c r="C5" s="93"/>
      <c r="D5" s="93"/>
      <c r="E5" s="93"/>
    </row>
    <row r="6" spans="1:15" ht="20.25" customHeight="1">
      <c r="A6" s="877" t="s">
        <v>344</v>
      </c>
      <c r="B6" s="877"/>
      <c r="C6" s="4"/>
      <c r="D6" s="93"/>
      <c r="E6" s="93"/>
    </row>
    <row r="7" spans="1:15" ht="18" customHeight="1">
      <c r="A7" s="882">
        <f>'Sch-1'!A7</f>
        <v>0</v>
      </c>
      <c r="B7" s="882"/>
      <c r="C7" s="882"/>
      <c r="D7" s="94" t="s">
        <v>1</v>
      </c>
    </row>
    <row r="8" spans="1:15" ht="18" customHeight="1">
      <c r="A8" s="878" t="str">
        <f>"Bidder’s Name and Address  (" &amp; MID('Names Bidder'!B9,9, 20) &amp; ") :"</f>
        <v>Bidder’s Name and Address  (Lead Partner) :</v>
      </c>
      <c r="B8" s="878"/>
      <c r="C8" s="878"/>
      <c r="D8" s="95" t="str">
        <f>'Sch-1'!K8</f>
        <v>Contract Services</v>
      </c>
    </row>
    <row r="9" spans="1:15" ht="18" customHeight="1">
      <c r="A9" s="462" t="s">
        <v>12</v>
      </c>
      <c r="B9" s="462" t="str">
        <f>IF('Names Bidder'!D9=0, "", 'Names Bidder'!D9)</f>
        <v/>
      </c>
      <c r="C9" s="112"/>
      <c r="D9" s="95" t="str">
        <f>'Sch-1'!K9</f>
        <v>Power Grid Corporation of India Ltd.,</v>
      </c>
    </row>
    <row r="10" spans="1:15" ht="18" customHeight="1">
      <c r="A10" s="462" t="s">
        <v>11</v>
      </c>
      <c r="B10" s="595" t="str">
        <f>IF('Names Bidder'!D10=0, "", 'Names Bidder'!D10)</f>
        <v/>
      </c>
      <c r="C10" s="112"/>
      <c r="D10" s="95" t="str">
        <f>'Sch-1'!K10</f>
        <v>"Saudamini", Plot No.-2</v>
      </c>
    </row>
    <row r="11" spans="1:15" ht="18" customHeight="1">
      <c r="A11" s="409"/>
      <c r="B11" s="595" t="str">
        <f>IF('Names Bidder'!D11=0, "", 'Names Bidder'!D11)</f>
        <v/>
      </c>
      <c r="C11" s="112"/>
      <c r="D11" s="95" t="str">
        <f>'Sch-1'!K11</f>
        <v xml:space="preserve">Sector-29, </v>
      </c>
    </row>
    <row r="12" spans="1:15" ht="18" customHeight="1">
      <c r="A12" s="409"/>
      <c r="B12" s="595" t="str">
        <f>IF('Names Bidder'!D12=0, "", 'Names Bidder'!D12)</f>
        <v/>
      </c>
      <c r="C12" s="112"/>
      <c r="D12" s="95" t="str">
        <f>'Sch-1'!K12</f>
        <v>Gurgaon (Haryana) - 122001</v>
      </c>
    </row>
    <row r="13" spans="1:15" ht="8.1" customHeight="1" thickBot="1"/>
    <row r="14" spans="1:15" ht="21.95" customHeight="1">
      <c r="A14" s="660" t="s">
        <v>129</v>
      </c>
      <c r="B14" s="925" t="s">
        <v>130</v>
      </c>
      <c r="C14" s="925"/>
      <c r="D14" s="926" t="s">
        <v>131</v>
      </c>
      <c r="E14" s="927"/>
      <c r="I14" s="934"/>
      <c r="J14" s="934"/>
      <c r="K14" s="934"/>
      <c r="M14" s="931"/>
      <c r="N14" s="931"/>
      <c r="O14" s="931"/>
    </row>
    <row r="15" spans="1:15" ht="24.75" customHeight="1">
      <c r="A15" s="661" t="s">
        <v>134</v>
      </c>
      <c r="B15" s="928" t="s">
        <v>319</v>
      </c>
      <c r="C15" s="928"/>
      <c r="D15" s="938">
        <f>'Sch-1'!S63</f>
        <v>0</v>
      </c>
      <c r="E15" s="939"/>
      <c r="I15" s="388"/>
      <c r="K15" s="388"/>
      <c r="M15" s="388"/>
      <c r="O15" s="97"/>
    </row>
    <row r="16" spans="1:15" ht="81" customHeight="1">
      <c r="A16" s="662"/>
      <c r="B16" s="920" t="s">
        <v>320</v>
      </c>
      <c r="C16" s="920"/>
      <c r="D16" s="940"/>
      <c r="E16" s="941"/>
      <c r="G16" s="98"/>
    </row>
    <row r="17" spans="1:15" ht="24.75" customHeight="1">
      <c r="A17" s="661" t="s">
        <v>136</v>
      </c>
      <c r="B17" s="928" t="s">
        <v>321</v>
      </c>
      <c r="C17" s="928"/>
      <c r="D17" s="929">
        <f>'Sch-3'!U25</f>
        <v>0</v>
      </c>
      <c r="E17" s="930"/>
      <c r="I17" s="388"/>
      <c r="K17" s="389"/>
      <c r="M17" s="388"/>
      <c r="O17" s="100"/>
    </row>
    <row r="18" spans="1:15" ht="81.75" customHeight="1">
      <c r="A18" s="662"/>
      <c r="B18" s="920" t="s">
        <v>322</v>
      </c>
      <c r="C18" s="920"/>
      <c r="D18" s="936"/>
      <c r="E18" s="937"/>
      <c r="G18" s="101"/>
      <c r="I18" s="390"/>
      <c r="M18" s="390"/>
    </row>
    <row r="19" spans="1:15" ht="33" customHeight="1" thickBot="1">
      <c r="A19" s="663"/>
      <c r="B19" s="664" t="s">
        <v>325</v>
      </c>
      <c r="C19" s="665"/>
      <c r="D19" s="918">
        <f>D15+D17</f>
        <v>0</v>
      </c>
      <c r="E19" s="919"/>
    </row>
    <row r="20" spans="1:15" ht="30" customHeight="1">
      <c r="A20" s="102"/>
      <c r="B20" s="102"/>
      <c r="C20" s="103"/>
      <c r="D20" s="102"/>
      <c r="E20" s="102"/>
    </row>
    <row r="21" spans="1:15" ht="30" customHeight="1">
      <c r="A21" s="104" t="s">
        <v>142</v>
      </c>
      <c r="B21" s="667">
        <f>'Sch-5'!B21</f>
        <v>0</v>
      </c>
      <c r="C21" s="103" t="s">
        <v>143</v>
      </c>
      <c r="D21" s="935">
        <f>'Sch-5'!D21</f>
        <v>0</v>
      </c>
      <c r="E21" s="935"/>
      <c r="F21" s="105"/>
    </row>
    <row r="22" spans="1:15" ht="30" customHeight="1">
      <c r="A22" s="104" t="s">
        <v>144</v>
      </c>
      <c r="B22" s="668">
        <f>'Sch-5'!B22</f>
        <v>0</v>
      </c>
      <c r="C22" s="103" t="s">
        <v>145</v>
      </c>
      <c r="D22" s="935">
        <f>'Sch-5'!D22</f>
        <v>0</v>
      </c>
      <c r="E22" s="935"/>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EE0B" sheet="1" objects="1" scenarios="1" formatColumns="0" formatRows="0" selectLockedCells="1"/>
  <dataConsolidate/>
  <customSheetViews>
    <customSheetView guid="{CCA37BAE-906F-43D5-9FD9-B13563E4B9D7}"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10C023E0-48F2-4C19-A763-BD56B5B04DBE}"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9"/>
  <headerFooter alignWithMargins="0">
    <oddFooter>&amp;R&amp;"Book Antiqua,Bold"&amp;10Schedule-5/ Page &amp;P of &amp;N</oddFooter>
  </headerFooter>
  <ignoredErrors>
    <ignoredError sqref="D15" evalError="1"/>
  </ignoredErrors>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F35"/>
  <sheetViews>
    <sheetView view="pageBreakPreview" topLeftCell="A13" zoomScaleNormal="100" zoomScaleSheetLayoutView="100" workbookViewId="0">
      <selection activeCell="E18" sqref="E18"/>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NO.:5002002022/CONDUCTOR/DOM/A00 - CC CS -1</v>
      </c>
      <c r="B1" s="114"/>
      <c r="C1" s="115"/>
      <c r="D1" s="116" t="s">
        <v>146</v>
      </c>
    </row>
    <row r="2" spans="1:6" ht="18" customHeight="1">
      <c r="A2" s="117"/>
      <c r="B2" s="118"/>
      <c r="C2" s="119"/>
      <c r="D2" s="119"/>
    </row>
    <row r="3" spans="1:6" ht="101.25" customHeight="1">
      <c r="A3" s="923"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923"/>
      <c r="C3" s="923"/>
      <c r="D3" s="923"/>
      <c r="E3" s="120"/>
      <c r="F3" s="120"/>
    </row>
    <row r="4" spans="1:6" ht="21.95" customHeight="1">
      <c r="A4" s="924" t="s">
        <v>147</v>
      </c>
      <c r="B4" s="924"/>
      <c r="C4" s="924"/>
      <c r="D4" s="924"/>
    </row>
    <row r="5" spans="1:6" ht="18" customHeight="1">
      <c r="A5" s="121"/>
    </row>
    <row r="6" spans="1:6" ht="18" customHeight="1">
      <c r="A6" s="877" t="s">
        <v>344</v>
      </c>
      <c r="B6" s="877"/>
      <c r="C6" s="4"/>
    </row>
    <row r="7" spans="1:6" ht="18" customHeight="1">
      <c r="A7" s="882"/>
      <c r="B7" s="882"/>
      <c r="C7" s="882"/>
      <c r="D7" s="94" t="s">
        <v>1</v>
      </c>
    </row>
    <row r="8" spans="1:6" ht="21.75" customHeight="1">
      <c r="A8" s="878" t="str">
        <f>'Sch-5'!A8:C8</f>
        <v>Bidder’s Name and Address  (the Lead Partner ) :</v>
      </c>
      <c r="B8" s="878"/>
      <c r="C8" s="878"/>
      <c r="D8" s="95" t="str">
        <f>'Sch-1'!K8</f>
        <v>Contract Services</v>
      </c>
    </row>
    <row r="9" spans="1:6" ht="18" customHeight="1">
      <c r="A9" s="462" t="s">
        <v>12</v>
      </c>
      <c r="B9" s="462">
        <f>'Sch-5'!B9</f>
        <v>0</v>
      </c>
      <c r="C9" s="112"/>
      <c r="D9" s="95" t="str">
        <f>'Sch-1'!K9</f>
        <v>Power Grid Corporation of India Ltd.,</v>
      </c>
    </row>
    <row r="10" spans="1:6" ht="18" customHeight="1">
      <c r="A10" s="462" t="s">
        <v>11</v>
      </c>
      <c r="B10" s="750">
        <f>'Sch-5'!B10</f>
        <v>0</v>
      </c>
      <c r="C10" s="112"/>
      <c r="D10" s="95" t="str">
        <f>'Sch-1'!K10</f>
        <v>"Saudamini", Plot No.-2</v>
      </c>
    </row>
    <row r="11" spans="1:6" ht="18" customHeight="1">
      <c r="A11" s="409"/>
      <c r="B11" s="750">
        <f>'Sch-5'!B11</f>
        <v>0</v>
      </c>
      <c r="C11" s="112"/>
      <c r="D11" s="95" t="str">
        <f>'Sch-1'!K11</f>
        <v xml:space="preserve">Sector-29, </v>
      </c>
    </row>
    <row r="12" spans="1:6" ht="18" customHeight="1">
      <c r="A12" s="409"/>
      <c r="B12" s="750">
        <f>'Sch-5'!B12</f>
        <v>0</v>
      </c>
      <c r="C12" s="112"/>
      <c r="D12" s="95" t="str">
        <f>'Sch-1'!K12</f>
        <v>Gurgaon (Haryana) - 122001</v>
      </c>
    </row>
    <row r="13" spans="1:6" ht="18" customHeight="1" thickBot="1">
      <c r="A13" s="648"/>
      <c r="B13" s="648"/>
      <c r="C13" s="648"/>
      <c r="D13" s="123"/>
    </row>
    <row r="14" spans="1:6" ht="21.95" customHeight="1">
      <c r="A14" s="649" t="s">
        <v>129</v>
      </c>
      <c r="B14" s="949" t="s">
        <v>15</v>
      </c>
      <c r="C14" s="950"/>
      <c r="D14" s="650" t="s">
        <v>131</v>
      </c>
    </row>
    <row r="15" spans="1:6" ht="21.95" customHeight="1">
      <c r="A15" s="651" t="s">
        <v>134</v>
      </c>
      <c r="B15" s="946" t="s">
        <v>148</v>
      </c>
      <c r="C15" s="946"/>
      <c r="D15" s="652">
        <f>'Sch-1'!N63</f>
        <v>0</v>
      </c>
    </row>
    <row r="16" spans="1:6" ht="35.1" customHeight="1">
      <c r="A16" s="653"/>
      <c r="B16" s="947" t="s">
        <v>149</v>
      </c>
      <c r="C16" s="948"/>
      <c r="D16" s="654"/>
    </row>
    <row r="17" spans="1:6" ht="21.95" customHeight="1">
      <c r="A17" s="651" t="s">
        <v>136</v>
      </c>
      <c r="B17" s="946" t="s">
        <v>150</v>
      </c>
      <c r="C17" s="946"/>
      <c r="D17" s="652">
        <f>'Sch-2'!J63</f>
        <v>0</v>
      </c>
    </row>
    <row r="18" spans="1:6" ht="35.1" customHeight="1">
      <c r="A18" s="653"/>
      <c r="B18" s="947" t="s">
        <v>309</v>
      </c>
      <c r="C18" s="948"/>
      <c r="D18" s="654"/>
    </row>
    <row r="19" spans="1:6" ht="21.95" customHeight="1">
      <c r="A19" s="651" t="s">
        <v>138</v>
      </c>
      <c r="B19" s="946" t="s">
        <v>152</v>
      </c>
      <c r="C19" s="946"/>
      <c r="D19" s="652">
        <f>'Sch-3'!P25</f>
        <v>0</v>
      </c>
    </row>
    <row r="20" spans="1:6" ht="30" customHeight="1">
      <c r="A20" s="653"/>
      <c r="B20" s="947" t="s">
        <v>153</v>
      </c>
      <c r="C20" s="948"/>
      <c r="D20" s="654"/>
    </row>
    <row r="21" spans="1:6" ht="21.95" customHeight="1">
      <c r="A21" s="651" t="s">
        <v>139</v>
      </c>
      <c r="B21" s="946" t="s">
        <v>154</v>
      </c>
      <c r="C21" s="946"/>
      <c r="D21" s="655" t="s">
        <v>333</v>
      </c>
    </row>
    <row r="22" spans="1:6" ht="30" customHeight="1">
      <c r="A22" s="653"/>
      <c r="B22" s="947" t="s">
        <v>155</v>
      </c>
      <c r="C22" s="948"/>
      <c r="D22" s="654"/>
    </row>
    <row r="23" spans="1:6" ht="30" customHeight="1">
      <c r="A23" s="651">
        <v>5</v>
      </c>
      <c r="B23" s="946" t="s">
        <v>156</v>
      </c>
      <c r="C23" s="946"/>
      <c r="D23" s="652">
        <f>'Sch-5'!D19:E19</f>
        <v>0</v>
      </c>
    </row>
    <row r="24" spans="1:6" ht="23.25" customHeight="1">
      <c r="A24" s="653"/>
      <c r="B24" s="947" t="s">
        <v>157</v>
      </c>
      <c r="C24" s="948"/>
      <c r="D24" s="656"/>
    </row>
    <row r="25" spans="1:6" ht="21.95" customHeight="1">
      <c r="A25" s="651" t="s">
        <v>141</v>
      </c>
      <c r="B25" s="946" t="s">
        <v>158</v>
      </c>
      <c r="C25" s="946"/>
      <c r="D25" s="655" t="s">
        <v>333</v>
      </c>
    </row>
    <row r="26" spans="1:6" ht="35.1" customHeight="1">
      <c r="A26" s="653"/>
      <c r="B26" s="947" t="s">
        <v>159</v>
      </c>
      <c r="C26" s="948"/>
      <c r="D26" s="654"/>
    </row>
    <row r="27" spans="1:6" ht="18.75" customHeight="1">
      <c r="A27" s="942"/>
      <c r="B27" s="944" t="s">
        <v>341</v>
      </c>
      <c r="C27" s="944"/>
      <c r="D27" s="657"/>
    </row>
    <row r="28" spans="1:6" ht="18.75" customHeight="1" thickBot="1">
      <c r="A28" s="943"/>
      <c r="B28" s="945"/>
      <c r="C28" s="945"/>
      <c r="D28" s="658">
        <f>D15+D17+D19+D23</f>
        <v>0</v>
      </c>
    </row>
    <row r="29" spans="1:6" ht="18.75" customHeight="1">
      <c r="A29" s="132"/>
      <c r="B29" s="133"/>
      <c r="C29" s="133"/>
      <c r="D29" s="134"/>
    </row>
    <row r="30" spans="1:6" ht="27.95" customHeight="1">
      <c r="A30" s="132"/>
      <c r="B30" s="135"/>
      <c r="C30" s="135"/>
      <c r="D30" s="134"/>
    </row>
    <row r="31" spans="1:6" ht="27.95" customHeight="1">
      <c r="A31" s="136" t="s">
        <v>161</v>
      </c>
      <c r="B31" s="806">
        <f>'Sch-5 after discount'!B21</f>
        <v>0</v>
      </c>
      <c r="C31" s="135" t="s">
        <v>143</v>
      </c>
      <c r="D31" s="727">
        <f>'Sch-5 after discount'!D21</f>
        <v>0</v>
      </c>
      <c r="F31" s="137"/>
    </row>
    <row r="32" spans="1:6" ht="27.95" customHeight="1">
      <c r="A32" s="136" t="s">
        <v>162</v>
      </c>
      <c r="B32" s="668">
        <f>'Sch-5 after discount'!B22</f>
        <v>0</v>
      </c>
      <c r="C32" s="135" t="s">
        <v>145</v>
      </c>
      <c r="D32" s="727">
        <f>'Sch-5 after discount'!D22</f>
        <v>0</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DCF6" sheet="1" objects="1" scenarios="1" formatColumns="0" formatRows="0" selectLockedCells="1"/>
  <customSheetViews>
    <customSheetView guid="{CCA37BAE-906F-43D5-9FD9-B13563E4B9D7}" showPageBreaks="1" printArea="1" view="pageBreakPreview" topLeftCell="A13">
      <selection activeCell="E18" sqref="E1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10C023E0-48F2-4C19-A763-BD56B5B04DBE}" showPageBreaks="1" printArea="1" view="pageBreakPreview" topLeftCell="A13">
      <selection activeCell="E18" sqref="E1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8EA11B4-BD82-47BF-99FA-7AB19BF74D0B}" showPageBreaks="1" printArea="1" view="pageBreakPreview">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0"/>
  <headerFooter alignWithMargins="0">
    <oddFooter>&amp;R&amp;"Book Antiqua,Bold"&amp;10Schedule-6/ Page &amp;P of &amp;N</oddFooter>
  </headerFooter>
  <drawing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NO.:5002002022/CONDUCTOR/DOM/A00 - CC CS -1</v>
      </c>
      <c r="B1" s="114"/>
      <c r="C1" s="115"/>
      <c r="D1" s="116" t="s">
        <v>163</v>
      </c>
    </row>
    <row r="2" spans="1:6" ht="18" customHeight="1">
      <c r="A2" s="117"/>
      <c r="B2" s="118"/>
      <c r="C2" s="119"/>
      <c r="D2" s="119"/>
    </row>
    <row r="3" spans="1:6" ht="73.5" customHeight="1">
      <c r="A3" s="952"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952"/>
      <c r="C3" s="952"/>
      <c r="D3" s="952"/>
      <c r="E3" s="120"/>
      <c r="F3" s="120"/>
    </row>
    <row r="4" spans="1:6" ht="21.95" customHeight="1">
      <c r="A4" s="924" t="s">
        <v>147</v>
      </c>
      <c r="B4" s="924"/>
      <c r="C4" s="924"/>
      <c r="D4" s="924"/>
    </row>
    <row r="5" spans="1:6" ht="18" customHeight="1">
      <c r="A5" s="121"/>
    </row>
    <row r="6" spans="1:6" ht="18" customHeight="1">
      <c r="A6" s="25" t="e">
        <f>'Sch-1'!#REF!</f>
        <v>#REF!</v>
      </c>
      <c r="D6" s="94" t="s">
        <v>1</v>
      </c>
    </row>
    <row r="7" spans="1:6" ht="36" customHeight="1">
      <c r="A7" s="953" t="str">
        <f>'Sch-1'!A8</f>
        <v>Bidder’s Name and Address  (the Lead Partner ) :</v>
      </c>
      <c r="B7" s="953"/>
      <c r="C7" s="953"/>
      <c r="D7" s="95" t="str">
        <f>'Sch-1'!K8</f>
        <v>Contract Services</v>
      </c>
    </row>
    <row r="8" spans="1:6" ht="18" customHeight="1">
      <c r="A8" s="29" t="s">
        <v>31</v>
      </c>
      <c r="B8" s="951" t="str">
        <f>IF('Sch-1'!C9=0, "", 'Sch-1'!C9)</f>
        <v/>
      </c>
      <c r="C8" s="951"/>
      <c r="D8" s="95" t="str">
        <f>'Sch-1'!K9</f>
        <v>Power Grid Corporation of India Ltd.,</v>
      </c>
    </row>
    <row r="9" spans="1:6" ht="18" customHeight="1">
      <c r="A9" s="29" t="s">
        <v>32</v>
      </c>
      <c r="B9" s="951" t="str">
        <f>IF('Sch-1'!C10=0, "", 'Sch-1'!C10)</f>
        <v/>
      </c>
      <c r="C9" s="951"/>
      <c r="D9" s="95" t="str">
        <f>'Sch-1'!K10</f>
        <v>"Saudamini", Plot No.-2</v>
      </c>
    </row>
    <row r="10" spans="1:6" ht="18" customHeight="1">
      <c r="A10" s="30"/>
      <c r="B10" s="951" t="str">
        <f>IF('Sch-1'!C11=0, "", 'Sch-1'!C11)</f>
        <v/>
      </c>
      <c r="C10" s="951"/>
      <c r="D10" s="95" t="str">
        <f>'Sch-1'!K11</f>
        <v xml:space="preserve">Sector-29, </v>
      </c>
    </row>
    <row r="11" spans="1:6" ht="18" customHeight="1">
      <c r="A11" s="30"/>
      <c r="B11" s="951" t="str">
        <f>IF('Sch-1'!C12=0, "", 'Sch-1'!C12)</f>
        <v/>
      </c>
      <c r="C11" s="951"/>
      <c r="D11" s="95" t="str">
        <f>'Sch-1'!K12</f>
        <v>Gurgaon (Haryana) - 122001</v>
      </c>
    </row>
    <row r="12" spans="1:6" ht="18" customHeight="1">
      <c r="A12" s="122"/>
      <c r="B12" s="122"/>
      <c r="C12" s="122"/>
      <c r="D12" s="123"/>
    </row>
    <row r="13" spans="1:6" ht="21.95" customHeight="1">
      <c r="A13" s="124" t="s">
        <v>129</v>
      </c>
      <c r="B13" s="956" t="s">
        <v>15</v>
      </c>
      <c r="C13" s="957"/>
      <c r="D13" s="125" t="s">
        <v>131</v>
      </c>
    </row>
    <row r="14" spans="1:6" ht="21.95" customHeight="1">
      <c r="A14" s="96" t="s">
        <v>134</v>
      </c>
      <c r="B14" s="946" t="s">
        <v>148</v>
      </c>
      <c r="C14" s="946"/>
      <c r="D14" s="126"/>
    </row>
    <row r="15" spans="1:6" ht="35.1" customHeight="1">
      <c r="A15" s="127"/>
      <c r="B15" s="947" t="s">
        <v>149</v>
      </c>
      <c r="C15" s="948"/>
      <c r="D15" s="128"/>
    </row>
    <row r="16" spans="1:6" ht="21.95" customHeight="1">
      <c r="A16" s="96" t="s">
        <v>136</v>
      </c>
      <c r="B16" s="946" t="s">
        <v>150</v>
      </c>
      <c r="C16" s="946"/>
      <c r="D16" s="126"/>
    </row>
    <row r="17" spans="1:6" ht="35.1" customHeight="1">
      <c r="A17" s="127"/>
      <c r="B17" s="947" t="s">
        <v>151</v>
      </c>
      <c r="C17" s="948"/>
      <c r="D17" s="128"/>
    </row>
    <row r="18" spans="1:6" ht="21.95" customHeight="1">
      <c r="A18" s="96" t="s">
        <v>138</v>
      </c>
      <c r="B18" s="946" t="s">
        <v>152</v>
      </c>
      <c r="C18" s="946"/>
      <c r="D18" s="126"/>
    </row>
    <row r="19" spans="1:6" ht="30" customHeight="1">
      <c r="A19" s="127"/>
      <c r="B19" s="947" t="s">
        <v>153</v>
      </c>
      <c r="C19" s="948"/>
      <c r="D19" s="128"/>
    </row>
    <row r="20" spans="1:6" ht="21.95" customHeight="1">
      <c r="A20" s="96" t="s">
        <v>139</v>
      </c>
      <c r="B20" s="946" t="s">
        <v>154</v>
      </c>
      <c r="C20" s="946"/>
      <c r="D20" s="129"/>
    </row>
    <row r="21" spans="1:6" ht="30" customHeight="1">
      <c r="A21" s="127"/>
      <c r="B21" s="947" t="s">
        <v>155</v>
      </c>
      <c r="C21" s="948"/>
      <c r="D21" s="128"/>
    </row>
    <row r="22" spans="1:6" ht="30" customHeight="1">
      <c r="A22" s="96">
        <v>5</v>
      </c>
      <c r="B22" s="946" t="s">
        <v>156</v>
      </c>
      <c r="C22" s="946"/>
      <c r="D22" s="126"/>
    </row>
    <row r="23" spans="1:6" ht="33" customHeight="1">
      <c r="A23" s="127"/>
      <c r="B23" s="947" t="s">
        <v>157</v>
      </c>
      <c r="C23" s="948"/>
      <c r="D23" s="143"/>
    </row>
    <row r="24" spans="1:6" ht="21.95" customHeight="1">
      <c r="A24" s="96" t="s">
        <v>141</v>
      </c>
      <c r="B24" s="946" t="s">
        <v>158</v>
      </c>
      <c r="C24" s="946"/>
      <c r="D24" s="129"/>
    </row>
    <row r="25" spans="1:6" ht="35.1" customHeight="1">
      <c r="A25" s="127"/>
      <c r="B25" s="947" t="s">
        <v>159</v>
      </c>
      <c r="C25" s="948"/>
      <c r="D25" s="128"/>
    </row>
    <row r="26" spans="1:6" ht="24" customHeight="1">
      <c r="A26" s="954"/>
      <c r="B26" s="955" t="s">
        <v>160</v>
      </c>
      <c r="C26" s="955"/>
      <c r="D26" s="130"/>
    </row>
    <row r="27" spans="1:6" ht="25.5" customHeight="1">
      <c r="A27" s="954"/>
      <c r="B27" s="955"/>
      <c r="C27" s="955"/>
      <c r="D27" s="131"/>
    </row>
    <row r="28" spans="1:6" ht="18.75" customHeight="1">
      <c r="A28" s="132"/>
      <c r="B28" s="133"/>
      <c r="C28" s="133"/>
      <c r="D28" s="134"/>
    </row>
    <row r="29" spans="1:6" ht="27.95" customHeight="1">
      <c r="A29" s="132"/>
      <c r="B29" s="133"/>
      <c r="C29" s="135"/>
      <c r="D29" s="134"/>
    </row>
    <row r="30" spans="1:6" ht="27.95" customHeight="1">
      <c r="A30" s="136" t="s">
        <v>161</v>
      </c>
      <c r="B30" s="99"/>
      <c r="C30" s="135" t="s">
        <v>143</v>
      </c>
      <c r="D30" s="99"/>
      <c r="F30" s="137"/>
    </row>
    <row r="31" spans="1:6" ht="27.95" customHeight="1">
      <c r="A31" s="136" t="s">
        <v>162</v>
      </c>
      <c r="B31" s="99"/>
      <c r="C31" s="135" t="s">
        <v>145</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10C023E0-48F2-4C19-A763-BD56B5B04DB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0"/>
  <headerFooter alignWithMargins="0">
    <oddFooter>&amp;R&amp;"Book Antiqua,Bold"&amp;10Schedule-6/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13"/>
  </sheetPr>
  <dimension ref="A1:F35"/>
  <sheetViews>
    <sheetView view="pageBreakPreview" topLeftCell="A10" zoomScaleNormal="100" zoomScaleSheetLayoutView="100" workbookViewId="0">
      <selection activeCell="C35" sqref="C35"/>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 NO.:5002002022/CONDUCTOR/DOM/A00 - CC CS -1</v>
      </c>
      <c r="B1" s="114"/>
      <c r="C1" s="115"/>
      <c r="D1" s="116" t="s">
        <v>146</v>
      </c>
    </row>
    <row r="2" spans="1:6" ht="18" customHeight="1">
      <c r="A2" s="117"/>
      <c r="B2" s="118"/>
      <c r="C2" s="119"/>
      <c r="D2" s="119"/>
    </row>
    <row r="3" spans="1:6" ht="97.5" customHeight="1">
      <c r="A3" s="923"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923"/>
      <c r="C3" s="923"/>
      <c r="D3" s="923"/>
      <c r="E3" s="120"/>
      <c r="F3" s="120"/>
    </row>
    <row r="4" spans="1:6" ht="21.95" customHeight="1">
      <c r="A4" s="924" t="s">
        <v>147</v>
      </c>
      <c r="B4" s="924"/>
      <c r="C4" s="924"/>
      <c r="D4" s="924"/>
    </row>
    <row r="5" spans="1:6" ht="18" customHeight="1">
      <c r="A5" s="121"/>
    </row>
    <row r="6" spans="1:6" ht="18" customHeight="1">
      <c r="A6" s="877" t="s">
        <v>344</v>
      </c>
      <c r="B6" s="877"/>
      <c r="C6" s="4"/>
    </row>
    <row r="7" spans="1:6" ht="18" customHeight="1">
      <c r="A7" s="882"/>
      <c r="B7" s="882"/>
      <c r="C7" s="882"/>
      <c r="D7" s="94" t="s">
        <v>1</v>
      </c>
    </row>
    <row r="8" spans="1:6" ht="22.5" customHeight="1">
      <c r="A8" s="878" t="str">
        <f>'Sch-6'!A8:C8</f>
        <v>Bidder’s Name and Address  (the Lead Partner ) :</v>
      </c>
      <c r="B8" s="878"/>
      <c r="C8" s="878"/>
      <c r="D8" s="95" t="str">
        <f>'Sch-1'!K8</f>
        <v>Contract Services</v>
      </c>
    </row>
    <row r="9" spans="1:6" ht="18" customHeight="1">
      <c r="A9" s="462" t="s">
        <v>12</v>
      </c>
      <c r="B9" s="462">
        <f>'Sch-6'!B9</f>
        <v>0</v>
      </c>
      <c r="C9" s="112"/>
      <c r="D9" s="95" t="str">
        <f>'Sch-1'!K9</f>
        <v>Power Grid Corporation of India Ltd.,</v>
      </c>
    </row>
    <row r="10" spans="1:6" ht="18" customHeight="1">
      <c r="A10" s="462" t="s">
        <v>11</v>
      </c>
      <c r="B10" s="750">
        <f>'Sch-6'!B10</f>
        <v>0</v>
      </c>
      <c r="C10" s="112"/>
      <c r="D10" s="95" t="str">
        <f>'Sch-1'!K10</f>
        <v>"Saudamini", Plot No.-2</v>
      </c>
    </row>
    <row r="11" spans="1:6" ht="18" customHeight="1">
      <c r="A11" s="409"/>
      <c r="B11" s="750">
        <f>'Sch-6'!B11</f>
        <v>0</v>
      </c>
      <c r="C11" s="112"/>
      <c r="D11" s="95" t="str">
        <f>'Sch-1'!K11</f>
        <v xml:space="preserve">Sector-29, </v>
      </c>
    </row>
    <row r="12" spans="1:6" ht="18" customHeight="1">
      <c r="A12" s="409"/>
      <c r="B12" s="750">
        <f>'Sch-6'!B12</f>
        <v>0</v>
      </c>
      <c r="C12" s="112"/>
      <c r="D12" s="95" t="str">
        <f>'Sch-1'!K12</f>
        <v>Gurgaon (Haryana) - 122001</v>
      </c>
    </row>
    <row r="13" spans="1:6" ht="18" customHeight="1" thickBot="1">
      <c r="A13" s="648"/>
      <c r="B13" s="648"/>
      <c r="C13" s="648"/>
      <c r="D13" s="123"/>
    </row>
    <row r="14" spans="1:6" ht="21.95" customHeight="1">
      <c r="A14" s="649" t="s">
        <v>129</v>
      </c>
      <c r="B14" s="949" t="s">
        <v>15</v>
      </c>
      <c r="C14" s="950"/>
      <c r="D14" s="650" t="s">
        <v>131</v>
      </c>
      <c r="E14" s="621" t="s">
        <v>355</v>
      </c>
      <c r="F14" s="622" t="s">
        <v>354</v>
      </c>
    </row>
    <row r="15" spans="1:6" ht="21.95" customHeight="1">
      <c r="A15" s="651" t="s">
        <v>134</v>
      </c>
      <c r="B15" s="946" t="s">
        <v>148</v>
      </c>
      <c r="C15" s="946"/>
      <c r="D15" s="652">
        <f>E15*F15</f>
        <v>0</v>
      </c>
      <c r="E15" s="623">
        <f>'Sch-6'!D15</f>
        <v>0</v>
      </c>
      <c r="F15" s="645">
        <f>IF(Discount!H36&lt;0,0,Discount!H36)</f>
        <v>0</v>
      </c>
    </row>
    <row r="16" spans="1:6" ht="35.1" customHeight="1">
      <c r="A16" s="653"/>
      <c r="B16" s="947" t="s">
        <v>149</v>
      </c>
      <c r="C16" s="948"/>
      <c r="D16" s="654"/>
      <c r="E16" s="625"/>
      <c r="F16" s="645"/>
    </row>
    <row r="17" spans="1:6" ht="21.95" customHeight="1">
      <c r="A17" s="651" t="s">
        <v>136</v>
      </c>
      <c r="B17" s="946" t="s">
        <v>150</v>
      </c>
      <c r="C17" s="946"/>
      <c r="D17" s="652">
        <f>E17*F17</f>
        <v>0</v>
      </c>
      <c r="E17" s="623">
        <f>'Sch-6'!D17</f>
        <v>0</v>
      </c>
      <c r="F17" s="645">
        <f>IF(Discount!I36&lt;0,0,Discount!I36)</f>
        <v>0</v>
      </c>
    </row>
    <row r="18" spans="1:6" ht="35.1" customHeight="1">
      <c r="A18" s="653"/>
      <c r="B18" s="947" t="s">
        <v>309</v>
      </c>
      <c r="C18" s="948"/>
      <c r="D18" s="654"/>
      <c r="E18" s="625"/>
      <c r="F18" s="645"/>
    </row>
    <row r="19" spans="1:6" ht="21.95" customHeight="1">
      <c r="A19" s="651" t="s">
        <v>138</v>
      </c>
      <c r="B19" s="946" t="s">
        <v>152</v>
      </c>
      <c r="C19" s="946"/>
      <c r="D19" s="652">
        <f>E19*F19</f>
        <v>0</v>
      </c>
      <c r="E19" s="623">
        <f>'Sch-6'!D19</f>
        <v>0</v>
      </c>
      <c r="F19" s="645">
        <f>IF(Discount!J36&lt;0,0,Discount!J36)</f>
        <v>0</v>
      </c>
    </row>
    <row r="20" spans="1:6" ht="30" customHeight="1">
      <c r="A20" s="653"/>
      <c r="B20" s="947" t="s">
        <v>153</v>
      </c>
      <c r="C20" s="948"/>
      <c r="D20" s="654"/>
      <c r="E20" s="625"/>
      <c r="F20" s="624"/>
    </row>
    <row r="21" spans="1:6" ht="21.95" customHeight="1">
      <c r="A21" s="651" t="s">
        <v>139</v>
      </c>
      <c r="B21" s="946" t="s">
        <v>154</v>
      </c>
      <c r="C21" s="946"/>
      <c r="D21" s="655" t="s">
        <v>333</v>
      </c>
      <c r="E21" s="625"/>
      <c r="F21" s="624"/>
    </row>
    <row r="22" spans="1:6" ht="30" customHeight="1">
      <c r="A22" s="653"/>
      <c r="B22" s="947" t="s">
        <v>155</v>
      </c>
      <c r="C22" s="948"/>
      <c r="D22" s="654"/>
      <c r="E22" s="625"/>
      <c r="F22" s="624"/>
    </row>
    <row r="23" spans="1:6" ht="30" customHeight="1">
      <c r="A23" s="651">
        <v>5</v>
      </c>
      <c r="B23" s="946" t="s">
        <v>156</v>
      </c>
      <c r="C23" s="946"/>
      <c r="D23" s="652">
        <f>IF('Sch-5 after discount'!D19&lt;0,0,'Sch-5 after discount'!D19)</f>
        <v>0</v>
      </c>
      <c r="E23" s="625"/>
      <c r="F23" s="624"/>
    </row>
    <row r="24" spans="1:6" ht="25.5" customHeight="1">
      <c r="A24" s="653"/>
      <c r="B24" s="947" t="s">
        <v>157</v>
      </c>
      <c r="C24" s="948"/>
      <c r="D24" s="656"/>
      <c r="E24" s="625"/>
      <c r="F24" s="624"/>
    </row>
    <row r="25" spans="1:6" ht="21.95" customHeight="1">
      <c r="A25" s="651" t="s">
        <v>141</v>
      </c>
      <c r="B25" s="946" t="s">
        <v>158</v>
      </c>
      <c r="C25" s="946"/>
      <c r="D25" s="655" t="s">
        <v>333</v>
      </c>
      <c r="E25" s="625"/>
      <c r="F25" s="624"/>
    </row>
    <row r="26" spans="1:6" ht="35.1" customHeight="1">
      <c r="A26" s="653"/>
      <c r="B26" s="947" t="s">
        <v>159</v>
      </c>
      <c r="C26" s="948"/>
      <c r="D26" s="654"/>
      <c r="E26" s="625"/>
      <c r="F26" s="624"/>
    </row>
    <row r="27" spans="1:6" ht="18.75" customHeight="1">
      <c r="A27" s="942"/>
      <c r="B27" s="944" t="s">
        <v>341</v>
      </c>
      <c r="C27" s="944"/>
      <c r="D27" s="659"/>
      <c r="E27" s="625"/>
      <c r="F27" s="624"/>
    </row>
    <row r="28" spans="1:6" ht="18.75" customHeight="1" thickBot="1">
      <c r="A28" s="943"/>
      <c r="B28" s="945"/>
      <c r="C28" s="945"/>
      <c r="D28" s="658">
        <f>SUM(D15:D26)</f>
        <v>0</v>
      </c>
      <c r="E28" s="626"/>
      <c r="F28" s="627"/>
    </row>
    <row r="29" spans="1:6" ht="18.75" customHeight="1">
      <c r="A29" s="132"/>
      <c r="B29" s="133"/>
      <c r="C29" s="133"/>
      <c r="D29" s="134"/>
    </row>
    <row r="30" spans="1:6" ht="27.95" customHeight="1">
      <c r="A30" s="132"/>
      <c r="B30" s="135"/>
      <c r="C30" s="135"/>
      <c r="D30" s="134"/>
    </row>
    <row r="31" spans="1:6" ht="27.95" customHeight="1">
      <c r="A31" s="136" t="s">
        <v>161</v>
      </c>
      <c r="B31" s="806">
        <f>'Sch-6'!B31</f>
        <v>0</v>
      </c>
      <c r="C31" s="135" t="s">
        <v>143</v>
      </c>
      <c r="D31" s="728">
        <f>'Sch-6'!D31</f>
        <v>0</v>
      </c>
      <c r="F31" s="137"/>
    </row>
    <row r="32" spans="1:6" ht="27.95" customHeight="1">
      <c r="A32" s="136" t="s">
        <v>162</v>
      </c>
      <c r="B32" s="668">
        <f>'Sch-6'!B32</f>
        <v>0</v>
      </c>
      <c r="C32" s="135" t="s">
        <v>145</v>
      </c>
      <c r="D32" s="728">
        <f>'Sch-6'!D32</f>
        <v>0</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DCF6" sheet="1" objects="1" scenarios="1" formatColumns="0" formatRows="0" selectLockedCells="1"/>
  <customSheetViews>
    <customSheetView guid="{CCA37BAE-906F-43D5-9FD9-B13563E4B9D7}" showPageBreaks="1" printArea="1" hiddenColumns="1" view="pageBreakPreview" topLeftCell="A10">
      <selection activeCell="C35" sqref="C35"/>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10C023E0-48F2-4C19-A763-BD56B5B04DBE}" showPageBreaks="1" printArea="1" hiddenColumns="1" view="pageBreakPreview" topLeftCell="A10">
      <selection activeCell="C35" sqref="C35"/>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9"/>
  <headerFooter alignWithMargins="0">
    <oddFooter>&amp;R&amp;"Book Antiqua,Bold"&amp;10Schedule-6/ Page &amp;P of &amp;N</oddFooter>
  </headerFooter>
  <drawing r:id="rId1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A1:CV183"/>
  <sheetViews>
    <sheetView view="pageBreakPreview" topLeftCell="A10" zoomScaleNormal="100" zoomScaleSheetLayoutView="100" workbookViewId="0">
      <selection activeCell="CW25" sqref="CW25"/>
    </sheetView>
  </sheetViews>
  <sheetFormatPr defaultColWidth="8.7109375" defaultRowHeight="16.5"/>
  <cols>
    <col min="1" max="1" width="6.5703125" style="299" customWidth="1"/>
    <col min="2" max="2" width="11.42578125" style="299" customWidth="1"/>
    <col min="3" max="3" width="15" style="299" customWidth="1"/>
    <col min="4" max="4" width="10.28515625" style="299" customWidth="1"/>
    <col min="5" max="8" width="15.140625" style="299" customWidth="1"/>
    <col min="9" max="9" width="22.85546875" style="404" customWidth="1"/>
    <col min="10" max="10" width="8.7109375" style="269" customWidth="1"/>
    <col min="11" max="11" width="10.28515625" style="269" customWidth="1"/>
    <col min="12" max="12" width="13.5703125" style="269" customWidth="1"/>
    <col min="13" max="13" width="14.28515625" style="269" customWidth="1"/>
    <col min="14" max="26" width="9.140625" style="304" customWidth="1"/>
    <col min="27" max="27" width="0" style="304" hidden="1" customWidth="1"/>
    <col min="28" max="28" width="15.85546875" style="304" hidden="1" customWidth="1"/>
    <col min="29" max="29" width="15.5703125" style="304" hidden="1" customWidth="1"/>
    <col min="30" max="30" width="24.42578125" style="304" hidden="1" customWidth="1"/>
    <col min="31" max="31" width="13.7109375" style="304" hidden="1" customWidth="1"/>
    <col min="32" max="33" width="0" style="304" hidden="1" customWidth="1"/>
    <col min="34" max="100" width="9.140625" style="304" customWidth="1"/>
    <col min="101" max="253" width="9.140625" style="266" customWidth="1"/>
    <col min="254" max="254" width="13" style="266" customWidth="1"/>
    <col min="255" max="255" width="35.85546875" style="266" customWidth="1"/>
    <col min="256" max="16384" width="8.7109375" style="266"/>
  </cols>
  <sheetData>
    <row r="1" spans="1:100" s="304" customFormat="1" ht="18" customHeight="1">
      <c r="A1" s="300" t="str">
        <f>Cover!B3</f>
        <v>SPEC. NO.:5002002022/CONDUCTOR/DOM/A00 - CC CS -1</v>
      </c>
      <c r="B1" s="300"/>
      <c r="C1" s="300"/>
      <c r="D1" s="300"/>
      <c r="E1" s="300"/>
      <c r="F1" s="300"/>
      <c r="G1" s="300"/>
      <c r="H1" s="300"/>
      <c r="I1" s="395"/>
      <c r="J1" s="301"/>
      <c r="K1" s="301"/>
      <c r="L1" s="301"/>
      <c r="M1" s="302" t="s">
        <v>30</v>
      </c>
    </row>
    <row r="2" spans="1:100" s="304" customFormat="1" ht="12.75" customHeight="1">
      <c r="A2" s="305"/>
      <c r="B2" s="305"/>
      <c r="C2" s="305"/>
      <c r="D2" s="305"/>
      <c r="E2" s="305"/>
      <c r="F2" s="305"/>
      <c r="G2" s="305"/>
      <c r="H2" s="305"/>
      <c r="I2" s="396"/>
      <c r="J2" s="306"/>
      <c r="K2" s="306"/>
      <c r="L2" s="306"/>
      <c r="M2" s="306"/>
    </row>
    <row r="3" spans="1:100" s="304" customFormat="1" ht="59.25" customHeight="1">
      <c r="A3" s="958"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958"/>
      <c r="C3" s="958"/>
      <c r="D3" s="958"/>
      <c r="E3" s="958"/>
      <c r="F3" s="958"/>
      <c r="G3" s="958"/>
      <c r="H3" s="958"/>
      <c r="I3" s="958"/>
      <c r="J3" s="958"/>
      <c r="K3" s="958"/>
      <c r="L3" s="958"/>
      <c r="M3" s="958"/>
      <c r="AA3" s="304" t="s">
        <v>18</v>
      </c>
      <c r="AC3" s="304">
        <f>IF(ISERROR(#REF!/('[8]Sch-6'!D14+'[8]Sch-6'!D16+'[8]Sch-6'!D18)),0,#REF!/( '[8]Sch-6'!D14+'[8]Sch-6'!D16+'[8]Sch-6'!D18))</f>
        <v>0</v>
      </c>
    </row>
    <row r="4" spans="1:100" s="304" customFormat="1" ht="21.95" customHeight="1">
      <c r="A4" s="959" t="s">
        <v>19</v>
      </c>
      <c r="B4" s="959"/>
      <c r="C4" s="959"/>
      <c r="D4" s="959"/>
      <c r="E4" s="959"/>
      <c r="F4" s="959"/>
      <c r="G4" s="959"/>
      <c r="H4" s="959"/>
      <c r="I4" s="959"/>
      <c r="J4" s="959"/>
      <c r="K4" s="959"/>
      <c r="L4" s="959"/>
      <c r="M4" s="959"/>
      <c r="AA4" s="304" t="s">
        <v>20</v>
      </c>
      <c r="AC4" s="304" t="e">
        <f>#REF!</f>
        <v>#REF!</v>
      </c>
    </row>
    <row r="5" spans="1:100" s="304" customFormat="1" ht="27.95" customHeight="1">
      <c r="A5" s="309"/>
      <c r="B5" s="309"/>
      <c r="C5" s="309"/>
      <c r="D5" s="309"/>
      <c r="E5" s="466"/>
      <c r="F5" s="466"/>
      <c r="G5" s="466"/>
      <c r="H5" s="466"/>
      <c r="I5" s="397"/>
      <c r="K5" s="308"/>
      <c r="L5" s="307"/>
      <c r="M5" s="466"/>
    </row>
    <row r="6" spans="1:100" s="304" customFormat="1" ht="27.95" customHeight="1">
      <c r="A6" s="598"/>
      <c r="B6" s="877" t="s">
        <v>344</v>
      </c>
      <c r="C6" s="877"/>
      <c r="D6" s="4"/>
      <c r="E6" s="466"/>
      <c r="F6" s="466"/>
      <c r="G6" s="466"/>
      <c r="H6" s="466"/>
      <c r="I6" s="397"/>
      <c r="K6" s="308"/>
      <c r="L6" s="307"/>
      <c r="M6" s="466"/>
    </row>
    <row r="7" spans="1:100" s="304" customFormat="1" ht="27.95" customHeight="1">
      <c r="A7" s="594"/>
      <c r="B7" s="882"/>
      <c r="C7" s="882"/>
      <c r="D7" s="882"/>
      <c r="E7" s="882"/>
      <c r="F7" s="882"/>
      <c r="G7" s="882"/>
      <c r="H7" s="882"/>
      <c r="I7" s="397"/>
      <c r="K7" s="308"/>
      <c r="L7" s="307"/>
      <c r="M7" s="466"/>
    </row>
    <row r="8" spans="1:100" s="522" customFormat="1" ht="16.5" customHeight="1">
      <c r="A8" s="597"/>
      <c r="B8" s="878" t="str">
        <f>'Sch-1'!A8</f>
        <v>Bidder’s Name and Address  (the Lead Partner ) :</v>
      </c>
      <c r="C8" s="878"/>
      <c r="D8" s="878"/>
      <c r="E8" s="878"/>
      <c r="F8" s="878"/>
      <c r="G8" s="878"/>
      <c r="H8" s="878"/>
      <c r="I8" s="26"/>
      <c r="J8" s="26"/>
      <c r="K8" s="94" t="s">
        <v>1</v>
      </c>
      <c r="L8" s="2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row>
    <row r="9" spans="1:100" s="522" customFormat="1">
      <c r="A9" s="462"/>
      <c r="B9" s="462" t="s">
        <v>12</v>
      </c>
      <c r="C9" s="881">
        <f>'Sch-1'!C9</f>
        <v>0</v>
      </c>
      <c r="D9" s="881"/>
      <c r="E9" s="881"/>
      <c r="F9" s="881"/>
      <c r="G9" s="262"/>
      <c r="H9" s="262"/>
      <c r="I9" s="262"/>
      <c r="J9" s="262"/>
      <c r="K9" s="95" t="s">
        <v>2</v>
      </c>
      <c r="L9" s="2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row>
    <row r="10" spans="1:100" s="522" customFormat="1">
      <c r="A10" s="462"/>
      <c r="B10" s="462" t="s">
        <v>11</v>
      </c>
      <c r="C10" s="880">
        <f>'Sch-1'!C10</f>
        <v>0</v>
      </c>
      <c r="D10" s="880"/>
      <c r="E10" s="880"/>
      <c r="F10" s="880"/>
      <c r="G10" s="262"/>
      <c r="H10" s="262"/>
      <c r="I10" s="262"/>
      <c r="J10" s="262"/>
      <c r="K10" s="95" t="s">
        <v>3</v>
      </c>
      <c r="L10" s="2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row>
    <row r="11" spans="1:100" s="522" customFormat="1">
      <c r="A11" s="409"/>
      <c r="B11" s="409"/>
      <c r="C11" s="880">
        <f>'Sch-1'!C11</f>
        <v>0</v>
      </c>
      <c r="D11" s="880"/>
      <c r="E11" s="880"/>
      <c r="F11" s="880"/>
      <c r="G11" s="262"/>
      <c r="H11" s="262"/>
      <c r="I11" s="262"/>
      <c r="J11" s="262"/>
      <c r="K11" s="95" t="s">
        <v>4</v>
      </c>
      <c r="L11" s="2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row>
    <row r="12" spans="1:100" s="522" customFormat="1">
      <c r="A12" s="409"/>
      <c r="B12" s="409"/>
      <c r="C12" s="880">
        <f>'Sch-1'!C12</f>
        <v>0</v>
      </c>
      <c r="D12" s="880"/>
      <c r="E12" s="880"/>
      <c r="F12" s="880"/>
      <c r="G12" s="262"/>
      <c r="H12" s="262"/>
      <c r="I12" s="262"/>
      <c r="J12" s="262"/>
      <c r="K12" s="95" t="s">
        <v>5</v>
      </c>
      <c r="L12" s="2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row>
    <row r="13" spans="1:100" s="304" customFormat="1" ht="21" customHeight="1">
      <c r="A13" s="309"/>
      <c r="B13" s="309"/>
      <c r="C13" s="309"/>
      <c r="D13" s="309"/>
      <c r="E13" s="309"/>
      <c r="F13" s="309"/>
      <c r="G13" s="309"/>
      <c r="H13" s="309"/>
      <c r="I13" s="398"/>
      <c r="J13" s="466"/>
      <c r="K13" s="95" t="s">
        <v>6</v>
      </c>
      <c r="L13" s="303"/>
      <c r="M13" s="303"/>
    </row>
    <row r="14" spans="1:100" s="304" customFormat="1" ht="27.95" customHeight="1">
      <c r="A14" s="965" t="s">
        <v>479</v>
      </c>
      <c r="B14" s="965"/>
      <c r="C14" s="965"/>
      <c r="D14" s="965"/>
      <c r="E14" s="965"/>
      <c r="F14" s="965"/>
      <c r="G14" s="965"/>
      <c r="H14" s="965"/>
      <c r="I14" s="965"/>
      <c r="J14" s="965"/>
      <c r="K14" s="965"/>
      <c r="L14" s="965"/>
      <c r="M14" s="965"/>
    </row>
    <row r="15" spans="1:100" s="304" customFormat="1" ht="115.5" customHeight="1">
      <c r="A15" s="519" t="s">
        <v>33</v>
      </c>
      <c r="B15" s="391" t="s">
        <v>262</v>
      </c>
      <c r="C15" s="391" t="s">
        <v>263</v>
      </c>
      <c r="D15" s="519" t="s">
        <v>39</v>
      </c>
      <c r="E15" s="523" t="s">
        <v>323</v>
      </c>
      <c r="F15" s="524" t="s">
        <v>324</v>
      </c>
      <c r="G15" s="524" t="s">
        <v>305</v>
      </c>
      <c r="H15" s="524" t="s">
        <v>314</v>
      </c>
      <c r="I15" s="520" t="s">
        <v>34</v>
      </c>
      <c r="J15" s="520" t="s">
        <v>9</v>
      </c>
      <c r="K15" s="520" t="s">
        <v>16</v>
      </c>
      <c r="L15" s="520" t="s">
        <v>35</v>
      </c>
      <c r="M15" s="521" t="s">
        <v>36</v>
      </c>
      <c r="AB15" s="304" t="s">
        <v>37</v>
      </c>
      <c r="AD15" s="304" t="s">
        <v>22</v>
      </c>
      <c r="AE15" s="304" t="s">
        <v>38</v>
      </c>
    </row>
    <row r="16" spans="1:100">
      <c r="A16" s="526"/>
      <c r="B16" s="526"/>
      <c r="C16" s="526"/>
      <c r="D16" s="526"/>
      <c r="E16" s="526"/>
      <c r="F16" s="526"/>
      <c r="G16" s="526"/>
      <c r="H16" s="526"/>
      <c r="I16" s="527"/>
      <c r="J16" s="528"/>
      <c r="K16" s="528"/>
      <c r="L16" s="528"/>
      <c r="M16" s="528"/>
    </row>
    <row r="17" spans="1:100" s="417" customFormat="1" ht="23.25" customHeight="1">
      <c r="A17" s="468"/>
      <c r="B17" s="468"/>
      <c r="C17" s="468"/>
      <c r="D17" s="468"/>
      <c r="F17" s="468"/>
      <c r="G17" s="529" t="s">
        <v>332</v>
      </c>
      <c r="H17" s="468"/>
      <c r="I17" s="468"/>
      <c r="J17" s="468"/>
      <c r="K17" s="468"/>
      <c r="L17" s="468"/>
      <c r="M17" s="468"/>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ht="22.5" customHeight="1">
      <c r="A18" s="966"/>
      <c r="B18" s="966"/>
      <c r="C18" s="966"/>
      <c r="D18" s="966"/>
      <c r="E18" s="966"/>
      <c r="F18" s="966"/>
      <c r="G18" s="966"/>
      <c r="H18" s="966"/>
      <c r="I18" s="966"/>
      <c r="J18" s="530"/>
      <c r="K18" s="530"/>
      <c r="L18" s="530"/>
      <c r="M18" s="530"/>
    </row>
    <row r="19" spans="1:100" ht="26.25" customHeight="1">
      <c r="B19" s="373"/>
      <c r="C19" s="374"/>
      <c r="D19" s="374"/>
      <c r="E19" s="374"/>
      <c r="F19" s="374"/>
      <c r="G19" s="374"/>
      <c r="H19" s="374"/>
      <c r="I19" s="374"/>
      <c r="J19" s="374"/>
      <c r="K19" s="374"/>
      <c r="L19" s="375"/>
      <c r="M19" s="525"/>
    </row>
    <row r="20" spans="1:100">
      <c r="B20" s="374"/>
      <c r="C20" s="374"/>
      <c r="D20" s="374"/>
      <c r="E20" s="374"/>
      <c r="F20" s="374"/>
      <c r="G20" s="374"/>
      <c r="H20" s="374"/>
      <c r="I20" s="374"/>
      <c r="J20" s="374"/>
      <c r="K20" s="374"/>
      <c r="L20" s="376"/>
      <c r="M20" s="525"/>
    </row>
    <row r="21" spans="1:100" s="476" customFormat="1">
      <c r="B21" s="476" t="s">
        <v>311</v>
      </c>
      <c r="C21" s="971">
        <f>'Sch-6 (After Discount)'!B31</f>
        <v>0</v>
      </c>
      <c r="D21" s="972"/>
      <c r="E21" s="972"/>
      <c r="H21" s="963" t="s">
        <v>313</v>
      </c>
      <c r="I21" s="963"/>
      <c r="J21" s="960">
        <f>'Sch-6 (After Discount)'!D31</f>
        <v>0</v>
      </c>
      <c r="K21" s="960"/>
      <c r="L21" s="960"/>
      <c r="M21" s="960"/>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row>
    <row r="22" spans="1:100" s="476" customFormat="1" ht="16.5" customHeight="1">
      <c r="B22" s="476" t="s">
        <v>312</v>
      </c>
      <c r="C22" s="961">
        <f>'Sch-6'!B32</f>
        <v>0</v>
      </c>
      <c r="D22" s="962"/>
      <c r="H22" s="963" t="s">
        <v>124</v>
      </c>
      <c r="I22" s="963"/>
      <c r="J22" s="960">
        <f>'Sch-6 (After Discount)'!D32</f>
        <v>0</v>
      </c>
      <c r="K22" s="960"/>
      <c r="L22" s="960"/>
      <c r="M22" s="960"/>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row>
    <row r="23" spans="1:100">
      <c r="B23" s="967"/>
      <c r="C23" s="967"/>
      <c r="D23" s="967"/>
      <c r="E23" s="967"/>
      <c r="F23" s="967"/>
      <c r="G23" s="967"/>
      <c r="H23" s="967"/>
      <c r="I23" s="967"/>
      <c r="J23" s="967"/>
      <c r="K23" s="967"/>
      <c r="L23" s="967"/>
      <c r="M23" s="525"/>
    </row>
    <row r="24" spans="1:100">
      <c r="B24" s="377"/>
      <c r="C24" s="377"/>
      <c r="D24" s="968"/>
      <c r="E24" s="968"/>
      <c r="F24" s="968"/>
      <c r="G24" s="968"/>
      <c r="H24" s="968"/>
      <c r="I24" s="968"/>
      <c r="J24" s="968"/>
      <c r="K24" s="968"/>
      <c r="L24" s="968"/>
      <c r="M24" s="525"/>
    </row>
    <row r="25" spans="1:100">
      <c r="B25" s="378"/>
      <c r="C25" s="379"/>
      <c r="D25" s="968"/>
      <c r="E25" s="968"/>
      <c r="F25" s="968"/>
      <c r="G25" s="968"/>
      <c r="H25" s="968"/>
      <c r="I25" s="968"/>
      <c r="J25" s="968"/>
      <c r="K25" s="968"/>
      <c r="L25" s="968"/>
      <c r="M25" s="525"/>
    </row>
    <row r="26" spans="1:100">
      <c r="B26" s="378"/>
      <c r="C26" s="380"/>
      <c r="D26" s="968"/>
      <c r="E26" s="968"/>
      <c r="F26" s="968"/>
      <c r="G26" s="968"/>
      <c r="H26" s="968"/>
      <c r="I26" s="968"/>
      <c r="J26" s="968"/>
      <c r="K26" s="968"/>
      <c r="L26" s="968"/>
      <c r="M26" s="525"/>
    </row>
    <row r="27" spans="1:100">
      <c r="B27" s="23"/>
      <c r="C27" s="22"/>
      <c r="D27" s="968"/>
      <c r="E27" s="968"/>
      <c r="F27" s="968"/>
      <c r="G27" s="968"/>
      <c r="H27" s="968"/>
      <c r="I27" s="968"/>
      <c r="J27" s="968"/>
      <c r="K27" s="968"/>
      <c r="L27" s="968"/>
      <c r="M27" s="525"/>
    </row>
    <row r="28" spans="1:100">
      <c r="B28" s="23"/>
      <c r="C28" s="22"/>
      <c r="D28" s="381"/>
      <c r="E28" s="381"/>
      <c r="F28" s="381"/>
      <c r="G28" s="381"/>
      <c r="H28" s="381"/>
      <c r="I28" s="381"/>
      <c r="J28" s="381"/>
      <c r="K28" s="381"/>
      <c r="L28" s="381"/>
      <c r="M28" s="525"/>
    </row>
    <row r="29" spans="1:100">
      <c r="B29" s="382"/>
      <c r="C29" s="969"/>
      <c r="D29" s="969"/>
      <c r="E29" s="969"/>
      <c r="F29" s="969"/>
      <c r="G29" s="969"/>
      <c r="H29" s="969"/>
      <c r="I29" s="969"/>
      <c r="J29" s="969"/>
      <c r="K29" s="969"/>
      <c r="L29" s="383"/>
      <c r="M29" s="525"/>
    </row>
    <row r="59" spans="1:100" s="265" customFormat="1">
      <c r="A59" s="270"/>
      <c r="B59" s="270"/>
      <c r="C59" s="270"/>
      <c r="D59" s="270"/>
      <c r="E59" s="270"/>
      <c r="F59" s="270"/>
      <c r="G59" s="270"/>
      <c r="H59" s="270"/>
      <c r="I59" s="399"/>
      <c r="J59" s="271"/>
      <c r="K59" s="271"/>
      <c r="L59" s="271"/>
      <c r="M59" s="271"/>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row>
    <row r="60" spans="1:100" s="265" customFormat="1">
      <c r="A60" s="270"/>
      <c r="B60" s="270"/>
      <c r="C60" s="270"/>
      <c r="D60" s="270"/>
      <c r="E60" s="270"/>
      <c r="F60" s="270"/>
      <c r="G60" s="270"/>
      <c r="H60" s="270"/>
      <c r="I60" s="399"/>
      <c r="J60" s="271"/>
      <c r="K60" s="271"/>
      <c r="L60" s="271"/>
      <c r="M60" s="271"/>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265" customFormat="1">
      <c r="A61" s="270"/>
      <c r="B61" s="270"/>
      <c r="C61" s="270"/>
      <c r="D61" s="270"/>
      <c r="E61" s="270"/>
      <c r="F61" s="270"/>
      <c r="G61" s="270"/>
      <c r="H61" s="270"/>
      <c r="I61" s="399"/>
      <c r="J61" s="271"/>
      <c r="K61" s="271"/>
      <c r="L61" s="271"/>
      <c r="M61" s="271"/>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274" customFormat="1" ht="16.5" hidden="1" customHeight="1">
      <c r="A62" s="272" t="str">
        <f>A1</f>
        <v>SPEC. NO.:5002002022/CONDUCTOR/DOM/A00 - CC CS -1</v>
      </c>
      <c r="B62" s="272"/>
      <c r="C62" s="272"/>
      <c r="D62" s="272"/>
      <c r="E62" s="272"/>
      <c r="F62" s="272"/>
      <c r="G62" s="272"/>
      <c r="H62" s="272"/>
      <c r="I62" s="400"/>
      <c r="J62" s="273"/>
      <c r="K62" s="273"/>
      <c r="L62" s="273"/>
      <c r="M62" s="273"/>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274" customFormat="1" ht="16.5" hidden="1" customHeight="1">
      <c r="A63" s="267"/>
      <c r="B63" s="267"/>
      <c r="C63" s="267"/>
      <c r="D63" s="267"/>
      <c r="E63" s="267"/>
      <c r="F63" s="267"/>
      <c r="G63" s="267"/>
      <c r="H63" s="267"/>
      <c r="I63" s="401"/>
      <c r="J63" s="268"/>
      <c r="K63" s="268"/>
      <c r="L63" s="268"/>
      <c r="M63" s="268"/>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274" customFormat="1" ht="35.25" hidden="1" customHeight="1">
      <c r="A64" s="970" t="str">
        <f>A3</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64" s="970"/>
      <c r="C64" s="970"/>
      <c r="D64" s="970"/>
      <c r="E64" s="970"/>
      <c r="F64" s="970"/>
      <c r="G64" s="970"/>
      <c r="H64" s="970"/>
      <c r="I64" s="970">
        <f>I3</f>
        <v>0</v>
      </c>
      <c r="J64" s="970">
        <f>J3</f>
        <v>0</v>
      </c>
      <c r="K64" s="970"/>
      <c r="L64" s="970"/>
      <c r="M64" s="970"/>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274" customFormat="1" ht="16.5" hidden="1" customHeight="1">
      <c r="A65" s="964" t="str">
        <f>A4</f>
        <v>(SCHEDULE OF RATES AND PRICES )</v>
      </c>
      <c r="B65" s="964"/>
      <c r="C65" s="964"/>
      <c r="D65" s="964"/>
      <c r="E65" s="964"/>
      <c r="F65" s="964"/>
      <c r="G65" s="964"/>
      <c r="H65" s="964"/>
      <c r="I65" s="964">
        <f>I4</f>
        <v>0</v>
      </c>
      <c r="J65" s="964">
        <f>J4</f>
        <v>0</v>
      </c>
      <c r="K65" s="964"/>
      <c r="L65" s="964"/>
      <c r="M65" s="96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row>
    <row r="66" spans="1:100" s="274" customFormat="1" ht="16.5" hidden="1" customHeight="1">
      <c r="A66" s="275"/>
      <c r="B66" s="275"/>
      <c r="C66" s="275"/>
      <c r="D66" s="275"/>
      <c r="E66" s="275"/>
      <c r="F66" s="275"/>
      <c r="G66" s="275"/>
      <c r="H66" s="275"/>
      <c r="I66" s="465"/>
      <c r="J66" s="467"/>
      <c r="K66" s="467"/>
      <c r="L66" s="467"/>
      <c r="M66" s="467"/>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row>
    <row r="67" spans="1:100" s="274" customFormat="1" ht="16.5" hidden="1" customHeight="1">
      <c r="A67" s="276" t="e">
        <f>#REF!</f>
        <v>#REF!</v>
      </c>
      <c r="B67" s="276"/>
      <c r="C67" s="276"/>
      <c r="D67" s="276"/>
      <c r="E67" s="276"/>
      <c r="F67" s="276"/>
      <c r="G67" s="276"/>
      <c r="H67" s="276"/>
      <c r="I67" s="402"/>
      <c r="J67" s="277"/>
      <c r="K67" s="277"/>
      <c r="L67" s="277"/>
      <c r="M67" s="277"/>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row>
    <row r="68" spans="1:100" s="274" customFormat="1" ht="16.5" hidden="1" customHeight="1">
      <c r="A68" s="974" t="e">
        <f>#REF!</f>
        <v>#REF!</v>
      </c>
      <c r="B68" s="974"/>
      <c r="C68" s="974"/>
      <c r="D68" s="974"/>
      <c r="E68" s="974"/>
      <c r="F68" s="974"/>
      <c r="G68" s="974"/>
      <c r="H68" s="974"/>
      <c r="I68" s="974" t="e">
        <f>#REF!</f>
        <v>#REF!</v>
      </c>
      <c r="J68" s="974" t="e">
        <f>#REF!</f>
        <v>#REF!</v>
      </c>
      <c r="K68" s="463"/>
      <c r="L68" s="463"/>
      <c r="M68" s="463"/>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row>
    <row r="69" spans="1:100" s="274" customFormat="1" ht="16.5" hidden="1" customHeight="1">
      <c r="A69" s="278" t="e">
        <f>#REF!</f>
        <v>#REF!</v>
      </c>
      <c r="B69" s="278"/>
      <c r="C69" s="278"/>
      <c r="D69" s="278"/>
      <c r="E69" s="278"/>
      <c r="F69" s="278"/>
      <c r="G69" s="278"/>
      <c r="H69" s="278"/>
      <c r="I69" s="973" t="e">
        <f>#REF!</f>
        <v>#REF!</v>
      </c>
      <c r="J69" s="973" t="e">
        <f>#REF!</f>
        <v>#REF!</v>
      </c>
      <c r="K69" s="464"/>
      <c r="L69" s="464"/>
      <c r="M69" s="46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row>
    <row r="70" spans="1:100" s="274" customFormat="1" ht="16.5" hidden="1" customHeight="1">
      <c r="A70" s="278" t="e">
        <f>#REF!</f>
        <v>#REF!</v>
      </c>
      <c r="B70" s="278"/>
      <c r="C70" s="278"/>
      <c r="D70" s="278"/>
      <c r="E70" s="278"/>
      <c r="F70" s="278"/>
      <c r="G70" s="278"/>
      <c r="H70" s="278"/>
      <c r="I70" s="973" t="e">
        <f>#REF!</f>
        <v>#REF!</v>
      </c>
      <c r="J70" s="973" t="e">
        <f>#REF!</f>
        <v>#REF!</v>
      </c>
      <c r="K70" s="464"/>
      <c r="L70" s="464"/>
      <c r="M70" s="46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row>
    <row r="71" spans="1:100" s="274" customFormat="1" ht="16.5" hidden="1" customHeight="1">
      <c r="A71" s="279"/>
      <c r="B71" s="279"/>
      <c r="C71" s="279"/>
      <c r="D71" s="279"/>
      <c r="E71" s="279"/>
      <c r="F71" s="279"/>
      <c r="G71" s="279"/>
      <c r="H71" s="279"/>
      <c r="I71" s="973" t="e">
        <f>#REF!</f>
        <v>#REF!</v>
      </c>
      <c r="J71" s="973" t="e">
        <f>#REF!</f>
        <v>#REF!</v>
      </c>
      <c r="K71" s="464"/>
      <c r="L71" s="464"/>
      <c r="M71" s="46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row>
    <row r="72" spans="1:100" s="274" customFormat="1" ht="16.5" hidden="1" customHeight="1">
      <c r="A72" s="279"/>
      <c r="B72" s="279"/>
      <c r="C72" s="279"/>
      <c r="D72" s="279"/>
      <c r="E72" s="279"/>
      <c r="F72" s="279"/>
      <c r="G72" s="279"/>
      <c r="H72" s="279"/>
      <c r="I72" s="973">
        <f>C5</f>
        <v>0</v>
      </c>
      <c r="J72" s="973">
        <f>D5</f>
        <v>0</v>
      </c>
      <c r="K72" s="464"/>
      <c r="L72" s="464"/>
      <c r="M72" s="46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row>
    <row r="73" spans="1:100" s="274" customFormat="1" ht="16.5" hidden="1" customHeight="1">
      <c r="A73" s="280"/>
      <c r="B73" s="280"/>
      <c r="C73" s="280"/>
      <c r="D73" s="280"/>
      <c r="E73" s="280"/>
      <c r="F73" s="280"/>
      <c r="G73" s="280"/>
      <c r="H73" s="280"/>
      <c r="I73" s="403"/>
      <c r="J73" s="281"/>
      <c r="K73" s="281"/>
      <c r="L73" s="281"/>
      <c r="M73" s="281"/>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row>
    <row r="74" spans="1:100" s="274" customFormat="1" ht="33.75" hidden="1" customHeight="1">
      <c r="A74" s="282" t="str">
        <f>A15</f>
        <v>SL. NO.</v>
      </c>
      <c r="B74" s="282"/>
      <c r="C74" s="282"/>
      <c r="D74" s="282"/>
      <c r="E74" s="282"/>
      <c r="F74" s="282"/>
      <c r="G74" s="282"/>
      <c r="H74" s="282"/>
      <c r="I74" s="283" t="str">
        <f>I15</f>
        <v>Description of Test</v>
      </c>
      <c r="J74" s="976" t="e">
        <f>#REF!</f>
        <v>#REF!</v>
      </c>
      <c r="K74" s="976"/>
      <c r="L74" s="976"/>
      <c r="M74" s="976"/>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274" customFormat="1" ht="16.5" hidden="1" customHeight="1">
      <c r="A75" s="467" t="e">
        <f>#REF!</f>
        <v>#REF!</v>
      </c>
      <c r="B75" s="467"/>
      <c r="C75" s="467"/>
      <c r="D75" s="467"/>
      <c r="E75" s="467"/>
      <c r="F75" s="467"/>
      <c r="G75" s="467"/>
      <c r="H75" s="467"/>
      <c r="I75" s="465" t="e">
        <f>#REF!</f>
        <v>#REF!</v>
      </c>
      <c r="J75" s="977" t="e">
        <f>#REF!</f>
        <v>#REF!</v>
      </c>
      <c r="K75" s="977"/>
      <c r="L75" s="977"/>
      <c r="M75" s="977"/>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274" customFormat="1" ht="16.5" hidden="1" customHeight="1">
      <c r="A76" s="284" t="e">
        <f>#REF!</f>
        <v>#REF!</v>
      </c>
      <c r="B76" s="284"/>
      <c r="C76" s="284"/>
      <c r="D76" s="284"/>
      <c r="E76" s="284"/>
      <c r="F76" s="284"/>
      <c r="G76" s="284"/>
      <c r="H76" s="284"/>
      <c r="I76" s="285" t="e">
        <f>#REF!</f>
        <v>#REF!</v>
      </c>
      <c r="J76" s="977"/>
      <c r="K76" s="977"/>
      <c r="L76" s="977"/>
      <c r="M76" s="977"/>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274" customFormat="1" ht="16.5" hidden="1" customHeight="1">
      <c r="A77" s="286" t="e">
        <f>#REF!</f>
        <v>#REF!</v>
      </c>
      <c r="B77" s="286"/>
      <c r="C77" s="286"/>
      <c r="D77" s="286"/>
      <c r="E77" s="286"/>
      <c r="F77" s="286"/>
      <c r="G77" s="286"/>
      <c r="H77" s="286"/>
      <c r="I77" s="287" t="e">
        <f>#REF!</f>
        <v>#REF!</v>
      </c>
      <c r="J77" s="975" t="e">
        <f>#REF!</f>
        <v>#REF!</v>
      </c>
      <c r="K77" s="975"/>
      <c r="L77" s="975"/>
      <c r="M77" s="975"/>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274" customFormat="1" ht="16.5" hidden="1" customHeight="1">
      <c r="A78" s="286" t="e">
        <f>#REF!</f>
        <v>#REF!</v>
      </c>
      <c r="B78" s="286"/>
      <c r="C78" s="286"/>
      <c r="D78" s="286"/>
      <c r="E78" s="286"/>
      <c r="F78" s="286"/>
      <c r="G78" s="286"/>
      <c r="H78" s="286"/>
      <c r="I78" s="287" t="e">
        <f>#REF!</f>
        <v>#REF!</v>
      </c>
      <c r="J78" s="975" t="e">
        <f>#REF!</f>
        <v>#REF!</v>
      </c>
      <c r="K78" s="975"/>
      <c r="L78" s="975"/>
      <c r="M78" s="975"/>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274" customFormat="1" ht="20.100000000000001" hidden="1" customHeight="1">
      <c r="A79" s="288"/>
      <c r="B79" s="288"/>
      <c r="C79" s="288"/>
      <c r="D79" s="288"/>
      <c r="E79" s="288"/>
      <c r="F79" s="288"/>
      <c r="G79" s="288"/>
      <c r="H79" s="288"/>
      <c r="I79" s="285" t="e">
        <f>#REF!</f>
        <v>#REF!</v>
      </c>
      <c r="J79" s="975" t="e">
        <f>#REF!</f>
        <v>#REF!</v>
      </c>
      <c r="K79" s="975"/>
      <c r="L79" s="975"/>
      <c r="M79" s="975"/>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row>
    <row r="80" spans="1:100" s="274" customFormat="1" ht="16.5" hidden="1" customHeight="1">
      <c r="A80" s="284" t="e">
        <f>#REF!</f>
        <v>#REF!</v>
      </c>
      <c r="B80" s="284"/>
      <c r="C80" s="284"/>
      <c r="D80" s="284"/>
      <c r="E80" s="284"/>
      <c r="F80" s="284"/>
      <c r="G80" s="284"/>
      <c r="H80" s="284"/>
      <c r="I80" s="285" t="e">
        <f>#REF!</f>
        <v>#REF!</v>
      </c>
      <c r="J80" s="975"/>
      <c r="K80" s="975"/>
      <c r="L80" s="975"/>
      <c r="M80" s="975"/>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row>
    <row r="81" spans="1:100" s="274" customFormat="1" ht="16.5" hidden="1" customHeight="1">
      <c r="A81" s="289" t="e">
        <f>#REF!</f>
        <v>#REF!</v>
      </c>
      <c r="B81" s="289"/>
      <c r="C81" s="289"/>
      <c r="D81" s="289"/>
      <c r="E81" s="289"/>
      <c r="F81" s="289"/>
      <c r="G81" s="289"/>
      <c r="H81" s="289"/>
      <c r="I81" s="285" t="e">
        <f>#REF!</f>
        <v>#REF!</v>
      </c>
      <c r="J81" s="975"/>
      <c r="K81" s="975"/>
      <c r="L81" s="975"/>
      <c r="M81" s="975"/>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row>
    <row r="82" spans="1:100" s="274" customFormat="1" ht="16.5" hidden="1" customHeight="1">
      <c r="A82" s="290" t="e">
        <f>#REF!</f>
        <v>#REF!</v>
      </c>
      <c r="B82" s="290"/>
      <c r="C82" s="290"/>
      <c r="D82" s="290"/>
      <c r="E82" s="290"/>
      <c r="F82" s="290"/>
      <c r="G82" s="290"/>
      <c r="H82" s="290"/>
      <c r="I82" s="285" t="e">
        <f>#REF!</f>
        <v>#REF!</v>
      </c>
      <c r="J82" s="975"/>
      <c r="K82" s="975"/>
      <c r="L82" s="975"/>
      <c r="M82" s="975"/>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row>
    <row r="83" spans="1:100" s="274" customFormat="1" ht="16.5" hidden="1" customHeight="1">
      <c r="A83" s="286" t="e">
        <f>#REF!</f>
        <v>#REF!</v>
      </c>
      <c r="B83" s="286"/>
      <c r="C83" s="286"/>
      <c r="D83" s="286"/>
      <c r="E83" s="286"/>
      <c r="F83" s="286"/>
      <c r="G83" s="286"/>
      <c r="H83" s="286"/>
      <c r="I83" s="287" t="e">
        <f>#REF!</f>
        <v>#REF!</v>
      </c>
      <c r="J83" s="975" t="e">
        <f>#REF!</f>
        <v>#REF!</v>
      </c>
      <c r="K83" s="975"/>
      <c r="L83" s="975"/>
      <c r="M83" s="975"/>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row>
    <row r="84" spans="1:100" s="274" customFormat="1" ht="16.5" hidden="1" customHeight="1">
      <c r="A84" s="286" t="e">
        <f>#REF!</f>
        <v>#REF!</v>
      </c>
      <c r="B84" s="286"/>
      <c r="C84" s="286"/>
      <c r="D84" s="286"/>
      <c r="E84" s="286"/>
      <c r="F84" s="286"/>
      <c r="G84" s="286"/>
      <c r="H84" s="286"/>
      <c r="I84" s="287" t="e">
        <f>#REF!</f>
        <v>#REF!</v>
      </c>
      <c r="J84" s="975" t="e">
        <f>#REF!</f>
        <v>#REF!</v>
      </c>
      <c r="K84" s="975"/>
      <c r="L84" s="975"/>
      <c r="M84" s="975"/>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row>
    <row r="85" spans="1:100" s="274" customFormat="1" ht="16.5" hidden="1" customHeight="1">
      <c r="A85" s="286" t="e">
        <f>#REF!</f>
        <v>#REF!</v>
      </c>
      <c r="B85" s="286"/>
      <c r="C85" s="286"/>
      <c r="D85" s="286"/>
      <c r="E85" s="286"/>
      <c r="F85" s="286"/>
      <c r="G85" s="286"/>
      <c r="H85" s="286"/>
      <c r="I85" s="287" t="e">
        <f>#REF!</f>
        <v>#REF!</v>
      </c>
      <c r="J85" s="975" t="e">
        <f>#REF!</f>
        <v>#REF!</v>
      </c>
      <c r="K85" s="975"/>
      <c r="L85" s="975"/>
      <c r="M85" s="975"/>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row>
    <row r="86" spans="1:100" s="274" customFormat="1" ht="16.5" hidden="1" customHeight="1">
      <c r="A86" s="286" t="e">
        <f>#REF!</f>
        <v>#REF!</v>
      </c>
      <c r="B86" s="286"/>
      <c r="C86" s="286"/>
      <c r="D86" s="286"/>
      <c r="E86" s="286"/>
      <c r="F86" s="286"/>
      <c r="G86" s="286"/>
      <c r="H86" s="286"/>
      <c r="I86" s="287" t="e">
        <f>#REF!</f>
        <v>#REF!</v>
      </c>
      <c r="J86" s="975" t="e">
        <f>#REF!</f>
        <v>#REF!</v>
      </c>
      <c r="K86" s="975"/>
      <c r="L86" s="975"/>
      <c r="M86" s="975"/>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row>
    <row r="87" spans="1:100" s="274" customFormat="1" ht="16.5" hidden="1" customHeight="1">
      <c r="A87" s="286"/>
      <c r="B87" s="286"/>
      <c r="C87" s="286"/>
      <c r="D87" s="286"/>
      <c r="E87" s="286"/>
      <c r="F87" s="286"/>
      <c r="G87" s="286"/>
      <c r="H87" s="286"/>
      <c r="I87" s="285" t="e">
        <f>#REF!</f>
        <v>#REF!</v>
      </c>
      <c r="J87" s="975" t="e">
        <f>#REF!</f>
        <v>#REF!</v>
      </c>
      <c r="K87" s="975"/>
      <c r="L87" s="975"/>
      <c r="M87" s="975"/>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row>
    <row r="88" spans="1:100" s="274" customFormat="1" ht="20.100000000000001" hidden="1" customHeight="1">
      <c r="A88" s="290" t="e">
        <f>#REF!</f>
        <v>#REF!</v>
      </c>
      <c r="B88" s="290"/>
      <c r="C88" s="290"/>
      <c r="D88" s="290"/>
      <c r="E88" s="290"/>
      <c r="F88" s="290"/>
      <c r="G88" s="290"/>
      <c r="H88" s="290"/>
      <c r="I88" s="285" t="e">
        <f>#REF!</f>
        <v>#REF!</v>
      </c>
      <c r="J88" s="975"/>
      <c r="K88" s="975"/>
      <c r="L88" s="975"/>
      <c r="M88" s="975"/>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row>
    <row r="89" spans="1:100" s="274" customFormat="1" ht="16.5" hidden="1" customHeight="1">
      <c r="A89" s="286" t="e">
        <f>#REF!</f>
        <v>#REF!</v>
      </c>
      <c r="B89" s="286"/>
      <c r="C89" s="286"/>
      <c r="D89" s="286"/>
      <c r="E89" s="286"/>
      <c r="F89" s="286"/>
      <c r="G89" s="286"/>
      <c r="H89" s="286"/>
      <c r="I89" s="287" t="e">
        <f>#REF!</f>
        <v>#REF!</v>
      </c>
      <c r="J89" s="975" t="e">
        <f>#REF!</f>
        <v>#REF!</v>
      </c>
      <c r="K89" s="975"/>
      <c r="L89" s="975"/>
      <c r="M89" s="975"/>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row>
    <row r="90" spans="1:100" s="274" customFormat="1" ht="16.5" hidden="1" customHeight="1">
      <c r="A90" s="286" t="e">
        <f>#REF!</f>
        <v>#REF!</v>
      </c>
      <c r="B90" s="286"/>
      <c r="C90" s="286"/>
      <c r="D90" s="286"/>
      <c r="E90" s="286"/>
      <c r="F90" s="286"/>
      <c r="G90" s="286"/>
      <c r="H90" s="286"/>
      <c r="I90" s="287" t="e">
        <f>#REF!</f>
        <v>#REF!</v>
      </c>
      <c r="J90" s="975" t="e">
        <f>#REF!</f>
        <v>#REF!</v>
      </c>
      <c r="K90" s="975"/>
      <c r="L90" s="975"/>
      <c r="M90" s="975"/>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row>
    <row r="91" spans="1:100" s="274" customFormat="1" ht="20.100000000000001" hidden="1" customHeight="1">
      <c r="A91" s="286" t="e">
        <f>#REF!</f>
        <v>#REF!</v>
      </c>
      <c r="B91" s="286"/>
      <c r="C91" s="286"/>
      <c r="D91" s="286"/>
      <c r="E91" s="286"/>
      <c r="F91" s="286"/>
      <c r="G91" s="286"/>
      <c r="H91" s="286"/>
      <c r="I91" s="287" t="e">
        <f>#REF!</f>
        <v>#REF!</v>
      </c>
      <c r="J91" s="975" t="e">
        <f>#REF!</f>
        <v>#REF!</v>
      </c>
      <c r="K91" s="975"/>
      <c r="L91" s="975"/>
      <c r="M91" s="975"/>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row>
    <row r="92" spans="1:100" s="274" customFormat="1" ht="16.5" hidden="1" customHeight="1">
      <c r="A92" s="286" t="e">
        <f>#REF!</f>
        <v>#REF!</v>
      </c>
      <c r="B92" s="286"/>
      <c r="C92" s="286"/>
      <c r="D92" s="286"/>
      <c r="E92" s="286"/>
      <c r="F92" s="286"/>
      <c r="G92" s="286"/>
      <c r="H92" s="286"/>
      <c r="I92" s="287" t="e">
        <f>#REF!</f>
        <v>#REF!</v>
      </c>
      <c r="J92" s="975" t="e">
        <f>#REF!</f>
        <v>#REF!</v>
      </c>
      <c r="K92" s="975"/>
      <c r="L92" s="975"/>
      <c r="M92" s="975"/>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row>
    <row r="93" spans="1:100" s="292" customFormat="1" ht="20.100000000000001" hidden="1" customHeight="1">
      <c r="A93" s="291"/>
      <c r="B93" s="291"/>
      <c r="C93" s="291"/>
      <c r="D93" s="291"/>
      <c r="E93" s="291"/>
      <c r="F93" s="291"/>
      <c r="G93" s="291"/>
      <c r="H93" s="291"/>
      <c r="I93" s="285" t="e">
        <f>#REF!</f>
        <v>#REF!</v>
      </c>
      <c r="J93" s="975" t="e">
        <f>#REF!</f>
        <v>#REF!</v>
      </c>
      <c r="K93" s="975"/>
      <c r="L93" s="975"/>
      <c r="M93" s="975"/>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row>
    <row r="94" spans="1:100" s="274" customFormat="1" ht="24" hidden="1" customHeight="1">
      <c r="A94" s="290" t="e">
        <f>#REF!</f>
        <v>#REF!</v>
      </c>
      <c r="B94" s="290"/>
      <c r="C94" s="290"/>
      <c r="D94" s="290"/>
      <c r="E94" s="290"/>
      <c r="F94" s="290"/>
      <c r="G94" s="290"/>
      <c r="H94" s="290"/>
      <c r="I94" s="285" t="e">
        <f>#REF!</f>
        <v>#REF!</v>
      </c>
      <c r="J94" s="975"/>
      <c r="K94" s="975"/>
      <c r="L94" s="975"/>
      <c r="M94" s="975"/>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row>
    <row r="95" spans="1:100" s="274" customFormat="1" ht="16.5" hidden="1" customHeight="1">
      <c r="A95" s="286" t="e">
        <f>#REF!</f>
        <v>#REF!</v>
      </c>
      <c r="B95" s="286"/>
      <c r="C95" s="286"/>
      <c r="D95" s="286"/>
      <c r="E95" s="286"/>
      <c r="F95" s="286"/>
      <c r="G95" s="286"/>
      <c r="H95" s="286"/>
      <c r="I95" s="287" t="e">
        <f>#REF!</f>
        <v>#REF!</v>
      </c>
      <c r="J95" s="975" t="e">
        <f>#REF!</f>
        <v>#REF!</v>
      </c>
      <c r="K95" s="975"/>
      <c r="L95" s="975"/>
      <c r="M95" s="975"/>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row>
    <row r="96" spans="1:100" s="274" customFormat="1" ht="16.5" hidden="1" customHeight="1">
      <c r="A96" s="286" t="e">
        <f>#REF!</f>
        <v>#REF!</v>
      </c>
      <c r="B96" s="286"/>
      <c r="C96" s="286"/>
      <c r="D96" s="286"/>
      <c r="E96" s="286"/>
      <c r="F96" s="286"/>
      <c r="G96" s="286"/>
      <c r="H96" s="286"/>
      <c r="I96" s="287" t="e">
        <f>#REF!</f>
        <v>#REF!</v>
      </c>
      <c r="J96" s="975" t="e">
        <f>#REF!</f>
        <v>#REF!</v>
      </c>
      <c r="K96" s="975"/>
      <c r="L96" s="975"/>
      <c r="M96" s="975"/>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row>
    <row r="97" spans="1:100" s="274" customFormat="1" ht="33" hidden="1" customHeight="1">
      <c r="A97" s="286" t="e">
        <f>#REF!</f>
        <v>#REF!</v>
      </c>
      <c r="B97" s="286"/>
      <c r="C97" s="286"/>
      <c r="D97" s="286"/>
      <c r="E97" s="286"/>
      <c r="F97" s="286"/>
      <c r="G97" s="286"/>
      <c r="H97" s="286"/>
      <c r="I97" s="287" t="e">
        <f>#REF!</f>
        <v>#REF!</v>
      </c>
      <c r="J97" s="975" t="e">
        <f>#REF!</f>
        <v>#REF!</v>
      </c>
      <c r="K97" s="975"/>
      <c r="L97" s="975"/>
      <c r="M97" s="975"/>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row>
    <row r="98" spans="1:100" s="292" customFormat="1" ht="20.100000000000001" hidden="1" customHeight="1">
      <c r="A98" s="286"/>
      <c r="B98" s="286"/>
      <c r="C98" s="286"/>
      <c r="D98" s="286"/>
      <c r="E98" s="286"/>
      <c r="F98" s="286"/>
      <c r="G98" s="286"/>
      <c r="H98" s="286"/>
      <c r="I98" s="285" t="e">
        <f>#REF!</f>
        <v>#REF!</v>
      </c>
      <c r="J98" s="975" t="e">
        <f>#REF!</f>
        <v>#REF!</v>
      </c>
      <c r="K98" s="975"/>
      <c r="L98" s="975"/>
      <c r="M98" s="975"/>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row>
    <row r="99" spans="1:100" s="274" customFormat="1" ht="20.100000000000001" hidden="1" customHeight="1">
      <c r="A99" s="290" t="e">
        <f>#REF!</f>
        <v>#REF!</v>
      </c>
      <c r="B99" s="290"/>
      <c r="C99" s="290"/>
      <c r="D99" s="290"/>
      <c r="E99" s="290"/>
      <c r="F99" s="290"/>
      <c r="G99" s="290"/>
      <c r="H99" s="290"/>
      <c r="I99" s="285" t="e">
        <f>#REF!</f>
        <v>#REF!</v>
      </c>
      <c r="J99" s="975"/>
      <c r="K99" s="975"/>
      <c r="L99" s="975"/>
      <c r="M99" s="975"/>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row>
    <row r="100" spans="1:100" s="274" customFormat="1" ht="16.5" hidden="1" customHeight="1">
      <c r="A100" s="286" t="e">
        <f>#REF!</f>
        <v>#REF!</v>
      </c>
      <c r="B100" s="286"/>
      <c r="C100" s="286"/>
      <c r="D100" s="286"/>
      <c r="E100" s="286"/>
      <c r="F100" s="286"/>
      <c r="G100" s="286"/>
      <c r="H100" s="286"/>
      <c r="I100" s="287" t="e">
        <f>#REF!</f>
        <v>#REF!</v>
      </c>
      <c r="J100" s="975" t="e">
        <f>#REF!</f>
        <v>#REF!</v>
      </c>
      <c r="K100" s="975"/>
      <c r="L100" s="975"/>
      <c r="M100" s="975"/>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row>
    <row r="101" spans="1:100" s="274" customFormat="1" ht="16.5" hidden="1" customHeight="1">
      <c r="A101" s="286" t="e">
        <f>#REF!</f>
        <v>#REF!</v>
      </c>
      <c r="B101" s="286"/>
      <c r="C101" s="286"/>
      <c r="D101" s="286"/>
      <c r="E101" s="286"/>
      <c r="F101" s="286"/>
      <c r="G101" s="286"/>
      <c r="H101" s="286"/>
      <c r="I101" s="287" t="e">
        <f>#REF!</f>
        <v>#REF!</v>
      </c>
      <c r="J101" s="975" t="e">
        <f>#REF!</f>
        <v>#REF!</v>
      </c>
      <c r="K101" s="975"/>
      <c r="L101" s="975"/>
      <c r="M101" s="975"/>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row>
    <row r="102" spans="1:100" s="274" customFormat="1" ht="16.5" hidden="1" customHeight="1">
      <c r="A102" s="286" t="e">
        <f>#REF!</f>
        <v>#REF!</v>
      </c>
      <c r="B102" s="286"/>
      <c r="C102" s="286"/>
      <c r="D102" s="286"/>
      <c r="E102" s="286"/>
      <c r="F102" s="286"/>
      <c r="G102" s="286"/>
      <c r="H102" s="286"/>
      <c r="I102" s="287" t="e">
        <f>#REF!</f>
        <v>#REF!</v>
      </c>
      <c r="J102" s="975" t="e">
        <f>#REF!</f>
        <v>#REF!</v>
      </c>
      <c r="K102" s="975"/>
      <c r="L102" s="975"/>
      <c r="M102" s="975"/>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row>
    <row r="103" spans="1:100" s="274" customFormat="1" ht="16.5" hidden="1" customHeight="1">
      <c r="A103" s="286"/>
      <c r="B103" s="286"/>
      <c r="C103" s="286"/>
      <c r="D103" s="286"/>
      <c r="E103" s="286"/>
      <c r="F103" s="286"/>
      <c r="G103" s="286"/>
      <c r="H103" s="286"/>
      <c r="I103" s="285" t="e">
        <f>#REF!</f>
        <v>#REF!</v>
      </c>
      <c r="J103" s="975" t="e">
        <f>#REF!</f>
        <v>#REF!</v>
      </c>
      <c r="K103" s="975"/>
      <c r="L103" s="975"/>
      <c r="M103" s="975"/>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row>
    <row r="104" spans="1:100" s="274" customFormat="1" ht="20.100000000000001" hidden="1" customHeight="1">
      <c r="A104" s="290" t="e">
        <f>#REF!</f>
        <v>#REF!</v>
      </c>
      <c r="B104" s="290"/>
      <c r="C104" s="290"/>
      <c r="D104" s="290"/>
      <c r="E104" s="290"/>
      <c r="F104" s="290"/>
      <c r="G104" s="290"/>
      <c r="H104" s="290"/>
      <c r="I104" s="285" t="e">
        <f>#REF!</f>
        <v>#REF!</v>
      </c>
      <c r="J104" s="975"/>
      <c r="K104" s="975"/>
      <c r="L104" s="975"/>
      <c r="M104" s="975"/>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row>
    <row r="105" spans="1:100" s="274" customFormat="1" ht="16.5" hidden="1" customHeight="1">
      <c r="A105" s="286" t="e">
        <f>#REF!</f>
        <v>#REF!</v>
      </c>
      <c r="B105" s="286"/>
      <c r="C105" s="286"/>
      <c r="D105" s="286"/>
      <c r="E105" s="286"/>
      <c r="F105" s="286"/>
      <c r="G105" s="286"/>
      <c r="H105" s="286"/>
      <c r="I105" s="287" t="e">
        <f>#REF!</f>
        <v>#REF!</v>
      </c>
      <c r="J105" s="975" t="e">
        <f>#REF!</f>
        <v>#REF!</v>
      </c>
      <c r="K105" s="975"/>
      <c r="L105" s="975"/>
      <c r="M105" s="975"/>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row>
    <row r="106" spans="1:100" s="274" customFormat="1" ht="16.5" hidden="1" customHeight="1">
      <c r="A106" s="286" t="e">
        <f>#REF!</f>
        <v>#REF!</v>
      </c>
      <c r="B106" s="286"/>
      <c r="C106" s="286"/>
      <c r="D106" s="286"/>
      <c r="E106" s="286"/>
      <c r="F106" s="286"/>
      <c r="G106" s="286"/>
      <c r="H106" s="286"/>
      <c r="I106" s="287" t="e">
        <f>#REF!</f>
        <v>#REF!</v>
      </c>
      <c r="J106" s="975" t="e">
        <f>#REF!</f>
        <v>#REF!</v>
      </c>
      <c r="K106" s="975"/>
      <c r="L106" s="975"/>
      <c r="M106" s="975"/>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row>
    <row r="107" spans="1:100" s="274" customFormat="1" ht="16.5" hidden="1" customHeight="1">
      <c r="A107" s="286" t="e">
        <f>#REF!</f>
        <v>#REF!</v>
      </c>
      <c r="B107" s="286"/>
      <c r="C107" s="286"/>
      <c r="D107" s="286"/>
      <c r="E107" s="286"/>
      <c r="F107" s="286"/>
      <c r="G107" s="286"/>
      <c r="H107" s="286"/>
      <c r="I107" s="287" t="e">
        <f>#REF!</f>
        <v>#REF!</v>
      </c>
      <c r="J107" s="975" t="e">
        <f>#REF!</f>
        <v>#REF!</v>
      </c>
      <c r="K107" s="975"/>
      <c r="L107" s="975"/>
      <c r="M107" s="975"/>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row>
    <row r="108" spans="1:100" s="274" customFormat="1" ht="16.5" hidden="1" customHeight="1">
      <c r="A108" s="286" t="e">
        <f>#REF!</f>
        <v>#REF!</v>
      </c>
      <c r="B108" s="286"/>
      <c r="C108" s="286"/>
      <c r="D108" s="286"/>
      <c r="E108" s="286"/>
      <c r="F108" s="286"/>
      <c r="G108" s="286"/>
      <c r="H108" s="286"/>
      <c r="I108" s="287" t="e">
        <f>#REF!</f>
        <v>#REF!</v>
      </c>
      <c r="J108" s="975" t="e">
        <f>#REF!</f>
        <v>#REF!</v>
      </c>
      <c r="K108" s="975"/>
      <c r="L108" s="975"/>
      <c r="M108" s="975"/>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292" customFormat="1" ht="20.100000000000001" hidden="1" customHeight="1">
      <c r="A109" s="286"/>
      <c r="B109" s="286"/>
      <c r="C109" s="286"/>
      <c r="D109" s="286"/>
      <c r="E109" s="286"/>
      <c r="F109" s="286"/>
      <c r="G109" s="286"/>
      <c r="H109" s="286"/>
      <c r="I109" s="285" t="e">
        <f>#REF!</f>
        <v>#REF!</v>
      </c>
      <c r="J109" s="975" t="e">
        <f>#REF!</f>
        <v>#REF!</v>
      </c>
      <c r="K109" s="975"/>
      <c r="L109" s="975"/>
      <c r="M109" s="975"/>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274" customFormat="1" ht="20.100000000000001" hidden="1" customHeight="1">
      <c r="A110" s="293"/>
      <c r="B110" s="293"/>
      <c r="C110" s="293"/>
      <c r="D110" s="293"/>
      <c r="E110" s="293"/>
      <c r="F110" s="293"/>
      <c r="G110" s="293"/>
      <c r="H110" s="293"/>
      <c r="I110" s="285" t="e">
        <f>#REF!</f>
        <v>#REF!</v>
      </c>
      <c r="J110" s="975" t="e">
        <f>#REF!</f>
        <v>#REF!</v>
      </c>
      <c r="K110" s="975"/>
      <c r="L110" s="975"/>
      <c r="M110" s="975"/>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274" customFormat="1" ht="16.5" hidden="1" customHeight="1">
      <c r="A111" s="293"/>
      <c r="B111" s="293"/>
      <c r="C111" s="293"/>
      <c r="D111" s="293"/>
      <c r="E111" s="293"/>
      <c r="F111" s="293"/>
      <c r="G111" s="293"/>
      <c r="H111" s="293"/>
      <c r="I111" s="285"/>
      <c r="J111" s="975"/>
      <c r="K111" s="975"/>
      <c r="L111" s="975"/>
      <c r="M111" s="975"/>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274" customFormat="1" ht="20.100000000000001" hidden="1" customHeight="1">
      <c r="A112" s="289" t="e">
        <f>#REF!</f>
        <v>#REF!</v>
      </c>
      <c r="B112" s="289"/>
      <c r="C112" s="289"/>
      <c r="D112" s="289"/>
      <c r="E112" s="289"/>
      <c r="F112" s="289"/>
      <c r="G112" s="289"/>
      <c r="H112" s="289"/>
      <c r="I112" s="285" t="e">
        <f>#REF!</f>
        <v>#REF!</v>
      </c>
      <c r="J112" s="975"/>
      <c r="K112" s="975"/>
      <c r="L112" s="975"/>
      <c r="M112" s="975"/>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274" customFormat="1" ht="30" hidden="1" customHeight="1">
      <c r="A113" s="290" t="e">
        <f>#REF!</f>
        <v>#REF!</v>
      </c>
      <c r="B113" s="290"/>
      <c r="C113" s="290"/>
      <c r="D113" s="290"/>
      <c r="E113" s="290"/>
      <c r="F113" s="290"/>
      <c r="G113" s="290"/>
      <c r="H113" s="290"/>
      <c r="I113" s="285" t="e">
        <f>#REF!</f>
        <v>#REF!</v>
      </c>
      <c r="J113" s="975"/>
      <c r="K113" s="975"/>
      <c r="L113" s="975"/>
      <c r="M113" s="975"/>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row>
    <row r="114" spans="1:100" s="274" customFormat="1" ht="16.5" hidden="1" customHeight="1">
      <c r="A114" s="286" t="e">
        <f>#REF!</f>
        <v>#REF!</v>
      </c>
      <c r="B114" s="286"/>
      <c r="C114" s="286"/>
      <c r="D114" s="286"/>
      <c r="E114" s="286"/>
      <c r="F114" s="286"/>
      <c r="G114" s="286"/>
      <c r="H114" s="286"/>
      <c r="I114" s="287" t="e">
        <f>#REF!</f>
        <v>#REF!</v>
      </c>
      <c r="J114" s="975" t="e">
        <f>#REF!</f>
        <v>#REF!</v>
      </c>
      <c r="K114" s="975"/>
      <c r="L114" s="975"/>
      <c r="M114" s="975"/>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row>
    <row r="115" spans="1:100" s="274" customFormat="1" ht="16.5" hidden="1" customHeight="1">
      <c r="A115" s="286" t="e">
        <f>#REF!</f>
        <v>#REF!</v>
      </c>
      <c r="B115" s="286"/>
      <c r="C115" s="286"/>
      <c r="D115" s="286"/>
      <c r="E115" s="286"/>
      <c r="F115" s="286"/>
      <c r="G115" s="286"/>
      <c r="H115" s="286"/>
      <c r="I115" s="287" t="e">
        <f>#REF!</f>
        <v>#REF!</v>
      </c>
      <c r="J115" s="975" t="e">
        <f>#REF!</f>
        <v>#REF!</v>
      </c>
      <c r="K115" s="975"/>
      <c r="L115" s="975"/>
      <c r="M115" s="975"/>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row>
    <row r="116" spans="1:100" s="274" customFormat="1" ht="16.5" hidden="1" customHeight="1">
      <c r="A116" s="286" t="e">
        <f>#REF!</f>
        <v>#REF!</v>
      </c>
      <c r="B116" s="286"/>
      <c r="C116" s="286"/>
      <c r="D116" s="286"/>
      <c r="E116" s="286"/>
      <c r="F116" s="286"/>
      <c r="G116" s="286"/>
      <c r="H116" s="286"/>
      <c r="I116" s="287" t="e">
        <f>#REF!</f>
        <v>#REF!</v>
      </c>
      <c r="J116" s="975" t="e">
        <f>#REF!</f>
        <v>#REF!</v>
      </c>
      <c r="K116" s="975"/>
      <c r="L116" s="975"/>
      <c r="M116" s="975"/>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row>
    <row r="117" spans="1:100" s="274" customFormat="1" ht="20.100000000000001" hidden="1" customHeight="1">
      <c r="A117" s="294"/>
      <c r="B117" s="294"/>
      <c r="C117" s="294"/>
      <c r="D117" s="294"/>
      <c r="E117" s="294"/>
      <c r="F117" s="294"/>
      <c r="G117" s="294"/>
      <c r="H117" s="294"/>
      <c r="I117" s="285" t="e">
        <f>#REF!</f>
        <v>#REF!</v>
      </c>
      <c r="J117" s="975" t="e">
        <f>#REF!</f>
        <v>#REF!</v>
      </c>
      <c r="K117" s="975"/>
      <c r="L117" s="975"/>
      <c r="M117" s="975"/>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row>
    <row r="118" spans="1:100" s="274" customFormat="1" ht="20.100000000000001" hidden="1" customHeight="1">
      <c r="A118" s="293"/>
      <c r="B118" s="293"/>
      <c r="C118" s="293"/>
      <c r="D118" s="293"/>
      <c r="E118" s="293"/>
      <c r="F118" s="293"/>
      <c r="G118" s="293"/>
      <c r="H118" s="293"/>
      <c r="I118" s="285" t="e">
        <f>#REF!</f>
        <v>#REF!</v>
      </c>
      <c r="J118" s="975" t="e">
        <f>#REF!</f>
        <v>#REF!</v>
      </c>
      <c r="K118" s="975"/>
      <c r="L118" s="975"/>
      <c r="M118" s="975"/>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row>
    <row r="119" spans="1:100" s="274" customFormat="1" ht="20.100000000000001" hidden="1" customHeight="1">
      <c r="A119" s="284" t="e">
        <f>#REF!</f>
        <v>#REF!</v>
      </c>
      <c r="B119" s="284"/>
      <c r="C119" s="284"/>
      <c r="D119" s="284"/>
      <c r="E119" s="284"/>
      <c r="F119" s="284"/>
      <c r="G119" s="284"/>
      <c r="H119" s="284"/>
      <c r="I119" s="285" t="e">
        <f>#REF!</f>
        <v>#REF!</v>
      </c>
      <c r="J119" s="975"/>
      <c r="K119" s="975"/>
      <c r="L119" s="975"/>
      <c r="M119" s="975"/>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row>
    <row r="120" spans="1:100" s="274" customFormat="1" ht="30" hidden="1" customHeight="1">
      <c r="A120" s="289" t="e">
        <f>#REF!</f>
        <v>#REF!</v>
      </c>
      <c r="B120" s="289"/>
      <c r="C120" s="289"/>
      <c r="D120" s="289"/>
      <c r="E120" s="289"/>
      <c r="F120" s="289"/>
      <c r="G120" s="289"/>
      <c r="H120" s="289"/>
      <c r="I120" s="285" t="e">
        <f>#REF!</f>
        <v>#REF!</v>
      </c>
      <c r="J120" s="975"/>
      <c r="K120" s="975"/>
      <c r="L120" s="975"/>
      <c r="M120" s="975"/>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row>
    <row r="121" spans="1:100" s="274" customFormat="1" ht="20.100000000000001" hidden="1" customHeight="1">
      <c r="A121" s="286" t="e">
        <f>#REF!</f>
        <v>#REF!</v>
      </c>
      <c r="B121" s="286"/>
      <c r="C121" s="286"/>
      <c r="D121" s="286"/>
      <c r="E121" s="286"/>
      <c r="F121" s="286"/>
      <c r="G121" s="286"/>
      <c r="H121" s="286"/>
      <c r="I121" s="287" t="e">
        <f>#REF!</f>
        <v>#REF!</v>
      </c>
      <c r="J121" s="975" t="e">
        <f>#REF!</f>
        <v>#REF!</v>
      </c>
      <c r="K121" s="975"/>
      <c r="L121" s="975"/>
      <c r="M121" s="975"/>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row>
    <row r="122" spans="1:100" s="274" customFormat="1" ht="20.100000000000001" hidden="1" customHeight="1">
      <c r="A122" s="286" t="e">
        <f>#REF!</f>
        <v>#REF!</v>
      </c>
      <c r="B122" s="286"/>
      <c r="C122" s="286"/>
      <c r="D122" s="286"/>
      <c r="E122" s="286"/>
      <c r="F122" s="286"/>
      <c r="G122" s="286"/>
      <c r="H122" s="286"/>
      <c r="I122" s="287" t="e">
        <f>#REF!</f>
        <v>#REF!</v>
      </c>
      <c r="J122" s="975" t="e">
        <f>#REF!</f>
        <v>#REF!</v>
      </c>
      <c r="K122" s="975"/>
      <c r="L122" s="975"/>
      <c r="M122" s="975"/>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274" customFormat="1" ht="20.100000000000001" hidden="1" customHeight="1">
      <c r="A123" s="286" t="e">
        <f>#REF!</f>
        <v>#REF!</v>
      </c>
      <c r="B123" s="286"/>
      <c r="C123" s="286"/>
      <c r="D123" s="286"/>
      <c r="E123" s="286"/>
      <c r="F123" s="286"/>
      <c r="G123" s="286"/>
      <c r="H123" s="286"/>
      <c r="I123" s="287" t="e">
        <f>#REF!</f>
        <v>#REF!</v>
      </c>
      <c r="J123" s="975" t="e">
        <f>#REF!</f>
        <v>#REF!</v>
      </c>
      <c r="K123" s="975"/>
      <c r="L123" s="975"/>
      <c r="M123" s="975"/>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274" customFormat="1" ht="20.100000000000001" hidden="1" customHeight="1">
      <c r="A124" s="286" t="e">
        <f>#REF!</f>
        <v>#REF!</v>
      </c>
      <c r="B124" s="286"/>
      <c r="C124" s="286"/>
      <c r="D124" s="286"/>
      <c r="E124" s="286"/>
      <c r="F124" s="286"/>
      <c r="G124" s="286"/>
      <c r="H124" s="286"/>
      <c r="I124" s="287" t="e">
        <f>#REF!</f>
        <v>#REF!</v>
      </c>
      <c r="J124" s="975" t="e">
        <f>#REF!</f>
        <v>#REF!</v>
      </c>
      <c r="K124" s="975"/>
      <c r="L124" s="975"/>
      <c r="M124" s="975"/>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274" customFormat="1" ht="20.100000000000001" hidden="1" customHeight="1">
      <c r="A125" s="286" t="e">
        <f>#REF!</f>
        <v>#REF!</v>
      </c>
      <c r="B125" s="286"/>
      <c r="C125" s="286"/>
      <c r="D125" s="286"/>
      <c r="E125" s="286"/>
      <c r="F125" s="286"/>
      <c r="G125" s="286"/>
      <c r="H125" s="286"/>
      <c r="I125" s="287" t="e">
        <f>#REF!</f>
        <v>#REF!</v>
      </c>
      <c r="J125" s="975" t="e">
        <f>#REF!</f>
        <v>#REF!</v>
      </c>
      <c r="K125" s="975"/>
      <c r="L125" s="975"/>
      <c r="M125" s="975"/>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274" customFormat="1" ht="20.100000000000001" hidden="1" customHeight="1">
      <c r="A126" s="288"/>
      <c r="B126" s="288"/>
      <c r="C126" s="288"/>
      <c r="D126" s="288"/>
      <c r="E126" s="288"/>
      <c r="F126" s="288"/>
      <c r="G126" s="288"/>
      <c r="H126" s="288"/>
      <c r="I126" s="285" t="e">
        <f>#REF!</f>
        <v>#REF!</v>
      </c>
      <c r="J126" s="975" t="e">
        <f>#REF!</f>
        <v>#REF!</v>
      </c>
      <c r="K126" s="975"/>
      <c r="L126" s="975"/>
      <c r="M126" s="975"/>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274" customFormat="1" ht="20.100000000000001" hidden="1" customHeight="1">
      <c r="A127" s="289" t="e">
        <f>#REF!</f>
        <v>#REF!</v>
      </c>
      <c r="B127" s="289"/>
      <c r="C127" s="289"/>
      <c r="D127" s="289"/>
      <c r="E127" s="289"/>
      <c r="F127" s="289"/>
      <c r="G127" s="289"/>
      <c r="H127" s="289"/>
      <c r="I127" s="285" t="e">
        <f>#REF!</f>
        <v>#REF!</v>
      </c>
      <c r="J127" s="975"/>
      <c r="K127" s="975"/>
      <c r="L127" s="975"/>
      <c r="M127" s="975"/>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304"/>
      <c r="CF127" s="304"/>
      <c r="CG127" s="304"/>
      <c r="CH127" s="304"/>
      <c r="CI127" s="304"/>
      <c r="CJ127" s="304"/>
      <c r="CK127" s="304"/>
      <c r="CL127" s="304"/>
      <c r="CM127" s="304"/>
      <c r="CN127" s="304"/>
      <c r="CO127" s="304"/>
      <c r="CP127" s="304"/>
      <c r="CQ127" s="304"/>
      <c r="CR127" s="304"/>
      <c r="CS127" s="304"/>
      <c r="CT127" s="304"/>
      <c r="CU127" s="304"/>
      <c r="CV127" s="304"/>
    </row>
    <row r="128" spans="1:100" s="274" customFormat="1" ht="20.100000000000001" hidden="1" customHeight="1">
      <c r="A128" s="286" t="e">
        <f>#REF!</f>
        <v>#REF!</v>
      </c>
      <c r="B128" s="286"/>
      <c r="C128" s="286"/>
      <c r="D128" s="286"/>
      <c r="E128" s="286"/>
      <c r="F128" s="286"/>
      <c r="G128" s="286"/>
      <c r="H128" s="286"/>
      <c r="I128" s="295" t="e">
        <f>#REF!</f>
        <v>#REF!</v>
      </c>
      <c r="J128" s="975" t="e">
        <f>#REF!</f>
        <v>#REF!</v>
      </c>
      <c r="K128" s="975"/>
      <c r="L128" s="975"/>
      <c r="M128" s="975"/>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row>
    <row r="129" spans="1:100" s="274" customFormat="1" ht="20.100000000000001" hidden="1" customHeight="1">
      <c r="A129" s="286" t="e">
        <f>#REF!</f>
        <v>#REF!</v>
      </c>
      <c r="B129" s="286"/>
      <c r="C129" s="286"/>
      <c r="D129" s="286"/>
      <c r="E129" s="286"/>
      <c r="F129" s="286"/>
      <c r="G129" s="286"/>
      <c r="H129" s="286"/>
      <c r="I129" s="295" t="e">
        <f>#REF!</f>
        <v>#REF!</v>
      </c>
      <c r="J129" s="975" t="e">
        <f>#REF!</f>
        <v>#REF!</v>
      </c>
      <c r="K129" s="975"/>
      <c r="L129" s="975"/>
      <c r="M129" s="975"/>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4"/>
      <c r="BO129" s="304"/>
      <c r="BP129" s="304"/>
      <c r="BQ129" s="304"/>
      <c r="BR129" s="304"/>
      <c r="BS129" s="304"/>
      <c r="BT129" s="304"/>
      <c r="BU129" s="304"/>
      <c r="BV129" s="304"/>
      <c r="BW129" s="304"/>
      <c r="BX129" s="304"/>
      <c r="BY129" s="304"/>
      <c r="BZ129" s="304"/>
      <c r="CA129" s="304"/>
      <c r="CB129" s="304"/>
      <c r="CC129" s="304"/>
      <c r="CD129" s="304"/>
      <c r="CE129" s="304"/>
      <c r="CF129" s="304"/>
      <c r="CG129" s="304"/>
      <c r="CH129" s="304"/>
      <c r="CI129" s="304"/>
      <c r="CJ129" s="304"/>
      <c r="CK129" s="304"/>
      <c r="CL129" s="304"/>
      <c r="CM129" s="304"/>
      <c r="CN129" s="304"/>
      <c r="CO129" s="304"/>
      <c r="CP129" s="304"/>
      <c r="CQ129" s="304"/>
      <c r="CR129" s="304"/>
      <c r="CS129" s="304"/>
      <c r="CT129" s="304"/>
      <c r="CU129" s="304"/>
      <c r="CV129" s="304"/>
    </row>
    <row r="130" spans="1:100" s="274" customFormat="1" ht="20.100000000000001" hidden="1" customHeight="1">
      <c r="A130" s="286" t="e">
        <f>#REF!</f>
        <v>#REF!</v>
      </c>
      <c r="B130" s="286"/>
      <c r="C130" s="286"/>
      <c r="D130" s="286"/>
      <c r="E130" s="286"/>
      <c r="F130" s="286"/>
      <c r="G130" s="286"/>
      <c r="H130" s="286"/>
      <c r="I130" s="295" t="e">
        <f>#REF!</f>
        <v>#REF!</v>
      </c>
      <c r="J130" s="975" t="e">
        <f>#REF!</f>
        <v>#REF!</v>
      </c>
      <c r="K130" s="975"/>
      <c r="L130" s="975"/>
      <c r="M130" s="975"/>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4"/>
      <c r="BE130" s="304"/>
      <c r="BF130" s="304"/>
      <c r="BG130" s="304"/>
      <c r="BH130" s="304"/>
      <c r="BI130" s="304"/>
      <c r="BJ130" s="304"/>
      <c r="BK130" s="304"/>
      <c r="BL130" s="304"/>
      <c r="BM130" s="304"/>
      <c r="BN130" s="304"/>
      <c r="BO130" s="304"/>
      <c r="BP130" s="304"/>
      <c r="BQ130" s="304"/>
      <c r="BR130" s="304"/>
      <c r="BS130" s="304"/>
      <c r="BT130" s="304"/>
      <c r="BU130" s="304"/>
      <c r="BV130" s="304"/>
      <c r="BW130" s="304"/>
      <c r="BX130" s="304"/>
      <c r="BY130" s="304"/>
      <c r="BZ130" s="304"/>
      <c r="CA130" s="304"/>
      <c r="CB130" s="304"/>
      <c r="CC130" s="304"/>
      <c r="CD130" s="304"/>
      <c r="CE130" s="304"/>
      <c r="CF130" s="304"/>
      <c r="CG130" s="304"/>
      <c r="CH130" s="304"/>
      <c r="CI130" s="304"/>
      <c r="CJ130" s="304"/>
      <c r="CK130" s="304"/>
      <c r="CL130" s="304"/>
      <c r="CM130" s="304"/>
      <c r="CN130" s="304"/>
      <c r="CO130" s="304"/>
      <c r="CP130" s="304"/>
      <c r="CQ130" s="304"/>
      <c r="CR130" s="304"/>
      <c r="CS130" s="304"/>
      <c r="CT130" s="304"/>
      <c r="CU130" s="304"/>
      <c r="CV130" s="304"/>
    </row>
    <row r="131" spans="1:100" s="274" customFormat="1" ht="20.100000000000001" hidden="1" customHeight="1">
      <c r="A131" s="286" t="e">
        <f>#REF!</f>
        <v>#REF!</v>
      </c>
      <c r="B131" s="286"/>
      <c r="C131" s="286"/>
      <c r="D131" s="286"/>
      <c r="E131" s="286"/>
      <c r="F131" s="286"/>
      <c r="G131" s="286"/>
      <c r="H131" s="286"/>
      <c r="I131" s="295" t="e">
        <f>#REF!</f>
        <v>#REF!</v>
      </c>
      <c r="J131" s="975" t="e">
        <f>#REF!</f>
        <v>#REF!</v>
      </c>
      <c r="K131" s="975"/>
      <c r="L131" s="975"/>
      <c r="M131" s="975"/>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4"/>
      <c r="CP131" s="304"/>
      <c r="CQ131" s="304"/>
      <c r="CR131" s="304"/>
      <c r="CS131" s="304"/>
      <c r="CT131" s="304"/>
      <c r="CU131" s="304"/>
      <c r="CV131" s="304"/>
    </row>
    <row r="132" spans="1:100" s="274" customFormat="1" ht="20.100000000000001" hidden="1" customHeight="1">
      <c r="A132" s="286" t="e">
        <f>#REF!</f>
        <v>#REF!</v>
      </c>
      <c r="B132" s="286"/>
      <c r="C132" s="286"/>
      <c r="D132" s="286"/>
      <c r="E132" s="286"/>
      <c r="F132" s="286"/>
      <c r="G132" s="286"/>
      <c r="H132" s="286"/>
      <c r="I132" s="295" t="e">
        <f>#REF!</f>
        <v>#REF!</v>
      </c>
      <c r="J132" s="975" t="e">
        <f>#REF!</f>
        <v>#REF!</v>
      </c>
      <c r="K132" s="975"/>
      <c r="L132" s="975"/>
      <c r="M132" s="975"/>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4"/>
      <c r="BJ132" s="304"/>
      <c r="BK132" s="304"/>
      <c r="BL132" s="304"/>
      <c r="BM132" s="304"/>
      <c r="BN132" s="304"/>
      <c r="BO132" s="304"/>
      <c r="BP132" s="304"/>
      <c r="BQ132" s="304"/>
      <c r="BR132" s="304"/>
      <c r="BS132" s="304"/>
      <c r="BT132" s="304"/>
      <c r="BU132" s="304"/>
      <c r="BV132" s="304"/>
      <c r="BW132" s="304"/>
      <c r="BX132" s="304"/>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row>
    <row r="133" spans="1:100" s="274" customFormat="1" ht="20.100000000000001" hidden="1" customHeight="1">
      <c r="A133" s="286" t="e">
        <f>#REF!</f>
        <v>#REF!</v>
      </c>
      <c r="B133" s="286"/>
      <c r="C133" s="286"/>
      <c r="D133" s="286"/>
      <c r="E133" s="286"/>
      <c r="F133" s="286"/>
      <c r="G133" s="286"/>
      <c r="H133" s="286"/>
      <c r="I133" s="295" t="e">
        <f>#REF!</f>
        <v>#REF!</v>
      </c>
      <c r="J133" s="975" t="e">
        <f>#REF!</f>
        <v>#REF!</v>
      </c>
      <c r="K133" s="975"/>
      <c r="L133" s="975"/>
      <c r="M133" s="975"/>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304"/>
      <c r="CD133" s="304"/>
      <c r="CE133" s="304"/>
      <c r="CF133" s="304"/>
      <c r="CG133" s="304"/>
      <c r="CH133" s="304"/>
      <c r="CI133" s="304"/>
      <c r="CJ133" s="304"/>
      <c r="CK133" s="304"/>
      <c r="CL133" s="304"/>
      <c r="CM133" s="304"/>
      <c r="CN133" s="304"/>
      <c r="CO133" s="304"/>
      <c r="CP133" s="304"/>
      <c r="CQ133" s="304"/>
      <c r="CR133" s="304"/>
      <c r="CS133" s="304"/>
      <c r="CT133" s="304"/>
      <c r="CU133" s="304"/>
      <c r="CV133" s="304"/>
    </row>
    <row r="134" spans="1:100" s="274" customFormat="1" ht="20.100000000000001" hidden="1" customHeight="1">
      <c r="A134" s="296"/>
      <c r="B134" s="296"/>
      <c r="C134" s="296"/>
      <c r="D134" s="296"/>
      <c r="E134" s="296"/>
      <c r="F134" s="296"/>
      <c r="G134" s="296"/>
      <c r="H134" s="296"/>
      <c r="I134" s="285" t="e">
        <f>#REF!</f>
        <v>#REF!</v>
      </c>
      <c r="J134" s="975" t="e">
        <f>#REF!</f>
        <v>#REF!</v>
      </c>
      <c r="K134" s="975"/>
      <c r="L134" s="975"/>
      <c r="M134" s="975"/>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row>
    <row r="135" spans="1:100" s="274" customFormat="1" ht="35.25" hidden="1" customHeight="1">
      <c r="A135" s="289" t="e">
        <f>#REF!</f>
        <v>#REF!</v>
      </c>
      <c r="B135" s="289"/>
      <c r="C135" s="289"/>
      <c r="D135" s="289"/>
      <c r="E135" s="289"/>
      <c r="F135" s="289"/>
      <c r="G135" s="289"/>
      <c r="H135" s="289"/>
      <c r="I135" s="285" t="e">
        <f>#REF!</f>
        <v>#REF!</v>
      </c>
      <c r="J135" s="975"/>
      <c r="K135" s="975"/>
      <c r="L135" s="975"/>
      <c r="M135" s="975"/>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row>
    <row r="136" spans="1:100" s="274" customFormat="1" ht="19.5" hidden="1" customHeight="1">
      <c r="A136" s="286" t="e">
        <f>#REF!</f>
        <v>#REF!</v>
      </c>
      <c r="B136" s="286"/>
      <c r="C136" s="286"/>
      <c r="D136" s="286"/>
      <c r="E136" s="286"/>
      <c r="F136" s="286"/>
      <c r="G136" s="286"/>
      <c r="H136" s="286"/>
      <c r="I136" s="295" t="e">
        <f>#REF!</f>
        <v>#REF!</v>
      </c>
      <c r="J136" s="975" t="e">
        <f>#REF!</f>
        <v>#REF!</v>
      </c>
      <c r="K136" s="975"/>
      <c r="L136" s="975"/>
      <c r="M136" s="975"/>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4"/>
      <c r="AR136" s="304"/>
      <c r="AS136" s="304"/>
      <c r="AT136" s="304"/>
      <c r="AU136" s="304"/>
      <c r="AV136" s="304"/>
      <c r="AW136" s="304"/>
      <c r="AX136" s="304"/>
      <c r="AY136" s="304"/>
      <c r="AZ136" s="304"/>
      <c r="BA136" s="304"/>
      <c r="BB136" s="304"/>
      <c r="BC136" s="304"/>
      <c r="BD136" s="304"/>
      <c r="BE136" s="304"/>
      <c r="BF136" s="304"/>
      <c r="BG136" s="304"/>
      <c r="BH136" s="304"/>
      <c r="BI136" s="304"/>
      <c r="BJ136" s="304"/>
      <c r="BK136" s="304"/>
      <c r="BL136" s="304"/>
      <c r="BM136" s="304"/>
      <c r="BN136" s="304"/>
      <c r="BO136" s="304"/>
      <c r="BP136" s="304"/>
      <c r="BQ136" s="304"/>
      <c r="BR136" s="304"/>
      <c r="BS136" s="304"/>
      <c r="BT136" s="304"/>
      <c r="BU136" s="304"/>
      <c r="BV136" s="304"/>
      <c r="BW136" s="304"/>
      <c r="BX136" s="304"/>
      <c r="BY136" s="304"/>
      <c r="BZ136" s="304"/>
      <c r="CA136" s="304"/>
      <c r="CB136" s="304"/>
      <c r="CC136" s="304"/>
      <c r="CD136" s="304"/>
      <c r="CE136" s="304"/>
      <c r="CF136" s="304"/>
      <c r="CG136" s="304"/>
      <c r="CH136" s="304"/>
      <c r="CI136" s="304"/>
      <c r="CJ136" s="304"/>
      <c r="CK136" s="304"/>
      <c r="CL136" s="304"/>
      <c r="CM136" s="304"/>
      <c r="CN136" s="304"/>
      <c r="CO136" s="304"/>
      <c r="CP136" s="304"/>
      <c r="CQ136" s="304"/>
      <c r="CR136" s="304"/>
      <c r="CS136" s="304"/>
      <c r="CT136" s="304"/>
      <c r="CU136" s="304"/>
      <c r="CV136" s="304"/>
    </row>
    <row r="137" spans="1:100" s="274" customFormat="1" ht="19.5" hidden="1" customHeight="1">
      <c r="A137" s="286" t="e">
        <f>#REF!</f>
        <v>#REF!</v>
      </c>
      <c r="B137" s="286"/>
      <c r="C137" s="286"/>
      <c r="D137" s="286"/>
      <c r="E137" s="286"/>
      <c r="F137" s="286"/>
      <c r="G137" s="286"/>
      <c r="H137" s="286"/>
      <c r="I137" s="295" t="e">
        <f>#REF!</f>
        <v>#REF!</v>
      </c>
      <c r="J137" s="975" t="e">
        <f>#REF!</f>
        <v>#REF!</v>
      </c>
      <c r="K137" s="975"/>
      <c r="L137" s="975"/>
      <c r="M137" s="975"/>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4"/>
      <c r="BZ137" s="304"/>
      <c r="CA137" s="304"/>
      <c r="CB137" s="304"/>
      <c r="CC137" s="304"/>
      <c r="CD137" s="304"/>
      <c r="CE137" s="304"/>
      <c r="CF137" s="304"/>
      <c r="CG137" s="304"/>
      <c r="CH137" s="304"/>
      <c r="CI137" s="304"/>
      <c r="CJ137" s="304"/>
      <c r="CK137" s="304"/>
      <c r="CL137" s="304"/>
      <c r="CM137" s="304"/>
      <c r="CN137" s="304"/>
      <c r="CO137" s="304"/>
      <c r="CP137" s="304"/>
      <c r="CQ137" s="304"/>
      <c r="CR137" s="304"/>
      <c r="CS137" s="304"/>
      <c r="CT137" s="304"/>
      <c r="CU137" s="304"/>
      <c r="CV137" s="304"/>
    </row>
    <row r="138" spans="1:100" s="274" customFormat="1" ht="19.5" hidden="1" customHeight="1">
      <c r="A138" s="286" t="e">
        <f>#REF!</f>
        <v>#REF!</v>
      </c>
      <c r="B138" s="286"/>
      <c r="C138" s="286"/>
      <c r="D138" s="286"/>
      <c r="E138" s="286"/>
      <c r="F138" s="286"/>
      <c r="G138" s="286"/>
      <c r="H138" s="286"/>
      <c r="I138" s="295" t="e">
        <f>#REF!</f>
        <v>#REF!</v>
      </c>
      <c r="J138" s="975" t="e">
        <f>#REF!</f>
        <v>#REF!</v>
      </c>
      <c r="K138" s="975"/>
      <c r="L138" s="975"/>
      <c r="M138" s="975"/>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4"/>
      <c r="BZ138" s="304"/>
      <c r="CA138" s="304"/>
      <c r="CB138" s="304"/>
      <c r="CC138" s="304"/>
      <c r="CD138" s="304"/>
      <c r="CE138" s="304"/>
      <c r="CF138" s="304"/>
      <c r="CG138" s="304"/>
      <c r="CH138" s="304"/>
      <c r="CI138" s="304"/>
      <c r="CJ138" s="304"/>
      <c r="CK138" s="304"/>
      <c r="CL138" s="304"/>
      <c r="CM138" s="304"/>
      <c r="CN138" s="304"/>
      <c r="CO138" s="304"/>
      <c r="CP138" s="304"/>
      <c r="CQ138" s="304"/>
      <c r="CR138" s="304"/>
      <c r="CS138" s="304"/>
      <c r="CT138" s="304"/>
      <c r="CU138" s="304"/>
      <c r="CV138" s="304"/>
    </row>
    <row r="139" spans="1:100" s="274" customFormat="1" ht="19.5" hidden="1" customHeight="1">
      <c r="A139" s="286" t="e">
        <f>#REF!</f>
        <v>#REF!</v>
      </c>
      <c r="B139" s="286"/>
      <c r="C139" s="286"/>
      <c r="D139" s="286"/>
      <c r="E139" s="286"/>
      <c r="F139" s="286"/>
      <c r="G139" s="286"/>
      <c r="H139" s="286"/>
      <c r="I139" s="295" t="e">
        <f>#REF!</f>
        <v>#REF!</v>
      </c>
      <c r="J139" s="975" t="e">
        <f>#REF!</f>
        <v>#REF!</v>
      </c>
      <c r="K139" s="975"/>
      <c r="L139" s="975"/>
      <c r="M139" s="975"/>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c r="BA139" s="304"/>
      <c r="BB139" s="304"/>
      <c r="BC139" s="304"/>
      <c r="BD139" s="304"/>
      <c r="BE139" s="304"/>
      <c r="BF139" s="304"/>
      <c r="BG139" s="304"/>
      <c r="BH139" s="304"/>
      <c r="BI139" s="304"/>
      <c r="BJ139" s="304"/>
      <c r="BK139" s="304"/>
      <c r="BL139" s="304"/>
      <c r="BM139" s="304"/>
      <c r="BN139" s="304"/>
      <c r="BO139" s="304"/>
      <c r="BP139" s="304"/>
      <c r="BQ139" s="304"/>
      <c r="BR139" s="304"/>
      <c r="BS139" s="304"/>
      <c r="BT139" s="304"/>
      <c r="BU139" s="304"/>
      <c r="BV139" s="304"/>
      <c r="BW139" s="304"/>
      <c r="BX139" s="304"/>
      <c r="BY139" s="304"/>
      <c r="BZ139" s="304"/>
      <c r="CA139" s="304"/>
      <c r="CB139" s="304"/>
      <c r="CC139" s="304"/>
      <c r="CD139" s="304"/>
      <c r="CE139" s="304"/>
      <c r="CF139" s="304"/>
      <c r="CG139" s="304"/>
      <c r="CH139" s="304"/>
      <c r="CI139" s="304"/>
      <c r="CJ139" s="304"/>
      <c r="CK139" s="304"/>
      <c r="CL139" s="304"/>
      <c r="CM139" s="304"/>
      <c r="CN139" s="304"/>
      <c r="CO139" s="304"/>
      <c r="CP139" s="304"/>
      <c r="CQ139" s="304"/>
      <c r="CR139" s="304"/>
      <c r="CS139" s="304"/>
      <c r="CT139" s="304"/>
      <c r="CU139" s="304"/>
      <c r="CV139" s="304"/>
    </row>
    <row r="140" spans="1:100" s="274" customFormat="1" ht="33" hidden="1" customHeight="1">
      <c r="A140" s="286" t="e">
        <f>#REF!</f>
        <v>#REF!</v>
      </c>
      <c r="B140" s="286"/>
      <c r="C140" s="286"/>
      <c r="D140" s="286"/>
      <c r="E140" s="286"/>
      <c r="F140" s="286"/>
      <c r="G140" s="286"/>
      <c r="H140" s="286"/>
      <c r="I140" s="295" t="e">
        <f>#REF!</f>
        <v>#REF!</v>
      </c>
      <c r="J140" s="975" t="e">
        <f>#REF!</f>
        <v>#REF!</v>
      </c>
      <c r="K140" s="975"/>
      <c r="L140" s="975"/>
      <c r="M140" s="975"/>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row>
    <row r="141" spans="1:100" s="274" customFormat="1" ht="19.5" hidden="1" customHeight="1">
      <c r="A141" s="286" t="e">
        <f>#REF!</f>
        <v>#REF!</v>
      </c>
      <c r="B141" s="286"/>
      <c r="C141" s="286"/>
      <c r="D141" s="286"/>
      <c r="E141" s="286"/>
      <c r="F141" s="286"/>
      <c r="G141" s="286"/>
      <c r="H141" s="286"/>
      <c r="I141" s="295" t="e">
        <f>#REF!</f>
        <v>#REF!</v>
      </c>
      <c r="J141" s="975" t="e">
        <f>#REF!</f>
        <v>#REF!</v>
      </c>
      <c r="K141" s="975"/>
      <c r="L141" s="975"/>
      <c r="M141" s="975"/>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4"/>
      <c r="AR141" s="304"/>
      <c r="AS141" s="304"/>
      <c r="AT141" s="304"/>
      <c r="AU141" s="304"/>
      <c r="AV141" s="304"/>
      <c r="AW141" s="304"/>
      <c r="AX141" s="304"/>
      <c r="AY141" s="304"/>
      <c r="AZ141" s="304"/>
      <c r="BA141" s="304"/>
      <c r="BB141" s="304"/>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4"/>
      <c r="BZ141" s="304"/>
      <c r="CA141" s="304"/>
      <c r="CB141" s="304"/>
      <c r="CC141" s="304"/>
      <c r="CD141" s="304"/>
      <c r="CE141" s="304"/>
      <c r="CF141" s="304"/>
      <c r="CG141" s="304"/>
      <c r="CH141" s="304"/>
      <c r="CI141" s="304"/>
      <c r="CJ141" s="304"/>
      <c r="CK141" s="304"/>
      <c r="CL141" s="304"/>
      <c r="CM141" s="304"/>
      <c r="CN141" s="304"/>
      <c r="CO141" s="304"/>
      <c r="CP141" s="304"/>
      <c r="CQ141" s="304"/>
      <c r="CR141" s="304"/>
      <c r="CS141" s="304"/>
      <c r="CT141" s="304"/>
      <c r="CU141" s="304"/>
      <c r="CV141" s="304"/>
    </row>
    <row r="142" spans="1:100" s="274" customFormat="1" ht="19.5" hidden="1" customHeight="1">
      <c r="A142" s="286" t="e">
        <f>#REF!</f>
        <v>#REF!</v>
      </c>
      <c r="B142" s="286"/>
      <c r="C142" s="286"/>
      <c r="D142" s="286"/>
      <c r="E142" s="286"/>
      <c r="F142" s="286"/>
      <c r="G142" s="286"/>
      <c r="H142" s="286"/>
      <c r="I142" s="295" t="e">
        <f>#REF!</f>
        <v>#REF!</v>
      </c>
      <c r="J142" s="975" t="e">
        <f>#REF!</f>
        <v>#REF!</v>
      </c>
      <c r="K142" s="975"/>
      <c r="L142" s="975"/>
      <c r="M142" s="975"/>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4"/>
      <c r="AZ142" s="304"/>
      <c r="BA142" s="304"/>
      <c r="BB142" s="304"/>
      <c r="BC142" s="304"/>
      <c r="BD142" s="304"/>
      <c r="BE142" s="304"/>
      <c r="BF142" s="304"/>
      <c r="BG142" s="304"/>
      <c r="BH142" s="304"/>
      <c r="BI142" s="304"/>
      <c r="BJ142" s="304"/>
      <c r="BK142" s="304"/>
      <c r="BL142" s="304"/>
      <c r="BM142" s="304"/>
      <c r="BN142" s="304"/>
      <c r="BO142" s="304"/>
      <c r="BP142" s="304"/>
      <c r="BQ142" s="304"/>
      <c r="BR142" s="304"/>
      <c r="BS142" s="304"/>
      <c r="BT142" s="304"/>
      <c r="BU142" s="304"/>
      <c r="BV142" s="304"/>
      <c r="BW142" s="304"/>
      <c r="BX142" s="304"/>
      <c r="BY142" s="304"/>
      <c r="BZ142" s="304"/>
      <c r="CA142" s="304"/>
      <c r="CB142" s="304"/>
      <c r="CC142" s="304"/>
      <c r="CD142" s="304"/>
      <c r="CE142" s="304"/>
      <c r="CF142" s="304"/>
      <c r="CG142" s="304"/>
      <c r="CH142" s="304"/>
      <c r="CI142" s="304"/>
      <c r="CJ142" s="304"/>
      <c r="CK142" s="304"/>
      <c r="CL142" s="304"/>
      <c r="CM142" s="304"/>
      <c r="CN142" s="304"/>
      <c r="CO142" s="304"/>
      <c r="CP142" s="304"/>
      <c r="CQ142" s="304"/>
      <c r="CR142" s="304"/>
      <c r="CS142" s="304"/>
      <c r="CT142" s="304"/>
      <c r="CU142" s="304"/>
      <c r="CV142" s="304"/>
    </row>
    <row r="143" spans="1:100" s="274" customFormat="1" ht="19.5" hidden="1" customHeight="1">
      <c r="A143" s="286" t="e">
        <f>#REF!</f>
        <v>#REF!</v>
      </c>
      <c r="B143" s="286"/>
      <c r="C143" s="286"/>
      <c r="D143" s="286"/>
      <c r="E143" s="286"/>
      <c r="F143" s="286"/>
      <c r="G143" s="286"/>
      <c r="H143" s="286"/>
      <c r="I143" s="295" t="e">
        <f>#REF!</f>
        <v>#REF!</v>
      </c>
      <c r="J143" s="975" t="e">
        <f>#REF!</f>
        <v>#REF!</v>
      </c>
      <c r="K143" s="975"/>
      <c r="L143" s="975"/>
      <c r="M143" s="975"/>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4"/>
      <c r="AR143" s="304"/>
      <c r="AS143" s="304"/>
      <c r="AT143" s="304"/>
      <c r="AU143" s="304"/>
      <c r="AV143" s="304"/>
      <c r="AW143" s="304"/>
      <c r="AX143" s="304"/>
      <c r="AY143" s="304"/>
      <c r="AZ143" s="304"/>
      <c r="BA143" s="304"/>
      <c r="BB143" s="304"/>
      <c r="BC143" s="304"/>
      <c r="BD143" s="304"/>
      <c r="BE143" s="304"/>
      <c r="BF143" s="304"/>
      <c r="BG143" s="304"/>
      <c r="BH143" s="304"/>
      <c r="BI143" s="304"/>
      <c r="BJ143" s="304"/>
      <c r="BK143" s="304"/>
      <c r="BL143" s="304"/>
      <c r="BM143" s="304"/>
      <c r="BN143" s="304"/>
      <c r="BO143" s="304"/>
      <c r="BP143" s="304"/>
      <c r="BQ143" s="304"/>
      <c r="BR143" s="304"/>
      <c r="BS143" s="304"/>
      <c r="BT143" s="304"/>
      <c r="BU143" s="304"/>
      <c r="BV143" s="304"/>
      <c r="BW143" s="304"/>
      <c r="BX143" s="304"/>
      <c r="BY143" s="304"/>
      <c r="BZ143" s="304"/>
      <c r="CA143" s="304"/>
      <c r="CB143" s="304"/>
      <c r="CC143" s="304"/>
      <c r="CD143" s="304"/>
      <c r="CE143" s="304"/>
      <c r="CF143" s="304"/>
      <c r="CG143" s="304"/>
      <c r="CH143" s="304"/>
      <c r="CI143" s="304"/>
      <c r="CJ143" s="304"/>
      <c r="CK143" s="304"/>
      <c r="CL143" s="304"/>
      <c r="CM143" s="304"/>
      <c r="CN143" s="304"/>
      <c r="CO143" s="304"/>
      <c r="CP143" s="304"/>
      <c r="CQ143" s="304"/>
      <c r="CR143" s="304"/>
      <c r="CS143" s="304"/>
      <c r="CT143" s="304"/>
      <c r="CU143" s="304"/>
      <c r="CV143" s="304"/>
    </row>
    <row r="144" spans="1:100" s="274" customFormat="1" ht="19.5" hidden="1" customHeight="1">
      <c r="A144" s="286" t="e">
        <f>#REF!</f>
        <v>#REF!</v>
      </c>
      <c r="B144" s="286"/>
      <c r="C144" s="286"/>
      <c r="D144" s="286"/>
      <c r="E144" s="286"/>
      <c r="F144" s="286"/>
      <c r="G144" s="286"/>
      <c r="H144" s="286"/>
      <c r="I144" s="295" t="e">
        <f>#REF!</f>
        <v>#REF!</v>
      </c>
      <c r="J144" s="975" t="e">
        <f>#REF!</f>
        <v>#REF!</v>
      </c>
      <c r="K144" s="975"/>
      <c r="L144" s="975"/>
      <c r="M144" s="975"/>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4"/>
      <c r="AZ144" s="304"/>
      <c r="BA144" s="304"/>
      <c r="BB144" s="304"/>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4"/>
      <c r="BZ144" s="304"/>
      <c r="CA144" s="304"/>
      <c r="CB144" s="304"/>
      <c r="CC144" s="304"/>
      <c r="CD144" s="304"/>
      <c r="CE144" s="304"/>
      <c r="CF144" s="304"/>
      <c r="CG144" s="304"/>
      <c r="CH144" s="304"/>
      <c r="CI144" s="304"/>
      <c r="CJ144" s="304"/>
      <c r="CK144" s="304"/>
      <c r="CL144" s="304"/>
      <c r="CM144" s="304"/>
      <c r="CN144" s="304"/>
      <c r="CO144" s="304"/>
      <c r="CP144" s="304"/>
      <c r="CQ144" s="304"/>
      <c r="CR144" s="304"/>
      <c r="CS144" s="304"/>
      <c r="CT144" s="304"/>
      <c r="CU144" s="304"/>
      <c r="CV144" s="304"/>
    </row>
    <row r="145" spans="1:100" s="274" customFormat="1" ht="19.5" hidden="1" customHeight="1">
      <c r="A145" s="296"/>
      <c r="B145" s="296"/>
      <c r="C145" s="296"/>
      <c r="D145" s="296"/>
      <c r="E145" s="296"/>
      <c r="F145" s="296"/>
      <c r="G145" s="296"/>
      <c r="H145" s="296"/>
      <c r="I145" s="285" t="e">
        <f>#REF!</f>
        <v>#REF!</v>
      </c>
      <c r="J145" s="975" t="e">
        <f>#REF!</f>
        <v>#REF!</v>
      </c>
      <c r="K145" s="975"/>
      <c r="L145" s="975"/>
      <c r="M145" s="975"/>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4"/>
      <c r="BZ145" s="304"/>
      <c r="CA145" s="304"/>
      <c r="CB145" s="304"/>
      <c r="CC145" s="304"/>
      <c r="CD145" s="304"/>
      <c r="CE145" s="304"/>
      <c r="CF145" s="304"/>
      <c r="CG145" s="304"/>
      <c r="CH145" s="304"/>
      <c r="CI145" s="304"/>
      <c r="CJ145" s="304"/>
      <c r="CK145" s="304"/>
      <c r="CL145" s="304"/>
      <c r="CM145" s="304"/>
      <c r="CN145" s="304"/>
      <c r="CO145" s="304"/>
      <c r="CP145" s="304"/>
      <c r="CQ145" s="304"/>
      <c r="CR145" s="304"/>
      <c r="CS145" s="304"/>
      <c r="CT145" s="304"/>
      <c r="CU145" s="304"/>
      <c r="CV145" s="304"/>
    </row>
    <row r="146" spans="1:100" s="274" customFormat="1" ht="19.5" hidden="1" customHeight="1">
      <c r="A146" s="289" t="e">
        <f>#REF!</f>
        <v>#REF!</v>
      </c>
      <c r="B146" s="289"/>
      <c r="C146" s="289"/>
      <c r="D146" s="289"/>
      <c r="E146" s="289"/>
      <c r="F146" s="289"/>
      <c r="G146" s="289"/>
      <c r="H146" s="289"/>
      <c r="I146" s="285" t="e">
        <f>#REF!</f>
        <v>#REF!</v>
      </c>
      <c r="J146" s="975"/>
      <c r="K146" s="975"/>
      <c r="L146" s="975"/>
      <c r="M146" s="975"/>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c r="BG146" s="304"/>
      <c r="BH146" s="304"/>
      <c r="BI146" s="304"/>
      <c r="BJ146" s="304"/>
      <c r="BK146" s="304"/>
      <c r="BL146" s="304"/>
      <c r="BM146" s="304"/>
      <c r="BN146" s="304"/>
      <c r="BO146" s="304"/>
      <c r="BP146" s="304"/>
      <c r="BQ146" s="304"/>
      <c r="BR146" s="304"/>
      <c r="BS146" s="304"/>
      <c r="BT146" s="304"/>
      <c r="BU146" s="304"/>
      <c r="BV146" s="304"/>
      <c r="BW146" s="304"/>
      <c r="BX146" s="304"/>
      <c r="BY146" s="304"/>
      <c r="BZ146" s="304"/>
      <c r="CA146" s="304"/>
      <c r="CB146" s="304"/>
      <c r="CC146" s="304"/>
      <c r="CD146" s="304"/>
      <c r="CE146" s="304"/>
      <c r="CF146" s="304"/>
      <c r="CG146" s="304"/>
      <c r="CH146" s="304"/>
      <c r="CI146" s="304"/>
      <c r="CJ146" s="304"/>
      <c r="CK146" s="304"/>
      <c r="CL146" s="304"/>
      <c r="CM146" s="304"/>
      <c r="CN146" s="304"/>
      <c r="CO146" s="304"/>
      <c r="CP146" s="304"/>
      <c r="CQ146" s="304"/>
      <c r="CR146" s="304"/>
      <c r="CS146" s="304"/>
      <c r="CT146" s="304"/>
      <c r="CU146" s="304"/>
      <c r="CV146" s="304"/>
    </row>
    <row r="147" spans="1:100" s="274" customFormat="1" ht="19.5" hidden="1" customHeight="1">
      <c r="A147" s="286" t="e">
        <f>#REF!</f>
        <v>#REF!</v>
      </c>
      <c r="B147" s="286"/>
      <c r="C147" s="286"/>
      <c r="D147" s="286"/>
      <c r="E147" s="286"/>
      <c r="F147" s="286"/>
      <c r="G147" s="286"/>
      <c r="H147" s="286"/>
      <c r="I147" s="287" t="e">
        <f>#REF!</f>
        <v>#REF!</v>
      </c>
      <c r="J147" s="975" t="e">
        <f>#REF!</f>
        <v>#REF!</v>
      </c>
      <c r="K147" s="975"/>
      <c r="L147" s="975"/>
      <c r="M147" s="975"/>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c r="AR147" s="304"/>
      <c r="AS147" s="304"/>
      <c r="AT147" s="304"/>
      <c r="AU147" s="304"/>
      <c r="AV147" s="304"/>
      <c r="AW147" s="304"/>
      <c r="AX147" s="304"/>
      <c r="AY147" s="304"/>
      <c r="AZ147" s="304"/>
      <c r="BA147" s="304"/>
      <c r="BB147" s="304"/>
      <c r="BC147" s="304"/>
      <c r="BD147" s="304"/>
      <c r="BE147" s="304"/>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4"/>
      <c r="CE147" s="304"/>
      <c r="CF147" s="304"/>
      <c r="CG147" s="304"/>
      <c r="CH147" s="304"/>
      <c r="CI147" s="304"/>
      <c r="CJ147" s="304"/>
      <c r="CK147" s="304"/>
      <c r="CL147" s="304"/>
      <c r="CM147" s="304"/>
      <c r="CN147" s="304"/>
      <c r="CO147" s="304"/>
      <c r="CP147" s="304"/>
      <c r="CQ147" s="304"/>
      <c r="CR147" s="304"/>
      <c r="CS147" s="304"/>
      <c r="CT147" s="304"/>
      <c r="CU147" s="304"/>
      <c r="CV147" s="304"/>
    </row>
    <row r="148" spans="1:100" s="274" customFormat="1" ht="19.5" hidden="1" customHeight="1">
      <c r="A148" s="286" t="e">
        <f>#REF!</f>
        <v>#REF!</v>
      </c>
      <c r="B148" s="286"/>
      <c r="C148" s="286"/>
      <c r="D148" s="286"/>
      <c r="E148" s="286"/>
      <c r="F148" s="286"/>
      <c r="G148" s="286"/>
      <c r="H148" s="286"/>
      <c r="I148" s="287" t="e">
        <f>#REF!</f>
        <v>#REF!</v>
      </c>
      <c r="J148" s="975" t="e">
        <f>#REF!</f>
        <v>#REF!</v>
      </c>
      <c r="K148" s="975"/>
      <c r="L148" s="975"/>
      <c r="M148" s="975"/>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304"/>
      <c r="BP148" s="304"/>
      <c r="BQ148" s="304"/>
      <c r="BR148" s="304"/>
      <c r="BS148" s="304"/>
      <c r="BT148" s="304"/>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row>
    <row r="149" spans="1:100" s="274" customFormat="1" ht="19.5" hidden="1" customHeight="1">
      <c r="A149" s="286" t="e">
        <f>#REF!</f>
        <v>#REF!</v>
      </c>
      <c r="B149" s="286"/>
      <c r="C149" s="286"/>
      <c r="D149" s="286"/>
      <c r="E149" s="286"/>
      <c r="F149" s="286"/>
      <c r="G149" s="286"/>
      <c r="H149" s="286"/>
      <c r="I149" s="287" t="e">
        <f>#REF!</f>
        <v>#REF!</v>
      </c>
      <c r="J149" s="975" t="e">
        <f>#REF!</f>
        <v>#REF!</v>
      </c>
      <c r="K149" s="975"/>
      <c r="L149" s="975"/>
      <c r="M149" s="975"/>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c r="AR149" s="304"/>
      <c r="AS149" s="304"/>
      <c r="AT149" s="304"/>
      <c r="AU149" s="304"/>
      <c r="AV149" s="304"/>
      <c r="AW149" s="304"/>
      <c r="AX149" s="304"/>
      <c r="AY149" s="304"/>
      <c r="AZ149" s="304"/>
      <c r="BA149" s="304"/>
      <c r="BB149" s="304"/>
      <c r="BC149" s="304"/>
      <c r="BD149" s="304"/>
      <c r="BE149" s="304"/>
      <c r="BF149" s="304"/>
      <c r="BG149" s="304"/>
      <c r="BH149" s="304"/>
      <c r="BI149" s="304"/>
      <c r="BJ149" s="304"/>
      <c r="BK149" s="304"/>
      <c r="BL149" s="304"/>
      <c r="BM149" s="304"/>
      <c r="BN149" s="304"/>
      <c r="BO149" s="304"/>
      <c r="BP149" s="304"/>
      <c r="BQ149" s="304"/>
      <c r="BR149" s="304"/>
      <c r="BS149" s="304"/>
      <c r="BT149" s="304"/>
      <c r="BU149" s="304"/>
      <c r="BV149" s="304"/>
      <c r="BW149" s="304"/>
      <c r="BX149" s="304"/>
      <c r="BY149" s="304"/>
      <c r="BZ149" s="304"/>
      <c r="CA149" s="304"/>
      <c r="CB149" s="304"/>
      <c r="CC149" s="304"/>
      <c r="CD149" s="304"/>
      <c r="CE149" s="304"/>
      <c r="CF149" s="304"/>
      <c r="CG149" s="304"/>
      <c r="CH149" s="304"/>
      <c r="CI149" s="304"/>
      <c r="CJ149" s="304"/>
      <c r="CK149" s="304"/>
      <c r="CL149" s="304"/>
      <c r="CM149" s="304"/>
      <c r="CN149" s="304"/>
      <c r="CO149" s="304"/>
      <c r="CP149" s="304"/>
      <c r="CQ149" s="304"/>
      <c r="CR149" s="304"/>
      <c r="CS149" s="304"/>
      <c r="CT149" s="304"/>
      <c r="CU149" s="304"/>
      <c r="CV149" s="304"/>
    </row>
    <row r="150" spans="1:100" s="274" customFormat="1" ht="19.5" hidden="1" customHeight="1">
      <c r="A150" s="296"/>
      <c r="B150" s="296"/>
      <c r="C150" s="296"/>
      <c r="D150" s="296"/>
      <c r="E150" s="296"/>
      <c r="F150" s="296"/>
      <c r="G150" s="296"/>
      <c r="H150" s="296"/>
      <c r="I150" s="285" t="e">
        <f>#REF!</f>
        <v>#REF!</v>
      </c>
      <c r="J150" s="975" t="e">
        <f>#REF!</f>
        <v>#REF!</v>
      </c>
      <c r="K150" s="975"/>
      <c r="L150" s="975"/>
      <c r="M150" s="975"/>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row>
    <row r="151" spans="1:100" s="274" customFormat="1" ht="33" hidden="1" customHeight="1">
      <c r="A151" s="289" t="e">
        <f>#REF!</f>
        <v>#REF!</v>
      </c>
      <c r="B151" s="289"/>
      <c r="C151" s="289"/>
      <c r="D151" s="289"/>
      <c r="E151" s="289"/>
      <c r="F151" s="289"/>
      <c r="G151" s="289"/>
      <c r="H151" s="289"/>
      <c r="I151" s="285" t="e">
        <f>#REF!</f>
        <v>#REF!</v>
      </c>
      <c r="J151" s="975"/>
      <c r="K151" s="975"/>
      <c r="L151" s="975"/>
      <c r="M151" s="975"/>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4"/>
      <c r="AR151" s="304"/>
      <c r="AS151" s="304"/>
      <c r="AT151" s="304"/>
      <c r="AU151" s="304"/>
      <c r="AV151" s="304"/>
      <c r="AW151" s="304"/>
      <c r="AX151" s="304"/>
      <c r="AY151" s="304"/>
      <c r="AZ151" s="304"/>
      <c r="BA151" s="304"/>
      <c r="BB151" s="304"/>
      <c r="BC151" s="304"/>
      <c r="BD151" s="304"/>
      <c r="BE151" s="304"/>
      <c r="BF151" s="304"/>
      <c r="BG151" s="304"/>
      <c r="BH151" s="304"/>
      <c r="BI151" s="304"/>
      <c r="BJ151" s="304"/>
      <c r="BK151" s="304"/>
      <c r="BL151" s="304"/>
      <c r="BM151" s="304"/>
      <c r="BN151" s="304"/>
      <c r="BO151" s="304"/>
      <c r="BP151" s="304"/>
      <c r="BQ151" s="304"/>
      <c r="BR151" s="304"/>
      <c r="BS151" s="304"/>
      <c r="BT151" s="304"/>
      <c r="BU151" s="304"/>
      <c r="BV151" s="304"/>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row>
    <row r="152" spans="1:100" s="274" customFormat="1" ht="19.5" hidden="1" customHeight="1">
      <c r="A152" s="296" t="e">
        <f>#REF!</f>
        <v>#REF!</v>
      </c>
      <c r="B152" s="296"/>
      <c r="C152" s="296"/>
      <c r="D152" s="296"/>
      <c r="E152" s="296"/>
      <c r="F152" s="296"/>
      <c r="G152" s="296"/>
      <c r="H152" s="296"/>
      <c r="I152" s="287" t="e">
        <f>#REF!</f>
        <v>#REF!</v>
      </c>
      <c r="J152" s="975" t="e">
        <f>#REF!</f>
        <v>#REF!</v>
      </c>
      <c r="K152" s="975"/>
      <c r="L152" s="975"/>
      <c r="M152" s="975"/>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304"/>
      <c r="BX152" s="304"/>
      <c r="BY152" s="304"/>
      <c r="BZ152" s="304"/>
      <c r="CA152" s="304"/>
      <c r="CB152" s="304"/>
      <c r="CC152" s="304"/>
      <c r="CD152" s="304"/>
      <c r="CE152" s="304"/>
      <c r="CF152" s="304"/>
      <c r="CG152" s="304"/>
      <c r="CH152" s="304"/>
      <c r="CI152" s="304"/>
      <c r="CJ152" s="304"/>
      <c r="CK152" s="304"/>
      <c r="CL152" s="304"/>
      <c r="CM152" s="304"/>
      <c r="CN152" s="304"/>
      <c r="CO152" s="304"/>
      <c r="CP152" s="304"/>
      <c r="CQ152" s="304"/>
      <c r="CR152" s="304"/>
      <c r="CS152" s="304"/>
      <c r="CT152" s="304"/>
      <c r="CU152" s="304"/>
      <c r="CV152" s="304"/>
    </row>
    <row r="153" spans="1:100" s="274" customFormat="1" ht="19.5" hidden="1" customHeight="1">
      <c r="A153" s="296" t="e">
        <f>#REF!</f>
        <v>#REF!</v>
      </c>
      <c r="B153" s="296"/>
      <c r="C153" s="296"/>
      <c r="D153" s="296"/>
      <c r="E153" s="296"/>
      <c r="F153" s="296"/>
      <c r="G153" s="296"/>
      <c r="H153" s="296"/>
      <c r="I153" s="287" t="e">
        <f>#REF!</f>
        <v>#REF!</v>
      </c>
      <c r="J153" s="975" t="e">
        <f>#REF!</f>
        <v>#REF!</v>
      </c>
      <c r="K153" s="975"/>
      <c r="L153" s="975"/>
      <c r="M153" s="975"/>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c r="AR153" s="304"/>
      <c r="AS153" s="30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4"/>
      <c r="BZ153" s="304"/>
      <c r="CA153" s="304"/>
      <c r="CB153" s="304"/>
      <c r="CC153" s="304"/>
      <c r="CD153" s="304"/>
      <c r="CE153" s="304"/>
      <c r="CF153" s="304"/>
      <c r="CG153" s="304"/>
      <c r="CH153" s="304"/>
      <c r="CI153" s="304"/>
      <c r="CJ153" s="304"/>
      <c r="CK153" s="304"/>
      <c r="CL153" s="304"/>
      <c r="CM153" s="304"/>
      <c r="CN153" s="304"/>
      <c r="CO153" s="304"/>
      <c r="CP153" s="304"/>
      <c r="CQ153" s="304"/>
      <c r="CR153" s="304"/>
      <c r="CS153" s="304"/>
      <c r="CT153" s="304"/>
      <c r="CU153" s="304"/>
      <c r="CV153" s="304"/>
    </row>
    <row r="154" spans="1:100" s="274" customFormat="1" ht="19.5" hidden="1" customHeight="1">
      <c r="A154" s="296" t="e">
        <f>#REF!</f>
        <v>#REF!</v>
      </c>
      <c r="B154" s="296"/>
      <c r="C154" s="296"/>
      <c r="D154" s="296"/>
      <c r="E154" s="296"/>
      <c r="F154" s="296"/>
      <c r="G154" s="296"/>
      <c r="H154" s="296"/>
      <c r="I154" s="287" t="e">
        <f>#REF!</f>
        <v>#REF!</v>
      </c>
      <c r="J154" s="975" t="e">
        <f>#REF!</f>
        <v>#REF!</v>
      </c>
      <c r="K154" s="975"/>
      <c r="L154" s="975"/>
      <c r="M154" s="975"/>
      <c r="N154" s="304"/>
      <c r="O154" s="304"/>
      <c r="P154" s="304"/>
      <c r="Q154" s="304"/>
      <c r="R154" s="304"/>
      <c r="S154" s="304"/>
      <c r="T154" s="304"/>
      <c r="U154" s="304"/>
      <c r="V154" s="304"/>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4"/>
      <c r="AR154" s="304"/>
      <c r="AS154" s="30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304"/>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row>
    <row r="155" spans="1:100" s="274" customFormat="1" ht="19.5" hidden="1" customHeight="1">
      <c r="A155" s="296"/>
      <c r="B155" s="296"/>
      <c r="C155" s="296"/>
      <c r="D155" s="296"/>
      <c r="E155" s="296"/>
      <c r="F155" s="296"/>
      <c r="G155" s="296"/>
      <c r="H155" s="296"/>
      <c r="I155" s="285" t="e">
        <f>#REF!</f>
        <v>#REF!</v>
      </c>
      <c r="J155" s="975" t="e">
        <f>#REF!</f>
        <v>#REF!</v>
      </c>
      <c r="K155" s="975"/>
      <c r="L155" s="975"/>
      <c r="M155" s="975"/>
      <c r="N155" s="304"/>
      <c r="O155" s="304"/>
      <c r="P155" s="304"/>
      <c r="Q155" s="304"/>
      <c r="R155" s="304"/>
      <c r="S155" s="304"/>
      <c r="T155" s="304"/>
      <c r="U155" s="304"/>
      <c r="V155" s="304"/>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4"/>
      <c r="AR155" s="304"/>
      <c r="AS155" s="30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row>
    <row r="156" spans="1:100" s="274" customFormat="1" ht="19.5" hidden="1" customHeight="1">
      <c r="A156" s="289" t="e">
        <f>#REF!</f>
        <v>#REF!</v>
      </c>
      <c r="B156" s="289"/>
      <c r="C156" s="289"/>
      <c r="D156" s="289"/>
      <c r="E156" s="289"/>
      <c r="F156" s="289"/>
      <c r="G156" s="289"/>
      <c r="H156" s="289"/>
      <c r="I156" s="285" t="e">
        <f>#REF!</f>
        <v>#REF!</v>
      </c>
      <c r="J156" s="975"/>
      <c r="K156" s="975"/>
      <c r="L156" s="975"/>
      <c r="M156" s="975"/>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4"/>
      <c r="AR156" s="304"/>
      <c r="AS156" s="30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4"/>
      <c r="BZ156" s="304"/>
      <c r="CA156" s="304"/>
      <c r="CB156" s="304"/>
      <c r="CC156" s="304"/>
      <c r="CD156" s="304"/>
      <c r="CE156" s="304"/>
      <c r="CF156" s="304"/>
      <c r="CG156" s="304"/>
      <c r="CH156" s="304"/>
      <c r="CI156" s="304"/>
      <c r="CJ156" s="304"/>
      <c r="CK156" s="304"/>
      <c r="CL156" s="304"/>
      <c r="CM156" s="304"/>
      <c r="CN156" s="304"/>
      <c r="CO156" s="304"/>
      <c r="CP156" s="304"/>
      <c r="CQ156" s="304"/>
      <c r="CR156" s="304"/>
      <c r="CS156" s="304"/>
      <c r="CT156" s="304"/>
      <c r="CU156" s="304"/>
      <c r="CV156" s="304"/>
    </row>
    <row r="157" spans="1:100" s="274" customFormat="1" ht="19.5" hidden="1" customHeight="1">
      <c r="A157" s="286" t="e">
        <f>#REF!</f>
        <v>#REF!</v>
      </c>
      <c r="B157" s="286"/>
      <c r="C157" s="286"/>
      <c r="D157" s="286"/>
      <c r="E157" s="286"/>
      <c r="F157" s="286"/>
      <c r="G157" s="286"/>
      <c r="H157" s="286"/>
      <c r="I157" s="287" t="e">
        <f>#REF!</f>
        <v>#REF!</v>
      </c>
      <c r="J157" s="975" t="e">
        <f>#REF!</f>
        <v>#REF!</v>
      </c>
      <c r="K157" s="975"/>
      <c r="L157" s="975"/>
      <c r="M157" s="975"/>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4"/>
      <c r="AR157" s="304"/>
      <c r="AS157" s="304"/>
      <c r="AT157" s="304"/>
      <c r="AU157" s="304"/>
      <c r="AV157" s="304"/>
      <c r="AW157" s="304"/>
      <c r="AX157" s="304"/>
      <c r="AY157" s="304"/>
      <c r="AZ157" s="304"/>
      <c r="BA157" s="304"/>
      <c r="BB157" s="304"/>
      <c r="BC157" s="304"/>
      <c r="BD157" s="304"/>
      <c r="BE157" s="304"/>
      <c r="BF157" s="304"/>
      <c r="BG157" s="304"/>
      <c r="BH157" s="304"/>
      <c r="BI157" s="304"/>
      <c r="BJ157" s="304"/>
      <c r="BK157" s="304"/>
      <c r="BL157" s="304"/>
      <c r="BM157" s="304"/>
      <c r="BN157" s="304"/>
      <c r="BO157" s="304"/>
      <c r="BP157" s="304"/>
      <c r="BQ157" s="304"/>
      <c r="BR157" s="304"/>
      <c r="BS157" s="304"/>
      <c r="BT157" s="304"/>
      <c r="BU157" s="304"/>
      <c r="BV157" s="304"/>
      <c r="BW157" s="304"/>
      <c r="BX157" s="304"/>
      <c r="BY157" s="304"/>
      <c r="BZ157" s="304"/>
      <c r="CA157" s="304"/>
      <c r="CB157" s="304"/>
      <c r="CC157" s="304"/>
      <c r="CD157" s="304"/>
      <c r="CE157" s="304"/>
      <c r="CF157" s="304"/>
      <c r="CG157" s="304"/>
      <c r="CH157" s="304"/>
      <c r="CI157" s="304"/>
      <c r="CJ157" s="304"/>
      <c r="CK157" s="304"/>
      <c r="CL157" s="304"/>
      <c r="CM157" s="304"/>
      <c r="CN157" s="304"/>
      <c r="CO157" s="304"/>
      <c r="CP157" s="304"/>
      <c r="CQ157" s="304"/>
      <c r="CR157" s="304"/>
      <c r="CS157" s="304"/>
      <c r="CT157" s="304"/>
      <c r="CU157" s="304"/>
      <c r="CV157" s="304"/>
    </row>
    <row r="158" spans="1:100" s="274" customFormat="1" ht="19.5" hidden="1" customHeight="1">
      <c r="A158" s="286" t="e">
        <f>#REF!</f>
        <v>#REF!</v>
      </c>
      <c r="B158" s="286"/>
      <c r="C158" s="286"/>
      <c r="D158" s="286"/>
      <c r="E158" s="286"/>
      <c r="F158" s="286"/>
      <c r="G158" s="286"/>
      <c r="H158" s="286"/>
      <c r="I158" s="287" t="e">
        <f>#REF!</f>
        <v>#REF!</v>
      </c>
      <c r="J158" s="975" t="e">
        <f>#REF!</f>
        <v>#REF!</v>
      </c>
      <c r="K158" s="975"/>
      <c r="L158" s="975"/>
      <c r="M158" s="975"/>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4"/>
      <c r="AR158" s="304"/>
      <c r="AS158" s="304"/>
      <c r="AT158" s="304"/>
      <c r="AU158" s="304"/>
      <c r="AV158" s="304"/>
      <c r="AW158" s="304"/>
      <c r="AX158" s="304"/>
      <c r="AY158" s="304"/>
      <c r="AZ158" s="304"/>
      <c r="BA158" s="304"/>
      <c r="BB158" s="304"/>
      <c r="BC158" s="304"/>
      <c r="BD158" s="304"/>
      <c r="BE158" s="304"/>
      <c r="BF158" s="304"/>
      <c r="BG158" s="304"/>
      <c r="BH158" s="304"/>
      <c r="BI158" s="304"/>
      <c r="BJ158" s="304"/>
      <c r="BK158" s="304"/>
      <c r="BL158" s="304"/>
      <c r="BM158" s="304"/>
      <c r="BN158" s="304"/>
      <c r="BO158" s="304"/>
      <c r="BP158" s="304"/>
      <c r="BQ158" s="304"/>
      <c r="BR158" s="304"/>
      <c r="BS158" s="304"/>
      <c r="BT158" s="304"/>
      <c r="BU158" s="304"/>
      <c r="BV158" s="304"/>
      <c r="BW158" s="304"/>
      <c r="BX158" s="304"/>
      <c r="BY158" s="304"/>
      <c r="BZ158" s="304"/>
      <c r="CA158" s="304"/>
      <c r="CB158" s="304"/>
      <c r="CC158" s="304"/>
      <c r="CD158" s="304"/>
      <c r="CE158" s="304"/>
      <c r="CF158" s="304"/>
      <c r="CG158" s="304"/>
      <c r="CH158" s="304"/>
      <c r="CI158" s="304"/>
      <c r="CJ158" s="304"/>
      <c r="CK158" s="304"/>
      <c r="CL158" s="304"/>
      <c r="CM158" s="304"/>
      <c r="CN158" s="304"/>
      <c r="CO158" s="304"/>
      <c r="CP158" s="304"/>
      <c r="CQ158" s="304"/>
      <c r="CR158" s="304"/>
      <c r="CS158" s="304"/>
      <c r="CT158" s="304"/>
      <c r="CU158" s="304"/>
      <c r="CV158" s="304"/>
    </row>
    <row r="159" spans="1:100" s="274" customFormat="1" ht="19.5" hidden="1" customHeight="1">
      <c r="A159" s="296"/>
      <c r="B159" s="296"/>
      <c r="C159" s="296"/>
      <c r="D159" s="296"/>
      <c r="E159" s="296"/>
      <c r="F159" s="296"/>
      <c r="G159" s="296"/>
      <c r="H159" s="296"/>
      <c r="I159" s="285" t="e">
        <f>#REF!</f>
        <v>#REF!</v>
      </c>
      <c r="J159" s="975" t="e">
        <f>#REF!</f>
        <v>#REF!</v>
      </c>
      <c r="K159" s="975"/>
      <c r="L159" s="975"/>
      <c r="M159" s="975"/>
      <c r="N159" s="304"/>
      <c r="O159" s="304"/>
      <c r="P159" s="304"/>
      <c r="Q159" s="304"/>
      <c r="R159" s="304"/>
      <c r="S159" s="304"/>
      <c r="T159" s="304"/>
      <c r="U159" s="304"/>
      <c r="V159" s="304"/>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4"/>
      <c r="AR159" s="304"/>
      <c r="AS159" s="304"/>
      <c r="AT159" s="304"/>
      <c r="AU159" s="304"/>
      <c r="AV159" s="304"/>
      <c r="AW159" s="304"/>
      <c r="AX159" s="304"/>
      <c r="AY159" s="304"/>
      <c r="AZ159" s="304"/>
      <c r="BA159" s="304"/>
      <c r="BB159" s="304"/>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4"/>
      <c r="BZ159" s="304"/>
      <c r="CA159" s="304"/>
      <c r="CB159" s="304"/>
      <c r="CC159" s="304"/>
      <c r="CD159" s="304"/>
      <c r="CE159" s="304"/>
      <c r="CF159" s="304"/>
      <c r="CG159" s="304"/>
      <c r="CH159" s="304"/>
      <c r="CI159" s="304"/>
      <c r="CJ159" s="304"/>
      <c r="CK159" s="304"/>
      <c r="CL159" s="304"/>
      <c r="CM159" s="304"/>
      <c r="CN159" s="304"/>
      <c r="CO159" s="304"/>
      <c r="CP159" s="304"/>
      <c r="CQ159" s="304"/>
      <c r="CR159" s="304"/>
      <c r="CS159" s="304"/>
      <c r="CT159" s="304"/>
      <c r="CU159" s="304"/>
      <c r="CV159" s="304"/>
    </row>
    <row r="160" spans="1:100" s="274" customFormat="1" ht="33" hidden="1" customHeight="1">
      <c r="A160" s="289" t="e">
        <f>#REF!</f>
        <v>#REF!</v>
      </c>
      <c r="B160" s="289"/>
      <c r="C160" s="289"/>
      <c r="D160" s="289"/>
      <c r="E160" s="289"/>
      <c r="F160" s="289"/>
      <c r="G160" s="289"/>
      <c r="H160" s="289"/>
      <c r="I160" s="285" t="e">
        <f>#REF!</f>
        <v>#REF!</v>
      </c>
      <c r="J160" s="975"/>
      <c r="K160" s="975"/>
      <c r="L160" s="975"/>
      <c r="M160" s="975"/>
      <c r="N160" s="304"/>
      <c r="O160" s="304"/>
      <c r="P160" s="304"/>
      <c r="Q160" s="304"/>
      <c r="R160" s="304"/>
      <c r="S160" s="304"/>
      <c r="T160" s="304"/>
      <c r="U160" s="304"/>
      <c r="V160" s="304"/>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4"/>
      <c r="AR160" s="304"/>
      <c r="AS160" s="304"/>
      <c r="AT160" s="304"/>
      <c r="AU160" s="304"/>
      <c r="AV160" s="304"/>
      <c r="AW160" s="304"/>
      <c r="AX160" s="304"/>
      <c r="AY160" s="304"/>
      <c r="AZ160" s="304"/>
      <c r="BA160" s="304"/>
      <c r="BB160" s="304"/>
      <c r="BC160" s="304"/>
      <c r="BD160" s="304"/>
      <c r="BE160" s="304"/>
      <c r="BF160" s="304"/>
      <c r="BG160" s="304"/>
      <c r="BH160" s="304"/>
      <c r="BI160" s="304"/>
      <c r="BJ160" s="304"/>
      <c r="BK160" s="304"/>
      <c r="BL160" s="304"/>
      <c r="BM160" s="304"/>
      <c r="BN160" s="304"/>
      <c r="BO160" s="304"/>
      <c r="BP160" s="304"/>
      <c r="BQ160" s="304"/>
      <c r="BR160" s="304"/>
      <c r="BS160" s="304"/>
      <c r="BT160" s="304"/>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row>
    <row r="161" spans="1:100" s="274" customFormat="1" ht="19.5" hidden="1" customHeight="1">
      <c r="A161" s="286" t="e">
        <f>#REF!</f>
        <v>#REF!</v>
      </c>
      <c r="B161" s="286"/>
      <c r="C161" s="286"/>
      <c r="D161" s="286"/>
      <c r="E161" s="286"/>
      <c r="F161" s="286"/>
      <c r="G161" s="286"/>
      <c r="H161" s="286"/>
      <c r="I161" s="287" t="e">
        <f>#REF!</f>
        <v>#REF!</v>
      </c>
      <c r="J161" s="975" t="e">
        <f>#REF!</f>
        <v>#REF!</v>
      </c>
      <c r="K161" s="975"/>
      <c r="L161" s="975"/>
      <c r="M161" s="975"/>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4"/>
      <c r="AR161" s="304"/>
      <c r="AS161" s="304"/>
      <c r="AT161" s="304"/>
      <c r="AU161" s="304"/>
      <c r="AV161" s="304"/>
      <c r="AW161" s="304"/>
      <c r="AX161" s="304"/>
      <c r="AY161" s="304"/>
      <c r="AZ161" s="304"/>
      <c r="BA161" s="304"/>
      <c r="BB161" s="304"/>
      <c r="BC161" s="304"/>
      <c r="BD161" s="304"/>
      <c r="BE161" s="304"/>
      <c r="BF161" s="304"/>
      <c r="BG161" s="304"/>
      <c r="BH161" s="304"/>
      <c r="BI161" s="304"/>
      <c r="BJ161" s="304"/>
      <c r="BK161" s="304"/>
      <c r="BL161" s="304"/>
      <c r="BM161" s="304"/>
      <c r="BN161" s="304"/>
      <c r="BO161" s="304"/>
      <c r="BP161" s="304"/>
      <c r="BQ161" s="304"/>
      <c r="BR161" s="304"/>
      <c r="BS161" s="304"/>
      <c r="BT161" s="304"/>
      <c r="BU161" s="304"/>
      <c r="BV161" s="304"/>
      <c r="BW161" s="304"/>
      <c r="BX161" s="304"/>
      <c r="BY161" s="304"/>
      <c r="BZ161" s="304"/>
      <c r="CA161" s="304"/>
      <c r="CB161" s="304"/>
      <c r="CC161" s="304"/>
      <c r="CD161" s="304"/>
      <c r="CE161" s="304"/>
      <c r="CF161" s="304"/>
      <c r="CG161" s="304"/>
      <c r="CH161" s="304"/>
      <c r="CI161" s="304"/>
      <c r="CJ161" s="304"/>
      <c r="CK161" s="304"/>
      <c r="CL161" s="304"/>
      <c r="CM161" s="304"/>
      <c r="CN161" s="304"/>
      <c r="CO161" s="304"/>
      <c r="CP161" s="304"/>
      <c r="CQ161" s="304"/>
      <c r="CR161" s="304"/>
      <c r="CS161" s="304"/>
      <c r="CT161" s="304"/>
      <c r="CU161" s="304"/>
      <c r="CV161" s="304"/>
    </row>
    <row r="162" spans="1:100" s="274" customFormat="1" ht="19.5" hidden="1" customHeight="1">
      <c r="A162" s="286" t="e">
        <f>#REF!</f>
        <v>#REF!</v>
      </c>
      <c r="B162" s="286"/>
      <c r="C162" s="286"/>
      <c r="D162" s="286"/>
      <c r="E162" s="286"/>
      <c r="F162" s="286"/>
      <c r="G162" s="286"/>
      <c r="H162" s="286"/>
      <c r="I162" s="287" t="e">
        <f>#REF!</f>
        <v>#REF!</v>
      </c>
      <c r="J162" s="975" t="e">
        <f>#REF!</f>
        <v>#REF!</v>
      </c>
      <c r="K162" s="975"/>
      <c r="L162" s="975"/>
      <c r="M162" s="975"/>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row>
    <row r="163" spans="1:100" s="274" customFormat="1" ht="19.5" hidden="1" customHeight="1">
      <c r="A163" s="286" t="e">
        <f>#REF!</f>
        <v>#REF!</v>
      </c>
      <c r="B163" s="286"/>
      <c r="C163" s="286"/>
      <c r="D163" s="286"/>
      <c r="E163" s="286"/>
      <c r="F163" s="286"/>
      <c r="G163" s="286"/>
      <c r="H163" s="286"/>
      <c r="I163" s="287" t="e">
        <f>#REF!</f>
        <v>#REF!</v>
      </c>
      <c r="J163" s="975" t="e">
        <f>#REF!</f>
        <v>#REF!</v>
      </c>
      <c r="K163" s="975"/>
      <c r="L163" s="975"/>
      <c r="M163" s="975"/>
      <c r="N163" s="304"/>
      <c r="O163" s="304"/>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4"/>
      <c r="AZ163" s="304"/>
      <c r="BA163" s="304"/>
      <c r="BB163" s="304"/>
      <c r="BC163" s="304"/>
      <c r="BD163" s="304"/>
      <c r="BE163" s="304"/>
      <c r="BF163" s="304"/>
      <c r="BG163" s="304"/>
      <c r="BH163" s="304"/>
      <c r="BI163" s="304"/>
      <c r="BJ163" s="304"/>
      <c r="BK163" s="304"/>
      <c r="BL163" s="304"/>
      <c r="BM163" s="304"/>
      <c r="BN163" s="304"/>
      <c r="BO163" s="304"/>
      <c r="BP163" s="304"/>
      <c r="BQ163" s="304"/>
      <c r="BR163" s="304"/>
      <c r="BS163" s="304"/>
      <c r="BT163" s="304"/>
      <c r="BU163" s="304"/>
      <c r="BV163" s="304"/>
      <c r="BW163" s="304"/>
      <c r="BX163" s="304"/>
      <c r="BY163" s="304"/>
      <c r="BZ163" s="304"/>
      <c r="CA163" s="304"/>
      <c r="CB163" s="304"/>
      <c r="CC163" s="304"/>
      <c r="CD163" s="304"/>
      <c r="CE163" s="304"/>
      <c r="CF163" s="304"/>
      <c r="CG163" s="304"/>
      <c r="CH163" s="304"/>
      <c r="CI163" s="304"/>
      <c r="CJ163" s="304"/>
      <c r="CK163" s="304"/>
      <c r="CL163" s="304"/>
      <c r="CM163" s="304"/>
      <c r="CN163" s="304"/>
      <c r="CO163" s="304"/>
      <c r="CP163" s="304"/>
      <c r="CQ163" s="304"/>
      <c r="CR163" s="304"/>
      <c r="CS163" s="304"/>
      <c r="CT163" s="304"/>
      <c r="CU163" s="304"/>
      <c r="CV163" s="304"/>
    </row>
    <row r="164" spans="1:100" s="274" customFormat="1" ht="19.5" hidden="1" customHeight="1">
      <c r="A164" s="286" t="e">
        <f>#REF!</f>
        <v>#REF!</v>
      </c>
      <c r="B164" s="286"/>
      <c r="C164" s="286"/>
      <c r="D164" s="286"/>
      <c r="E164" s="286"/>
      <c r="F164" s="286"/>
      <c r="G164" s="286"/>
      <c r="H164" s="286"/>
      <c r="I164" s="287" t="e">
        <f>#REF!</f>
        <v>#REF!</v>
      </c>
      <c r="J164" s="975" t="e">
        <f>#REF!</f>
        <v>#REF!</v>
      </c>
      <c r="K164" s="975"/>
      <c r="L164" s="975"/>
      <c r="M164" s="975"/>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c r="AK164" s="304"/>
      <c r="AL164" s="304"/>
      <c r="AM164" s="304"/>
      <c r="AN164" s="304"/>
      <c r="AO164" s="304"/>
      <c r="AP164" s="304"/>
      <c r="AQ164" s="304"/>
      <c r="AR164" s="304"/>
      <c r="AS164" s="304"/>
      <c r="AT164" s="304"/>
      <c r="AU164" s="304"/>
      <c r="AV164" s="304"/>
      <c r="AW164" s="304"/>
      <c r="AX164" s="304"/>
      <c r="AY164" s="304"/>
      <c r="AZ164" s="304"/>
      <c r="BA164" s="304"/>
      <c r="BB164" s="304"/>
      <c r="BC164" s="304"/>
      <c r="BD164" s="304"/>
      <c r="BE164" s="304"/>
      <c r="BF164" s="304"/>
      <c r="BG164" s="304"/>
      <c r="BH164" s="304"/>
      <c r="BI164" s="304"/>
      <c r="BJ164" s="304"/>
      <c r="BK164" s="304"/>
      <c r="BL164" s="304"/>
      <c r="BM164" s="304"/>
      <c r="BN164" s="304"/>
      <c r="BO164" s="304"/>
      <c r="BP164" s="304"/>
      <c r="BQ164" s="304"/>
      <c r="BR164" s="304"/>
      <c r="BS164" s="304"/>
      <c r="BT164" s="304"/>
      <c r="BU164" s="304"/>
      <c r="BV164" s="304"/>
      <c r="BW164" s="304"/>
      <c r="BX164" s="304"/>
      <c r="BY164" s="304"/>
      <c r="BZ164" s="304"/>
      <c r="CA164" s="304"/>
      <c r="CB164" s="304"/>
      <c r="CC164" s="304"/>
      <c r="CD164" s="304"/>
      <c r="CE164" s="304"/>
      <c r="CF164" s="304"/>
      <c r="CG164" s="304"/>
      <c r="CH164" s="304"/>
      <c r="CI164" s="304"/>
      <c r="CJ164" s="304"/>
      <c r="CK164" s="304"/>
      <c r="CL164" s="304"/>
      <c r="CM164" s="304"/>
      <c r="CN164" s="304"/>
      <c r="CO164" s="304"/>
      <c r="CP164" s="304"/>
      <c r="CQ164" s="304"/>
      <c r="CR164" s="304"/>
      <c r="CS164" s="304"/>
      <c r="CT164" s="304"/>
      <c r="CU164" s="304"/>
      <c r="CV164" s="304"/>
    </row>
    <row r="165" spans="1:100" s="274" customFormat="1" ht="19.5" hidden="1" customHeight="1">
      <c r="A165" s="286" t="e">
        <f>#REF!</f>
        <v>#REF!</v>
      </c>
      <c r="B165" s="286"/>
      <c r="C165" s="286"/>
      <c r="D165" s="286"/>
      <c r="E165" s="286"/>
      <c r="F165" s="286"/>
      <c r="G165" s="286"/>
      <c r="H165" s="286"/>
      <c r="I165" s="287" t="e">
        <f>#REF!</f>
        <v>#REF!</v>
      </c>
      <c r="J165" s="975" t="e">
        <f>#REF!</f>
        <v>#REF!</v>
      </c>
      <c r="K165" s="975"/>
      <c r="L165" s="975"/>
      <c r="M165" s="975"/>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c r="BA165" s="304"/>
      <c r="BB165" s="304"/>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4"/>
      <c r="BZ165" s="304"/>
      <c r="CA165" s="304"/>
      <c r="CB165" s="304"/>
      <c r="CC165" s="304"/>
      <c r="CD165" s="304"/>
      <c r="CE165" s="304"/>
      <c r="CF165" s="304"/>
      <c r="CG165" s="304"/>
      <c r="CH165" s="304"/>
      <c r="CI165" s="304"/>
      <c r="CJ165" s="304"/>
      <c r="CK165" s="304"/>
      <c r="CL165" s="304"/>
      <c r="CM165" s="304"/>
      <c r="CN165" s="304"/>
      <c r="CO165" s="304"/>
      <c r="CP165" s="304"/>
      <c r="CQ165" s="304"/>
      <c r="CR165" s="304"/>
      <c r="CS165" s="304"/>
      <c r="CT165" s="304"/>
      <c r="CU165" s="304"/>
      <c r="CV165" s="304"/>
    </row>
    <row r="166" spans="1:100" s="274" customFormat="1" ht="19.5" hidden="1" customHeight="1">
      <c r="A166" s="286" t="e">
        <f>#REF!</f>
        <v>#REF!</v>
      </c>
      <c r="B166" s="286"/>
      <c r="C166" s="286"/>
      <c r="D166" s="286"/>
      <c r="E166" s="286"/>
      <c r="F166" s="286"/>
      <c r="G166" s="286"/>
      <c r="H166" s="286"/>
      <c r="I166" s="287" t="e">
        <f>#REF!</f>
        <v>#REF!</v>
      </c>
      <c r="J166" s="975" t="e">
        <f>#REF!</f>
        <v>#REF!</v>
      </c>
      <c r="K166" s="975"/>
      <c r="L166" s="975"/>
      <c r="M166" s="975"/>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c r="BA166" s="304"/>
      <c r="BB166" s="304"/>
      <c r="BC166" s="304"/>
      <c r="BD166" s="304"/>
      <c r="BE166" s="304"/>
      <c r="BF166" s="304"/>
      <c r="BG166" s="304"/>
      <c r="BH166" s="304"/>
      <c r="BI166" s="304"/>
      <c r="BJ166" s="304"/>
      <c r="BK166" s="304"/>
      <c r="BL166" s="304"/>
      <c r="BM166" s="304"/>
      <c r="BN166" s="304"/>
      <c r="BO166" s="304"/>
      <c r="BP166" s="304"/>
      <c r="BQ166" s="304"/>
      <c r="BR166" s="304"/>
      <c r="BS166" s="304"/>
      <c r="BT166" s="304"/>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row>
    <row r="167" spans="1:100" s="274" customFormat="1" ht="19.5" hidden="1" customHeight="1">
      <c r="A167" s="296"/>
      <c r="B167" s="296"/>
      <c r="C167" s="296"/>
      <c r="D167" s="296"/>
      <c r="E167" s="296"/>
      <c r="F167" s="296"/>
      <c r="G167" s="296"/>
      <c r="H167" s="296"/>
      <c r="I167" s="285" t="e">
        <f>#REF!</f>
        <v>#REF!</v>
      </c>
      <c r="J167" s="975" t="e">
        <f>#REF!</f>
        <v>#REF!</v>
      </c>
      <c r="K167" s="975"/>
      <c r="L167" s="975"/>
      <c r="M167" s="975"/>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c r="BA167" s="304"/>
      <c r="BB167" s="304"/>
      <c r="BC167" s="304"/>
      <c r="BD167" s="304"/>
      <c r="BE167" s="304"/>
      <c r="BF167" s="304"/>
      <c r="BG167" s="304"/>
      <c r="BH167" s="304"/>
      <c r="BI167" s="304"/>
      <c r="BJ167" s="304"/>
      <c r="BK167" s="304"/>
      <c r="BL167" s="304"/>
      <c r="BM167" s="304"/>
      <c r="BN167" s="304"/>
      <c r="BO167" s="304"/>
      <c r="BP167" s="304"/>
      <c r="BQ167" s="304"/>
      <c r="BR167" s="304"/>
      <c r="BS167" s="304"/>
      <c r="BT167" s="304"/>
      <c r="BU167" s="304"/>
      <c r="BV167" s="304"/>
      <c r="BW167" s="304"/>
      <c r="BX167" s="304"/>
      <c r="BY167" s="304"/>
      <c r="BZ167" s="304"/>
      <c r="CA167" s="304"/>
      <c r="CB167" s="304"/>
      <c r="CC167" s="304"/>
      <c r="CD167" s="304"/>
      <c r="CE167" s="304"/>
      <c r="CF167" s="304"/>
      <c r="CG167" s="304"/>
      <c r="CH167" s="304"/>
      <c r="CI167" s="304"/>
      <c r="CJ167" s="304"/>
      <c r="CK167" s="304"/>
      <c r="CL167" s="304"/>
      <c r="CM167" s="304"/>
      <c r="CN167" s="304"/>
      <c r="CO167" s="304"/>
      <c r="CP167" s="304"/>
      <c r="CQ167" s="304"/>
      <c r="CR167" s="304"/>
      <c r="CS167" s="304"/>
      <c r="CT167" s="304"/>
      <c r="CU167" s="304"/>
      <c r="CV167" s="304"/>
    </row>
    <row r="168" spans="1:100" s="274" customFormat="1" ht="33" hidden="1" customHeight="1">
      <c r="A168" s="289" t="e">
        <f>#REF!</f>
        <v>#REF!</v>
      </c>
      <c r="B168" s="289"/>
      <c r="C168" s="289"/>
      <c r="D168" s="289"/>
      <c r="E168" s="289"/>
      <c r="F168" s="289"/>
      <c r="G168" s="289"/>
      <c r="H168" s="289"/>
      <c r="I168" s="285" t="e">
        <f>#REF!</f>
        <v>#REF!</v>
      </c>
      <c r="J168" s="975"/>
      <c r="K168" s="975"/>
      <c r="L168" s="975"/>
      <c r="M168" s="975"/>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c r="BA168" s="304"/>
      <c r="BB168" s="304"/>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4"/>
      <c r="BZ168" s="304"/>
      <c r="CA168" s="304"/>
      <c r="CB168" s="304"/>
      <c r="CC168" s="304"/>
      <c r="CD168" s="304"/>
      <c r="CE168" s="304"/>
      <c r="CF168" s="304"/>
      <c r="CG168" s="304"/>
      <c r="CH168" s="304"/>
      <c r="CI168" s="304"/>
      <c r="CJ168" s="304"/>
      <c r="CK168" s="304"/>
      <c r="CL168" s="304"/>
      <c r="CM168" s="304"/>
      <c r="CN168" s="304"/>
      <c r="CO168" s="304"/>
      <c r="CP168" s="304"/>
      <c r="CQ168" s="304"/>
      <c r="CR168" s="304"/>
      <c r="CS168" s="304"/>
      <c r="CT168" s="304"/>
      <c r="CU168" s="304"/>
      <c r="CV168" s="304"/>
    </row>
    <row r="169" spans="1:100" s="274" customFormat="1" ht="33" hidden="1" customHeight="1">
      <c r="A169" s="286" t="e">
        <f>#REF!</f>
        <v>#REF!</v>
      </c>
      <c r="B169" s="286"/>
      <c r="C169" s="286"/>
      <c r="D169" s="286"/>
      <c r="E169" s="286"/>
      <c r="F169" s="286"/>
      <c r="G169" s="286"/>
      <c r="H169" s="286"/>
      <c r="I169" s="287" t="e">
        <f>#REF!</f>
        <v>#REF!</v>
      </c>
      <c r="J169" s="975" t="e">
        <f>#REF!</f>
        <v>#REF!</v>
      </c>
      <c r="K169" s="975"/>
      <c r="L169" s="975"/>
      <c r="M169" s="975"/>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c r="BA169" s="304"/>
      <c r="BB169" s="304"/>
      <c r="BC169" s="304"/>
      <c r="BD169" s="304"/>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4"/>
      <c r="BZ169" s="304"/>
      <c r="CA169" s="304"/>
      <c r="CB169" s="304"/>
      <c r="CC169" s="304"/>
      <c r="CD169" s="304"/>
      <c r="CE169" s="304"/>
      <c r="CF169" s="304"/>
      <c r="CG169" s="304"/>
      <c r="CH169" s="304"/>
      <c r="CI169" s="304"/>
      <c r="CJ169" s="304"/>
      <c r="CK169" s="304"/>
      <c r="CL169" s="304"/>
      <c r="CM169" s="304"/>
      <c r="CN169" s="304"/>
      <c r="CO169" s="304"/>
      <c r="CP169" s="304"/>
      <c r="CQ169" s="304"/>
      <c r="CR169" s="304"/>
      <c r="CS169" s="304"/>
      <c r="CT169" s="304"/>
      <c r="CU169" s="304"/>
      <c r="CV169" s="304"/>
    </row>
    <row r="170" spans="1:100" s="274" customFormat="1" ht="19.5" hidden="1" customHeight="1">
      <c r="A170" s="286" t="e">
        <f>#REF!</f>
        <v>#REF!</v>
      </c>
      <c r="B170" s="286"/>
      <c r="C170" s="286"/>
      <c r="D170" s="286"/>
      <c r="E170" s="286"/>
      <c r="F170" s="286"/>
      <c r="G170" s="286"/>
      <c r="H170" s="286"/>
      <c r="I170" s="287" t="e">
        <f>#REF!</f>
        <v>#REF!</v>
      </c>
      <c r="J170" s="975" t="e">
        <f>#REF!</f>
        <v>#REF!</v>
      </c>
      <c r="K170" s="975"/>
      <c r="L170" s="975"/>
      <c r="M170" s="975"/>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c r="BA170" s="304"/>
      <c r="BB170" s="304"/>
      <c r="BC170" s="304"/>
      <c r="BD170" s="304"/>
      <c r="BE170" s="304"/>
      <c r="BF170" s="304"/>
      <c r="BG170" s="304"/>
      <c r="BH170" s="304"/>
      <c r="BI170" s="304"/>
      <c r="BJ170" s="304"/>
      <c r="BK170" s="304"/>
      <c r="BL170" s="304"/>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4"/>
      <c r="CK170" s="304"/>
      <c r="CL170" s="304"/>
      <c r="CM170" s="304"/>
      <c r="CN170" s="304"/>
      <c r="CO170" s="304"/>
      <c r="CP170" s="304"/>
      <c r="CQ170" s="304"/>
      <c r="CR170" s="304"/>
      <c r="CS170" s="304"/>
      <c r="CT170" s="304"/>
      <c r="CU170" s="304"/>
      <c r="CV170" s="304"/>
    </row>
    <row r="171" spans="1:100" s="274" customFormat="1" ht="19.5" hidden="1" customHeight="1">
      <c r="A171" s="286" t="e">
        <f>#REF!</f>
        <v>#REF!</v>
      </c>
      <c r="B171" s="286"/>
      <c r="C171" s="286"/>
      <c r="D171" s="286"/>
      <c r="E171" s="286"/>
      <c r="F171" s="286"/>
      <c r="G171" s="286"/>
      <c r="H171" s="286"/>
      <c r="I171" s="287" t="e">
        <f>#REF!</f>
        <v>#REF!</v>
      </c>
      <c r="J171" s="975" t="e">
        <f>#REF!</f>
        <v>#REF!</v>
      </c>
      <c r="K171" s="975"/>
      <c r="L171" s="975"/>
      <c r="M171" s="975"/>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4"/>
      <c r="CK171" s="304"/>
      <c r="CL171" s="304"/>
      <c r="CM171" s="304"/>
      <c r="CN171" s="304"/>
      <c r="CO171" s="304"/>
      <c r="CP171" s="304"/>
      <c r="CQ171" s="304"/>
      <c r="CR171" s="304"/>
      <c r="CS171" s="304"/>
      <c r="CT171" s="304"/>
      <c r="CU171" s="304"/>
      <c r="CV171" s="304"/>
    </row>
    <row r="172" spans="1:100" s="274" customFormat="1" ht="19.5" hidden="1" customHeight="1">
      <c r="A172" s="296" t="e">
        <f>#REF!</f>
        <v>#REF!</v>
      </c>
      <c r="B172" s="296"/>
      <c r="C172" s="296"/>
      <c r="D172" s="296"/>
      <c r="E172" s="296"/>
      <c r="F172" s="296"/>
      <c r="G172" s="296"/>
      <c r="H172" s="296"/>
      <c r="I172" s="285" t="e">
        <f>#REF!</f>
        <v>#REF!</v>
      </c>
      <c r="J172" s="975" t="e">
        <f>#REF!</f>
        <v>#REF!</v>
      </c>
      <c r="K172" s="975"/>
      <c r="L172" s="975"/>
      <c r="M172" s="975"/>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row>
    <row r="173" spans="1:100" s="274" customFormat="1" ht="33" hidden="1" customHeight="1">
      <c r="A173" s="289" t="e">
        <f>#REF!</f>
        <v>#REF!</v>
      </c>
      <c r="B173" s="289"/>
      <c r="C173" s="289"/>
      <c r="D173" s="289"/>
      <c r="E173" s="289"/>
      <c r="F173" s="289"/>
      <c r="G173" s="289"/>
      <c r="H173" s="289"/>
      <c r="I173" s="285" t="e">
        <f>#REF!</f>
        <v>#REF!</v>
      </c>
      <c r="J173" s="975"/>
      <c r="K173" s="975"/>
      <c r="L173" s="975"/>
      <c r="M173" s="975"/>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c r="CE173" s="304"/>
      <c r="CF173" s="304"/>
      <c r="CG173" s="304"/>
      <c r="CH173" s="304"/>
      <c r="CI173" s="304"/>
      <c r="CJ173" s="304"/>
      <c r="CK173" s="304"/>
      <c r="CL173" s="304"/>
      <c r="CM173" s="304"/>
      <c r="CN173" s="304"/>
      <c r="CO173" s="304"/>
      <c r="CP173" s="304"/>
      <c r="CQ173" s="304"/>
      <c r="CR173" s="304"/>
      <c r="CS173" s="304"/>
      <c r="CT173" s="304"/>
      <c r="CU173" s="304"/>
      <c r="CV173" s="304"/>
    </row>
    <row r="174" spans="1:100" s="274" customFormat="1" ht="19.5" hidden="1" customHeight="1">
      <c r="A174" s="286" t="e">
        <f>#REF!</f>
        <v>#REF!</v>
      </c>
      <c r="B174" s="286"/>
      <c r="C174" s="286"/>
      <c r="D174" s="286"/>
      <c r="E174" s="286"/>
      <c r="F174" s="286"/>
      <c r="G174" s="286"/>
      <c r="H174" s="286"/>
      <c r="I174" s="287" t="e">
        <f>#REF!</f>
        <v>#REF!</v>
      </c>
      <c r="J174" s="975" t="e">
        <f>#REF!</f>
        <v>#REF!</v>
      </c>
      <c r="K174" s="975"/>
      <c r="L174" s="975"/>
      <c r="M174" s="975"/>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c r="BA174" s="304"/>
      <c r="BB174" s="304"/>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4"/>
      <c r="BZ174" s="304"/>
      <c r="CA174" s="304"/>
      <c r="CB174" s="304"/>
      <c r="CC174" s="304"/>
      <c r="CD174" s="304"/>
      <c r="CE174" s="304"/>
      <c r="CF174" s="304"/>
      <c r="CG174" s="304"/>
      <c r="CH174" s="304"/>
      <c r="CI174" s="304"/>
      <c r="CJ174" s="304"/>
      <c r="CK174" s="304"/>
      <c r="CL174" s="304"/>
      <c r="CM174" s="304"/>
      <c r="CN174" s="304"/>
      <c r="CO174" s="304"/>
      <c r="CP174" s="304"/>
      <c r="CQ174" s="304"/>
      <c r="CR174" s="304"/>
      <c r="CS174" s="304"/>
      <c r="CT174" s="304"/>
      <c r="CU174" s="304"/>
      <c r="CV174" s="304"/>
    </row>
    <row r="175" spans="1:100" s="274" customFormat="1" ht="19.5" hidden="1" customHeight="1">
      <c r="A175" s="286" t="e">
        <f>#REF!</f>
        <v>#REF!</v>
      </c>
      <c r="B175" s="286"/>
      <c r="C175" s="286"/>
      <c r="D175" s="286"/>
      <c r="E175" s="286"/>
      <c r="F175" s="286"/>
      <c r="G175" s="286"/>
      <c r="H175" s="286"/>
      <c r="I175" s="287" t="e">
        <f>#REF!</f>
        <v>#REF!</v>
      </c>
      <c r="J175" s="975" t="e">
        <f>#REF!</f>
        <v>#REF!</v>
      </c>
      <c r="K175" s="975"/>
      <c r="L175" s="975"/>
      <c r="M175" s="975"/>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c r="BN175" s="304"/>
      <c r="BO175" s="304"/>
      <c r="BP175" s="304"/>
      <c r="BQ175" s="304"/>
      <c r="BR175" s="304"/>
      <c r="BS175" s="304"/>
      <c r="BT175" s="304"/>
      <c r="BU175" s="304"/>
      <c r="BV175" s="304"/>
      <c r="BW175" s="304"/>
      <c r="BX175" s="304"/>
      <c r="BY175" s="304"/>
      <c r="BZ175" s="304"/>
      <c r="CA175" s="304"/>
      <c r="CB175" s="304"/>
      <c r="CC175" s="304"/>
      <c r="CD175" s="304"/>
      <c r="CE175" s="304"/>
      <c r="CF175" s="304"/>
      <c r="CG175" s="304"/>
      <c r="CH175" s="304"/>
      <c r="CI175" s="304"/>
      <c r="CJ175" s="304"/>
      <c r="CK175" s="304"/>
      <c r="CL175" s="304"/>
      <c r="CM175" s="304"/>
      <c r="CN175" s="304"/>
      <c r="CO175" s="304"/>
      <c r="CP175" s="304"/>
      <c r="CQ175" s="304"/>
      <c r="CR175" s="304"/>
      <c r="CS175" s="304"/>
      <c r="CT175" s="304"/>
      <c r="CU175" s="304"/>
      <c r="CV175" s="304"/>
    </row>
    <row r="176" spans="1:100" s="274" customFormat="1" ht="32.25" hidden="1" customHeight="1">
      <c r="A176" s="286" t="e">
        <f>#REF!</f>
        <v>#REF!</v>
      </c>
      <c r="B176" s="286"/>
      <c r="C176" s="286"/>
      <c r="D176" s="286"/>
      <c r="E176" s="286"/>
      <c r="F176" s="286"/>
      <c r="G176" s="286"/>
      <c r="H176" s="286"/>
      <c r="I176" s="287" t="e">
        <f>#REF!</f>
        <v>#REF!</v>
      </c>
      <c r="J176" s="975" t="e">
        <f>#REF!</f>
        <v>#REF!</v>
      </c>
      <c r="K176" s="975"/>
      <c r="L176" s="975"/>
      <c r="M176" s="975"/>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c r="BN176" s="304"/>
      <c r="BO176" s="304"/>
      <c r="BP176" s="304"/>
      <c r="BQ176" s="304"/>
      <c r="BR176" s="304"/>
      <c r="BS176" s="304"/>
      <c r="BT176" s="304"/>
      <c r="BU176" s="304"/>
      <c r="BV176" s="304"/>
      <c r="BW176" s="304"/>
      <c r="BX176" s="304"/>
      <c r="BY176" s="304"/>
      <c r="BZ176" s="304"/>
      <c r="CA176" s="304"/>
      <c r="CB176" s="304"/>
      <c r="CC176" s="304"/>
      <c r="CD176" s="304"/>
      <c r="CE176" s="304"/>
      <c r="CF176" s="304"/>
      <c r="CG176" s="304"/>
      <c r="CH176" s="304"/>
      <c r="CI176" s="304"/>
      <c r="CJ176" s="304"/>
      <c r="CK176" s="304"/>
      <c r="CL176" s="304"/>
      <c r="CM176" s="304"/>
      <c r="CN176" s="304"/>
      <c r="CO176" s="304"/>
      <c r="CP176" s="304"/>
      <c r="CQ176" s="304"/>
      <c r="CR176" s="304"/>
      <c r="CS176" s="304"/>
      <c r="CT176" s="304"/>
      <c r="CU176" s="304"/>
      <c r="CV176" s="304"/>
    </row>
    <row r="177" spans="1:100" s="274" customFormat="1" ht="19.5" hidden="1" customHeight="1">
      <c r="A177" s="286" t="e">
        <f>#REF!</f>
        <v>#REF!</v>
      </c>
      <c r="B177" s="286"/>
      <c r="C177" s="286"/>
      <c r="D177" s="286"/>
      <c r="E177" s="286"/>
      <c r="F177" s="286"/>
      <c r="G177" s="286"/>
      <c r="H177" s="286"/>
      <c r="I177" s="287" t="e">
        <f>#REF!</f>
        <v>#REF!</v>
      </c>
      <c r="J177" s="975" t="e">
        <f>#REF!</f>
        <v>#REF!</v>
      </c>
      <c r="K177" s="975"/>
      <c r="L177" s="975"/>
      <c r="M177" s="975"/>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c r="BA177" s="304"/>
      <c r="BB177" s="304"/>
      <c r="BC177" s="304"/>
      <c r="BD177" s="304"/>
      <c r="BE177" s="304"/>
      <c r="BF177" s="304"/>
      <c r="BG177" s="304"/>
      <c r="BH177" s="304"/>
      <c r="BI177" s="304"/>
      <c r="BJ177" s="304"/>
      <c r="BK177" s="304"/>
      <c r="BL177" s="304"/>
      <c r="BM177" s="304"/>
      <c r="BN177" s="304"/>
      <c r="BO177" s="304"/>
      <c r="BP177" s="304"/>
      <c r="BQ177" s="304"/>
      <c r="BR177" s="304"/>
      <c r="BS177" s="304"/>
      <c r="BT177" s="304"/>
      <c r="BU177" s="304"/>
      <c r="BV177" s="304"/>
      <c r="BW177" s="304"/>
      <c r="BX177" s="304"/>
      <c r="BY177" s="304"/>
      <c r="BZ177" s="304"/>
      <c r="CA177" s="304"/>
      <c r="CB177" s="304"/>
      <c r="CC177" s="304"/>
      <c r="CD177" s="304"/>
      <c r="CE177" s="304"/>
      <c r="CF177" s="304"/>
      <c r="CG177" s="304"/>
      <c r="CH177" s="304"/>
      <c r="CI177" s="304"/>
      <c r="CJ177" s="304"/>
      <c r="CK177" s="304"/>
      <c r="CL177" s="304"/>
      <c r="CM177" s="304"/>
      <c r="CN177" s="304"/>
      <c r="CO177" s="304"/>
      <c r="CP177" s="304"/>
      <c r="CQ177" s="304"/>
      <c r="CR177" s="304"/>
      <c r="CS177" s="304"/>
      <c r="CT177" s="304"/>
      <c r="CU177" s="304"/>
      <c r="CV177" s="304"/>
    </row>
    <row r="178" spans="1:100" s="274" customFormat="1" ht="19.5" hidden="1" customHeight="1">
      <c r="A178" s="288"/>
      <c r="B178" s="288"/>
      <c r="C178" s="288"/>
      <c r="D178" s="288"/>
      <c r="E178" s="288"/>
      <c r="F178" s="288"/>
      <c r="G178" s="288"/>
      <c r="H178" s="288"/>
      <c r="I178" s="285" t="e">
        <f>#REF!</f>
        <v>#REF!</v>
      </c>
      <c r="J178" s="975" t="e">
        <f>#REF!</f>
        <v>#REF!</v>
      </c>
      <c r="K178" s="975"/>
      <c r="L178" s="975"/>
      <c r="M178" s="975"/>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c r="BA178" s="304"/>
      <c r="BB178" s="304"/>
      <c r="BC178" s="304"/>
      <c r="BD178" s="304"/>
      <c r="BE178" s="304"/>
      <c r="BF178" s="304"/>
      <c r="BG178" s="304"/>
      <c r="BH178" s="304"/>
      <c r="BI178" s="304"/>
      <c r="BJ178" s="304"/>
      <c r="BK178" s="304"/>
      <c r="BL178" s="304"/>
      <c r="BM178" s="304"/>
      <c r="BN178" s="304"/>
      <c r="BO178" s="304"/>
      <c r="BP178" s="304"/>
      <c r="BQ178" s="304"/>
      <c r="BR178" s="304"/>
      <c r="BS178" s="304"/>
      <c r="BT178" s="304"/>
      <c r="BU178" s="304"/>
      <c r="BV178" s="304"/>
      <c r="BW178" s="304"/>
      <c r="BX178" s="304"/>
      <c r="BY178" s="304"/>
      <c r="BZ178" s="304"/>
      <c r="CA178" s="304"/>
      <c r="CB178" s="304"/>
      <c r="CC178" s="304"/>
      <c r="CD178" s="304"/>
      <c r="CE178" s="304"/>
      <c r="CF178" s="304"/>
      <c r="CG178" s="304"/>
      <c r="CH178" s="304"/>
      <c r="CI178" s="304"/>
      <c r="CJ178" s="304"/>
      <c r="CK178" s="304"/>
      <c r="CL178" s="304"/>
      <c r="CM178" s="304"/>
      <c r="CN178" s="304"/>
      <c r="CO178" s="304"/>
      <c r="CP178" s="304"/>
      <c r="CQ178" s="304"/>
      <c r="CR178" s="304"/>
      <c r="CS178" s="304"/>
      <c r="CT178" s="304"/>
      <c r="CU178" s="304"/>
      <c r="CV178" s="304"/>
    </row>
    <row r="179" spans="1:100" s="274" customFormat="1" ht="16.5" hidden="1" customHeight="1">
      <c r="A179" s="291"/>
      <c r="B179" s="291"/>
      <c r="C179" s="291"/>
      <c r="D179" s="291"/>
      <c r="E179" s="291"/>
      <c r="F179" s="291"/>
      <c r="G179" s="291"/>
      <c r="H179" s="291"/>
      <c r="I179" s="285" t="e">
        <f>#REF!</f>
        <v>#REF!</v>
      </c>
      <c r="J179" s="975" t="e">
        <f>#REF!</f>
        <v>#REF!</v>
      </c>
      <c r="K179" s="975"/>
      <c r="L179" s="975"/>
      <c r="M179" s="975"/>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c r="BA179" s="304"/>
      <c r="BB179" s="304"/>
      <c r="BC179" s="304"/>
      <c r="BD179" s="304"/>
      <c r="BE179" s="304"/>
      <c r="BF179" s="304"/>
      <c r="BG179" s="304"/>
      <c r="BH179" s="304"/>
      <c r="BI179" s="304"/>
      <c r="BJ179" s="304"/>
      <c r="BK179" s="304"/>
      <c r="BL179" s="304"/>
      <c r="BM179" s="304"/>
      <c r="BN179" s="304"/>
      <c r="BO179" s="304"/>
      <c r="BP179" s="304"/>
      <c r="BQ179" s="304"/>
      <c r="BR179" s="304"/>
      <c r="BS179" s="304"/>
      <c r="BT179" s="304"/>
      <c r="BU179" s="304"/>
      <c r="BV179" s="304"/>
      <c r="BW179" s="304"/>
      <c r="BX179" s="304"/>
      <c r="BY179" s="304"/>
      <c r="BZ179" s="304"/>
      <c r="CA179" s="304"/>
      <c r="CB179" s="304"/>
      <c r="CC179" s="304"/>
      <c r="CD179" s="304"/>
      <c r="CE179" s="304"/>
      <c r="CF179" s="304"/>
      <c r="CG179" s="304"/>
      <c r="CH179" s="304"/>
      <c r="CI179" s="304"/>
      <c r="CJ179" s="304"/>
      <c r="CK179" s="304"/>
      <c r="CL179" s="304"/>
      <c r="CM179" s="304"/>
      <c r="CN179" s="304"/>
      <c r="CO179" s="304"/>
      <c r="CP179" s="304"/>
      <c r="CQ179" s="304"/>
      <c r="CR179" s="304"/>
      <c r="CS179" s="304"/>
      <c r="CT179" s="304"/>
      <c r="CU179" s="304"/>
      <c r="CV179" s="304"/>
    </row>
    <row r="180" spans="1:100" s="274" customFormat="1" ht="19.5" hidden="1" customHeight="1">
      <c r="A180" s="293"/>
      <c r="B180" s="293"/>
      <c r="C180" s="293"/>
      <c r="D180" s="293"/>
      <c r="E180" s="293"/>
      <c r="F180" s="293"/>
      <c r="G180" s="293"/>
      <c r="H180" s="293"/>
      <c r="I180" s="285" t="e">
        <f>#REF!</f>
        <v>#REF!</v>
      </c>
      <c r="J180" s="975" t="e">
        <f>#REF!</f>
        <v>#REF!</v>
      </c>
      <c r="K180" s="975"/>
      <c r="L180" s="975"/>
      <c r="M180" s="975"/>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c r="BA180" s="304"/>
      <c r="BB180" s="304"/>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4"/>
      <c r="BZ180" s="304"/>
      <c r="CA180" s="304"/>
      <c r="CB180" s="304"/>
      <c r="CC180" s="304"/>
      <c r="CD180" s="304"/>
      <c r="CE180" s="304"/>
      <c r="CF180" s="304"/>
      <c r="CG180" s="304"/>
      <c r="CH180" s="304"/>
      <c r="CI180" s="304"/>
      <c r="CJ180" s="304"/>
      <c r="CK180" s="304"/>
      <c r="CL180" s="304"/>
      <c r="CM180" s="304"/>
      <c r="CN180" s="304"/>
      <c r="CO180" s="304"/>
      <c r="CP180" s="304"/>
      <c r="CQ180" s="304"/>
      <c r="CR180" s="304"/>
      <c r="CS180" s="304"/>
      <c r="CT180" s="304"/>
      <c r="CU180" s="304"/>
      <c r="CV180" s="304"/>
    </row>
    <row r="181" spans="1:100" s="265" customFormat="1">
      <c r="A181" s="297"/>
      <c r="B181" s="297"/>
      <c r="C181" s="297"/>
      <c r="D181" s="297"/>
      <c r="E181" s="297"/>
      <c r="F181" s="297"/>
      <c r="G181" s="297"/>
      <c r="H181" s="297"/>
      <c r="I181" s="298"/>
      <c r="J181" s="978"/>
      <c r="K181" s="978"/>
      <c r="L181" s="978"/>
      <c r="M181" s="978"/>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304"/>
      <c r="BE181" s="304"/>
      <c r="BF181" s="304"/>
      <c r="BG181" s="304"/>
      <c r="BH181" s="304"/>
      <c r="BI181" s="304"/>
      <c r="BJ181" s="304"/>
      <c r="BK181" s="304"/>
      <c r="BL181" s="304"/>
      <c r="BM181" s="304"/>
      <c r="BN181" s="304"/>
      <c r="BO181" s="304"/>
      <c r="BP181" s="304"/>
      <c r="BQ181" s="304"/>
      <c r="BR181" s="304"/>
      <c r="BS181" s="304"/>
      <c r="BT181" s="304"/>
      <c r="BU181" s="304"/>
      <c r="BV181" s="304"/>
      <c r="BW181" s="304"/>
      <c r="BX181" s="304"/>
      <c r="BY181" s="304"/>
      <c r="BZ181" s="304"/>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row>
    <row r="182" spans="1:100" s="265" customFormat="1">
      <c r="A182" s="270"/>
      <c r="B182" s="270"/>
      <c r="C182" s="270"/>
      <c r="D182" s="270"/>
      <c r="E182" s="270"/>
      <c r="F182" s="270"/>
      <c r="G182" s="270"/>
      <c r="H182" s="270"/>
      <c r="I182" s="399"/>
      <c r="J182" s="271"/>
      <c r="K182" s="271"/>
      <c r="L182" s="271"/>
      <c r="M182" s="271"/>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304"/>
      <c r="BE182" s="304"/>
      <c r="BF182" s="304"/>
      <c r="BG182" s="304"/>
      <c r="BH182" s="304"/>
      <c r="BI182" s="304"/>
      <c r="BJ182" s="304"/>
      <c r="BK182" s="304"/>
      <c r="BL182" s="304"/>
      <c r="BM182" s="304"/>
      <c r="BN182" s="304"/>
      <c r="BO182" s="304"/>
      <c r="BP182" s="304"/>
      <c r="BQ182" s="304"/>
      <c r="BR182" s="304"/>
      <c r="BS182" s="304"/>
      <c r="BT182" s="304"/>
      <c r="BU182" s="304"/>
      <c r="BV182" s="304"/>
      <c r="BW182" s="304"/>
      <c r="BX182" s="304"/>
      <c r="BY182" s="304"/>
      <c r="BZ182" s="304"/>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row>
    <row r="183" spans="1:100" s="265" customFormat="1">
      <c r="A183" s="270"/>
      <c r="B183" s="270"/>
      <c r="C183" s="270"/>
      <c r="D183" s="270"/>
      <c r="E183" s="270"/>
      <c r="F183" s="270"/>
      <c r="G183" s="270"/>
      <c r="H183" s="270"/>
      <c r="I183" s="399"/>
      <c r="J183" s="271"/>
      <c r="K183" s="271"/>
      <c r="L183" s="271"/>
      <c r="M183" s="271"/>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c r="BA183" s="304"/>
      <c r="BB183" s="304"/>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4"/>
      <c r="BZ183" s="304"/>
      <c r="CA183" s="304"/>
      <c r="CB183" s="304"/>
      <c r="CC183" s="304"/>
      <c r="CD183" s="304"/>
      <c r="CE183" s="304"/>
      <c r="CF183" s="304"/>
      <c r="CG183" s="304"/>
      <c r="CH183" s="304"/>
      <c r="CI183" s="304"/>
      <c r="CJ183" s="304"/>
      <c r="CK183" s="304"/>
      <c r="CL183" s="304"/>
      <c r="CM183" s="304"/>
      <c r="CN183" s="304"/>
      <c r="CO183" s="304"/>
      <c r="CP183" s="304"/>
      <c r="CQ183" s="304"/>
      <c r="CR183" s="304"/>
      <c r="CS183" s="304"/>
      <c r="CT183" s="304"/>
      <c r="CU183" s="304"/>
      <c r="CV183" s="304"/>
    </row>
  </sheetData>
  <sheetProtection password="DCF6" sheet="1" objects="1" scenarios="1" formatColumns="0" formatRows="0" selectLockedCells="1"/>
  <customSheetViews>
    <customSheetView guid="{CCA37BAE-906F-43D5-9FD9-B13563E4B9D7}" showPageBreaks="1" printArea="1" hiddenRows="1" hiddenColumns="1" view="pageBreakPreview" topLeftCell="A10">
      <selection activeCell="CW25" sqref="CW25"/>
      <pageMargins left="0.7" right="0.7" top="0.75" bottom="0.75" header="0.3" footer="0.3"/>
      <pageSetup paperSize="9" scale="57" orientation="landscape" r:id="rId1"/>
    </customSheetView>
    <customSheetView guid="{10C023E0-48F2-4C19-A763-BD56B5B04DBE}" showPageBreaks="1" printArea="1" hiddenRows="1" hiddenColumns="1" view="pageBreakPreview">
      <selection activeCell="CW25" sqref="CW25"/>
      <pageMargins left="0.7" right="0.7" top="0.75" bottom="0.75" header="0.3" footer="0.3"/>
      <pageSetup paperSize="9" scale="57" orientation="landscape" r:id="rId2"/>
    </customSheetView>
    <customSheetView guid="{18EA11B4-BD82-47BF-99FA-7AB19BF74D0B}"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4"/>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5"/>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8"/>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9"/>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B23:L23"/>
    <mergeCell ref="D24:L24"/>
    <mergeCell ref="H21:I21"/>
    <mergeCell ref="C12:F12"/>
    <mergeCell ref="C11:F11"/>
    <mergeCell ref="D25:L25"/>
    <mergeCell ref="D26:L26"/>
    <mergeCell ref="D27:L27"/>
    <mergeCell ref="C29:K29"/>
    <mergeCell ref="A64:M64"/>
    <mergeCell ref="C21:E21"/>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E00-000000000000}">
      <formula1>0</formula1>
    </dataValidation>
  </dataValidations>
  <pageMargins left="0.7" right="0.7" top="0.75" bottom="0.75" header="0.3" footer="0.3"/>
  <pageSetup paperSize="9" scale="57" orientation="landscape" r:id="rId1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indexed="11"/>
  </sheetPr>
  <dimension ref="A1:Y40"/>
  <sheetViews>
    <sheetView showZeros="0" tabSelected="1" view="pageBreakPreview" topLeftCell="A11" zoomScaleNormal="70" zoomScaleSheetLayoutView="100" workbookViewId="0">
      <selection activeCell="G15" sqref="G15"/>
    </sheetView>
  </sheetViews>
  <sheetFormatPr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84" t="s">
        <v>164</v>
      </c>
      <c r="B1" s="984"/>
      <c r="C1" s="984"/>
      <c r="D1" s="984"/>
      <c r="E1" s="984"/>
      <c r="F1" s="984"/>
      <c r="G1" s="984"/>
      <c r="H1" s="144"/>
      <c r="I1" s="145"/>
      <c r="J1" s="146"/>
      <c r="K1" s="146"/>
      <c r="L1" s="146"/>
      <c r="M1" s="146"/>
      <c r="N1" s="146"/>
      <c r="O1" s="146"/>
      <c r="P1" s="146"/>
      <c r="Q1" s="146"/>
      <c r="R1" s="146"/>
      <c r="S1" s="146"/>
      <c r="T1" s="146"/>
      <c r="U1" s="147"/>
      <c r="V1" s="147"/>
      <c r="W1" s="147"/>
      <c r="X1" s="148"/>
      <c r="Y1" s="148"/>
    </row>
    <row r="2" spans="1:25" ht="18" customHeight="1">
      <c r="A2" s="113" t="str">
        <f>Cover!B3</f>
        <v>SPEC. NO.:5002002022/CONDUCTOR/DOM/A00 - CC CS -1</v>
      </c>
      <c r="B2" s="113"/>
      <c r="C2" s="114"/>
      <c r="D2" s="150"/>
      <c r="E2" s="150"/>
      <c r="F2" s="150"/>
      <c r="G2" s="116" t="s">
        <v>165</v>
      </c>
    </row>
    <row r="3" spans="1:25" ht="12.75" customHeight="1">
      <c r="A3" s="117"/>
      <c r="B3" s="117"/>
      <c r="C3" s="118"/>
      <c r="D3" s="139"/>
      <c r="E3" s="139"/>
      <c r="F3" s="139"/>
      <c r="G3" s="119"/>
    </row>
    <row r="4" spans="1:25" ht="18.95" customHeight="1">
      <c r="A4" s="985" t="s">
        <v>166</v>
      </c>
      <c r="B4" s="985"/>
      <c r="C4" s="985"/>
      <c r="D4" s="985"/>
      <c r="E4" s="985"/>
      <c r="F4" s="985"/>
      <c r="G4" s="985"/>
    </row>
    <row r="5" spans="1:25" ht="21" customHeight="1">
      <c r="A5" s="158" t="s">
        <v>1</v>
      </c>
      <c r="B5" s="158"/>
      <c r="C5" s="159"/>
      <c r="D5" s="159"/>
      <c r="E5" s="159"/>
      <c r="F5" s="159"/>
      <c r="G5" s="159"/>
    </row>
    <row r="6" spans="1:25" ht="21" customHeight="1">
      <c r="A6" s="27" t="s">
        <v>2</v>
      </c>
      <c r="B6" s="27"/>
      <c r="C6" s="159"/>
      <c r="D6" s="159"/>
      <c r="E6" s="159"/>
      <c r="F6" s="159"/>
      <c r="G6" s="159"/>
      <c r="I6" s="629" t="s">
        <v>233</v>
      </c>
      <c r="J6" s="735">
        <f>'Sch-1'!N63</f>
        <v>0</v>
      </c>
      <c r="K6" s="628"/>
      <c r="L6" s="448"/>
    </row>
    <row r="7" spans="1:25" ht="21" customHeight="1">
      <c r="A7" s="27" t="s">
        <v>3</v>
      </c>
      <c r="B7" s="27"/>
      <c r="C7" s="159"/>
      <c r="D7" s="159"/>
      <c r="E7" s="159"/>
      <c r="F7" s="159"/>
      <c r="G7" s="159"/>
      <c r="I7" s="629" t="s">
        <v>235</v>
      </c>
      <c r="J7" s="735">
        <f>'Sch-2'!J63</f>
        <v>0</v>
      </c>
      <c r="K7" s="628"/>
    </row>
    <row r="8" spans="1:25" ht="21" customHeight="1">
      <c r="A8" s="27" t="s">
        <v>4</v>
      </c>
      <c r="B8" s="27"/>
      <c r="C8" s="159"/>
      <c r="D8" s="159"/>
      <c r="E8" s="159"/>
      <c r="F8" s="159"/>
      <c r="G8" s="159"/>
      <c r="I8" s="629" t="s">
        <v>236</v>
      </c>
      <c r="J8" s="735">
        <f>'Sch-3'!P25</f>
        <v>0</v>
      </c>
      <c r="K8" s="628"/>
    </row>
    <row r="9" spans="1:25" ht="21" customHeight="1">
      <c r="A9" s="27" t="s">
        <v>167</v>
      </c>
      <c r="B9" s="27"/>
      <c r="C9" s="159"/>
      <c r="D9" s="159"/>
      <c r="E9" s="159"/>
      <c r="F9" s="159"/>
      <c r="G9" s="159"/>
      <c r="I9" s="630" t="s">
        <v>196</v>
      </c>
      <c r="J9" s="736">
        <f>J6+J7+J8</f>
        <v>0</v>
      </c>
      <c r="K9" s="628"/>
    </row>
    <row r="10" spans="1:25" ht="21" customHeight="1">
      <c r="A10" s="27" t="s">
        <v>6</v>
      </c>
      <c r="B10" s="27"/>
      <c r="C10" s="159"/>
      <c r="D10" s="159"/>
      <c r="E10" s="159"/>
      <c r="F10" s="159"/>
      <c r="G10" s="159"/>
      <c r="J10" s="447"/>
    </row>
    <row r="11" spans="1:25" ht="14.25" customHeight="1">
      <c r="A11" s="159"/>
      <c r="B11" s="159"/>
      <c r="C11" s="159"/>
      <c r="D11" s="159"/>
      <c r="E11" s="159"/>
      <c r="F11" s="159"/>
      <c r="G11" s="159"/>
    </row>
    <row r="12" spans="1:25" ht="100.5" customHeight="1">
      <c r="A12" s="160" t="s">
        <v>168</v>
      </c>
      <c r="B12" s="531"/>
      <c r="C12" s="986"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D12" s="986"/>
      <c r="E12" s="986"/>
      <c r="F12" s="986"/>
      <c r="G12" s="986"/>
      <c r="J12" s="448"/>
    </row>
    <row r="13" spans="1:25" ht="21" customHeight="1" thickBot="1">
      <c r="A13" s="161" t="s">
        <v>169</v>
      </c>
      <c r="B13" s="161"/>
      <c r="C13" s="162"/>
      <c r="D13" s="161"/>
      <c r="E13" s="161"/>
      <c r="F13" s="161"/>
      <c r="G13" s="161"/>
      <c r="H13" s="442"/>
      <c r="K13" s="170"/>
      <c r="L13" s="170"/>
      <c r="M13" s="170"/>
    </row>
    <row r="14" spans="1:25" ht="41.25" customHeight="1" thickBot="1">
      <c r="A14" s="987" t="s">
        <v>170</v>
      </c>
      <c r="B14" s="987"/>
      <c r="C14" s="987"/>
      <c r="D14" s="987"/>
      <c r="E14" s="987"/>
      <c r="F14" s="987"/>
      <c r="G14" s="987"/>
      <c r="H14" s="643" t="s">
        <v>334</v>
      </c>
      <c r="I14" s="643" t="s">
        <v>335</v>
      </c>
      <c r="J14" s="644" t="s">
        <v>336</v>
      </c>
      <c r="K14" s="170"/>
      <c r="L14" s="170"/>
      <c r="M14" s="170"/>
      <c r="N14" s="163"/>
    </row>
    <row r="15" spans="1:25" ht="56.25" customHeight="1">
      <c r="B15" s="165">
        <v>1</v>
      </c>
      <c r="C15" s="991" t="s">
        <v>326</v>
      </c>
      <c r="D15" s="989"/>
      <c r="E15" s="989"/>
      <c r="F15" s="990"/>
      <c r="G15" s="166"/>
      <c r="H15" s="705">
        <f>IF(J6=0,0,(G15/J9)*J6)</f>
        <v>0</v>
      </c>
      <c r="I15" s="706">
        <f>IF(J7=0,0,(G15/J9)*J7)</f>
        <v>0</v>
      </c>
      <c r="J15" s="705">
        <f>IF(J8,(G15/J9)*J8,0)</f>
        <v>0</v>
      </c>
      <c r="K15" s="170"/>
      <c r="L15" s="170"/>
      <c r="M15" s="170"/>
    </row>
    <row r="16" spans="1:25" ht="55.5" customHeight="1">
      <c r="B16" s="165">
        <v>2</v>
      </c>
      <c r="C16" s="988" t="s">
        <v>327</v>
      </c>
      <c r="D16" s="989"/>
      <c r="E16" s="989"/>
      <c r="F16" s="990"/>
      <c r="G16" s="167"/>
      <c r="H16" s="707">
        <f>G16*J6</f>
        <v>0</v>
      </c>
      <c r="I16" s="708">
        <f>G16*J7</f>
        <v>0</v>
      </c>
      <c r="J16" s="707">
        <f>G16*J8</f>
        <v>0</v>
      </c>
      <c r="K16" s="170"/>
      <c r="L16" s="170"/>
      <c r="M16" s="170"/>
    </row>
    <row r="17" spans="1:25" s="168" customFormat="1" ht="39.75" customHeight="1" thickBot="1">
      <c r="B17" s="169">
        <v>3</v>
      </c>
      <c r="C17" s="979" t="s">
        <v>171</v>
      </c>
      <c r="D17" s="980"/>
      <c r="E17" s="980"/>
      <c r="F17" s="981"/>
      <c r="G17" s="439"/>
      <c r="H17" s="707"/>
      <c r="I17" s="707"/>
      <c r="J17" s="707"/>
      <c r="K17" s="170"/>
      <c r="L17" s="170"/>
      <c r="M17" s="170"/>
      <c r="N17" s="170"/>
      <c r="O17" s="170"/>
      <c r="P17" s="170"/>
      <c r="Q17" s="170"/>
      <c r="R17" s="171"/>
      <c r="S17" s="171"/>
      <c r="T17" s="171"/>
      <c r="U17" s="172"/>
      <c r="V17" s="172"/>
      <c r="W17" s="172"/>
      <c r="X17" s="173"/>
      <c r="Y17" s="173"/>
    </row>
    <row r="18" spans="1:25" s="168" customFormat="1" ht="21" customHeight="1" thickBot="1">
      <c r="B18" s="174"/>
      <c r="C18" s="982" t="s">
        <v>328</v>
      </c>
      <c r="D18" s="983"/>
      <c r="E18" s="983"/>
      <c r="F18" s="175" t="s">
        <v>172</v>
      </c>
      <c r="G18" s="440"/>
      <c r="H18" s="709">
        <f>G18</f>
        <v>0</v>
      </c>
      <c r="I18" s="710"/>
      <c r="J18" s="707"/>
      <c r="K18" s="170"/>
      <c r="L18" s="170"/>
      <c r="M18" s="170"/>
      <c r="N18" s="177"/>
      <c r="O18" s="176"/>
      <c r="P18" s="170"/>
      <c r="Q18" s="170"/>
      <c r="R18" s="171"/>
      <c r="S18" s="171"/>
      <c r="T18" s="171"/>
      <c r="U18" s="172"/>
      <c r="V18" s="172"/>
      <c r="W18" s="172"/>
      <c r="X18" s="173"/>
      <c r="Y18" s="173"/>
    </row>
    <row r="19" spans="1:25" s="168" customFormat="1" ht="33" customHeight="1" thickBot="1">
      <c r="B19" s="174"/>
      <c r="C19" s="1000" t="s">
        <v>353</v>
      </c>
      <c r="D19" s="1001"/>
      <c r="E19" s="1001"/>
      <c r="F19" s="175" t="s">
        <v>172</v>
      </c>
      <c r="G19" s="440"/>
      <c r="H19" s="711"/>
      <c r="I19" s="709">
        <f>G19</f>
        <v>0</v>
      </c>
      <c r="J19" s="712"/>
      <c r="K19" s="170"/>
      <c r="L19" s="170"/>
      <c r="M19" s="170"/>
      <c r="N19" s="177"/>
      <c r="O19" s="176"/>
      <c r="P19" s="170"/>
      <c r="Q19" s="170"/>
      <c r="R19" s="171"/>
      <c r="S19" s="171"/>
      <c r="T19" s="171"/>
      <c r="U19" s="172"/>
      <c r="V19" s="172"/>
      <c r="W19" s="172"/>
      <c r="X19" s="173"/>
      <c r="Y19" s="173"/>
    </row>
    <row r="20" spans="1:25" s="168" customFormat="1" ht="21" customHeight="1" thickBot="1">
      <c r="B20" s="174"/>
      <c r="C20" s="982" t="s">
        <v>329</v>
      </c>
      <c r="D20" s="983"/>
      <c r="E20" s="983"/>
      <c r="F20" s="175" t="s">
        <v>172</v>
      </c>
      <c r="G20" s="440"/>
      <c r="H20" s="707"/>
      <c r="I20" s="706"/>
      <c r="J20" s="709">
        <f>G20</f>
        <v>0</v>
      </c>
      <c r="K20" s="170"/>
      <c r="L20" s="170"/>
      <c r="M20" s="170"/>
      <c r="N20" s="177"/>
      <c r="O20" s="176"/>
      <c r="P20" s="170"/>
      <c r="Q20" s="170"/>
      <c r="R20" s="171"/>
      <c r="S20" s="171"/>
      <c r="T20" s="171"/>
      <c r="U20" s="172"/>
      <c r="V20" s="172"/>
      <c r="W20" s="172"/>
      <c r="X20" s="173"/>
      <c r="Y20" s="173"/>
    </row>
    <row r="21" spans="1:25" s="168" customFormat="1" ht="21" hidden="1" customHeight="1">
      <c r="B21" s="174"/>
      <c r="C21" s="982" t="s">
        <v>330</v>
      </c>
      <c r="D21" s="983"/>
      <c r="E21" s="983"/>
      <c r="F21" s="175" t="s">
        <v>172</v>
      </c>
      <c r="G21" s="449"/>
      <c r="H21" s="707"/>
      <c r="I21" s="708"/>
      <c r="J21" s="705"/>
      <c r="K21" s="170"/>
      <c r="L21" s="170"/>
      <c r="M21" s="170"/>
      <c r="N21" s="177"/>
      <c r="O21" s="176"/>
      <c r="P21" s="170"/>
      <c r="Q21" s="170"/>
      <c r="R21" s="171"/>
      <c r="S21" s="171"/>
      <c r="T21" s="171"/>
      <c r="U21" s="172"/>
      <c r="V21" s="172"/>
      <c r="W21" s="172"/>
      <c r="X21" s="173"/>
      <c r="Y21" s="173"/>
    </row>
    <row r="22" spans="1:25" s="168" customFormat="1" ht="21" hidden="1" customHeight="1">
      <c r="B22" s="178"/>
      <c r="C22" s="982" t="s">
        <v>173</v>
      </c>
      <c r="D22" s="983"/>
      <c r="E22" s="983"/>
      <c r="F22" s="179" t="s">
        <v>172</v>
      </c>
      <c r="G22" s="449"/>
      <c r="H22" s="707"/>
      <c r="I22" s="708"/>
      <c r="J22" s="707"/>
      <c r="K22" s="170"/>
      <c r="L22" s="170"/>
      <c r="M22" s="170"/>
      <c r="N22" s="177"/>
      <c r="O22" s="176"/>
      <c r="P22" s="170"/>
      <c r="Q22" s="170"/>
      <c r="R22" s="171"/>
      <c r="S22" s="171"/>
      <c r="T22" s="171"/>
      <c r="U22" s="172"/>
      <c r="V22" s="172"/>
      <c r="W22" s="172"/>
      <c r="X22" s="173"/>
      <c r="Y22" s="173"/>
    </row>
    <row r="23" spans="1:25" s="168" customFormat="1" ht="54.95" customHeight="1" thickBot="1">
      <c r="B23" s="169">
        <v>4</v>
      </c>
      <c r="C23" s="996" t="s">
        <v>174</v>
      </c>
      <c r="D23" s="997"/>
      <c r="E23" s="997"/>
      <c r="F23" s="998"/>
      <c r="G23" s="439"/>
      <c r="H23" s="713"/>
      <c r="I23" s="708"/>
      <c r="J23" s="707"/>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82" t="s">
        <v>328</v>
      </c>
      <c r="D24" s="983"/>
      <c r="E24" s="983"/>
      <c r="F24" s="175" t="s">
        <v>175</v>
      </c>
      <c r="G24" s="441"/>
      <c r="H24" s="714">
        <f>G24*J6</f>
        <v>0</v>
      </c>
      <c r="I24" s="710"/>
      <c r="J24" s="707"/>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1002" t="s">
        <v>353</v>
      </c>
      <c r="D25" s="1003"/>
      <c r="E25" s="1003"/>
      <c r="F25" s="175" t="s">
        <v>175</v>
      </c>
      <c r="G25" s="441"/>
      <c r="H25" s="715"/>
      <c r="I25" s="709">
        <f>G25*J7</f>
        <v>0</v>
      </c>
      <c r="J25" s="712"/>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82" t="s">
        <v>329</v>
      </c>
      <c r="D26" s="983"/>
      <c r="E26" s="983"/>
      <c r="F26" s="175" t="s">
        <v>175</v>
      </c>
      <c r="G26" s="441"/>
      <c r="H26" s="713"/>
      <c r="I26" s="706"/>
      <c r="J26" s="709">
        <f>G26*J8</f>
        <v>0</v>
      </c>
      <c r="K26" s="170"/>
      <c r="L26" s="170"/>
      <c r="M26" s="170"/>
      <c r="N26" s="170"/>
      <c r="O26" s="170"/>
      <c r="P26" s="170"/>
      <c r="Q26" s="170"/>
      <c r="R26" s="171"/>
      <c r="S26" s="171"/>
      <c r="T26" s="171"/>
      <c r="U26" s="172"/>
      <c r="V26" s="172"/>
      <c r="W26" s="172"/>
      <c r="X26" s="173"/>
      <c r="Y26" s="173"/>
    </row>
    <row r="27" spans="1:25" s="168" customFormat="1" ht="21" hidden="1" customHeight="1">
      <c r="A27" s="180"/>
      <c r="B27" s="174"/>
      <c r="C27" s="982" t="s">
        <v>330</v>
      </c>
      <c r="D27" s="983"/>
      <c r="E27" s="983"/>
      <c r="F27" s="175" t="s">
        <v>175</v>
      </c>
      <c r="G27" s="450"/>
      <c r="H27" s="713"/>
      <c r="I27" s="708"/>
      <c r="J27" s="705"/>
      <c r="K27" s="170"/>
      <c r="L27" s="170"/>
      <c r="M27" s="170"/>
      <c r="N27" s="170"/>
      <c r="O27" s="170"/>
      <c r="P27" s="170"/>
      <c r="Q27" s="170"/>
      <c r="R27" s="171"/>
      <c r="S27" s="171"/>
      <c r="T27" s="171"/>
      <c r="U27" s="172"/>
      <c r="V27" s="172"/>
      <c r="W27" s="172"/>
      <c r="X27" s="173"/>
      <c r="Y27" s="173"/>
    </row>
    <row r="28" spans="1:25" s="168" customFormat="1" ht="21" hidden="1" customHeight="1">
      <c r="A28" s="180"/>
      <c r="B28" s="178"/>
      <c r="C28" s="1007" t="s">
        <v>173</v>
      </c>
      <c r="D28" s="1008"/>
      <c r="E28" s="1008"/>
      <c r="F28" s="179" t="s">
        <v>175</v>
      </c>
      <c r="G28" s="450"/>
      <c r="H28" s="713"/>
      <c r="I28" s="708"/>
      <c r="J28" s="707"/>
      <c r="K28" s="170"/>
      <c r="L28" s="170"/>
      <c r="M28" s="170"/>
      <c r="N28" s="170"/>
      <c r="O28" s="170"/>
      <c r="P28" s="170"/>
      <c r="Q28" s="170"/>
      <c r="R28" s="171"/>
      <c r="S28" s="171"/>
      <c r="T28" s="171"/>
      <c r="U28" s="172"/>
      <c r="V28" s="172"/>
      <c r="W28" s="172"/>
      <c r="X28" s="173"/>
      <c r="Y28" s="173"/>
    </row>
    <row r="29" spans="1:25" s="168" customFormat="1" hidden="1">
      <c r="A29" s="180"/>
      <c r="B29" s="181"/>
      <c r="C29" s="994" t="s">
        <v>176</v>
      </c>
      <c r="D29" s="995"/>
      <c r="E29" s="995"/>
      <c r="F29" s="995"/>
      <c r="G29" s="995"/>
      <c r="H29" s="716"/>
      <c r="I29" s="716"/>
      <c r="J29" s="716"/>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1004" t="s">
        <v>177</v>
      </c>
      <c r="D30" s="1004"/>
      <c r="E30" s="1004"/>
      <c r="F30" s="1004"/>
      <c r="G30" s="1004"/>
      <c r="H30" s="717"/>
      <c r="I30" s="717"/>
      <c r="J30" s="717"/>
      <c r="K30" s="170"/>
      <c r="L30" s="170"/>
      <c r="M30" s="170"/>
      <c r="N30" s="170"/>
      <c r="O30" s="170"/>
      <c r="P30" s="170"/>
      <c r="Q30" s="170"/>
      <c r="R30" s="171"/>
      <c r="S30" s="171"/>
      <c r="T30" s="171"/>
      <c r="U30" s="172"/>
      <c r="V30" s="172"/>
      <c r="W30" s="172"/>
      <c r="X30" s="173"/>
      <c r="Y30" s="173"/>
    </row>
    <row r="31" spans="1:25" s="168" customFormat="1" ht="48.75" hidden="1" customHeight="1">
      <c r="A31" s="180"/>
      <c r="B31" s="1005"/>
      <c r="C31" s="1005"/>
      <c r="D31" s="1005"/>
      <c r="E31" s="1005"/>
      <c r="F31" s="1005"/>
      <c r="G31" s="1005"/>
      <c r="H31" s="718">
        <f>SUM(H15:H28)</f>
        <v>0</v>
      </c>
      <c r="I31" s="718">
        <f>SUM(I15:I28)</f>
        <v>0</v>
      </c>
      <c r="J31" s="718">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1004" t="s">
        <v>178</v>
      </c>
      <c r="D32" s="1006"/>
      <c r="E32" s="1006"/>
      <c r="F32" s="1006"/>
      <c r="G32" s="1006"/>
      <c r="H32" s="719" t="e">
        <f>(1-(H31/I2))</f>
        <v>#DIV/0!</v>
      </c>
      <c r="I32" s="719" t="e">
        <f>(1-(I31/I3))</f>
        <v>#DIV/0!</v>
      </c>
      <c r="J32" s="720"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99" t="s">
        <v>331</v>
      </c>
      <c r="B33" s="999"/>
      <c r="C33" s="999"/>
      <c r="D33" s="999"/>
      <c r="E33" s="999"/>
      <c r="F33" s="999"/>
      <c r="G33" s="999"/>
      <c r="H33" s="721"/>
      <c r="I33" s="721"/>
      <c r="J33" s="721"/>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721"/>
      <c r="I34" s="721"/>
      <c r="J34" s="721"/>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722">
        <f>SUM(H15:H26)</f>
        <v>0</v>
      </c>
      <c r="I35" s="723">
        <f>SUM(I15:I26)</f>
        <v>0</v>
      </c>
      <c r="J35" s="724">
        <f>SUM(J15:J26)</f>
        <v>0</v>
      </c>
      <c r="K35" s="455"/>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46">
        <f>IF(J6=0,0,1-(H35/J6))</f>
        <v>0</v>
      </c>
      <c r="I36" s="646">
        <f>IF(J7=0,0,1-(I35/J7))</f>
        <v>0</v>
      </c>
      <c r="J36" s="647">
        <f>IF(J8=0,0,1-(J35/J8))</f>
        <v>0</v>
      </c>
      <c r="K36" s="620" t="s">
        <v>354</v>
      </c>
    </row>
    <row r="37" spans="1:25" ht="19.5" customHeight="1">
      <c r="A37" s="190"/>
      <c r="B37" s="190"/>
      <c r="C37" s="191"/>
      <c r="D37" s="189"/>
      <c r="E37" s="187"/>
      <c r="F37" s="187"/>
      <c r="G37" s="616"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992">
        <f>'Sch-7'!C21:D21</f>
        <v>0</v>
      </c>
      <c r="D39" s="993"/>
      <c r="E39" s="195" t="s">
        <v>183</v>
      </c>
      <c r="F39" s="729">
        <f>'Sch-7'!J21</f>
        <v>0</v>
      </c>
      <c r="G39" s="730"/>
      <c r="H39" s="448"/>
    </row>
    <row r="40" spans="1:25" ht="23.25" customHeight="1">
      <c r="A40" s="197" t="s">
        <v>184</v>
      </c>
      <c r="B40" s="197"/>
      <c r="C40" s="666">
        <f>'Sch-7'!C22:D22</f>
        <v>0</v>
      </c>
      <c r="D40" s="198"/>
      <c r="E40" s="195" t="s">
        <v>185</v>
      </c>
      <c r="F40" s="729">
        <f>'Sch-7'!J22</f>
        <v>0</v>
      </c>
      <c r="G40" s="730"/>
      <c r="H40" s="153"/>
    </row>
  </sheetData>
  <sheetProtection password="DCF6" sheet="1" objects="1" scenarios="1" formatColumns="0" formatRows="0" selectLockedCells="1"/>
  <customSheetViews>
    <customSheetView guid="{CCA37BAE-906F-43D5-9FD9-B13563E4B9D7}" showPageBreaks="1" zeroValues="0" printArea="1" hiddenRows="1" hiddenColumns="1" view="pageBreakPreview" topLeftCell="A11">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10C023E0-48F2-4C19-A763-BD56B5B04DBE}" showPageBreaks="1" zeroValues="0" printArea="1" hiddenRows="1" hiddenColumns="1" view="pageBreakPreview">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selection activeCell="G24" sqref="G24:G26"/>
      <pageMargins left="0.72" right="0.49" top="0.62" bottom="0.52" header="0.32" footer="0.27"/>
      <pageSetup scale="77" orientation="portrait" r:id="rId3"/>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5"/>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9"/>
      <headerFooter alignWithMargins="0">
        <oddFooter>&amp;R&amp;"Book Antiqua,Bold"&amp;10Letter of Discount  / Page &amp;P of &amp;N</oddFooter>
      </headerFooter>
    </customSheetView>
  </customSheetViews>
  <mergeCells count="24">
    <mergeCell ref="C39:D39"/>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F00-000000000000}">
      <formula1>0</formula1>
      <formula2>100</formula2>
    </dataValidation>
    <dataValidation type="decimal" operator="greaterThan" allowBlank="1" showInputMessage="1" showErrorMessage="1" error="Enter numeric figures only." sqref="G18:G22" xr:uid="{00000000-0002-0000-0F00-000001000000}">
      <formula1>0</formula1>
    </dataValidation>
    <dataValidation operator="greaterThanOrEqual" allowBlank="1" showInputMessage="1" showErrorMessage="1" error="Enter numeric figure without decimal only" sqref="G15" xr:uid="{00000000-0002-0000-0F00-000002000000}"/>
  </dataValidations>
  <pageMargins left="0.72" right="0.49" top="0.62" bottom="0.52" header="0.32" footer="0.27"/>
  <pageSetup scale="77" orientation="portrait" r:id="rId10"/>
  <headerFooter alignWithMargins="0">
    <oddFooter>&amp;R&amp;"Book Antiqua,Bold"&amp;10Letter of Discount  / 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1009" t="s">
        <v>186</v>
      </c>
      <c r="B2" s="1009"/>
      <c r="C2" s="1009"/>
      <c r="D2" s="1009"/>
      <c r="E2" s="188"/>
    </row>
    <row r="3" spans="1:6">
      <c r="A3" s="199"/>
      <c r="B3" s="200"/>
      <c r="C3" s="200"/>
      <c r="D3" s="200"/>
      <c r="E3" s="200"/>
    </row>
    <row r="4" spans="1:6" ht="30">
      <c r="A4" s="201" t="s">
        <v>187</v>
      </c>
      <c r="B4" s="202" t="s">
        <v>188</v>
      </c>
      <c r="C4" s="201" t="s">
        <v>140</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4">
      <selection activeCell="D6" sqref="D6"/>
      <pageMargins left="0.75" right="0.75" top="0.65" bottom="1" header="0.5" footer="0.5"/>
      <pageSetup orientation="portrait" r:id="rId1"/>
      <headerFooter alignWithMargins="0"/>
    </customSheetView>
    <customSheetView guid="{10C023E0-48F2-4C19-A763-BD56B5B04DBE}" state="hidden" topLeftCell="A4">
      <selection activeCell="D6" sqref="D6"/>
      <pageMargins left="0.75" right="0.75" top="0.65" bottom="1" header="0.5" footer="0.5"/>
      <pageSetup orientation="portrait" r:id="rId2"/>
      <headerFooter alignWithMargins="0"/>
    </customSheetView>
    <customSheetView guid="{18EA11B4-BD82-47BF-99FA-7AB19BF74D0B}" state="hidden" topLeftCell="A4">
      <selection activeCell="D6" sqref="D6"/>
      <pageMargins left="0.75" right="0.75" top="0.65" bottom="1" header="0.5" footer="0.5"/>
      <pageSetup orientation="portrait" r:id="rId3"/>
      <headerFooter alignWithMargins="0"/>
    </customSheetView>
    <customSheetView guid="{99CA2F10-F926-46DC-8609-4EAE5B9F3585}"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3C00DDA0-7DDE-4169-A739-550DAF5DCF8D}"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B96E710B-6DD7-4DE1-95AB-C9EE060CD030}" state="hidden" topLeftCell="A4">
      <selection activeCell="D6" sqref="D6"/>
      <pageMargins left="0.75" right="0.75" top="0.65" bottom="1" header="0.5" footer="0.5"/>
      <pageSetup orientation="portrait" r:id="rId8"/>
      <headerFooter alignWithMargins="0"/>
    </customSheetView>
    <customSheetView guid="{A58DB4DF-40C7-4BEB-B85E-6BD6F54941CF}" state="hidden" topLeftCell="A4">
      <selection activeCell="D6" sqref="D6"/>
      <pageMargins left="0.75" right="0.75" top="0.65" bottom="1" header="0.5" footer="0.5"/>
      <pageSetup orientation="portrait" r:id="rId9"/>
      <headerFooter alignWithMargins="0"/>
    </customSheetView>
  </customSheetViews>
  <mergeCells count="1">
    <mergeCell ref="A2:D2"/>
  </mergeCells>
  <pageMargins left="0.75" right="0.75" top="0.65" bottom="1" header="0.5" footer="0.5"/>
  <pageSetup orientation="portrait" r:id="rId10"/>
  <headerFooter alignWithMargins="0"/>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indexed="47"/>
  </sheetPr>
  <dimension ref="A1:F21"/>
  <sheetViews>
    <sheetView topLeftCell="A13" workbookViewId="0">
      <selection activeCell="D6" sqref="D6"/>
    </sheetView>
  </sheetViews>
  <sheetFormatPr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1009" t="s">
        <v>197</v>
      </c>
      <c r="B2" s="1009"/>
      <c r="C2" s="1009"/>
      <c r="D2" s="1010"/>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13">
      <selection activeCell="D6" sqref="D6"/>
      <pageMargins left="0.75" right="0.75" top="0.65" bottom="1" header="0.5" footer="0.5"/>
      <pageSetup orientation="portrait" r:id="rId1"/>
      <headerFooter alignWithMargins="0"/>
    </customSheetView>
    <customSheetView guid="{10C023E0-48F2-4C19-A763-BD56B5B04DBE}" state="hidden" topLeftCell="A13">
      <selection activeCell="D6" sqref="D6"/>
      <pageMargins left="0.75" right="0.75" top="0.65" bottom="1" header="0.5" footer="0.5"/>
      <pageSetup orientation="portrait" r:id="rId2"/>
      <headerFooter alignWithMargins="0"/>
    </customSheetView>
    <customSheetView guid="{18EA11B4-BD82-47BF-99FA-7AB19BF74D0B}" state="hidden" topLeftCell="A13">
      <selection activeCell="D6" sqref="D6"/>
      <pageMargins left="0.75" right="0.75" top="0.65" bottom="1" header="0.5" footer="0.5"/>
      <pageSetup orientation="portrait" r:id="rId3"/>
      <headerFooter alignWithMargins="0"/>
    </customSheetView>
    <customSheetView guid="{99CA2F10-F926-46DC-8609-4EAE5B9F3585}"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3C00DDA0-7DDE-4169-A739-550DAF5DCF8D}"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B96E710B-6DD7-4DE1-95AB-C9EE060CD030}" state="hidden" topLeftCell="A13">
      <selection activeCell="D6" sqref="D6"/>
      <pageMargins left="0.75" right="0.75" top="0.65" bottom="1" header="0.5" footer="0.5"/>
      <pageSetup orientation="portrait" r:id="rId8"/>
      <headerFooter alignWithMargins="0"/>
    </customSheetView>
    <customSheetView guid="{A58DB4DF-40C7-4BEB-B85E-6BD6F54941CF}" state="hidden" topLeftCell="A13">
      <selection activeCell="D6" sqref="D6"/>
      <pageMargins left="0.75" right="0.75" top="0.65" bottom="1" header="0.5" footer="0.5"/>
      <pageSetup orientation="portrait" r:id="rId9"/>
      <headerFooter alignWithMargins="0"/>
    </customSheetView>
  </customSheetViews>
  <mergeCells count="1">
    <mergeCell ref="A2:D2"/>
  </mergeCells>
  <pageMargins left="0.75" right="0.75" top="0.65" bottom="1" header="0.5" footer="0.5"/>
  <pageSetup orientation="portrait" r:id="rId10"/>
  <headerFooter alignWithMargins="0"/>
  <drawing r:id="rId1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1009" t="s">
        <v>201</v>
      </c>
      <c r="B2" s="1009"/>
      <c r="C2" s="1009"/>
      <c r="D2" s="1009"/>
      <c r="E2" s="1010"/>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CCA37BAE-906F-43D5-9FD9-B13563E4B9D7}" state="hidden" topLeftCell="A5">
      <selection activeCell="D11" sqref="D11"/>
      <pageMargins left="0.75" right="0.62" top="0.65" bottom="1" header="0.5" footer="0.5"/>
      <pageSetup orientation="portrait" r:id="rId1"/>
      <headerFooter alignWithMargins="0"/>
    </customSheetView>
    <customSheetView guid="{10C023E0-48F2-4C19-A763-BD56B5B04DBE}" state="hidden" topLeftCell="A5">
      <selection activeCell="D11" sqref="D11"/>
      <pageMargins left="0.75" right="0.62" top="0.65" bottom="1" header="0.5" footer="0.5"/>
      <pageSetup orientation="portrait" r:id="rId2"/>
      <headerFooter alignWithMargins="0"/>
    </customSheetView>
    <customSheetView guid="{18EA11B4-BD82-47BF-99FA-7AB19BF74D0B}" state="hidden" topLeftCell="A5">
      <selection activeCell="D11" sqref="D11"/>
      <pageMargins left="0.75" right="0.62" top="0.65" bottom="1" header="0.5" footer="0.5"/>
      <pageSetup orientation="portrait" r:id="rId3"/>
      <headerFooter alignWithMargins="0"/>
    </customSheetView>
    <customSheetView guid="{99CA2F10-F926-46DC-8609-4EAE5B9F3585}"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3C00DDA0-7DDE-4169-A739-550DAF5DCF8D}"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B96E710B-6DD7-4DE1-95AB-C9EE060CD030}" state="hidden" topLeftCell="A5">
      <selection activeCell="D11" sqref="D11"/>
      <pageMargins left="0.75" right="0.62" top="0.65" bottom="1" header="0.5" footer="0.5"/>
      <pageSetup orientation="portrait" r:id="rId8"/>
      <headerFooter alignWithMargins="0"/>
    </customSheetView>
    <customSheetView guid="{A58DB4DF-40C7-4BEB-B85E-6BD6F54941CF}" state="hidden" topLeftCell="A5">
      <selection activeCell="D11" sqref="D11"/>
      <pageMargins left="0.75" right="0.62" top="0.65" bottom="1" header="0.5" footer="0.5"/>
      <pageSetup orientation="portrait" r:id="rId9"/>
      <headerFooter alignWithMargins="0"/>
    </customSheetView>
  </customSheetViews>
  <mergeCells count="1">
    <mergeCell ref="A2:E2"/>
  </mergeCells>
  <pageMargins left="0.75" right="0.62" top="0.65" bottom="1" header="0.5" footer="0.5"/>
  <pageSetup orientation="portrait"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workbookViewId="0">
      <selection activeCell="C18" sqref="C18"/>
    </sheetView>
  </sheetViews>
  <sheetFormatPr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814"/>
      <c r="C1" s="815"/>
      <c r="D1" s="815"/>
      <c r="E1" s="816"/>
      <c r="F1" s="37"/>
      <c r="G1" s="38"/>
      <c r="H1" s="39"/>
      <c r="I1" s="39"/>
      <c r="J1" s="40"/>
    </row>
    <row r="2" spans="1:10" ht="82.5" customHeight="1">
      <c r="A2" s="817" t="s">
        <v>43</v>
      </c>
      <c r="B2" s="820" t="str">
        <f>Basic!B1</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C2" s="821"/>
      <c r="D2" s="821"/>
      <c r="E2" s="822"/>
      <c r="F2" s="823" t="str">
        <f>Basic!B3</f>
        <v>OH01</v>
      </c>
      <c r="G2" s="38"/>
      <c r="H2" s="39"/>
      <c r="I2" s="39"/>
      <c r="J2" s="40"/>
    </row>
    <row r="3" spans="1:10" ht="23.25" customHeight="1">
      <c r="A3" s="818"/>
      <c r="B3" s="826" t="str">
        <f>Basic!B5</f>
        <v>SPEC. NO.:5002002022/CONDUCTOR/DOM/A00 - CC CS -1</v>
      </c>
      <c r="C3" s="827"/>
      <c r="D3" s="827"/>
      <c r="E3" s="828"/>
      <c r="F3" s="824"/>
      <c r="G3" s="38"/>
      <c r="H3" s="39"/>
      <c r="I3" s="39"/>
      <c r="J3" s="40"/>
    </row>
    <row r="4" spans="1:10" ht="39.950000000000003" customHeight="1">
      <c r="A4" s="818"/>
      <c r="B4" s="42">
        <v>1</v>
      </c>
      <c r="C4" s="829" t="s">
        <v>44</v>
      </c>
      <c r="D4" s="829"/>
      <c r="E4" s="830"/>
      <c r="F4" s="824"/>
      <c r="G4" s="43"/>
      <c r="H4" s="44" t="s">
        <v>45</v>
      </c>
      <c r="I4" s="39"/>
      <c r="J4" s="40"/>
    </row>
    <row r="5" spans="1:10" ht="30" customHeight="1">
      <c r="A5" s="818"/>
      <c r="B5" s="42">
        <v>2</v>
      </c>
      <c r="C5" s="829" t="s">
        <v>46</v>
      </c>
      <c r="D5" s="829"/>
      <c r="E5" s="830"/>
      <c r="F5" s="824"/>
      <c r="G5" s="38"/>
      <c r="H5" s="39"/>
      <c r="I5" s="39"/>
      <c r="J5" s="40"/>
    </row>
    <row r="6" spans="1:10" s="45" customFormat="1" ht="30" customHeight="1">
      <c r="A6" s="818"/>
      <c r="B6" s="42">
        <v>3</v>
      </c>
      <c r="C6" s="829" t="s">
        <v>47</v>
      </c>
      <c r="D6" s="829"/>
      <c r="E6" s="830"/>
      <c r="F6" s="824"/>
      <c r="G6" s="38"/>
      <c r="H6" s="39"/>
      <c r="I6" s="39"/>
      <c r="J6" s="39"/>
    </row>
    <row r="7" spans="1:10" ht="52.5" hidden="1" customHeight="1">
      <c r="A7" s="818"/>
      <c r="B7" s="42">
        <v>4</v>
      </c>
      <c r="C7" s="829" t="s">
        <v>48</v>
      </c>
      <c r="D7" s="829"/>
      <c r="E7" s="830"/>
      <c r="F7" s="824"/>
      <c r="G7" s="38"/>
      <c r="H7" s="39"/>
      <c r="I7" s="39"/>
      <c r="J7" s="40"/>
    </row>
    <row r="8" spans="1:10" ht="9.75" customHeight="1">
      <c r="A8" s="818"/>
      <c r="B8" s="46"/>
      <c r="C8" s="47"/>
      <c r="D8" s="47"/>
      <c r="E8" s="48"/>
      <c r="F8" s="824"/>
      <c r="G8" s="38"/>
      <c r="H8" s="39"/>
      <c r="I8" s="39"/>
      <c r="J8" s="40"/>
    </row>
    <row r="9" spans="1:10" ht="23.25" customHeight="1">
      <c r="A9" s="818"/>
      <c r="B9" s="831"/>
      <c r="C9" s="832"/>
      <c r="D9" s="832"/>
      <c r="E9" s="833"/>
      <c r="F9" s="824"/>
      <c r="G9" s="38"/>
      <c r="H9" s="39"/>
      <c r="I9" s="39"/>
      <c r="J9" s="40"/>
    </row>
    <row r="10" spans="1:10" ht="10.5" customHeight="1">
      <c r="A10" s="818"/>
      <c r="B10" s="49"/>
      <c r="C10" s="50"/>
      <c r="D10" s="50"/>
      <c r="E10" s="51"/>
      <c r="F10" s="824"/>
      <c r="G10" s="38"/>
      <c r="H10" s="39"/>
      <c r="I10" s="39"/>
      <c r="J10" s="40"/>
    </row>
    <row r="11" spans="1:10" ht="24" customHeight="1">
      <c r="A11" s="818"/>
      <c r="B11" s="834" t="s">
        <v>49</v>
      </c>
      <c r="C11" s="835"/>
      <c r="D11" s="835"/>
      <c r="E11" s="52"/>
      <c r="F11" s="824"/>
    </row>
    <row r="12" spans="1:10" ht="15.95" customHeight="1">
      <c r="A12" s="819"/>
      <c r="B12" s="836" t="s">
        <v>50</v>
      </c>
      <c r="C12" s="837"/>
      <c r="D12" s="837"/>
      <c r="E12" s="53"/>
      <c r="F12" s="825"/>
      <c r="G12" s="38"/>
      <c r="H12" s="39"/>
      <c r="I12" s="39"/>
      <c r="J12" s="40"/>
    </row>
    <row r="13" spans="1:10" ht="24" customHeight="1">
      <c r="A13" s="808"/>
      <c r="B13" s="809" t="s">
        <v>51</v>
      </c>
      <c r="C13" s="810"/>
      <c r="D13" s="810"/>
      <c r="E13" s="52"/>
      <c r="F13" s="811"/>
      <c r="G13" s="54"/>
      <c r="H13" s="54"/>
      <c r="I13" s="54"/>
      <c r="J13" s="54"/>
    </row>
    <row r="14" spans="1:10" ht="15.95" customHeight="1">
      <c r="A14" s="808"/>
      <c r="B14" s="812" t="s">
        <v>52</v>
      </c>
      <c r="C14" s="813"/>
      <c r="D14" s="813"/>
      <c r="E14" s="55"/>
      <c r="F14" s="811"/>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selectLockedCells="1"/>
  <customSheetViews>
    <customSheetView guid="{CCA37BAE-906F-43D5-9FD9-B13563E4B9D7}" showGridLines="0" hiddenRows="1">
      <selection activeCell="C18" sqref="C1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10C023E0-48F2-4C19-A763-BD56B5B04DBE}" showGridLines="0" hiddenRows="1">
      <selection activeCell="C18" sqref="C18"/>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0"/>
  <headerFooter alignWithMargins="0"/>
  <drawing r:id="rId1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AO78"/>
  <sheetViews>
    <sheetView showGridLines="0" showZeros="0" view="pageBreakPreview" zoomScaleNormal="100" zoomScaleSheetLayoutView="100" workbookViewId="0">
      <selection activeCell="C5" sqref="C5:F5"/>
    </sheetView>
  </sheetViews>
  <sheetFormatPr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45.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SPEC. NO.:5002002022/CONDUCTOR/DOM/A00 - CC CS -1</v>
      </c>
      <c r="B1" s="215"/>
      <c r="C1" s="216"/>
      <c r="D1" s="216"/>
      <c r="E1" s="216"/>
      <c r="F1" s="217" t="s">
        <v>208</v>
      </c>
      <c r="Z1" s="220" t="str">
        <f>'[8]Names of Bidder'!D6</f>
        <v>Sole Bidder</v>
      </c>
      <c r="AE1" s="222">
        <v>1</v>
      </c>
      <c r="AF1" s="222" t="s">
        <v>209</v>
      </c>
      <c r="AI1" s="222">
        <v>1</v>
      </c>
      <c r="AJ1" s="221" t="s">
        <v>210</v>
      </c>
    </row>
    <row r="2" spans="1:36">
      <c r="B2" s="218"/>
      <c r="Z2" s="220">
        <f>'[8]Names of Bidder'!AA6</f>
        <v>0</v>
      </c>
      <c r="AE2" s="222">
        <v>2</v>
      </c>
      <c r="AF2" s="222" t="s">
        <v>211</v>
      </c>
      <c r="AI2" s="222">
        <v>2</v>
      </c>
      <c r="AJ2" s="221" t="s">
        <v>212</v>
      </c>
    </row>
    <row r="3" spans="1:36" ht="17.25">
      <c r="A3" s="1017" t="s">
        <v>213</v>
      </c>
      <c r="B3" s="1017"/>
      <c r="C3" s="1017"/>
      <c r="D3" s="1017"/>
      <c r="E3" s="1017"/>
      <c r="F3" s="1017"/>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1018"/>
      <c r="D5" s="1018"/>
      <c r="E5" s="1018"/>
      <c r="F5" s="1018"/>
      <c r="AE5" s="222">
        <v>5</v>
      </c>
      <c r="AF5" s="222" t="s">
        <v>216</v>
      </c>
      <c r="AI5" s="222">
        <v>5</v>
      </c>
      <c r="AJ5" s="221" t="s">
        <v>219</v>
      </c>
    </row>
    <row r="6" spans="1:36">
      <c r="A6" s="224" t="s">
        <v>220</v>
      </c>
      <c r="B6" s="1019" t="str">
        <f>'Names Bidder'!D27&amp;'Names Bidder'!E27&amp;'Names Bidder'!F27</f>
        <v/>
      </c>
      <c r="C6" s="1019"/>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110.25" customHeight="1">
      <c r="A15" s="599" t="s">
        <v>228</v>
      </c>
      <c r="B15" s="600"/>
      <c r="C15" s="1020"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D15" s="1020"/>
      <c r="E15" s="1020"/>
      <c r="F15" s="1020"/>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101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015"/>
      <c r="D17" s="1015"/>
      <c r="E17" s="1015"/>
      <c r="F17" s="1015"/>
      <c r="H17" s="702" t="s">
        <v>298</v>
      </c>
      <c r="Z17" s="233"/>
      <c r="AA17" s="234"/>
      <c r="AB17" s="235"/>
      <c r="AC17" s="236"/>
      <c r="AE17" s="222">
        <v>17</v>
      </c>
      <c r="AF17" s="222" t="s">
        <v>216</v>
      </c>
    </row>
    <row r="18" spans="1:41" ht="24.75" customHeight="1">
      <c r="A18" s="232"/>
      <c r="B18" s="1015"/>
      <c r="C18" s="1015"/>
      <c r="D18" s="1015"/>
      <c r="E18" s="1015"/>
      <c r="F18" s="1015"/>
      <c r="H18" s="703">
        <f>ROUND('Sch-6 (After Discount)'!D28,2)</f>
        <v>0</v>
      </c>
      <c r="I18" s="219" t="s">
        <v>466</v>
      </c>
      <c r="Z18" s="233"/>
      <c r="AA18" s="234"/>
      <c r="AB18" s="235"/>
      <c r="AC18" s="236"/>
    </row>
    <row r="19" spans="1:41" ht="13.5" customHeight="1">
      <c r="A19" s="232"/>
      <c r="B19" s="1015"/>
      <c r="C19" s="1015"/>
      <c r="D19" s="1015"/>
      <c r="E19" s="1015"/>
      <c r="F19" s="1015"/>
      <c r="H19" s="704" t="str">
        <f>'N-W (Cr.)'!P4</f>
        <v/>
      </c>
      <c r="N19" s="219" t="s">
        <v>465</v>
      </c>
      <c r="Z19" s="233"/>
      <c r="AA19" s="234"/>
      <c r="AB19" s="235"/>
      <c r="AC19" s="236"/>
    </row>
    <row r="20" spans="1:41" ht="39" customHeight="1">
      <c r="B20" s="1016" t="s">
        <v>230</v>
      </c>
      <c r="C20" s="1016"/>
      <c r="D20" s="1016"/>
      <c r="E20" s="1016"/>
      <c r="F20" s="1016"/>
      <c r="H20" s="218" t="s">
        <v>297</v>
      </c>
      <c r="AE20" s="222">
        <v>18</v>
      </c>
      <c r="AF20" s="222" t="s">
        <v>216</v>
      </c>
    </row>
    <row r="21" spans="1:41" s="218" customFormat="1" ht="27.75" customHeight="1">
      <c r="A21" s="237">
        <v>2</v>
      </c>
      <c r="B21" s="1014" t="s">
        <v>231</v>
      </c>
      <c r="C21" s="1014"/>
      <c r="D21" s="1014"/>
      <c r="E21" s="1014"/>
      <c r="F21" s="1014"/>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1012" t="s">
        <v>232</v>
      </c>
      <c r="C22" s="1012"/>
      <c r="D22" s="1012"/>
      <c r="E22" s="1012"/>
      <c r="F22" s="1012"/>
      <c r="AE22" s="222">
        <v>20</v>
      </c>
      <c r="AF22" s="222" t="s">
        <v>216</v>
      </c>
    </row>
    <row r="23" spans="1:41" ht="36.75" customHeight="1">
      <c r="B23" s="1011" t="s">
        <v>233</v>
      </c>
      <c r="C23" s="1011"/>
      <c r="D23" s="1012" t="s">
        <v>234</v>
      </c>
      <c r="E23" s="1012"/>
      <c r="F23" s="1012"/>
      <c r="AE23" s="222">
        <v>21</v>
      </c>
      <c r="AF23" s="222" t="s">
        <v>209</v>
      </c>
    </row>
    <row r="24" spans="1:41" ht="33" customHeight="1">
      <c r="B24" s="1011" t="s">
        <v>235</v>
      </c>
      <c r="C24" s="1011"/>
      <c r="D24" s="231" t="s">
        <v>299</v>
      </c>
      <c r="E24" s="231"/>
      <c r="F24" s="231"/>
      <c r="AE24" s="222">
        <v>22</v>
      </c>
      <c r="AF24" s="222" t="s">
        <v>216</v>
      </c>
    </row>
    <row r="25" spans="1:41" ht="27.95" customHeight="1">
      <c r="B25" s="1011" t="s">
        <v>236</v>
      </c>
      <c r="C25" s="1011"/>
      <c r="D25" s="231" t="s">
        <v>237</v>
      </c>
      <c r="E25" s="231"/>
      <c r="F25" s="231"/>
      <c r="H25" s="240" t="str">
        <f>'[8]Names of Bidder'!D6</f>
        <v>Sole Bidder</v>
      </c>
      <c r="AE25" s="222">
        <v>23</v>
      </c>
      <c r="AF25" s="222" t="s">
        <v>216</v>
      </c>
    </row>
    <row r="26" spans="1:41" ht="27.95" customHeight="1">
      <c r="B26" s="1011" t="s">
        <v>238</v>
      </c>
      <c r="C26" s="1011"/>
      <c r="D26" s="231" t="s">
        <v>475</v>
      </c>
      <c r="E26" s="231"/>
      <c r="F26" s="231"/>
      <c r="AE26" s="222">
        <v>24</v>
      </c>
      <c r="AF26" s="222" t="s">
        <v>216</v>
      </c>
    </row>
    <row r="27" spans="1:41" ht="27.95" customHeight="1">
      <c r="B27" s="1011" t="s">
        <v>239</v>
      </c>
      <c r="C27" s="1011"/>
      <c r="D27" s="231" t="s">
        <v>476</v>
      </c>
      <c r="E27" s="231"/>
      <c r="F27" s="231"/>
      <c r="AE27" s="222">
        <v>25</v>
      </c>
      <c r="AF27" s="222" t="s">
        <v>216</v>
      </c>
    </row>
    <row r="28" spans="1:41" ht="27.95" customHeight="1">
      <c r="B28" s="1011" t="s">
        <v>240</v>
      </c>
      <c r="C28" s="1011"/>
      <c r="D28" s="231" t="s">
        <v>241</v>
      </c>
      <c r="E28" s="231"/>
      <c r="F28" s="231"/>
      <c r="AE28" s="222">
        <v>26</v>
      </c>
      <c r="AF28" s="222" t="s">
        <v>216</v>
      </c>
    </row>
    <row r="29" spans="1:41" ht="44.25" customHeight="1">
      <c r="B29" s="1011" t="s">
        <v>30</v>
      </c>
      <c r="C29" s="1011"/>
      <c r="D29" s="1013" t="s">
        <v>478</v>
      </c>
      <c r="E29" s="1013"/>
      <c r="F29" s="1013"/>
      <c r="AE29" s="222">
        <v>27</v>
      </c>
      <c r="AF29" s="222" t="s">
        <v>216</v>
      </c>
    </row>
    <row r="30" spans="1:41" ht="98.25" customHeight="1">
      <c r="A30" s="241">
        <v>2.2000000000000002</v>
      </c>
      <c r="B30" s="1012" t="s">
        <v>242</v>
      </c>
      <c r="C30" s="1012"/>
      <c r="D30" s="1012"/>
      <c r="E30" s="1012"/>
      <c r="F30" s="1012"/>
      <c r="AE30" s="222">
        <v>28</v>
      </c>
      <c r="AF30" s="222" t="s">
        <v>216</v>
      </c>
    </row>
    <row r="31" spans="1:41" ht="68.25" customHeight="1">
      <c r="A31" s="241">
        <v>2.2999999999999998</v>
      </c>
      <c r="B31" s="1012" t="s">
        <v>243</v>
      </c>
      <c r="C31" s="1012"/>
      <c r="D31" s="1012"/>
      <c r="E31" s="1012"/>
      <c r="F31" s="1012"/>
      <c r="AE31" s="222">
        <v>29</v>
      </c>
      <c r="AF31" s="222" t="s">
        <v>216</v>
      </c>
    </row>
    <row r="32" spans="1:41" ht="129.75" customHeight="1">
      <c r="A32" s="241">
        <v>2.4</v>
      </c>
      <c r="B32" s="1012" t="s">
        <v>244</v>
      </c>
      <c r="C32" s="1012"/>
      <c r="D32" s="1012"/>
      <c r="E32" s="1012"/>
      <c r="F32" s="1012"/>
      <c r="AE32" s="222">
        <v>30</v>
      </c>
      <c r="AF32" s="222" t="s">
        <v>216</v>
      </c>
    </row>
    <row r="33" spans="1:32" ht="79.5" customHeight="1">
      <c r="A33" s="241">
        <v>2.5</v>
      </c>
      <c r="B33" s="1012" t="s">
        <v>245</v>
      </c>
      <c r="C33" s="1012"/>
      <c r="D33" s="1012"/>
      <c r="E33" s="1012"/>
      <c r="F33" s="1012"/>
      <c r="AE33" s="222">
        <v>31</v>
      </c>
      <c r="AF33" s="222" t="s">
        <v>209</v>
      </c>
    </row>
    <row r="34" spans="1:32" ht="81" customHeight="1">
      <c r="A34" s="232">
        <v>3</v>
      </c>
      <c r="B34" s="1012" t="s">
        <v>474</v>
      </c>
      <c r="C34" s="1012"/>
      <c r="D34" s="1012"/>
      <c r="E34" s="1012"/>
      <c r="F34" s="1012"/>
    </row>
    <row r="35" spans="1:32" ht="63" customHeight="1">
      <c r="A35" s="232">
        <v>3.1</v>
      </c>
      <c r="B35" s="1013" t="s">
        <v>300</v>
      </c>
      <c r="C35" s="1013"/>
      <c r="D35" s="1013"/>
      <c r="E35" s="1013"/>
      <c r="F35" s="1013"/>
    </row>
    <row r="36" spans="1:32" ht="114" customHeight="1">
      <c r="A36" s="241">
        <v>3.2</v>
      </c>
      <c r="B36" s="1012" t="s">
        <v>301</v>
      </c>
      <c r="C36" s="1012"/>
      <c r="D36" s="1012"/>
      <c r="E36" s="1012"/>
      <c r="F36" s="1012"/>
    </row>
    <row r="37" spans="1:32" ht="65.25" customHeight="1">
      <c r="A37" s="241">
        <v>3.3</v>
      </c>
      <c r="B37" s="1012" t="s">
        <v>302</v>
      </c>
      <c r="C37" s="1012"/>
      <c r="D37" s="1012"/>
      <c r="E37" s="1012"/>
      <c r="F37" s="1012"/>
    </row>
    <row r="38" spans="1:32" ht="66" customHeight="1">
      <c r="A38" s="232">
        <v>4</v>
      </c>
      <c r="B38" s="1012" t="s">
        <v>246</v>
      </c>
      <c r="C38" s="1012"/>
      <c r="D38" s="1012"/>
      <c r="E38" s="1012"/>
      <c r="F38" s="1012"/>
    </row>
    <row r="39" spans="1:32" ht="93" customHeight="1">
      <c r="A39" s="232">
        <v>5</v>
      </c>
      <c r="B39" s="1012" t="s">
        <v>247</v>
      </c>
      <c r="C39" s="1012"/>
      <c r="D39" s="1012"/>
      <c r="E39" s="1012"/>
      <c r="F39" s="1012"/>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'[8]Sch-1'!B8</f>
        <v>For and on behalf of test</v>
      </c>
    </row>
    <row r="44" spans="1:32" ht="30" customHeight="1">
      <c r="A44" s="219"/>
      <c r="B44" s="219"/>
      <c r="C44" s="248"/>
      <c r="D44" s="219"/>
      <c r="E44" s="249" t="s">
        <v>248</v>
      </c>
      <c r="F44" s="224"/>
    </row>
    <row r="45" spans="1:32" ht="30" customHeight="1">
      <c r="A45" s="250" t="s">
        <v>182</v>
      </c>
      <c r="B45" s="1027">
        <f>Discount!C39</f>
        <v>0</v>
      </c>
      <c r="C45" s="1027"/>
      <c r="D45" s="219"/>
      <c r="E45" s="249" t="s">
        <v>183</v>
      </c>
      <c r="F45" s="458">
        <f>Discount!F39</f>
        <v>0</v>
      </c>
    </row>
    <row r="46" spans="1:32" ht="30" customHeight="1">
      <c r="A46" s="250" t="s">
        <v>184</v>
      </c>
      <c r="B46" s="1021">
        <f>Discount!C40</f>
        <v>0</v>
      </c>
      <c r="C46" s="1019"/>
      <c r="D46" s="219"/>
      <c r="E46" s="249" t="s">
        <v>185</v>
      </c>
      <c r="F46" s="458">
        <f>Discount!F40</f>
        <v>0</v>
      </c>
    </row>
    <row r="47" spans="1:32" ht="30" customHeight="1">
      <c r="B47" s="218"/>
      <c r="D47" s="219"/>
      <c r="E47" s="249" t="s">
        <v>249</v>
      </c>
    </row>
    <row r="48" spans="1:32" ht="30" customHeight="1">
      <c r="A48" s="1024" t="str">
        <f>IF(H25="Sole Bidder", "", "In case of bid from a Joint Venture, name &amp; designation of representative of JV partner is to be provided and Bid Form is also to be signed by him.")</f>
        <v/>
      </c>
      <c r="B48" s="1024"/>
      <c r="C48" s="1024"/>
      <c r="D48" s="1024"/>
      <c r="E48" s="1024"/>
      <c r="F48" s="1024"/>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250</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1029" t="s">
        <v>251</v>
      </c>
      <c r="B55" s="1029"/>
      <c r="C55" s="1029"/>
      <c r="D55" s="1022"/>
      <c r="E55" s="1023"/>
      <c r="F55" s="1023"/>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1025"/>
      <c r="B56" s="1025"/>
      <c r="C56" s="1025"/>
      <c r="D56" s="261"/>
      <c r="E56" s="261"/>
      <c r="F56" s="261"/>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1026"/>
      <c r="B57" s="1026"/>
      <c r="C57" s="1026"/>
      <c r="D57" s="261"/>
      <c r="E57" s="261"/>
      <c r="F57" s="261"/>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1028" t="s">
        <v>252</v>
      </c>
      <c r="B58" s="1028"/>
      <c r="C58" s="1028"/>
      <c r="D58" s="1022"/>
      <c r="E58" s="1023"/>
      <c r="F58" s="1023"/>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1028" t="s">
        <v>253</v>
      </c>
      <c r="B59" s="1028"/>
      <c r="C59" s="1028"/>
      <c r="D59" s="1022"/>
      <c r="E59" s="1023"/>
      <c r="F59" s="1023"/>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1028" t="s">
        <v>254</v>
      </c>
      <c r="B60" s="1028"/>
      <c r="C60" s="1028"/>
      <c r="D60" s="1022"/>
      <c r="E60" s="1023"/>
      <c r="F60" s="1023"/>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1029" t="s">
        <v>255</v>
      </c>
      <c r="B61" s="1029"/>
      <c r="C61" s="1029"/>
      <c r="D61" s="1022"/>
      <c r="E61" s="1023"/>
      <c r="F61" s="1023"/>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1025"/>
      <c r="B62" s="1025"/>
      <c r="C62" s="1025"/>
      <c r="D62" s="261"/>
      <c r="E62" s="261"/>
      <c r="F62" s="261"/>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1026"/>
      <c r="B63" s="1026"/>
      <c r="C63" s="1026"/>
      <c r="D63" s="261"/>
      <c r="E63" s="261"/>
      <c r="F63" s="261"/>
      <c r="H63" s="224"/>
      <c r="Z63" s="238"/>
      <c r="AA63" s="238"/>
      <c r="AB63" s="238"/>
      <c r="AC63" s="238"/>
      <c r="AD63" s="239"/>
      <c r="AE63" s="222"/>
      <c r="AF63" s="222"/>
      <c r="AG63" s="239"/>
      <c r="AH63" s="239"/>
      <c r="AI63" s="239"/>
      <c r="AJ63" s="239"/>
      <c r="AK63" s="239"/>
      <c r="AL63" s="239"/>
      <c r="AM63" s="239"/>
      <c r="AN63" s="239"/>
      <c r="AO63" s="239"/>
    </row>
    <row r="64" spans="1:41" s="218" customFormat="1" ht="33" customHeight="1">
      <c r="A64" s="1030" t="s">
        <v>114</v>
      </c>
      <c r="B64" s="1030"/>
      <c r="C64" s="1030"/>
      <c r="D64" s="1030"/>
      <c r="E64" s="1030"/>
      <c r="F64" s="1030"/>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224"/>
      <c r="B65" s="224"/>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c r="A67" s="224"/>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sheetData>
  <sheetProtection password="DCF6" sheet="1" objects="1" scenarios="1" formatColumns="0" formatRows="0" selectLockedCells="1"/>
  <customSheetViews>
    <customSheetView guid="{CCA37BAE-906F-43D5-9FD9-B13563E4B9D7}"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10C023E0-48F2-4C19-A763-BD56B5B04DBE}"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3"/>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9"/>
      <headerFooter alignWithMargins="0">
        <oddFooter>&amp;R&amp;"Book Antiqua,Bold"&amp;8Bid Form (1st Envelope)  / Page &amp;P of &amp;N</oddFooter>
      </headerFooter>
    </customSheetView>
  </customSheetViews>
  <mergeCells count="45">
    <mergeCell ref="A59:C59"/>
    <mergeCell ref="A64:F64"/>
    <mergeCell ref="A60:C60"/>
    <mergeCell ref="D60:F60"/>
    <mergeCell ref="A61:C61"/>
    <mergeCell ref="D61:F61"/>
    <mergeCell ref="A63:C63"/>
    <mergeCell ref="A62:C62"/>
    <mergeCell ref="D59:F59"/>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73" fitToHeight="3" orientation="portrait" r:id="rId10"/>
  <headerFooter alignWithMargins="0">
    <oddFooter>&amp;R&amp;"Book Antiqua,Bold"&amp;8Bid Form (1st Envelope)  / Page &amp;P of &amp;N</oddFooter>
  </headerFooter>
  <rowBreaks count="1" manualBreakCount="1">
    <brk id="53" max="5" man="1"/>
  </rowBreaks>
  <drawing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277</v>
      </c>
    </row>
    <row r="2" spans="1:9" ht="15.75">
      <c r="A2" s="337"/>
      <c r="B2" s="338"/>
      <c r="C2" s="339"/>
      <c r="D2" s="340"/>
      <c r="E2" s="341"/>
      <c r="F2" s="385"/>
      <c r="G2" s="385"/>
      <c r="H2" s="321"/>
      <c r="I2" s="342"/>
    </row>
    <row r="3" spans="1:9" ht="16.5">
      <c r="A3" s="310"/>
      <c r="B3" s="311" t="s">
        <v>264</v>
      </c>
      <c r="C3" s="312"/>
      <c r="D3" s="313"/>
      <c r="E3" s="343"/>
      <c r="F3" s="385"/>
      <c r="G3" s="385"/>
      <c r="H3" s="344">
        <f>SUMIF(I1:I2,"Direct",H1:H2)</f>
        <v>0</v>
      </c>
      <c r="I3" s="314"/>
    </row>
    <row r="4" spans="1:9" ht="33">
      <c r="A4" s="310"/>
      <c r="B4" s="311" t="s">
        <v>265</v>
      </c>
      <c r="C4" s="312"/>
      <c r="D4" s="313"/>
      <c r="E4" s="343"/>
      <c r="F4" s="385"/>
      <c r="G4" s="385"/>
      <c r="H4" s="344">
        <f>SUMIF(J1:J2,"Bought-Out",H1:H2)</f>
        <v>0</v>
      </c>
      <c r="I4" s="314"/>
    </row>
    <row r="5" spans="1:9" ht="16.5">
      <c r="A5" s="315"/>
      <c r="B5" s="311" t="s">
        <v>266</v>
      </c>
      <c r="C5" s="316"/>
      <c r="D5" s="317"/>
      <c r="E5" s="318"/>
      <c r="F5" s="318"/>
      <c r="G5" s="318"/>
      <c r="H5" s="345">
        <f>H3+H4</f>
        <v>0</v>
      </c>
      <c r="I5" s="319"/>
    </row>
    <row r="6" spans="1:9" ht="16.5">
      <c r="A6" s="320"/>
      <c r="B6" s="1037" t="s">
        <v>267</v>
      </c>
      <c r="C6" s="1037"/>
      <c r="D6" s="1037"/>
      <c r="E6" s="321"/>
      <c r="F6" s="385"/>
      <c r="G6" s="385"/>
      <c r="H6" s="344" t="e">
        <f>'Sch-7'!#REF!</f>
        <v>#REF!</v>
      </c>
      <c r="I6" s="322"/>
    </row>
    <row r="7" spans="1:9" ht="17.25" thickBot="1">
      <c r="A7" s="323"/>
      <c r="B7" s="1038" t="s">
        <v>268</v>
      </c>
      <c r="C7" s="1038"/>
      <c r="D7" s="1038"/>
      <c r="E7" s="324"/>
      <c r="F7" s="324"/>
      <c r="G7" s="324"/>
      <c r="H7" s="346" t="e">
        <f>H5+H6</f>
        <v>#REF!</v>
      </c>
      <c r="I7" s="325"/>
    </row>
    <row r="8" spans="1:9" ht="16.5">
      <c r="A8" s="1039"/>
      <c r="B8" s="1039"/>
      <c r="C8" s="1039"/>
      <c r="D8" s="1039"/>
      <c r="E8" s="1039"/>
      <c r="F8" s="1039"/>
      <c r="G8" s="1039"/>
    </row>
    <row r="9" spans="1:9" ht="15.75">
      <c r="A9" s="4"/>
      <c r="B9" s="1036"/>
      <c r="C9" s="1036"/>
      <c r="D9" s="1036"/>
      <c r="E9" s="1036"/>
      <c r="F9" s="1036"/>
      <c r="G9" s="1036"/>
    </row>
    <row r="10" spans="1:9" ht="16.5">
      <c r="A10" s="326"/>
      <c r="B10" s="326"/>
      <c r="C10" s="326"/>
      <c r="D10" s="326"/>
      <c r="E10" s="326"/>
      <c r="F10" s="326"/>
      <c r="G10" s="326"/>
    </row>
    <row r="11" spans="1:9" ht="90" customHeight="1">
      <c r="A11" s="327" t="s">
        <v>269</v>
      </c>
      <c r="B11" s="1040" t="s">
        <v>270</v>
      </c>
      <c r="C11" s="1040"/>
      <c r="D11" s="1040"/>
      <c r="E11" s="1040"/>
      <c r="F11" s="1040"/>
      <c r="G11" s="1040"/>
      <c r="H11" s="1040"/>
      <c r="I11" s="1040"/>
    </row>
    <row r="12" spans="1:9" ht="116.25" customHeight="1">
      <c r="A12" s="328" t="s">
        <v>271</v>
      </c>
      <c r="B12" s="1032" t="s">
        <v>272</v>
      </c>
      <c r="C12" s="1032"/>
      <c r="D12" s="1032"/>
      <c r="E12" s="1032"/>
      <c r="F12" s="1032"/>
      <c r="G12" s="1032"/>
      <c r="H12" s="1032"/>
      <c r="I12" s="1032"/>
    </row>
    <row r="13" spans="1:9" ht="15.75">
      <c r="A13" s="328"/>
      <c r="B13" s="1032"/>
      <c r="C13" s="1032"/>
      <c r="D13" s="1032"/>
      <c r="E13" s="1032"/>
      <c r="F13" s="1032"/>
      <c r="G13" s="1032"/>
    </row>
    <row r="14" spans="1:9" ht="16.5">
      <c r="A14" s="329" t="s">
        <v>161</v>
      </c>
      <c r="B14" s="330" t="str">
        <f>'Names Bidder'!D$27&amp;"-"&amp; 'Names Bidder'!E$27&amp;"-" &amp;'Names Bidder'!F$27</f>
        <v>--</v>
      </c>
      <c r="C14" s="331"/>
      <c r="D14" s="332"/>
      <c r="E14" s="3"/>
      <c r="F14" s="3"/>
      <c r="G14" s="333"/>
    </row>
    <row r="15" spans="1:9" ht="16.5">
      <c r="A15" s="329" t="s">
        <v>162</v>
      </c>
      <c r="B15" s="330" t="str">
        <f>IF('Names Bidder'!D$28=0, "", 'Names Bidder'!D$28)</f>
        <v/>
      </c>
      <c r="C15" s="3"/>
      <c r="D15" s="332" t="s">
        <v>143</v>
      </c>
      <c r="E15" s="333" t="str">
        <f>IF('Names Bidder'!D$24=0, "", 'Names Bidder'!D$24)</f>
        <v/>
      </c>
      <c r="F15" s="3"/>
      <c r="G15" s="330" t="str">
        <f>'[8]Names of Bidder'!I14&amp;"-"&amp; '[8]Names of Bidder'!J14&amp;"-" &amp;'[8]Names of Bidder'!K14</f>
        <v>--</v>
      </c>
    </row>
    <row r="16" spans="1:9" ht="16.5">
      <c r="A16" s="334"/>
      <c r="B16" s="335"/>
      <c r="C16" s="336"/>
      <c r="D16" s="332" t="s">
        <v>145</v>
      </c>
      <c r="E16" s="333" t="str">
        <f>IF('Names Bidder'!D$25=0, "", 'Names Bidder'!D$25)</f>
        <v/>
      </c>
      <c r="F16" s="336"/>
      <c r="G16" s="336"/>
    </row>
    <row r="18" spans="1:11">
      <c r="A18" t="s">
        <v>278</v>
      </c>
    </row>
    <row r="20" spans="1:11" ht="17.25" thickBot="1">
      <c r="A20" s="347"/>
      <c r="B20" s="348" t="s">
        <v>279</v>
      </c>
      <c r="C20" s="349"/>
      <c r="D20" s="348"/>
      <c r="E20" s="324"/>
      <c r="F20" s="324"/>
      <c r="G20" s="324"/>
      <c r="H20" s="350" t="s">
        <v>293</v>
      </c>
    </row>
    <row r="21" spans="1:11" ht="16.5" thickBot="1">
      <c r="A21" s="351"/>
      <c r="B21" s="1033"/>
      <c r="C21" s="1033"/>
      <c r="D21" s="1033"/>
      <c r="E21" s="1033"/>
      <c r="F21" s="1033"/>
    </row>
    <row r="22" spans="1:11" ht="15.75">
      <c r="A22" s="352"/>
      <c r="B22" s="1034"/>
      <c r="C22" s="1034"/>
      <c r="D22" s="1034"/>
      <c r="E22" s="1034"/>
      <c r="F22" s="1034"/>
    </row>
    <row r="23" spans="1:11" ht="16.5">
      <c r="A23" s="329" t="s">
        <v>161</v>
      </c>
      <c r="B23" s="330" t="s">
        <v>258</v>
      </c>
      <c r="C23" s="353"/>
      <c r="D23" s="332"/>
      <c r="E23" s="3"/>
      <c r="F23" s="3"/>
    </row>
    <row r="24" spans="1:11" ht="16.5">
      <c r="A24" s="329" t="s">
        <v>162</v>
      </c>
      <c r="B24" s="330" t="s">
        <v>259</v>
      </c>
      <c r="C24" s="4"/>
      <c r="D24" s="332" t="s">
        <v>143</v>
      </c>
      <c r="E24" s="333" t="s">
        <v>280</v>
      </c>
      <c r="F24" s="3"/>
    </row>
    <row r="25" spans="1:11" ht="16.5">
      <c r="A25" s="334"/>
      <c r="B25" s="335"/>
      <c r="C25" s="334"/>
      <c r="D25" s="332" t="s">
        <v>145</v>
      </c>
      <c r="E25" s="333" t="s">
        <v>281</v>
      </c>
      <c r="F25" s="336"/>
    </row>
    <row r="27" spans="1:11">
      <c r="A27" t="s">
        <v>282</v>
      </c>
    </row>
    <row r="29" spans="1:11" ht="16.5">
      <c r="A29" s="354"/>
      <c r="B29" s="355" t="s">
        <v>283</v>
      </c>
      <c r="C29" s="355"/>
      <c r="D29" s="355"/>
      <c r="E29" s="356"/>
      <c r="F29" s="356"/>
      <c r="G29" s="356"/>
      <c r="H29" s="356"/>
      <c r="I29" s="356"/>
      <c r="J29" s="356"/>
      <c r="K29" s="357" t="e">
        <f>SUM(#REF!)</f>
        <v>#REF!</v>
      </c>
    </row>
    <row r="30" spans="1:11" ht="15.75">
      <c r="A30" s="352"/>
      <c r="B30" s="1035"/>
      <c r="C30" s="1036"/>
      <c r="D30" s="1036"/>
      <c r="E30" s="1036"/>
      <c r="F30" s="1036"/>
      <c r="G30" s="1036"/>
    </row>
    <row r="31" spans="1:11" ht="16.5">
      <c r="A31" s="358" t="s">
        <v>161</v>
      </c>
      <c r="B31" s="359" t="s">
        <v>258</v>
      </c>
      <c r="C31" s="360"/>
      <c r="D31" s="361"/>
      <c r="E31" s="362"/>
      <c r="F31" s="362"/>
      <c r="G31" s="7"/>
    </row>
    <row r="32" spans="1:11" ht="16.5">
      <c r="A32" s="358" t="s">
        <v>162</v>
      </c>
      <c r="B32" s="359" t="s">
        <v>259</v>
      </c>
      <c r="C32" s="362"/>
      <c r="D32" s="361" t="s">
        <v>143</v>
      </c>
      <c r="E32" s="363" t="s">
        <v>280</v>
      </c>
      <c r="F32" s="362"/>
      <c r="G32" s="7"/>
    </row>
    <row r="33" spans="1:8" ht="16.5">
      <c r="A33" s="364"/>
      <c r="B33" s="365"/>
      <c r="C33" s="366"/>
      <c r="D33" s="361" t="s">
        <v>145</v>
      </c>
      <c r="E33" s="363" t="s">
        <v>281</v>
      </c>
      <c r="F33" s="366"/>
      <c r="G33" s="7"/>
    </row>
    <row r="35" spans="1:8">
      <c r="A35" t="s">
        <v>286</v>
      </c>
    </row>
    <row r="37" spans="1:8" ht="30">
      <c r="A37" s="367" t="s">
        <v>161</v>
      </c>
      <c r="B37" s="368" t="s">
        <v>256</v>
      </c>
      <c r="C37" s="369"/>
      <c r="D37" s="968" t="s">
        <v>284</v>
      </c>
      <c r="E37" s="968"/>
      <c r="F37" s="1031"/>
    </row>
    <row r="38" spans="1:8" ht="30">
      <c r="A38" s="367" t="s">
        <v>162</v>
      </c>
      <c r="B38" s="368" t="s">
        <v>257</v>
      </c>
      <c r="C38" s="24"/>
      <c r="D38" s="968" t="s">
        <v>285</v>
      </c>
      <c r="E38" s="968"/>
      <c r="F38" s="1031"/>
    </row>
    <row r="40" spans="1:8">
      <c r="A40" t="s">
        <v>287</v>
      </c>
    </row>
    <row r="42" spans="1:8" ht="30">
      <c r="A42" s="370"/>
      <c r="B42" s="371" t="s">
        <v>288</v>
      </c>
      <c r="C42" s="371"/>
      <c r="D42" s="371"/>
      <c r="E42" s="371"/>
      <c r="F42" s="371"/>
      <c r="G42" s="371"/>
      <c r="H42" s="372" t="s">
        <v>294</v>
      </c>
    </row>
    <row r="43" spans="1:8" ht="16.5">
      <c r="A43" s="373"/>
      <c r="B43" s="374"/>
      <c r="C43" s="374"/>
      <c r="D43" s="374"/>
      <c r="E43" s="374"/>
      <c r="F43" s="374"/>
      <c r="G43" s="375"/>
    </row>
    <row r="44" spans="1:8">
      <c r="A44" s="374"/>
      <c r="B44" s="374"/>
      <c r="C44" s="374"/>
      <c r="D44" s="374"/>
      <c r="E44" s="374"/>
      <c r="F44" s="374"/>
      <c r="G44" s="376"/>
    </row>
    <row r="45" spans="1:8">
      <c r="A45" s="967"/>
      <c r="B45" s="967"/>
      <c r="C45" s="967"/>
      <c r="D45" s="967"/>
      <c r="E45" s="967"/>
      <c r="F45" s="967"/>
      <c r="G45" s="967"/>
    </row>
    <row r="46" spans="1:8">
      <c r="A46" s="377"/>
      <c r="B46" s="377"/>
      <c r="C46" s="968"/>
      <c r="D46" s="968"/>
      <c r="E46" s="968"/>
      <c r="F46" s="968"/>
      <c r="G46" s="968"/>
    </row>
    <row r="47" spans="1:8">
      <c r="A47" s="378" t="s">
        <v>161</v>
      </c>
      <c r="B47" s="379" t="s">
        <v>258</v>
      </c>
      <c r="C47" s="968" t="s">
        <v>289</v>
      </c>
      <c r="D47" s="968"/>
      <c r="E47" s="968"/>
      <c r="F47" s="968"/>
      <c r="G47" s="968"/>
    </row>
    <row r="48" spans="1:8">
      <c r="A48" s="378" t="s">
        <v>162</v>
      </c>
      <c r="B48" s="380" t="s">
        <v>259</v>
      </c>
      <c r="C48" s="968" t="s">
        <v>290</v>
      </c>
      <c r="D48" s="968"/>
      <c r="E48" s="968"/>
      <c r="F48" s="968"/>
      <c r="G48" s="968"/>
    </row>
    <row r="49" spans="1:7" ht="16.5">
      <c r="A49" s="23"/>
      <c r="B49" s="22"/>
      <c r="C49" s="968"/>
      <c r="D49" s="968"/>
      <c r="E49" s="968"/>
      <c r="F49" s="968"/>
      <c r="G49" s="968"/>
    </row>
    <row r="50" spans="1:7" ht="16.5">
      <c r="A50" s="23"/>
      <c r="B50" s="22"/>
      <c r="C50" s="381"/>
      <c r="D50" s="381"/>
      <c r="E50" s="381"/>
      <c r="F50" s="381"/>
      <c r="G50" s="381"/>
    </row>
    <row r="51" spans="1:7" ht="16.5">
      <c r="A51" s="382" t="s">
        <v>291</v>
      </c>
      <c r="B51" s="969" t="s">
        <v>292</v>
      </c>
      <c r="C51" s="969"/>
      <c r="D51" s="969"/>
      <c r="E51" s="969"/>
      <c r="F51" s="969"/>
      <c r="G51" s="383"/>
    </row>
    <row r="52" spans="1:7" ht="16.5">
      <c r="A52" s="384"/>
      <c r="B52" s="26"/>
      <c r="C52" s="26"/>
      <c r="D52" s="26"/>
      <c r="E52" s="26"/>
      <c r="F52" s="26"/>
      <c r="G52" s="26"/>
    </row>
    <row r="60" spans="1:7">
      <c r="B60" t="s">
        <v>260</v>
      </c>
    </row>
    <row r="61" spans="1:7">
      <c r="B61" t="s">
        <v>261</v>
      </c>
    </row>
  </sheetData>
  <customSheetViews>
    <customSheetView guid="{CCA37BAE-906F-43D5-9FD9-B13563E4B9D7}" state="hidden">
      <selection activeCell="H42" sqref="H42"/>
      <pageMargins left="0.7" right="0.7" top="0.75" bottom="0.75" header="0.3" footer="0.3"/>
    </customSheetView>
    <customSheetView guid="{10C023E0-48F2-4C19-A763-BD56B5B04DBE}"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
  <sheetViews>
    <sheetView workbookViewId="0"/>
  </sheetViews>
  <sheetFormatPr defaultRowHeight="15"/>
  <sheetData/>
  <customSheetViews>
    <customSheetView guid="{CCA37BAE-906F-43D5-9FD9-B13563E4B9D7}" state="hidden">
      <pageMargins left="0.7" right="0.7" top="0.75" bottom="0.75" header="0.3" footer="0.3"/>
    </customSheetView>
    <customSheetView guid="{10C023E0-48F2-4C19-A763-BD56B5B04DBE}" state="hidden">
      <pageMargins left="0.7" right="0.7" top="0.75" bottom="0.75" header="0.3" footer="0.3"/>
    </customSheetView>
    <customSheetView guid="{18EA11B4-BD82-47BF-99FA-7AB19BF74D0B}"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dimension ref="A1:AA233"/>
  <sheetViews>
    <sheetView topLeftCell="P1" workbookViewId="0">
      <selection activeCell="DT28" sqref="DT28"/>
    </sheetView>
  </sheetViews>
  <sheetFormatPr defaultRowHeight="12.75"/>
  <cols>
    <col min="1" max="1" width="5.140625" style="689" hidden="1" customWidth="1"/>
    <col min="2" max="2" width="13.28515625" style="689" hidden="1" customWidth="1"/>
    <col min="3" max="3" width="0" style="689" hidden="1" customWidth="1"/>
    <col min="4" max="4" width="10.28515625" style="689" hidden="1" customWidth="1"/>
    <col min="5" max="5" width="3.42578125" style="689" hidden="1" customWidth="1"/>
    <col min="6" max="6" width="5.5703125" style="689" hidden="1" customWidth="1"/>
    <col min="7" max="7" width="11.42578125" style="689" hidden="1" customWidth="1"/>
    <col min="8" max="8" width="0" style="689" hidden="1" customWidth="1"/>
    <col min="9" max="9" width="10" style="689" hidden="1" customWidth="1"/>
    <col min="10" max="10" width="3.28515625" style="689" hidden="1" customWidth="1"/>
    <col min="11" max="11" width="5" style="689" hidden="1" customWidth="1"/>
    <col min="12" max="12" width="11.28515625" style="689" hidden="1" customWidth="1"/>
    <col min="13" max="13" width="0" style="689" hidden="1" customWidth="1"/>
    <col min="14" max="14" width="10.28515625" style="689" hidden="1" customWidth="1"/>
    <col min="15" max="15" width="3.7109375" style="689" hidden="1" customWidth="1"/>
    <col min="16" max="16" width="6.42578125" style="689" customWidth="1"/>
    <col min="17" max="17" width="14.85546875" style="689" customWidth="1"/>
    <col min="18" max="18" width="9.140625" style="689" customWidth="1"/>
    <col min="19" max="19" width="12" style="689" customWidth="1"/>
    <col min="20" max="20" width="3.28515625" style="689" hidden="1" customWidth="1"/>
    <col min="21" max="21" width="6.140625" style="689" hidden="1" customWidth="1"/>
    <col min="22" max="22" width="8.5703125" style="689" hidden="1" customWidth="1"/>
    <col min="23" max="23" width="8.42578125" style="689" hidden="1" customWidth="1"/>
    <col min="24" max="24" width="8.85546875" style="689" hidden="1" customWidth="1"/>
    <col min="25" max="116" width="0" style="689" hidden="1" customWidth="1"/>
    <col min="117" max="16384" width="9.140625" style="689"/>
  </cols>
  <sheetData>
    <row r="1" spans="1:27" ht="13.5" thickBot="1">
      <c r="A1" s="1041" t="e">
        <v>#REF!</v>
      </c>
      <c r="B1" s="1042"/>
      <c r="C1" s="669"/>
      <c r="D1" s="670"/>
      <c r="E1" s="694"/>
      <c r="F1" s="1041">
        <v>0</v>
      </c>
      <c r="G1" s="1042"/>
      <c r="H1" s="669"/>
      <c r="I1" s="670"/>
      <c r="K1" s="1041" t="e">
        <v>#REF!</v>
      </c>
      <c r="L1" s="1042"/>
      <c r="M1" s="669"/>
      <c r="N1" s="670"/>
      <c r="P1" s="1041">
        <f>'Sch-6 (After Discount)'!D28</f>
        <v>0</v>
      </c>
      <c r="Q1" s="1042"/>
      <c r="R1" s="669"/>
      <c r="S1" s="670"/>
      <c r="U1" s="693" t="e">
        <v>#REF!</v>
      </c>
    </row>
    <row r="2" spans="1:27">
      <c r="A2" s="1043"/>
      <c r="B2" s="1044"/>
      <c r="C2" s="669"/>
      <c r="D2" s="670"/>
      <c r="E2" s="694"/>
      <c r="F2" s="671"/>
      <c r="G2" s="669"/>
      <c r="H2" s="669"/>
      <c r="I2" s="670"/>
      <c r="K2" s="671"/>
      <c r="L2" s="669"/>
      <c r="M2" s="669"/>
      <c r="N2" s="670"/>
      <c r="P2" s="671"/>
      <c r="Q2" s="669"/>
      <c r="R2" s="669"/>
      <c r="S2" s="670"/>
      <c r="U2" s="693" t="e">
        <v>#REF!</v>
      </c>
    </row>
    <row r="3" spans="1:27">
      <c r="A3" s="671"/>
      <c r="B3" s="672"/>
      <c r="C3" s="672"/>
      <c r="D3" s="673"/>
      <c r="E3" s="695"/>
      <c r="F3" s="671"/>
      <c r="G3" s="672"/>
      <c r="H3" s="672"/>
      <c r="I3" s="673"/>
      <c r="K3" s="671"/>
      <c r="L3" s="672"/>
      <c r="M3" s="672"/>
      <c r="N3" s="673"/>
      <c r="P3" s="671"/>
      <c r="Q3" s="672"/>
      <c r="R3" s="672"/>
      <c r="S3" s="673"/>
      <c r="U3" s="693" t="s">
        <v>459</v>
      </c>
    </row>
    <row r="4" spans="1:27" ht="66.75" customHeight="1" thickBot="1">
      <c r="A4" s="1051" t="e">
        <f>IF(OR((A1&gt;9999999999),(A1&lt;0)),"Invalid Entry - More than 1000 crore OR -ve value",IF(A1=0, "",+CONCATENATE(#REF!,B11,D11,B10,D10,B9,D9,B8,D8,B7,D7,B6," Only")))</f>
        <v>#REF!</v>
      </c>
      <c r="B4" s="1052"/>
      <c r="C4" s="1052"/>
      <c r="D4" s="1053"/>
      <c r="E4" s="696"/>
      <c r="F4" s="1051" t="str">
        <f>IF(OR((F1&gt;9999999999),(F1&lt;0)),"Invalid Entry - More than 1000 crore OR -ve value",IF(F1=0, "",+CONCATENATE(U1, G11,I11,G10,I10,G9,I9,G8,I8,G7,I7,G6," Only")))</f>
        <v/>
      </c>
      <c r="G4" s="1052"/>
      <c r="H4" s="1052"/>
      <c r="I4" s="1053"/>
      <c r="J4" s="696"/>
      <c r="K4" s="1051" t="e">
        <f>IF(OR((K1&gt;9999999999),(K1&lt;0)),"Invalid Entry - More than 1000 crore OR -ve value",IF(K1=0, "",+CONCATENATE(U2, L11,N11,L10,N10,L9,N9,L8,N8,L7,N7,L6," Only")))</f>
        <v>#REF!</v>
      </c>
      <c r="L4" s="1052"/>
      <c r="M4" s="1052"/>
      <c r="N4" s="1053"/>
      <c r="P4" s="1051" t="str">
        <f>IF(OR((P1&gt;9999999999),(P1&lt;0)),"Invalid Entry - More than 1000 crore OR -ve value",IF(P1=0, "",+CONCATENATE(U3, Q11,S11,Q10,S10,Q9,S9,Q8,S8,Q7,S7,Q6," Only")))</f>
        <v/>
      </c>
      <c r="Q4" s="1052"/>
      <c r="R4" s="1052"/>
      <c r="S4" s="1053"/>
      <c r="U4" s="1045" t="e">
        <f>VLOOKUP(1,T28:Y43,6,FALSE)</f>
        <v>#N/A</v>
      </c>
      <c r="V4" s="1045"/>
      <c r="W4" s="1045"/>
      <c r="X4" s="1045"/>
      <c r="Y4" s="1045"/>
      <c r="Z4" s="1045"/>
      <c r="AA4" s="1045"/>
    </row>
    <row r="5" spans="1:27" ht="18.75" customHeight="1" thickBot="1">
      <c r="A5" s="671"/>
      <c r="B5" s="672"/>
      <c r="C5" s="672"/>
      <c r="D5" s="673"/>
      <c r="E5" s="695"/>
      <c r="F5" s="671"/>
      <c r="G5" s="672"/>
      <c r="H5" s="672"/>
      <c r="I5" s="673"/>
      <c r="K5" s="671"/>
      <c r="L5" s="672"/>
      <c r="M5" s="672"/>
      <c r="N5" s="673"/>
      <c r="P5" s="671"/>
      <c r="Q5" s="672"/>
      <c r="R5" s="672"/>
      <c r="S5" s="673"/>
      <c r="U5" s="1046" t="e">
        <f>VLOOKUP(1,T8:Y23,6,FALSE)</f>
        <v>#N/A</v>
      </c>
      <c r="V5" s="1047"/>
      <c r="W5" s="1047"/>
      <c r="X5" s="1047"/>
      <c r="Y5" s="1047"/>
      <c r="Z5" s="1047"/>
      <c r="AA5" s="1048"/>
    </row>
    <row r="6" spans="1:27">
      <c r="A6" s="674" t="e">
        <f>-INT(A1/100)*100+ROUND(A1,0)</f>
        <v>#REF!</v>
      </c>
      <c r="B6" s="672" t="e">
        <f t="shared" ref="B6:B11" si="0">IF(A6=0,"",LOOKUP(A6,$A$13:$A$112,$B$13:$B$112))</f>
        <v>#REF!</v>
      </c>
      <c r="C6" s="672"/>
      <c r="D6" s="675"/>
      <c r="E6" s="695"/>
      <c r="F6" s="674">
        <f>-INT(F1/100)*100+ROUND(F1,0)</f>
        <v>0</v>
      </c>
      <c r="G6" s="672" t="str">
        <f t="shared" ref="G6:G11" si="1">IF(F6=0,"",LOOKUP(F6,$A$13:$A$112,$B$13:$B$112))</f>
        <v/>
      </c>
      <c r="H6" s="672"/>
      <c r="I6" s="675"/>
      <c r="K6" s="674" t="e">
        <f>-INT(K1/100)*100+ROUND(K1,0)</f>
        <v>#REF!</v>
      </c>
      <c r="L6" s="672" t="e">
        <f t="shared" ref="L6:L11" si="2">IF(K6=0,"",LOOKUP(K6,$A$13:$A$112,$B$13:$B$112))</f>
        <v>#REF!</v>
      </c>
      <c r="M6" s="672"/>
      <c r="N6" s="675"/>
      <c r="P6" s="674">
        <f>-INT(P1/100)*100+ROUND(P1,0)</f>
        <v>0</v>
      </c>
      <c r="Q6" s="672" t="str">
        <f t="shared" ref="Q6:Q11" si="3">IF(P6=0,"",LOOKUP(P6,$A$13:$A$112,$B$13:$B$112))</f>
        <v/>
      </c>
      <c r="R6" s="672"/>
      <c r="S6" s="675"/>
    </row>
    <row r="7" spans="1:27">
      <c r="A7" s="674" t="e">
        <f>-INT(A1/1000)*10+INT(A1/100)</f>
        <v>#REF!</v>
      </c>
      <c r="B7" s="672" t="e">
        <f t="shared" si="0"/>
        <v>#REF!</v>
      </c>
      <c r="C7" s="672"/>
      <c r="D7" s="675" t="e">
        <f>+IF(B7="",""," Hundred ")</f>
        <v>#REF!</v>
      </c>
      <c r="E7" s="695"/>
      <c r="F7" s="674">
        <f>-INT(F1/1000)*10+INT(F1/100)</f>
        <v>0</v>
      </c>
      <c r="G7" s="672" t="str">
        <f t="shared" si="1"/>
        <v/>
      </c>
      <c r="H7" s="672"/>
      <c r="I7" s="675" t="str">
        <f>+IF(G7="",""," Hundred ")</f>
        <v/>
      </c>
      <c r="K7" s="674" t="e">
        <f>-INT(K1/1000)*10+INT(K1/100)</f>
        <v>#REF!</v>
      </c>
      <c r="L7" s="672" t="e">
        <f t="shared" si="2"/>
        <v>#REF!</v>
      </c>
      <c r="M7" s="672"/>
      <c r="N7" s="675" t="e">
        <f>+IF(L7="",""," Hundred ")</f>
        <v>#REF!</v>
      </c>
      <c r="P7" s="674">
        <f>-INT(P1/1000)*10+INT(P1/100)</f>
        <v>0</v>
      </c>
      <c r="Q7" s="672" t="str">
        <f t="shared" si="3"/>
        <v/>
      </c>
      <c r="R7" s="672"/>
      <c r="S7" s="675" t="str">
        <f>+IF(Q7="",""," Hundred ")</f>
        <v/>
      </c>
    </row>
    <row r="8" spans="1:27">
      <c r="A8" s="674" t="e">
        <f>-INT(A1/100000)*100+INT(A1/1000)</f>
        <v>#REF!</v>
      </c>
      <c r="B8" s="672" t="e">
        <f t="shared" si="0"/>
        <v>#REF!</v>
      </c>
      <c r="C8" s="672"/>
      <c r="D8" s="675" t="e">
        <f>IF((B8=""),IF(C8="",""," Thousand ")," Thousand ")</f>
        <v>#REF!</v>
      </c>
      <c r="E8" s="695"/>
      <c r="F8" s="674">
        <f>-INT(F1/100000)*100+INT(F1/1000)</f>
        <v>0</v>
      </c>
      <c r="G8" s="672" t="str">
        <f t="shared" si="1"/>
        <v/>
      </c>
      <c r="H8" s="672"/>
      <c r="I8" s="675" t="str">
        <f>IF((G8=""),IF(H8="",""," Thousand ")," Thousand ")</f>
        <v/>
      </c>
      <c r="K8" s="674" t="e">
        <f>-INT(K1/100000)*100+INT(K1/1000)</f>
        <v>#REF!</v>
      </c>
      <c r="L8" s="672" t="e">
        <f t="shared" si="2"/>
        <v>#REF!</v>
      </c>
      <c r="M8" s="672"/>
      <c r="N8" s="675" t="e">
        <f>IF((L8=""),IF(M8="",""," Thousand ")," Thousand ")</f>
        <v>#REF!</v>
      </c>
      <c r="P8" s="674">
        <f>-INT(P1/100000)*100+INT(P1/1000)</f>
        <v>0</v>
      </c>
      <c r="Q8" s="672" t="str">
        <f t="shared" si="3"/>
        <v/>
      </c>
      <c r="R8" s="672"/>
      <c r="S8" s="675" t="str">
        <f>IF((Q8=""),IF(R8="",""," Thousand ")," Thousand ")</f>
        <v/>
      </c>
      <c r="T8" s="697" t="e">
        <f>IF(Y8="",0, 1)</f>
        <v>#REF!</v>
      </c>
      <c r="U8" s="689">
        <v>0</v>
      </c>
      <c r="V8" s="689">
        <v>0</v>
      </c>
      <c r="W8" s="689">
        <v>0</v>
      </c>
      <c r="X8" s="689">
        <v>0</v>
      </c>
      <c r="Y8" s="698" t="e">
        <f>IF(AND($A$1=0,$F$1=0,$K$1=0,$P$1=0)," Zero only", "")</f>
        <v>#REF!</v>
      </c>
      <c r="AA8" s="689" t="s">
        <v>460</v>
      </c>
    </row>
    <row r="9" spans="1:27">
      <c r="A9" s="674" t="e">
        <f>-INT(A1/10000000)*100+INT(A1/100000)</f>
        <v>#REF!</v>
      </c>
      <c r="B9" s="672" t="e">
        <f t="shared" si="0"/>
        <v>#REF!</v>
      </c>
      <c r="C9" s="672"/>
      <c r="D9" s="675" t="e">
        <f>IF((B9=""),IF(C9="",""," Lac ")," Lac ")</f>
        <v>#REF!</v>
      </c>
      <c r="E9" s="695"/>
      <c r="F9" s="674">
        <f>-INT(F1/10000000)*100+INT(F1/100000)</f>
        <v>0</v>
      </c>
      <c r="G9" s="672" t="str">
        <f t="shared" si="1"/>
        <v/>
      </c>
      <c r="H9" s="672"/>
      <c r="I9" s="675" t="str">
        <f>IF((G9=""),IF(H9="",""," Lac ")," Lac ")</f>
        <v/>
      </c>
      <c r="K9" s="674" t="e">
        <f>-INT(K1/10000000)*100+INT(K1/100000)</f>
        <v>#REF!</v>
      </c>
      <c r="L9" s="672" t="e">
        <f t="shared" si="2"/>
        <v>#REF!</v>
      </c>
      <c r="M9" s="672"/>
      <c r="N9" s="675" t="e">
        <f>IF((L9=""),IF(M9="",""," Lac ")," Lac ")</f>
        <v>#REF!</v>
      </c>
      <c r="P9" s="674">
        <f>-INT(P1/10000000)*100+INT(P1/100000)</f>
        <v>0</v>
      </c>
      <c r="Q9" s="672" t="str">
        <f t="shared" si="3"/>
        <v/>
      </c>
      <c r="R9" s="672"/>
      <c r="S9" s="675" t="str">
        <f>IF((Q9=""),IF(R9="",""," Lac ")," Lac ")</f>
        <v/>
      </c>
      <c r="T9" s="697" t="e">
        <f t="shared" ref="T9:T23" si="4">IF(Y9="",0, 1)</f>
        <v>#REF!</v>
      </c>
      <c r="U9" s="689">
        <v>0</v>
      </c>
      <c r="V9" s="689">
        <v>0</v>
      </c>
      <c r="W9" s="689">
        <v>0</v>
      </c>
      <c r="X9" s="689">
        <v>1</v>
      </c>
      <c r="Y9" s="699" t="e">
        <f>IF(AND($A$1=0,$F$1=0,$K$1=0,$P$1&gt;0),$P$4, "")</f>
        <v>#REF!</v>
      </c>
    </row>
    <row r="10" spans="1:27">
      <c r="A10" s="674" t="e">
        <f>-INT(A1/1000000000)*100+INT(A1/10000000)</f>
        <v>#REF!</v>
      </c>
      <c r="B10" s="676" t="e">
        <f t="shared" si="0"/>
        <v>#REF!</v>
      </c>
      <c r="C10" s="672"/>
      <c r="D10" s="675" t="e">
        <f>IF((B10=""),IF(C10="",""," Crore ")," Crore ")</f>
        <v>#REF!</v>
      </c>
      <c r="E10" s="695"/>
      <c r="F10" s="674">
        <f>-INT(F1/1000000000)*100+INT(F1/10000000)</f>
        <v>0</v>
      </c>
      <c r="G10" s="676" t="str">
        <f t="shared" si="1"/>
        <v/>
      </c>
      <c r="H10" s="672"/>
      <c r="I10" s="675" t="str">
        <f>IF((G10=""),IF(H10="",""," Crore ")," Crore ")</f>
        <v/>
      </c>
      <c r="K10" s="674" t="e">
        <f>-INT(K1/1000000000)*100+INT(K1/10000000)</f>
        <v>#REF!</v>
      </c>
      <c r="L10" s="676" t="e">
        <f t="shared" si="2"/>
        <v>#REF!</v>
      </c>
      <c r="M10" s="672"/>
      <c r="N10" s="675" t="e">
        <f>IF((L10=""),IF(M10="",""," Crore ")," Crore ")</f>
        <v>#REF!</v>
      </c>
      <c r="P10" s="674">
        <f>-INT(P1/1000000000)*100+INT(P1/10000000)</f>
        <v>0</v>
      </c>
      <c r="Q10" s="676" t="str">
        <f t="shared" si="3"/>
        <v/>
      </c>
      <c r="R10" s="672"/>
      <c r="S10" s="675" t="str">
        <f>IF((Q10=""),IF(R10="",""," Crore ")," Crore ")</f>
        <v/>
      </c>
      <c r="T10" s="697" t="e">
        <f t="shared" si="4"/>
        <v>#REF!</v>
      </c>
      <c r="U10" s="689">
        <v>0</v>
      </c>
      <c r="V10" s="689">
        <v>0</v>
      </c>
      <c r="W10" s="689">
        <v>1</v>
      </c>
      <c r="X10" s="689">
        <v>0</v>
      </c>
      <c r="Y10" s="699" t="e">
        <f>IF(AND($A$1=0,$F$1=0,$K$1&gt;0,$P$1=0),$K$4, "")</f>
        <v>#REF!</v>
      </c>
    </row>
    <row r="11" spans="1:27">
      <c r="A11" s="677" t="e">
        <f>-INT(A1/10000000000)*1000+INT(A1/1000000000)</f>
        <v>#REF!</v>
      </c>
      <c r="B11" s="676" t="e">
        <f t="shared" si="0"/>
        <v>#REF!</v>
      </c>
      <c r="C11" s="672"/>
      <c r="D11" s="675" t="e">
        <f>IF((B11=""),IF(C11="",""," Hundred ")," Hundred ")</f>
        <v>#REF!</v>
      </c>
      <c r="E11" s="695"/>
      <c r="F11" s="677">
        <f>-INT(F1/10000000000)*1000+INT(F1/1000000000)</f>
        <v>0</v>
      </c>
      <c r="G11" s="676" t="str">
        <f t="shared" si="1"/>
        <v/>
      </c>
      <c r="H11" s="672"/>
      <c r="I11" s="675" t="str">
        <f>IF((G11=""),IF(H11="",""," Hundred ")," Hundred ")</f>
        <v/>
      </c>
      <c r="K11" s="677" t="e">
        <f>-INT(K1/10000000000)*1000+INT(K1/1000000000)</f>
        <v>#REF!</v>
      </c>
      <c r="L11" s="676" t="e">
        <f t="shared" si="2"/>
        <v>#REF!</v>
      </c>
      <c r="M11" s="672"/>
      <c r="N11" s="675" t="e">
        <f>IF((L11=""),IF(M11="",""," Hundred ")," Hundred ")</f>
        <v>#REF!</v>
      </c>
      <c r="P11" s="677">
        <f>-INT(P1/10000000000)*1000+INT(P1/1000000000)</f>
        <v>0</v>
      </c>
      <c r="Q11" s="676" t="str">
        <f t="shared" si="3"/>
        <v/>
      </c>
      <c r="R11" s="672"/>
      <c r="S11" s="675" t="str">
        <f>IF((Q11=""),IF(R11="",""," Hundred ")," Hundred ")</f>
        <v/>
      </c>
      <c r="T11" s="697" t="e">
        <f t="shared" si="4"/>
        <v>#REF!</v>
      </c>
      <c r="U11" s="689">
        <v>0</v>
      </c>
      <c r="V11" s="689">
        <v>0</v>
      </c>
      <c r="W11" s="689">
        <v>1</v>
      </c>
      <c r="X11" s="689">
        <v>1</v>
      </c>
      <c r="Y11" s="699" t="e">
        <f>IF(AND($A$1=0,$F$1=0,$K$1&gt;0,$P$1&gt;0),$K$4&amp;$AA$8&amp;$P$4, "")</f>
        <v>#REF!</v>
      </c>
    </row>
    <row r="12" spans="1:27">
      <c r="A12" s="678"/>
      <c r="B12" s="672"/>
      <c r="C12" s="672"/>
      <c r="D12" s="673"/>
      <c r="E12" s="695"/>
      <c r="F12" s="678"/>
      <c r="G12" s="672"/>
      <c r="H12" s="672"/>
      <c r="I12" s="673"/>
      <c r="K12" s="678"/>
      <c r="L12" s="672"/>
      <c r="M12" s="672"/>
      <c r="N12" s="673"/>
      <c r="P12" s="678"/>
      <c r="Q12" s="672"/>
      <c r="R12" s="672"/>
      <c r="S12" s="673"/>
      <c r="T12" s="697" t="e">
        <f t="shared" si="4"/>
        <v>#REF!</v>
      </c>
      <c r="U12" s="689">
        <v>0</v>
      </c>
      <c r="V12" s="689">
        <v>1</v>
      </c>
      <c r="W12" s="689">
        <v>0</v>
      </c>
      <c r="X12" s="689">
        <v>0</v>
      </c>
      <c r="Y12" s="699" t="e">
        <f>IF(AND($A$1=0,$F$1&gt;0,$K$1=0,$P$1=0),$F$4, "")</f>
        <v>#REF!</v>
      </c>
    </row>
    <row r="13" spans="1:27">
      <c r="A13" s="679">
        <v>1</v>
      </c>
      <c r="B13" s="680" t="s">
        <v>359</v>
      </c>
      <c r="C13" s="672"/>
      <c r="D13" s="673"/>
      <c r="E13" s="695"/>
      <c r="F13" s="679">
        <v>1</v>
      </c>
      <c r="G13" s="680" t="s">
        <v>359</v>
      </c>
      <c r="H13" s="672"/>
      <c r="I13" s="673"/>
      <c r="K13" s="679">
        <v>1</v>
      </c>
      <c r="L13" s="680" t="s">
        <v>359</v>
      </c>
      <c r="M13" s="672"/>
      <c r="N13" s="673"/>
      <c r="P13" s="679">
        <v>1</v>
      </c>
      <c r="Q13" s="680" t="s">
        <v>359</v>
      </c>
      <c r="R13" s="672"/>
      <c r="S13" s="673"/>
      <c r="T13" s="697" t="e">
        <f t="shared" si="4"/>
        <v>#REF!</v>
      </c>
      <c r="U13" s="689">
        <v>0</v>
      </c>
      <c r="V13" s="689">
        <v>1</v>
      </c>
      <c r="W13" s="689">
        <v>0</v>
      </c>
      <c r="X13" s="689">
        <v>1</v>
      </c>
      <c r="Y13" s="699" t="e">
        <f>IF(AND($A$1=0,$F$1&gt;0,$K$1=0,$P$1&gt;0),$F$4&amp;$AA$8&amp;$P$4, "")</f>
        <v>#REF!</v>
      </c>
    </row>
    <row r="14" spans="1:27">
      <c r="A14" s="679">
        <v>2</v>
      </c>
      <c r="B14" s="680" t="s">
        <v>360</v>
      </c>
      <c r="C14" s="672"/>
      <c r="D14" s="673"/>
      <c r="E14" s="695"/>
      <c r="F14" s="679">
        <v>2</v>
      </c>
      <c r="G14" s="680" t="s">
        <v>360</v>
      </c>
      <c r="H14" s="672"/>
      <c r="I14" s="673"/>
      <c r="K14" s="679">
        <v>2</v>
      </c>
      <c r="L14" s="680" t="s">
        <v>360</v>
      </c>
      <c r="M14" s="672"/>
      <c r="N14" s="673"/>
      <c r="P14" s="679">
        <v>2</v>
      </c>
      <c r="Q14" s="680" t="s">
        <v>360</v>
      </c>
      <c r="R14" s="672"/>
      <c r="S14" s="673"/>
      <c r="T14" s="697" t="e">
        <f t="shared" si="4"/>
        <v>#REF!</v>
      </c>
      <c r="U14" s="689">
        <v>0</v>
      </c>
      <c r="V14" s="689">
        <v>1</v>
      </c>
      <c r="W14" s="689">
        <v>1</v>
      </c>
      <c r="X14" s="689">
        <v>0</v>
      </c>
      <c r="Y14" s="699" t="e">
        <f>IF(AND($A$1=0,$F$1&gt;0,$K$1&gt;0,$P$1=0),$F$4&amp;$AA$8&amp;$K$4, "")</f>
        <v>#REF!</v>
      </c>
    </row>
    <row r="15" spans="1:27">
      <c r="A15" s="679">
        <v>3</v>
      </c>
      <c r="B15" s="680" t="s">
        <v>361</v>
      </c>
      <c r="C15" s="672"/>
      <c r="D15" s="673"/>
      <c r="E15" s="695"/>
      <c r="F15" s="679">
        <v>3</v>
      </c>
      <c r="G15" s="680" t="s">
        <v>361</v>
      </c>
      <c r="H15" s="672"/>
      <c r="I15" s="673"/>
      <c r="K15" s="679">
        <v>3</v>
      </c>
      <c r="L15" s="680" t="s">
        <v>361</v>
      </c>
      <c r="M15" s="672"/>
      <c r="N15" s="673"/>
      <c r="P15" s="679">
        <v>3</v>
      </c>
      <c r="Q15" s="680" t="s">
        <v>361</v>
      </c>
      <c r="R15" s="672"/>
      <c r="S15" s="673"/>
      <c r="T15" s="697" t="e">
        <f t="shared" si="4"/>
        <v>#REF!</v>
      </c>
      <c r="U15" s="689">
        <v>0</v>
      </c>
      <c r="V15" s="689">
        <v>1</v>
      </c>
      <c r="W15" s="689">
        <v>1</v>
      </c>
      <c r="X15" s="689">
        <v>1</v>
      </c>
      <c r="Y15" s="700" t="e">
        <f>IF(AND($A$1=0,$F$1&gt;0,$K$1&gt;0,$P$1&gt;0),$F$4&amp;$AA$8&amp;$K$4&amp;$AA$8&amp;$P$4, "")</f>
        <v>#REF!</v>
      </c>
    </row>
    <row r="16" spans="1:27">
      <c r="A16" s="679">
        <v>4</v>
      </c>
      <c r="B16" s="680" t="s">
        <v>362</v>
      </c>
      <c r="C16" s="672"/>
      <c r="D16" s="673"/>
      <c r="E16" s="695"/>
      <c r="F16" s="679">
        <v>4</v>
      </c>
      <c r="G16" s="680" t="s">
        <v>362</v>
      </c>
      <c r="H16" s="672"/>
      <c r="I16" s="673"/>
      <c r="K16" s="679">
        <v>4</v>
      </c>
      <c r="L16" s="680" t="s">
        <v>362</v>
      </c>
      <c r="M16" s="672"/>
      <c r="N16" s="673"/>
      <c r="P16" s="679">
        <v>4</v>
      </c>
      <c r="Q16" s="680" t="s">
        <v>362</v>
      </c>
      <c r="R16" s="672"/>
      <c r="S16" s="673"/>
      <c r="T16" s="697" t="e">
        <f t="shared" si="4"/>
        <v>#REF!</v>
      </c>
      <c r="U16" s="689">
        <v>1</v>
      </c>
      <c r="V16" s="689">
        <v>0</v>
      </c>
      <c r="W16" s="689">
        <v>0</v>
      </c>
      <c r="X16" s="689">
        <v>0</v>
      </c>
      <c r="Y16" s="698" t="e">
        <f>IF(AND($A$1&gt;0,$F$1=0,$K$1=0,$P$1=0), $A$4, "")</f>
        <v>#REF!</v>
      </c>
    </row>
    <row r="17" spans="1:27">
      <c r="A17" s="679">
        <v>5</v>
      </c>
      <c r="B17" s="680" t="s">
        <v>363</v>
      </c>
      <c r="C17" s="672"/>
      <c r="D17" s="673"/>
      <c r="E17" s="695"/>
      <c r="F17" s="679">
        <v>5</v>
      </c>
      <c r="G17" s="680" t="s">
        <v>363</v>
      </c>
      <c r="H17" s="672"/>
      <c r="I17" s="673"/>
      <c r="K17" s="679">
        <v>5</v>
      </c>
      <c r="L17" s="680" t="s">
        <v>363</v>
      </c>
      <c r="M17" s="672"/>
      <c r="N17" s="673"/>
      <c r="P17" s="679">
        <v>5</v>
      </c>
      <c r="Q17" s="680" t="s">
        <v>363</v>
      </c>
      <c r="R17" s="672"/>
      <c r="S17" s="673"/>
      <c r="T17" s="697" t="e">
        <f t="shared" si="4"/>
        <v>#REF!</v>
      </c>
      <c r="U17" s="689">
        <v>1</v>
      </c>
      <c r="V17" s="689">
        <v>0</v>
      </c>
      <c r="W17" s="689">
        <v>0</v>
      </c>
      <c r="X17" s="689">
        <v>1</v>
      </c>
      <c r="Y17" s="699" t="e">
        <f>IF(AND($A$1&gt;0,$F$1=0,$K$1=0,$P$1&gt;0),$A$4&amp;$AA$8&amp;$P$4, "")</f>
        <v>#REF!</v>
      </c>
    </row>
    <row r="18" spans="1:27">
      <c r="A18" s="679">
        <v>6</v>
      </c>
      <c r="B18" s="680" t="s">
        <v>364</v>
      </c>
      <c r="C18" s="672"/>
      <c r="D18" s="673"/>
      <c r="E18" s="695"/>
      <c r="F18" s="679">
        <v>6</v>
      </c>
      <c r="G18" s="680" t="s">
        <v>364</v>
      </c>
      <c r="H18" s="672"/>
      <c r="I18" s="673"/>
      <c r="K18" s="679">
        <v>6</v>
      </c>
      <c r="L18" s="680" t="s">
        <v>364</v>
      </c>
      <c r="M18" s="672"/>
      <c r="N18" s="673"/>
      <c r="P18" s="679">
        <v>6</v>
      </c>
      <c r="Q18" s="680" t="s">
        <v>364</v>
      </c>
      <c r="R18" s="672"/>
      <c r="S18" s="673"/>
      <c r="T18" s="697" t="e">
        <f t="shared" si="4"/>
        <v>#REF!</v>
      </c>
      <c r="U18" s="689">
        <v>1</v>
      </c>
      <c r="V18" s="689">
        <v>0</v>
      </c>
      <c r="W18" s="689">
        <v>1</v>
      </c>
      <c r="X18" s="689">
        <v>0</v>
      </c>
      <c r="Y18" s="699" t="e">
        <f>IF(AND($A$1&gt;0,$F$1=0,$K$1&gt;0,$P$1=0),$A$4&amp;$AA$8&amp;$K$4, "")</f>
        <v>#REF!</v>
      </c>
    </row>
    <row r="19" spans="1:27">
      <c r="A19" s="679">
        <v>7</v>
      </c>
      <c r="B19" s="680" t="s">
        <v>365</v>
      </c>
      <c r="C19" s="672"/>
      <c r="D19" s="673"/>
      <c r="E19" s="695"/>
      <c r="F19" s="679">
        <v>7</v>
      </c>
      <c r="G19" s="680" t="s">
        <v>365</v>
      </c>
      <c r="H19" s="672"/>
      <c r="I19" s="673"/>
      <c r="K19" s="679">
        <v>7</v>
      </c>
      <c r="L19" s="680" t="s">
        <v>365</v>
      </c>
      <c r="M19" s="672"/>
      <c r="N19" s="673"/>
      <c r="P19" s="679">
        <v>7</v>
      </c>
      <c r="Q19" s="680" t="s">
        <v>365</v>
      </c>
      <c r="R19" s="672"/>
      <c r="S19" s="673"/>
      <c r="T19" s="697" t="e">
        <f t="shared" si="4"/>
        <v>#REF!</v>
      </c>
      <c r="U19" s="689">
        <v>1</v>
      </c>
      <c r="V19" s="689">
        <v>0</v>
      </c>
      <c r="W19" s="689">
        <v>1</v>
      </c>
      <c r="X19" s="689">
        <v>1</v>
      </c>
      <c r="Y19" s="699" t="e">
        <f>IF(AND($A$1&gt;0,$F$1=0,$K$1&gt;0,$P$1&gt;0),$A$4&amp;$AA$8&amp;$K$4&amp;$AA$8&amp;$P$4, "")</f>
        <v>#REF!</v>
      </c>
    </row>
    <row r="20" spans="1:27">
      <c r="A20" s="679">
        <v>8</v>
      </c>
      <c r="B20" s="680" t="s">
        <v>366</v>
      </c>
      <c r="C20" s="672"/>
      <c r="D20" s="673"/>
      <c r="E20" s="695"/>
      <c r="F20" s="679">
        <v>8</v>
      </c>
      <c r="G20" s="680" t="s">
        <v>366</v>
      </c>
      <c r="H20" s="672"/>
      <c r="I20" s="673"/>
      <c r="K20" s="679">
        <v>8</v>
      </c>
      <c r="L20" s="680" t="s">
        <v>366</v>
      </c>
      <c r="M20" s="672"/>
      <c r="N20" s="673"/>
      <c r="P20" s="679">
        <v>8</v>
      </c>
      <c r="Q20" s="680" t="s">
        <v>366</v>
      </c>
      <c r="R20" s="672"/>
      <c r="S20" s="673"/>
      <c r="T20" s="697" t="e">
        <f t="shared" si="4"/>
        <v>#REF!</v>
      </c>
      <c r="U20" s="689">
        <v>1</v>
      </c>
      <c r="V20" s="689">
        <v>1</v>
      </c>
      <c r="W20" s="689">
        <v>0</v>
      </c>
      <c r="X20" s="689">
        <v>0</v>
      </c>
      <c r="Y20" s="699" t="e">
        <f>IF(AND($A$1&gt;0,$F$1&gt;0,$K$1=0,$P$1=0),$A$4&amp;$AA$8&amp;$F$4, "")</f>
        <v>#REF!</v>
      </c>
    </row>
    <row r="21" spans="1:27">
      <c r="A21" s="679">
        <v>9</v>
      </c>
      <c r="B21" s="680" t="s">
        <v>367</v>
      </c>
      <c r="C21" s="672"/>
      <c r="D21" s="673"/>
      <c r="E21" s="695"/>
      <c r="F21" s="679">
        <v>9</v>
      </c>
      <c r="G21" s="680" t="s">
        <v>367</v>
      </c>
      <c r="H21" s="672"/>
      <c r="I21" s="673"/>
      <c r="K21" s="679">
        <v>9</v>
      </c>
      <c r="L21" s="680" t="s">
        <v>367</v>
      </c>
      <c r="M21" s="672"/>
      <c r="N21" s="673"/>
      <c r="P21" s="679">
        <v>9</v>
      </c>
      <c r="Q21" s="680" t="s">
        <v>367</v>
      </c>
      <c r="R21" s="672"/>
      <c r="S21" s="673"/>
      <c r="T21" s="697" t="e">
        <f t="shared" si="4"/>
        <v>#REF!</v>
      </c>
      <c r="U21" s="689">
        <v>1</v>
      </c>
      <c r="V21" s="689">
        <v>1</v>
      </c>
      <c r="W21" s="689">
        <v>0</v>
      </c>
      <c r="X21" s="689">
        <v>1</v>
      </c>
      <c r="Y21" s="699" t="e">
        <f>IF(AND($A$1&gt;0,$F$1&gt;0,$K$1=0,$P$1&gt;0),$A$4&amp;$AA$8&amp;$F$4&amp;$AA$8&amp;$P$4, "")</f>
        <v>#REF!</v>
      </c>
    </row>
    <row r="22" spans="1:27">
      <c r="A22" s="679">
        <v>10</v>
      </c>
      <c r="B22" s="680" t="s">
        <v>368</v>
      </c>
      <c r="C22" s="672"/>
      <c r="D22" s="673"/>
      <c r="E22" s="695"/>
      <c r="F22" s="679">
        <v>10</v>
      </c>
      <c r="G22" s="680" t="s">
        <v>368</v>
      </c>
      <c r="H22" s="672"/>
      <c r="I22" s="673"/>
      <c r="K22" s="679">
        <v>10</v>
      </c>
      <c r="L22" s="680" t="s">
        <v>368</v>
      </c>
      <c r="M22" s="672"/>
      <c r="N22" s="673"/>
      <c r="P22" s="679">
        <v>10</v>
      </c>
      <c r="Q22" s="680" t="s">
        <v>368</v>
      </c>
      <c r="R22" s="672"/>
      <c r="S22" s="673"/>
      <c r="T22" s="697" t="e">
        <f t="shared" si="4"/>
        <v>#REF!</v>
      </c>
      <c r="U22" s="689">
        <v>1</v>
      </c>
      <c r="V22" s="689">
        <v>1</v>
      </c>
      <c r="W22" s="689">
        <v>1</v>
      </c>
      <c r="X22" s="689">
        <v>0</v>
      </c>
      <c r="Y22" s="699" t="e">
        <f>IF(AND($A$1&gt;0,$F$1&gt;0,$K$1&gt;0,$P$1=0),$A$4&amp;$AA$8&amp;$F$4&amp;$AA$8&amp;$K$4, "")</f>
        <v>#REF!</v>
      </c>
    </row>
    <row r="23" spans="1:27">
      <c r="A23" s="679">
        <v>11</v>
      </c>
      <c r="B23" s="680" t="s">
        <v>369</v>
      </c>
      <c r="C23" s="672"/>
      <c r="D23" s="673"/>
      <c r="E23" s="695"/>
      <c r="F23" s="679">
        <v>11</v>
      </c>
      <c r="G23" s="680" t="s">
        <v>369</v>
      </c>
      <c r="H23" s="672"/>
      <c r="I23" s="673"/>
      <c r="K23" s="679">
        <v>11</v>
      </c>
      <c r="L23" s="680" t="s">
        <v>369</v>
      </c>
      <c r="M23" s="672"/>
      <c r="N23" s="673"/>
      <c r="P23" s="679">
        <v>11</v>
      </c>
      <c r="Q23" s="680" t="s">
        <v>369</v>
      </c>
      <c r="R23" s="672"/>
      <c r="S23" s="673"/>
      <c r="T23" s="697" t="e">
        <f t="shared" si="4"/>
        <v>#REF!</v>
      </c>
      <c r="U23" s="689">
        <v>1</v>
      </c>
      <c r="V23" s="689">
        <v>1</v>
      </c>
      <c r="W23" s="689">
        <v>1</v>
      </c>
      <c r="X23" s="689">
        <v>1</v>
      </c>
      <c r="Y23" s="700" t="e">
        <f>IF(AND($A$1&gt;0,$F$1&gt;0,$K$1&gt;0,$P$1&gt;0),$A$4&amp;$AA$8&amp;$F$4&amp;$AA$8&amp;$K$4&amp;$AA$8&amp;$P$4, "")</f>
        <v>#REF!</v>
      </c>
    </row>
    <row r="24" spans="1:27">
      <c r="A24" s="679">
        <v>12</v>
      </c>
      <c r="B24" s="680" t="s">
        <v>370</v>
      </c>
      <c r="C24" s="672"/>
      <c r="D24" s="673"/>
      <c r="E24" s="695"/>
      <c r="F24" s="679">
        <v>12</v>
      </c>
      <c r="G24" s="680" t="s">
        <v>370</v>
      </c>
      <c r="H24" s="672"/>
      <c r="I24" s="673"/>
      <c r="K24" s="679">
        <v>12</v>
      </c>
      <c r="L24" s="680" t="s">
        <v>370</v>
      </c>
      <c r="M24" s="672"/>
      <c r="N24" s="673"/>
      <c r="P24" s="679">
        <v>12</v>
      </c>
      <c r="Q24" s="680" t="s">
        <v>370</v>
      </c>
      <c r="R24" s="672"/>
      <c r="S24" s="673"/>
    </row>
    <row r="25" spans="1:27">
      <c r="A25" s="679">
        <v>13</v>
      </c>
      <c r="B25" s="680" t="s">
        <v>371</v>
      </c>
      <c r="C25" s="672"/>
      <c r="D25" s="673"/>
      <c r="E25" s="695"/>
      <c r="F25" s="679">
        <v>13</v>
      </c>
      <c r="G25" s="680" t="s">
        <v>371</v>
      </c>
      <c r="H25" s="672"/>
      <c r="I25" s="673"/>
      <c r="K25" s="679">
        <v>13</v>
      </c>
      <c r="L25" s="680" t="s">
        <v>371</v>
      </c>
      <c r="M25" s="672"/>
      <c r="N25" s="673"/>
      <c r="P25" s="679">
        <v>13</v>
      </c>
      <c r="Q25" s="680" t="s">
        <v>371</v>
      </c>
      <c r="R25" s="672"/>
      <c r="S25" s="673"/>
    </row>
    <row r="26" spans="1:27">
      <c r="A26" s="679">
        <v>14</v>
      </c>
      <c r="B26" s="680" t="s">
        <v>372</v>
      </c>
      <c r="C26" s="672"/>
      <c r="D26" s="673"/>
      <c r="E26" s="695"/>
      <c r="F26" s="679">
        <v>14</v>
      </c>
      <c r="G26" s="680" t="s">
        <v>372</v>
      </c>
      <c r="H26" s="672"/>
      <c r="I26" s="673"/>
      <c r="K26" s="679">
        <v>14</v>
      </c>
      <c r="L26" s="680" t="s">
        <v>372</v>
      </c>
      <c r="M26" s="672"/>
      <c r="N26" s="673"/>
      <c r="P26" s="679">
        <v>14</v>
      </c>
      <c r="Q26" s="680" t="s">
        <v>372</v>
      </c>
      <c r="R26" s="672"/>
      <c r="S26" s="673"/>
    </row>
    <row r="27" spans="1:27">
      <c r="A27" s="679">
        <v>15</v>
      </c>
      <c r="B27" s="680" t="s">
        <v>373</v>
      </c>
      <c r="C27" s="672"/>
      <c r="D27" s="673"/>
      <c r="E27" s="695"/>
      <c r="F27" s="679">
        <v>15</v>
      </c>
      <c r="G27" s="680" t="s">
        <v>373</v>
      </c>
      <c r="H27" s="672"/>
      <c r="I27" s="673"/>
      <c r="K27" s="679">
        <v>15</v>
      </c>
      <c r="L27" s="680" t="s">
        <v>373</v>
      </c>
      <c r="M27" s="672"/>
      <c r="N27" s="673"/>
      <c r="P27" s="679">
        <v>15</v>
      </c>
      <c r="Q27" s="680" t="s">
        <v>373</v>
      </c>
      <c r="R27" s="672"/>
      <c r="S27" s="673"/>
    </row>
    <row r="28" spans="1:27">
      <c r="A28" s="679">
        <v>16</v>
      </c>
      <c r="B28" s="680" t="s">
        <v>374</v>
      </c>
      <c r="C28" s="672"/>
      <c r="D28" s="673"/>
      <c r="E28" s="695"/>
      <c r="F28" s="679">
        <v>16</v>
      </c>
      <c r="G28" s="680" t="s">
        <v>374</v>
      </c>
      <c r="H28" s="672"/>
      <c r="I28" s="673"/>
      <c r="K28" s="679">
        <v>16</v>
      </c>
      <c r="L28" s="680" t="s">
        <v>374</v>
      </c>
      <c r="M28" s="672"/>
      <c r="N28" s="673"/>
      <c r="P28" s="679">
        <v>16</v>
      </c>
      <c r="Q28" s="680" t="s">
        <v>374</v>
      </c>
      <c r="R28" s="672"/>
      <c r="S28" s="673"/>
      <c r="T28" s="697" t="e">
        <f>IF(Y28="",0, 1)</f>
        <v>#REF!</v>
      </c>
      <c r="U28" s="689">
        <v>0</v>
      </c>
      <c r="V28" s="689">
        <v>0</v>
      </c>
      <c r="W28" s="689">
        <v>0</v>
      </c>
      <c r="X28" s="689">
        <v>0</v>
      </c>
      <c r="Y28" s="698" t="e">
        <f>IF(AND($A$1=0,$F$1=0,$K$1=0,$P$1=0)," 0/-", "")</f>
        <v>#REF!</v>
      </c>
      <c r="AA28" s="689" t="s">
        <v>461</v>
      </c>
    </row>
    <row r="29" spans="1:27">
      <c r="A29" s="679">
        <v>17</v>
      </c>
      <c r="B29" s="680" t="s">
        <v>375</v>
      </c>
      <c r="C29" s="672"/>
      <c r="D29" s="673"/>
      <c r="E29" s="695"/>
      <c r="F29" s="679">
        <v>17</v>
      </c>
      <c r="G29" s="680" t="s">
        <v>375</v>
      </c>
      <c r="H29" s="672"/>
      <c r="I29" s="673"/>
      <c r="K29" s="679">
        <v>17</v>
      </c>
      <c r="L29" s="680" t="s">
        <v>375</v>
      </c>
      <c r="M29" s="672"/>
      <c r="N29" s="673"/>
      <c r="P29" s="679">
        <v>17</v>
      </c>
      <c r="Q29" s="680" t="s">
        <v>375</v>
      </c>
      <c r="R29" s="672"/>
      <c r="S29" s="673"/>
      <c r="T29" s="697" t="e">
        <f t="shared" ref="T29:T43" si="5">IF(Y29="",0, 1)</f>
        <v>#REF!</v>
      </c>
      <c r="U29" s="689">
        <v>0</v>
      </c>
      <c r="V29" s="689">
        <v>0</v>
      </c>
      <c r="W29" s="689">
        <v>0</v>
      </c>
      <c r="X29" s="689">
        <v>1</v>
      </c>
      <c r="Y29" s="699" t="e">
        <f>IF(AND($A$1=0,$F$1=0,$K$1=0,$P$1&gt;0),$U$3&amp;$P$1&amp;$AA$30, "")</f>
        <v>#REF!</v>
      </c>
      <c r="AA29" s="689" t="s">
        <v>462</v>
      </c>
    </row>
    <row r="30" spans="1:27">
      <c r="A30" s="679">
        <v>18</v>
      </c>
      <c r="B30" s="680" t="s">
        <v>376</v>
      </c>
      <c r="C30" s="672"/>
      <c r="D30" s="673"/>
      <c r="E30" s="695"/>
      <c r="F30" s="679">
        <v>18</v>
      </c>
      <c r="G30" s="680" t="s">
        <v>376</v>
      </c>
      <c r="H30" s="672"/>
      <c r="I30" s="673"/>
      <c r="K30" s="679">
        <v>18</v>
      </c>
      <c r="L30" s="680" t="s">
        <v>376</v>
      </c>
      <c r="M30" s="672"/>
      <c r="N30" s="673"/>
      <c r="P30" s="679">
        <v>18</v>
      </c>
      <c r="Q30" s="680" t="s">
        <v>376</v>
      </c>
      <c r="R30" s="672"/>
      <c r="S30" s="673"/>
      <c r="T30" s="697" t="e">
        <f t="shared" si="5"/>
        <v>#REF!</v>
      </c>
      <c r="U30" s="689">
        <v>0</v>
      </c>
      <c r="V30" s="689">
        <v>0</v>
      </c>
      <c r="W30" s="689">
        <v>1</v>
      </c>
      <c r="X30" s="689">
        <v>0</v>
      </c>
      <c r="Y30" s="699" t="e">
        <f>IF(AND($A$1=0,$F$1=0,$K$1&gt;0,$P$1=0),$U$2&amp;$K$1&amp;$AA$30, "")</f>
        <v>#REF!</v>
      </c>
      <c r="AA30" s="689" t="s">
        <v>463</v>
      </c>
    </row>
    <row r="31" spans="1:27">
      <c r="A31" s="679">
        <v>19</v>
      </c>
      <c r="B31" s="680" t="s">
        <v>377</v>
      </c>
      <c r="C31" s="672"/>
      <c r="D31" s="673"/>
      <c r="E31" s="695"/>
      <c r="F31" s="679">
        <v>19</v>
      </c>
      <c r="G31" s="680" t="s">
        <v>377</v>
      </c>
      <c r="H31" s="672"/>
      <c r="I31" s="673"/>
      <c r="K31" s="679">
        <v>19</v>
      </c>
      <c r="L31" s="680" t="s">
        <v>377</v>
      </c>
      <c r="M31" s="672"/>
      <c r="N31" s="673"/>
      <c r="P31" s="679">
        <v>19</v>
      </c>
      <c r="Q31" s="680" t="s">
        <v>377</v>
      </c>
      <c r="R31" s="672"/>
      <c r="S31" s="673"/>
      <c r="T31" s="697" t="e">
        <f t="shared" si="5"/>
        <v>#REF!</v>
      </c>
      <c r="U31" s="689">
        <v>0</v>
      </c>
      <c r="V31" s="689">
        <v>0</v>
      </c>
      <c r="W31" s="689">
        <v>1</v>
      </c>
      <c r="X31" s="689">
        <v>1</v>
      </c>
      <c r="Y31" s="699" t="e">
        <f>IF(AND($A$1=0,$F$1=0,$K$1&gt;0,$P$1&gt;0),$U$2&amp;$K$1&amp;$AA$29&amp;$U$3&amp;$P$1&amp;$AA$30, "")</f>
        <v>#REF!</v>
      </c>
    </row>
    <row r="32" spans="1:27">
      <c r="A32" s="679">
        <v>20</v>
      </c>
      <c r="B32" s="680" t="s">
        <v>378</v>
      </c>
      <c r="C32" s="672"/>
      <c r="D32" s="673"/>
      <c r="E32" s="695"/>
      <c r="F32" s="679">
        <v>20</v>
      </c>
      <c r="G32" s="680" t="s">
        <v>378</v>
      </c>
      <c r="H32" s="672"/>
      <c r="I32" s="673"/>
      <c r="K32" s="679">
        <v>20</v>
      </c>
      <c r="L32" s="680" t="s">
        <v>378</v>
      </c>
      <c r="M32" s="672"/>
      <c r="N32" s="673"/>
      <c r="P32" s="679">
        <v>20</v>
      </c>
      <c r="Q32" s="680" t="s">
        <v>378</v>
      </c>
      <c r="R32" s="672"/>
      <c r="S32" s="673"/>
      <c r="T32" s="697" t="e">
        <f t="shared" si="5"/>
        <v>#REF!</v>
      </c>
      <c r="U32" s="689">
        <v>0</v>
      </c>
      <c r="V32" s="689">
        <v>1</v>
      </c>
      <c r="W32" s="689">
        <v>0</v>
      </c>
      <c r="X32" s="689">
        <v>0</v>
      </c>
      <c r="Y32" s="699" t="e">
        <f>IF(AND($A$1=0,$F$1&gt;0,$K$1=0,$P$1=0),$U$1&amp;$F$1&amp;$AA$30, "")</f>
        <v>#REF!</v>
      </c>
    </row>
    <row r="33" spans="1:25">
      <c r="A33" s="679">
        <v>21</v>
      </c>
      <c r="B33" s="680" t="s">
        <v>379</v>
      </c>
      <c r="C33" s="672"/>
      <c r="D33" s="673"/>
      <c r="E33" s="695"/>
      <c r="F33" s="679">
        <v>21</v>
      </c>
      <c r="G33" s="680" t="s">
        <v>379</v>
      </c>
      <c r="H33" s="672"/>
      <c r="I33" s="673"/>
      <c r="K33" s="679">
        <v>21</v>
      </c>
      <c r="L33" s="680" t="s">
        <v>379</v>
      </c>
      <c r="M33" s="672"/>
      <c r="N33" s="673"/>
      <c r="P33" s="679">
        <v>21</v>
      </c>
      <c r="Q33" s="680" t="s">
        <v>379</v>
      </c>
      <c r="R33" s="672"/>
      <c r="S33" s="673"/>
      <c r="T33" s="697" t="e">
        <f t="shared" si="5"/>
        <v>#REF!</v>
      </c>
      <c r="U33" s="689">
        <v>0</v>
      </c>
      <c r="V33" s="689">
        <v>1</v>
      </c>
      <c r="W33" s="689">
        <v>0</v>
      </c>
      <c r="X33" s="689">
        <v>1</v>
      </c>
      <c r="Y33" s="699" t="e">
        <f>IF(AND($A$1=0,$F$1&gt;0,$K$1=0,$P$1&gt;0),$U$1&amp;$F$1&amp;$AA$29&amp;$U$3&amp;$P$1&amp;$AA$30, "")</f>
        <v>#REF!</v>
      </c>
    </row>
    <row r="34" spans="1:25">
      <c r="A34" s="679">
        <v>22</v>
      </c>
      <c r="B34" s="680" t="s">
        <v>380</v>
      </c>
      <c r="C34" s="672"/>
      <c r="D34" s="673"/>
      <c r="E34" s="695"/>
      <c r="F34" s="679">
        <v>22</v>
      </c>
      <c r="G34" s="680" t="s">
        <v>380</v>
      </c>
      <c r="H34" s="672"/>
      <c r="I34" s="673"/>
      <c r="K34" s="679">
        <v>22</v>
      </c>
      <c r="L34" s="680" t="s">
        <v>380</v>
      </c>
      <c r="M34" s="672"/>
      <c r="N34" s="673"/>
      <c r="P34" s="679">
        <v>22</v>
      </c>
      <c r="Q34" s="680" t="s">
        <v>380</v>
      </c>
      <c r="R34" s="672"/>
      <c r="S34" s="673"/>
      <c r="T34" s="697" t="e">
        <f t="shared" si="5"/>
        <v>#REF!</v>
      </c>
      <c r="U34" s="689">
        <v>0</v>
      </c>
      <c r="V34" s="689">
        <v>1</v>
      </c>
      <c r="W34" s="689">
        <v>1</v>
      </c>
      <c r="X34" s="689">
        <v>0</v>
      </c>
      <c r="Y34" s="699" t="e">
        <f>IF(AND($A$1=0,$F$1&gt;0,$K$1&gt;0,$P$1=0),$U$1&amp;$F$1&amp;$AA$29&amp;$U$2&amp;$K$1, "")</f>
        <v>#REF!</v>
      </c>
    </row>
    <row r="35" spans="1:25">
      <c r="A35" s="679">
        <v>23</v>
      </c>
      <c r="B35" s="680" t="s">
        <v>381</v>
      </c>
      <c r="C35" s="672"/>
      <c r="D35" s="673"/>
      <c r="E35" s="695"/>
      <c r="F35" s="679">
        <v>23</v>
      </c>
      <c r="G35" s="680" t="s">
        <v>381</v>
      </c>
      <c r="H35" s="672"/>
      <c r="I35" s="673"/>
      <c r="K35" s="679">
        <v>23</v>
      </c>
      <c r="L35" s="680" t="s">
        <v>381</v>
      </c>
      <c r="M35" s="672"/>
      <c r="N35" s="673"/>
      <c r="P35" s="679">
        <v>23</v>
      </c>
      <c r="Q35" s="680" t="s">
        <v>381</v>
      </c>
      <c r="R35" s="672"/>
      <c r="S35" s="673"/>
      <c r="T35" s="697" t="e">
        <f t="shared" si="5"/>
        <v>#REF!</v>
      </c>
      <c r="U35" s="689">
        <v>0</v>
      </c>
      <c r="V35" s="689">
        <v>1</v>
      </c>
      <c r="W35" s="689">
        <v>1</v>
      </c>
      <c r="X35" s="689">
        <v>1</v>
      </c>
      <c r="Y35" s="700" t="e">
        <f>IF(AND($A$1=0,$F$1&gt;0,$K$1&gt;0,$P$1&gt;0),$U$1&amp;$F$1&amp;$AA$29&amp;$U$2&amp;$K$1&amp;$AA$29&amp;$U$3&amp;$P$1&amp;$AA$30, "")</f>
        <v>#REF!</v>
      </c>
    </row>
    <row r="36" spans="1:25">
      <c r="A36" s="679">
        <v>24</v>
      </c>
      <c r="B36" s="680" t="s">
        <v>382</v>
      </c>
      <c r="C36" s="672"/>
      <c r="D36" s="673"/>
      <c r="E36" s="695"/>
      <c r="F36" s="679">
        <v>24</v>
      </c>
      <c r="G36" s="680" t="s">
        <v>382</v>
      </c>
      <c r="H36" s="672"/>
      <c r="I36" s="673"/>
      <c r="K36" s="679">
        <v>24</v>
      </c>
      <c r="L36" s="680" t="s">
        <v>382</v>
      </c>
      <c r="M36" s="672"/>
      <c r="N36" s="673"/>
      <c r="P36" s="679">
        <v>24</v>
      </c>
      <c r="Q36" s="680" t="s">
        <v>382</v>
      </c>
      <c r="R36" s="672"/>
      <c r="S36" s="673"/>
      <c r="T36" s="697" t="e">
        <f t="shared" si="5"/>
        <v>#REF!</v>
      </c>
      <c r="U36" s="689">
        <v>1</v>
      </c>
      <c r="V36" s="689">
        <v>0</v>
      </c>
      <c r="W36" s="689">
        <v>0</v>
      </c>
      <c r="X36" s="689">
        <v>0</v>
      </c>
      <c r="Y36" s="698" t="e">
        <f>IF(AND($A$1&gt;0,$F$1=0,$K$1=0,$P$1=0),#REF!&amp; $A$1&amp;$AA$30, "")</f>
        <v>#REF!</v>
      </c>
    </row>
    <row r="37" spans="1:25">
      <c r="A37" s="679">
        <v>25</v>
      </c>
      <c r="B37" s="680" t="s">
        <v>383</v>
      </c>
      <c r="C37" s="672"/>
      <c r="D37" s="673"/>
      <c r="E37" s="695"/>
      <c r="F37" s="679">
        <v>25</v>
      </c>
      <c r="G37" s="680" t="s">
        <v>383</v>
      </c>
      <c r="H37" s="672"/>
      <c r="I37" s="673"/>
      <c r="K37" s="679">
        <v>25</v>
      </c>
      <c r="L37" s="680" t="s">
        <v>383</v>
      </c>
      <c r="M37" s="672"/>
      <c r="N37" s="673"/>
      <c r="P37" s="679">
        <v>25</v>
      </c>
      <c r="Q37" s="680" t="s">
        <v>383</v>
      </c>
      <c r="R37" s="672"/>
      <c r="S37" s="673"/>
      <c r="T37" s="697" t="e">
        <f t="shared" si="5"/>
        <v>#REF!</v>
      </c>
      <c r="U37" s="689">
        <v>1</v>
      </c>
      <c r="V37" s="689">
        <v>0</v>
      </c>
      <c r="W37" s="689">
        <v>0</v>
      </c>
      <c r="X37" s="689">
        <v>1</v>
      </c>
      <c r="Y37" s="699" t="e">
        <f>IF(AND($A$1&gt;0,$F$1=0,$K$1=0,$P$1&gt;0),#REF!&amp;$A$1&amp;$AA$29&amp;$U$3&amp;$P$1&amp;$AA$30, "")</f>
        <v>#REF!</v>
      </c>
    </row>
    <row r="38" spans="1:25">
      <c r="A38" s="679">
        <v>26</v>
      </c>
      <c r="B38" s="680" t="s">
        <v>384</v>
      </c>
      <c r="C38" s="672"/>
      <c r="D38" s="673"/>
      <c r="E38" s="695"/>
      <c r="F38" s="679">
        <v>26</v>
      </c>
      <c r="G38" s="680" t="s">
        <v>384</v>
      </c>
      <c r="H38" s="672"/>
      <c r="I38" s="673"/>
      <c r="K38" s="679">
        <v>26</v>
      </c>
      <c r="L38" s="680" t="s">
        <v>384</v>
      </c>
      <c r="M38" s="672"/>
      <c r="N38" s="673"/>
      <c r="P38" s="679">
        <v>26</v>
      </c>
      <c r="Q38" s="680" t="s">
        <v>384</v>
      </c>
      <c r="R38" s="672"/>
      <c r="S38" s="673"/>
      <c r="T38" s="697" t="e">
        <f t="shared" si="5"/>
        <v>#REF!</v>
      </c>
      <c r="U38" s="689">
        <v>1</v>
      </c>
      <c r="V38" s="689">
        <v>0</v>
      </c>
      <c r="W38" s="689">
        <v>1</v>
      </c>
      <c r="X38" s="689">
        <v>0</v>
      </c>
      <c r="Y38" s="699" t="e">
        <f>IF(AND($A$1&gt;0,$F$1=0,$K$1&gt;0,$P$1=0),#REF!&amp;$A$1&amp;$AA$29&amp;$U$2&amp;$K$1, "")</f>
        <v>#REF!</v>
      </c>
    </row>
    <row r="39" spans="1:25">
      <c r="A39" s="679">
        <v>27</v>
      </c>
      <c r="B39" s="680" t="s">
        <v>385</v>
      </c>
      <c r="C39" s="672"/>
      <c r="D39" s="673"/>
      <c r="E39" s="695"/>
      <c r="F39" s="679">
        <v>27</v>
      </c>
      <c r="G39" s="680" t="s">
        <v>385</v>
      </c>
      <c r="H39" s="672"/>
      <c r="I39" s="673"/>
      <c r="K39" s="679">
        <v>27</v>
      </c>
      <c r="L39" s="680" t="s">
        <v>385</v>
      </c>
      <c r="M39" s="672"/>
      <c r="N39" s="673"/>
      <c r="P39" s="679">
        <v>27</v>
      </c>
      <c r="Q39" s="680" t="s">
        <v>385</v>
      </c>
      <c r="R39" s="672"/>
      <c r="S39" s="673"/>
      <c r="T39" s="697" t="e">
        <f t="shared" si="5"/>
        <v>#REF!</v>
      </c>
      <c r="U39" s="689">
        <v>1</v>
      </c>
      <c r="V39" s="689">
        <v>0</v>
      </c>
      <c r="W39" s="689">
        <v>1</v>
      </c>
      <c r="X39" s="689">
        <v>1</v>
      </c>
      <c r="Y39" s="699" t="e">
        <f>IF(AND($A$1&gt;0,$F$1=0,$K$1&gt;0,$P$1&gt;0),#REF!&amp;$A$1&amp;$AA$29&amp;$U$2&amp;$K$1&amp;$AA$29&amp;$U$3&amp;$P$1&amp;$AA$30, "")</f>
        <v>#REF!</v>
      </c>
    </row>
    <row r="40" spans="1:25">
      <c r="A40" s="679">
        <v>28</v>
      </c>
      <c r="B40" s="680" t="s">
        <v>386</v>
      </c>
      <c r="C40" s="672"/>
      <c r="D40" s="673"/>
      <c r="E40" s="695"/>
      <c r="F40" s="679">
        <v>28</v>
      </c>
      <c r="G40" s="680" t="s">
        <v>386</v>
      </c>
      <c r="H40" s="672"/>
      <c r="I40" s="673"/>
      <c r="K40" s="679">
        <v>28</v>
      </c>
      <c r="L40" s="680" t="s">
        <v>386</v>
      </c>
      <c r="M40" s="672"/>
      <c r="N40" s="673"/>
      <c r="P40" s="679">
        <v>28</v>
      </c>
      <c r="Q40" s="680" t="s">
        <v>386</v>
      </c>
      <c r="R40" s="672"/>
      <c r="S40" s="673"/>
      <c r="T40" s="697" t="e">
        <f t="shared" si="5"/>
        <v>#REF!</v>
      </c>
      <c r="U40" s="689">
        <v>1</v>
      </c>
      <c r="V40" s="689">
        <v>1</v>
      </c>
      <c r="W40" s="689">
        <v>0</v>
      </c>
      <c r="X40" s="689">
        <v>0</v>
      </c>
      <c r="Y40" s="699" t="e">
        <f>IF(AND($A$1&gt;0,$F$1&gt;0,$K$1=0,$P$1=0),#REF!&amp;$A$1&amp;$AA$29&amp;$U$1&amp;$F$1, "")</f>
        <v>#REF!</v>
      </c>
    </row>
    <row r="41" spans="1:25">
      <c r="A41" s="679">
        <v>29</v>
      </c>
      <c r="B41" s="680" t="s">
        <v>387</v>
      </c>
      <c r="C41" s="672"/>
      <c r="D41" s="673"/>
      <c r="E41" s="695"/>
      <c r="F41" s="679">
        <v>29</v>
      </c>
      <c r="G41" s="680" t="s">
        <v>387</v>
      </c>
      <c r="H41" s="672"/>
      <c r="I41" s="673"/>
      <c r="K41" s="679">
        <v>29</v>
      </c>
      <c r="L41" s="680" t="s">
        <v>387</v>
      </c>
      <c r="M41" s="672"/>
      <c r="N41" s="673"/>
      <c r="P41" s="679">
        <v>29</v>
      </c>
      <c r="Q41" s="680" t="s">
        <v>387</v>
      </c>
      <c r="R41" s="672"/>
      <c r="S41" s="673"/>
      <c r="T41" s="697" t="e">
        <f t="shared" si="5"/>
        <v>#REF!</v>
      </c>
      <c r="U41" s="689">
        <v>1</v>
      </c>
      <c r="V41" s="689">
        <v>1</v>
      </c>
      <c r="W41" s="689">
        <v>0</v>
      </c>
      <c r="X41" s="689">
        <v>1</v>
      </c>
      <c r="Y41" s="699" t="e">
        <f>IF(AND($A$1&gt;0,$F$1&gt;0,$K$1=0,$P$1&gt;0),#REF!&amp;$A$1&amp;$AA$29&amp;$U$1&amp;$F$1&amp;$AA$29&amp;$U$3&amp;$P$1&amp;$AA$30, "")</f>
        <v>#REF!</v>
      </c>
    </row>
    <row r="42" spans="1:25">
      <c r="A42" s="679">
        <v>30</v>
      </c>
      <c r="B42" s="680" t="s">
        <v>388</v>
      </c>
      <c r="C42" s="672"/>
      <c r="D42" s="673"/>
      <c r="E42" s="695"/>
      <c r="F42" s="679">
        <v>30</v>
      </c>
      <c r="G42" s="680" t="s">
        <v>388</v>
      </c>
      <c r="H42" s="672"/>
      <c r="I42" s="673"/>
      <c r="K42" s="679">
        <v>30</v>
      </c>
      <c r="L42" s="680" t="s">
        <v>388</v>
      </c>
      <c r="M42" s="672"/>
      <c r="N42" s="673"/>
      <c r="P42" s="679">
        <v>30</v>
      </c>
      <c r="Q42" s="680" t="s">
        <v>388</v>
      </c>
      <c r="R42" s="672"/>
      <c r="S42" s="673"/>
      <c r="T42" s="697" t="e">
        <f t="shared" si="5"/>
        <v>#REF!</v>
      </c>
      <c r="U42" s="689">
        <v>1</v>
      </c>
      <c r="V42" s="689">
        <v>1</v>
      </c>
      <c r="W42" s="689">
        <v>1</v>
      </c>
      <c r="X42" s="689">
        <v>0</v>
      </c>
      <c r="Y42" s="699" t="e">
        <f>IF(AND($A$1&gt;0,$F$1&gt;0,$K$1&gt;0,$P$1=0),#REF!&amp;$A$1&amp;$AA$29&amp;$U$1&amp;$F$1&amp;$AA$29&amp;$U$2&amp;$K$1, "")</f>
        <v>#REF!</v>
      </c>
    </row>
    <row r="43" spans="1:25">
      <c r="A43" s="679">
        <v>31</v>
      </c>
      <c r="B43" s="680" t="s">
        <v>389</v>
      </c>
      <c r="C43" s="672"/>
      <c r="D43" s="673"/>
      <c r="E43" s="695"/>
      <c r="F43" s="679">
        <v>31</v>
      </c>
      <c r="G43" s="680" t="s">
        <v>389</v>
      </c>
      <c r="H43" s="672"/>
      <c r="I43" s="673"/>
      <c r="K43" s="679">
        <v>31</v>
      </c>
      <c r="L43" s="680" t="s">
        <v>389</v>
      </c>
      <c r="M43" s="672"/>
      <c r="N43" s="673"/>
      <c r="P43" s="679">
        <v>31</v>
      </c>
      <c r="Q43" s="680" t="s">
        <v>389</v>
      </c>
      <c r="R43" s="672"/>
      <c r="S43" s="673"/>
      <c r="T43" s="697" t="e">
        <f t="shared" si="5"/>
        <v>#REF!</v>
      </c>
      <c r="U43" s="689">
        <v>1</v>
      </c>
      <c r="V43" s="689">
        <v>1</v>
      </c>
      <c r="W43" s="689">
        <v>1</v>
      </c>
      <c r="X43" s="689">
        <v>1</v>
      </c>
      <c r="Y43" s="700" t="e">
        <f>IF(AND($A$1&gt;0,$F$1&gt;0,$K$1&gt;0,$P$1&gt;0),#REF!&amp;$A$1&amp;$AA$29&amp;$U$1&amp;$F$1&amp;$AA$29&amp;$U$2&amp;$K$1&amp;$AA$29&amp;$U$3&amp;$P$1&amp;$AA$30, "")</f>
        <v>#REF!</v>
      </c>
    </row>
    <row r="44" spans="1:25">
      <c r="A44" s="679">
        <v>32</v>
      </c>
      <c r="B44" s="680" t="s">
        <v>390</v>
      </c>
      <c r="C44" s="672"/>
      <c r="D44" s="673"/>
      <c r="E44" s="695"/>
      <c r="F44" s="679">
        <v>32</v>
      </c>
      <c r="G44" s="680" t="s">
        <v>390</v>
      </c>
      <c r="H44" s="672"/>
      <c r="I44" s="673"/>
      <c r="K44" s="679">
        <v>32</v>
      </c>
      <c r="L44" s="680" t="s">
        <v>390</v>
      </c>
      <c r="M44" s="672"/>
      <c r="N44" s="673"/>
      <c r="P44" s="679">
        <v>32</v>
      </c>
      <c r="Q44" s="680" t="s">
        <v>390</v>
      </c>
      <c r="R44" s="672"/>
      <c r="S44" s="673"/>
    </row>
    <row r="45" spans="1:25">
      <c r="A45" s="679">
        <v>33</v>
      </c>
      <c r="B45" s="680" t="s">
        <v>391</v>
      </c>
      <c r="C45" s="672"/>
      <c r="D45" s="673"/>
      <c r="E45" s="695"/>
      <c r="F45" s="679">
        <v>33</v>
      </c>
      <c r="G45" s="680" t="s">
        <v>391</v>
      </c>
      <c r="H45" s="672"/>
      <c r="I45" s="673"/>
      <c r="K45" s="679">
        <v>33</v>
      </c>
      <c r="L45" s="680" t="s">
        <v>391</v>
      </c>
      <c r="M45" s="672"/>
      <c r="N45" s="673"/>
      <c r="P45" s="679">
        <v>33</v>
      </c>
      <c r="Q45" s="680" t="s">
        <v>391</v>
      </c>
      <c r="R45" s="672"/>
      <c r="S45" s="673"/>
    </row>
    <row r="46" spans="1:25">
      <c r="A46" s="679">
        <v>34</v>
      </c>
      <c r="B46" s="680" t="s">
        <v>392</v>
      </c>
      <c r="C46" s="672"/>
      <c r="D46" s="673"/>
      <c r="E46" s="695"/>
      <c r="F46" s="679">
        <v>34</v>
      </c>
      <c r="G46" s="680" t="s">
        <v>392</v>
      </c>
      <c r="H46" s="672"/>
      <c r="I46" s="673"/>
      <c r="K46" s="679">
        <v>34</v>
      </c>
      <c r="L46" s="680" t="s">
        <v>392</v>
      </c>
      <c r="M46" s="672"/>
      <c r="N46" s="673"/>
      <c r="P46" s="679">
        <v>34</v>
      </c>
      <c r="Q46" s="680" t="s">
        <v>392</v>
      </c>
      <c r="R46" s="672"/>
      <c r="S46" s="673"/>
    </row>
    <row r="47" spans="1:25">
      <c r="A47" s="679">
        <v>35</v>
      </c>
      <c r="B47" s="680" t="s">
        <v>393</v>
      </c>
      <c r="C47" s="672"/>
      <c r="D47" s="673"/>
      <c r="E47" s="695"/>
      <c r="F47" s="679">
        <v>35</v>
      </c>
      <c r="G47" s="680" t="s">
        <v>393</v>
      </c>
      <c r="H47" s="672"/>
      <c r="I47" s="673"/>
      <c r="K47" s="679">
        <v>35</v>
      </c>
      <c r="L47" s="680" t="s">
        <v>393</v>
      </c>
      <c r="M47" s="672"/>
      <c r="N47" s="673"/>
      <c r="P47" s="679">
        <v>35</v>
      </c>
      <c r="Q47" s="680" t="s">
        <v>393</v>
      </c>
      <c r="R47" s="672"/>
      <c r="S47" s="673"/>
    </row>
    <row r="48" spans="1:25">
      <c r="A48" s="679">
        <v>36</v>
      </c>
      <c r="B48" s="680" t="s">
        <v>394</v>
      </c>
      <c r="C48" s="672"/>
      <c r="D48" s="673"/>
      <c r="E48" s="695"/>
      <c r="F48" s="679">
        <v>36</v>
      </c>
      <c r="G48" s="680" t="s">
        <v>394</v>
      </c>
      <c r="H48" s="672"/>
      <c r="I48" s="673"/>
      <c r="K48" s="679">
        <v>36</v>
      </c>
      <c r="L48" s="680" t="s">
        <v>394</v>
      </c>
      <c r="M48" s="672"/>
      <c r="N48" s="673"/>
      <c r="P48" s="679">
        <v>36</v>
      </c>
      <c r="Q48" s="680" t="s">
        <v>394</v>
      </c>
      <c r="R48" s="672"/>
      <c r="S48" s="673"/>
    </row>
    <row r="49" spans="1:19">
      <c r="A49" s="679">
        <v>37</v>
      </c>
      <c r="B49" s="680" t="s">
        <v>395</v>
      </c>
      <c r="C49" s="672"/>
      <c r="D49" s="673"/>
      <c r="E49" s="695"/>
      <c r="F49" s="679">
        <v>37</v>
      </c>
      <c r="G49" s="680" t="s">
        <v>395</v>
      </c>
      <c r="H49" s="672"/>
      <c r="I49" s="673"/>
      <c r="K49" s="679">
        <v>37</v>
      </c>
      <c r="L49" s="680" t="s">
        <v>395</v>
      </c>
      <c r="M49" s="672"/>
      <c r="N49" s="673"/>
      <c r="P49" s="679">
        <v>37</v>
      </c>
      <c r="Q49" s="680" t="s">
        <v>395</v>
      </c>
      <c r="R49" s="672"/>
      <c r="S49" s="673"/>
    </row>
    <row r="50" spans="1:19">
      <c r="A50" s="679">
        <v>38</v>
      </c>
      <c r="B50" s="680" t="s">
        <v>396</v>
      </c>
      <c r="C50" s="672"/>
      <c r="D50" s="673"/>
      <c r="E50" s="695"/>
      <c r="F50" s="679">
        <v>38</v>
      </c>
      <c r="G50" s="680" t="s">
        <v>396</v>
      </c>
      <c r="H50" s="672"/>
      <c r="I50" s="673"/>
      <c r="K50" s="679">
        <v>38</v>
      </c>
      <c r="L50" s="680" t="s">
        <v>396</v>
      </c>
      <c r="M50" s="672"/>
      <c r="N50" s="673"/>
      <c r="P50" s="679">
        <v>38</v>
      </c>
      <c r="Q50" s="680" t="s">
        <v>396</v>
      </c>
      <c r="R50" s="672"/>
      <c r="S50" s="673"/>
    </row>
    <row r="51" spans="1:19">
      <c r="A51" s="679">
        <v>39</v>
      </c>
      <c r="B51" s="680" t="s">
        <v>397</v>
      </c>
      <c r="C51" s="672"/>
      <c r="D51" s="673"/>
      <c r="E51" s="695"/>
      <c r="F51" s="679">
        <v>39</v>
      </c>
      <c r="G51" s="680" t="s">
        <v>397</v>
      </c>
      <c r="H51" s="672"/>
      <c r="I51" s="673"/>
      <c r="K51" s="679">
        <v>39</v>
      </c>
      <c r="L51" s="680" t="s">
        <v>397</v>
      </c>
      <c r="M51" s="672"/>
      <c r="N51" s="673"/>
      <c r="P51" s="679">
        <v>39</v>
      </c>
      <c r="Q51" s="680" t="s">
        <v>397</v>
      </c>
      <c r="R51" s="672"/>
      <c r="S51" s="673"/>
    </row>
    <row r="52" spans="1:19">
      <c r="A52" s="679">
        <v>40</v>
      </c>
      <c r="B52" s="680" t="s">
        <v>398</v>
      </c>
      <c r="C52" s="672"/>
      <c r="D52" s="673"/>
      <c r="E52" s="695"/>
      <c r="F52" s="679">
        <v>40</v>
      </c>
      <c r="G52" s="680" t="s">
        <v>398</v>
      </c>
      <c r="H52" s="672"/>
      <c r="I52" s="673"/>
      <c r="K52" s="679">
        <v>40</v>
      </c>
      <c r="L52" s="680" t="s">
        <v>398</v>
      </c>
      <c r="M52" s="672"/>
      <c r="N52" s="673"/>
      <c r="P52" s="679">
        <v>40</v>
      </c>
      <c r="Q52" s="680" t="s">
        <v>398</v>
      </c>
      <c r="R52" s="672"/>
      <c r="S52" s="673"/>
    </row>
    <row r="53" spans="1:19">
      <c r="A53" s="679">
        <v>41</v>
      </c>
      <c r="B53" s="680" t="s">
        <v>399</v>
      </c>
      <c r="C53" s="672"/>
      <c r="D53" s="673"/>
      <c r="E53" s="695"/>
      <c r="F53" s="679">
        <v>41</v>
      </c>
      <c r="G53" s="680" t="s">
        <v>399</v>
      </c>
      <c r="H53" s="672"/>
      <c r="I53" s="673"/>
      <c r="K53" s="679">
        <v>41</v>
      </c>
      <c r="L53" s="680" t="s">
        <v>399</v>
      </c>
      <c r="M53" s="672"/>
      <c r="N53" s="673"/>
      <c r="P53" s="679">
        <v>41</v>
      </c>
      <c r="Q53" s="680" t="s">
        <v>399</v>
      </c>
      <c r="R53" s="672"/>
      <c r="S53" s="673"/>
    </row>
    <row r="54" spans="1:19">
      <c r="A54" s="679">
        <v>42</v>
      </c>
      <c r="B54" s="680" t="s">
        <v>400</v>
      </c>
      <c r="C54" s="672"/>
      <c r="D54" s="673"/>
      <c r="E54" s="695"/>
      <c r="F54" s="679">
        <v>42</v>
      </c>
      <c r="G54" s="680" t="s">
        <v>400</v>
      </c>
      <c r="H54" s="672"/>
      <c r="I54" s="673"/>
      <c r="K54" s="679">
        <v>42</v>
      </c>
      <c r="L54" s="680" t="s">
        <v>400</v>
      </c>
      <c r="M54" s="672"/>
      <c r="N54" s="673"/>
      <c r="P54" s="679">
        <v>42</v>
      </c>
      <c r="Q54" s="680" t="s">
        <v>400</v>
      </c>
      <c r="R54" s="672"/>
      <c r="S54" s="673"/>
    </row>
    <row r="55" spans="1:19">
      <c r="A55" s="679">
        <v>43</v>
      </c>
      <c r="B55" s="680" t="s">
        <v>401</v>
      </c>
      <c r="C55" s="672"/>
      <c r="D55" s="673"/>
      <c r="E55" s="695"/>
      <c r="F55" s="679">
        <v>43</v>
      </c>
      <c r="G55" s="680" t="s">
        <v>401</v>
      </c>
      <c r="H55" s="672"/>
      <c r="I55" s="673"/>
      <c r="K55" s="679">
        <v>43</v>
      </c>
      <c r="L55" s="680" t="s">
        <v>401</v>
      </c>
      <c r="M55" s="672"/>
      <c r="N55" s="673"/>
      <c r="P55" s="679">
        <v>43</v>
      </c>
      <c r="Q55" s="680" t="s">
        <v>401</v>
      </c>
      <c r="R55" s="672"/>
      <c r="S55" s="673"/>
    </row>
    <row r="56" spans="1:19">
      <c r="A56" s="679">
        <v>44</v>
      </c>
      <c r="B56" s="680" t="s">
        <v>402</v>
      </c>
      <c r="C56" s="672"/>
      <c r="D56" s="673"/>
      <c r="E56" s="695"/>
      <c r="F56" s="679">
        <v>44</v>
      </c>
      <c r="G56" s="680" t="s">
        <v>402</v>
      </c>
      <c r="H56" s="672"/>
      <c r="I56" s="673"/>
      <c r="K56" s="679">
        <v>44</v>
      </c>
      <c r="L56" s="680" t="s">
        <v>402</v>
      </c>
      <c r="M56" s="672"/>
      <c r="N56" s="673"/>
      <c r="P56" s="679">
        <v>44</v>
      </c>
      <c r="Q56" s="680" t="s">
        <v>402</v>
      </c>
      <c r="R56" s="672"/>
      <c r="S56" s="673"/>
    </row>
    <row r="57" spans="1:19">
      <c r="A57" s="679">
        <v>45</v>
      </c>
      <c r="B57" s="680" t="s">
        <v>403</v>
      </c>
      <c r="C57" s="672"/>
      <c r="D57" s="673"/>
      <c r="E57" s="695"/>
      <c r="F57" s="679">
        <v>45</v>
      </c>
      <c r="G57" s="680" t="s">
        <v>403</v>
      </c>
      <c r="H57" s="672"/>
      <c r="I57" s="673"/>
      <c r="K57" s="679">
        <v>45</v>
      </c>
      <c r="L57" s="680" t="s">
        <v>403</v>
      </c>
      <c r="M57" s="672"/>
      <c r="N57" s="673"/>
      <c r="P57" s="679">
        <v>45</v>
      </c>
      <c r="Q57" s="680" t="s">
        <v>403</v>
      </c>
      <c r="R57" s="672"/>
      <c r="S57" s="673"/>
    </row>
    <row r="58" spans="1:19">
      <c r="A58" s="679">
        <v>46</v>
      </c>
      <c r="B58" s="680" t="s">
        <v>404</v>
      </c>
      <c r="C58" s="672"/>
      <c r="D58" s="673"/>
      <c r="E58" s="695"/>
      <c r="F58" s="679">
        <v>46</v>
      </c>
      <c r="G58" s="680" t="s">
        <v>404</v>
      </c>
      <c r="H58" s="672"/>
      <c r="I58" s="673"/>
      <c r="K58" s="679">
        <v>46</v>
      </c>
      <c r="L58" s="680" t="s">
        <v>404</v>
      </c>
      <c r="M58" s="672"/>
      <c r="N58" s="673"/>
      <c r="P58" s="679">
        <v>46</v>
      </c>
      <c r="Q58" s="680" t="s">
        <v>404</v>
      </c>
      <c r="R58" s="672"/>
      <c r="S58" s="673"/>
    </row>
    <row r="59" spans="1:19">
      <c r="A59" s="679">
        <v>47</v>
      </c>
      <c r="B59" s="680" t="s">
        <v>405</v>
      </c>
      <c r="C59" s="672"/>
      <c r="D59" s="673"/>
      <c r="E59" s="695"/>
      <c r="F59" s="679">
        <v>47</v>
      </c>
      <c r="G59" s="680" t="s">
        <v>405</v>
      </c>
      <c r="H59" s="672"/>
      <c r="I59" s="673"/>
      <c r="K59" s="679">
        <v>47</v>
      </c>
      <c r="L59" s="680" t="s">
        <v>405</v>
      </c>
      <c r="M59" s="672"/>
      <c r="N59" s="673"/>
      <c r="P59" s="679">
        <v>47</v>
      </c>
      <c r="Q59" s="680" t="s">
        <v>405</v>
      </c>
      <c r="R59" s="672"/>
      <c r="S59" s="673"/>
    </row>
    <row r="60" spans="1:19">
      <c r="A60" s="679">
        <v>48</v>
      </c>
      <c r="B60" s="680" t="s">
        <v>406</v>
      </c>
      <c r="C60" s="672"/>
      <c r="D60" s="673"/>
      <c r="E60" s="695"/>
      <c r="F60" s="679">
        <v>48</v>
      </c>
      <c r="G60" s="680" t="s">
        <v>406</v>
      </c>
      <c r="H60" s="672"/>
      <c r="I60" s="673"/>
      <c r="K60" s="679">
        <v>48</v>
      </c>
      <c r="L60" s="680" t="s">
        <v>406</v>
      </c>
      <c r="M60" s="672"/>
      <c r="N60" s="673"/>
      <c r="P60" s="679">
        <v>48</v>
      </c>
      <c r="Q60" s="680" t="s">
        <v>406</v>
      </c>
      <c r="R60" s="672"/>
      <c r="S60" s="673"/>
    </row>
    <row r="61" spans="1:19">
      <c r="A61" s="679">
        <v>49</v>
      </c>
      <c r="B61" s="680" t="s">
        <v>407</v>
      </c>
      <c r="C61" s="672"/>
      <c r="D61" s="673"/>
      <c r="E61" s="695"/>
      <c r="F61" s="679">
        <v>49</v>
      </c>
      <c r="G61" s="680" t="s">
        <v>407</v>
      </c>
      <c r="H61" s="672"/>
      <c r="I61" s="673"/>
      <c r="K61" s="679">
        <v>49</v>
      </c>
      <c r="L61" s="680" t="s">
        <v>407</v>
      </c>
      <c r="M61" s="672"/>
      <c r="N61" s="673"/>
      <c r="P61" s="679">
        <v>49</v>
      </c>
      <c r="Q61" s="680" t="s">
        <v>407</v>
      </c>
      <c r="R61" s="672"/>
      <c r="S61" s="673"/>
    </row>
    <row r="62" spans="1:19">
      <c r="A62" s="679">
        <v>50</v>
      </c>
      <c r="B62" s="680" t="s">
        <v>408</v>
      </c>
      <c r="C62" s="672"/>
      <c r="D62" s="673"/>
      <c r="E62" s="695"/>
      <c r="F62" s="679">
        <v>50</v>
      </c>
      <c r="G62" s="680" t="s">
        <v>408</v>
      </c>
      <c r="H62" s="672"/>
      <c r="I62" s="673"/>
      <c r="K62" s="679">
        <v>50</v>
      </c>
      <c r="L62" s="680" t="s">
        <v>408</v>
      </c>
      <c r="M62" s="672"/>
      <c r="N62" s="673"/>
      <c r="P62" s="679">
        <v>50</v>
      </c>
      <c r="Q62" s="680" t="s">
        <v>408</v>
      </c>
      <c r="R62" s="672"/>
      <c r="S62" s="673"/>
    </row>
    <row r="63" spans="1:19">
      <c r="A63" s="679">
        <v>51</v>
      </c>
      <c r="B63" s="680" t="s">
        <v>409</v>
      </c>
      <c r="C63" s="672"/>
      <c r="D63" s="673"/>
      <c r="E63" s="695"/>
      <c r="F63" s="679">
        <v>51</v>
      </c>
      <c r="G63" s="680" t="s">
        <v>409</v>
      </c>
      <c r="H63" s="672"/>
      <c r="I63" s="673"/>
      <c r="K63" s="679">
        <v>51</v>
      </c>
      <c r="L63" s="680" t="s">
        <v>409</v>
      </c>
      <c r="M63" s="672"/>
      <c r="N63" s="673"/>
      <c r="P63" s="679">
        <v>51</v>
      </c>
      <c r="Q63" s="680" t="s">
        <v>409</v>
      </c>
      <c r="R63" s="672"/>
      <c r="S63" s="673"/>
    </row>
    <row r="64" spans="1:19">
      <c r="A64" s="679">
        <v>52</v>
      </c>
      <c r="B64" s="680" t="s">
        <v>410</v>
      </c>
      <c r="C64" s="672"/>
      <c r="D64" s="673"/>
      <c r="E64" s="695"/>
      <c r="F64" s="679">
        <v>52</v>
      </c>
      <c r="G64" s="680" t="s">
        <v>410</v>
      </c>
      <c r="H64" s="672"/>
      <c r="I64" s="673"/>
      <c r="K64" s="679">
        <v>52</v>
      </c>
      <c r="L64" s="680" t="s">
        <v>410</v>
      </c>
      <c r="M64" s="672"/>
      <c r="N64" s="673"/>
      <c r="P64" s="679">
        <v>52</v>
      </c>
      <c r="Q64" s="680" t="s">
        <v>410</v>
      </c>
      <c r="R64" s="672"/>
      <c r="S64" s="673"/>
    </row>
    <row r="65" spans="1:19">
      <c r="A65" s="679">
        <v>53</v>
      </c>
      <c r="B65" s="680" t="s">
        <v>411</v>
      </c>
      <c r="C65" s="672"/>
      <c r="D65" s="673"/>
      <c r="E65" s="695"/>
      <c r="F65" s="679">
        <v>53</v>
      </c>
      <c r="G65" s="680" t="s">
        <v>411</v>
      </c>
      <c r="H65" s="672"/>
      <c r="I65" s="673"/>
      <c r="K65" s="679">
        <v>53</v>
      </c>
      <c r="L65" s="680" t="s">
        <v>411</v>
      </c>
      <c r="M65" s="672"/>
      <c r="N65" s="673"/>
      <c r="P65" s="679">
        <v>53</v>
      </c>
      <c r="Q65" s="680" t="s">
        <v>411</v>
      </c>
      <c r="R65" s="672"/>
      <c r="S65" s="673"/>
    </row>
    <row r="66" spans="1:19">
      <c r="A66" s="679">
        <v>54</v>
      </c>
      <c r="B66" s="680" t="s">
        <v>412</v>
      </c>
      <c r="C66" s="672"/>
      <c r="D66" s="673"/>
      <c r="E66" s="695"/>
      <c r="F66" s="679">
        <v>54</v>
      </c>
      <c r="G66" s="680" t="s">
        <v>412</v>
      </c>
      <c r="H66" s="672"/>
      <c r="I66" s="673"/>
      <c r="K66" s="679">
        <v>54</v>
      </c>
      <c r="L66" s="680" t="s">
        <v>412</v>
      </c>
      <c r="M66" s="672"/>
      <c r="N66" s="673"/>
      <c r="P66" s="679">
        <v>54</v>
      </c>
      <c r="Q66" s="680" t="s">
        <v>412</v>
      </c>
      <c r="R66" s="672"/>
      <c r="S66" s="673"/>
    </row>
    <row r="67" spans="1:19">
      <c r="A67" s="679">
        <v>55</v>
      </c>
      <c r="B67" s="680" t="s">
        <v>413</v>
      </c>
      <c r="C67" s="672"/>
      <c r="D67" s="673"/>
      <c r="E67" s="695"/>
      <c r="F67" s="679">
        <v>55</v>
      </c>
      <c r="G67" s="680" t="s">
        <v>413</v>
      </c>
      <c r="H67" s="672"/>
      <c r="I67" s="673"/>
      <c r="K67" s="679">
        <v>55</v>
      </c>
      <c r="L67" s="680" t="s">
        <v>413</v>
      </c>
      <c r="M67" s="672"/>
      <c r="N67" s="673"/>
      <c r="P67" s="679">
        <v>55</v>
      </c>
      <c r="Q67" s="680" t="s">
        <v>413</v>
      </c>
      <c r="R67" s="672"/>
      <c r="S67" s="673"/>
    </row>
    <row r="68" spans="1:19">
      <c r="A68" s="679">
        <v>56</v>
      </c>
      <c r="B68" s="680" t="s">
        <v>414</v>
      </c>
      <c r="C68" s="672"/>
      <c r="D68" s="673"/>
      <c r="E68" s="695"/>
      <c r="F68" s="679">
        <v>56</v>
      </c>
      <c r="G68" s="680" t="s">
        <v>414</v>
      </c>
      <c r="H68" s="672"/>
      <c r="I68" s="673"/>
      <c r="K68" s="679">
        <v>56</v>
      </c>
      <c r="L68" s="680" t="s">
        <v>414</v>
      </c>
      <c r="M68" s="672"/>
      <c r="N68" s="673"/>
      <c r="P68" s="679">
        <v>56</v>
      </c>
      <c r="Q68" s="680" t="s">
        <v>414</v>
      </c>
      <c r="R68" s="672"/>
      <c r="S68" s="673"/>
    </row>
    <row r="69" spans="1:19">
      <c r="A69" s="679">
        <v>57</v>
      </c>
      <c r="B69" s="680" t="s">
        <v>415</v>
      </c>
      <c r="C69" s="672"/>
      <c r="D69" s="673"/>
      <c r="E69" s="695"/>
      <c r="F69" s="679">
        <v>57</v>
      </c>
      <c r="G69" s="680" t="s">
        <v>415</v>
      </c>
      <c r="H69" s="672"/>
      <c r="I69" s="673"/>
      <c r="K69" s="679">
        <v>57</v>
      </c>
      <c r="L69" s="680" t="s">
        <v>415</v>
      </c>
      <c r="M69" s="672"/>
      <c r="N69" s="673"/>
      <c r="P69" s="679">
        <v>57</v>
      </c>
      <c r="Q69" s="680" t="s">
        <v>415</v>
      </c>
      <c r="R69" s="672"/>
      <c r="S69" s="673"/>
    </row>
    <row r="70" spans="1:19">
      <c r="A70" s="679">
        <v>58</v>
      </c>
      <c r="B70" s="680" t="s">
        <v>416</v>
      </c>
      <c r="C70" s="672"/>
      <c r="D70" s="673"/>
      <c r="E70" s="695"/>
      <c r="F70" s="679">
        <v>58</v>
      </c>
      <c r="G70" s="680" t="s">
        <v>416</v>
      </c>
      <c r="H70" s="672"/>
      <c r="I70" s="673"/>
      <c r="K70" s="679">
        <v>58</v>
      </c>
      <c r="L70" s="680" t="s">
        <v>416</v>
      </c>
      <c r="M70" s="672"/>
      <c r="N70" s="673"/>
      <c r="P70" s="679">
        <v>58</v>
      </c>
      <c r="Q70" s="680" t="s">
        <v>416</v>
      </c>
      <c r="R70" s="672"/>
      <c r="S70" s="673"/>
    </row>
    <row r="71" spans="1:19">
      <c r="A71" s="679">
        <v>59</v>
      </c>
      <c r="B71" s="680" t="s">
        <v>417</v>
      </c>
      <c r="C71" s="672"/>
      <c r="D71" s="673"/>
      <c r="E71" s="695"/>
      <c r="F71" s="679">
        <v>59</v>
      </c>
      <c r="G71" s="680" t="s">
        <v>417</v>
      </c>
      <c r="H71" s="672"/>
      <c r="I71" s="673"/>
      <c r="K71" s="679">
        <v>59</v>
      </c>
      <c r="L71" s="680" t="s">
        <v>417</v>
      </c>
      <c r="M71" s="672"/>
      <c r="N71" s="673"/>
      <c r="P71" s="679">
        <v>59</v>
      </c>
      <c r="Q71" s="680" t="s">
        <v>417</v>
      </c>
      <c r="R71" s="672"/>
      <c r="S71" s="673"/>
    </row>
    <row r="72" spans="1:19">
      <c r="A72" s="679">
        <v>60</v>
      </c>
      <c r="B72" s="680" t="s">
        <v>418</v>
      </c>
      <c r="C72" s="672"/>
      <c r="D72" s="673"/>
      <c r="E72" s="695"/>
      <c r="F72" s="679">
        <v>60</v>
      </c>
      <c r="G72" s="680" t="s">
        <v>418</v>
      </c>
      <c r="H72" s="672"/>
      <c r="I72" s="673"/>
      <c r="K72" s="679">
        <v>60</v>
      </c>
      <c r="L72" s="680" t="s">
        <v>418</v>
      </c>
      <c r="M72" s="672"/>
      <c r="N72" s="673"/>
      <c r="P72" s="679">
        <v>60</v>
      </c>
      <c r="Q72" s="680" t="s">
        <v>418</v>
      </c>
      <c r="R72" s="672"/>
      <c r="S72" s="673"/>
    </row>
    <row r="73" spans="1:19">
      <c r="A73" s="679">
        <v>61</v>
      </c>
      <c r="B73" s="680" t="s">
        <v>419</v>
      </c>
      <c r="C73" s="672"/>
      <c r="D73" s="673"/>
      <c r="E73" s="695"/>
      <c r="F73" s="679">
        <v>61</v>
      </c>
      <c r="G73" s="680" t="s">
        <v>419</v>
      </c>
      <c r="H73" s="672"/>
      <c r="I73" s="673"/>
      <c r="K73" s="679">
        <v>61</v>
      </c>
      <c r="L73" s="680" t="s">
        <v>419</v>
      </c>
      <c r="M73" s="672"/>
      <c r="N73" s="673"/>
      <c r="P73" s="679">
        <v>61</v>
      </c>
      <c r="Q73" s="680" t="s">
        <v>419</v>
      </c>
      <c r="R73" s="672"/>
      <c r="S73" s="673"/>
    </row>
    <row r="74" spans="1:19">
      <c r="A74" s="679">
        <v>62</v>
      </c>
      <c r="B74" s="680" t="s">
        <v>420</v>
      </c>
      <c r="C74" s="672"/>
      <c r="D74" s="673"/>
      <c r="E74" s="695"/>
      <c r="F74" s="679">
        <v>62</v>
      </c>
      <c r="G74" s="680" t="s">
        <v>420</v>
      </c>
      <c r="H74" s="672"/>
      <c r="I74" s="673"/>
      <c r="K74" s="679">
        <v>62</v>
      </c>
      <c r="L74" s="680" t="s">
        <v>420</v>
      </c>
      <c r="M74" s="672"/>
      <c r="N74" s="673"/>
      <c r="P74" s="679">
        <v>62</v>
      </c>
      <c r="Q74" s="680" t="s">
        <v>420</v>
      </c>
      <c r="R74" s="672"/>
      <c r="S74" s="673"/>
    </row>
    <row r="75" spans="1:19">
      <c r="A75" s="679">
        <v>63</v>
      </c>
      <c r="B75" s="681" t="s">
        <v>421</v>
      </c>
      <c r="C75" s="672"/>
      <c r="D75" s="673"/>
      <c r="E75" s="695"/>
      <c r="F75" s="679">
        <v>63</v>
      </c>
      <c r="G75" s="681" t="s">
        <v>421</v>
      </c>
      <c r="H75" s="672"/>
      <c r="I75" s="673"/>
      <c r="K75" s="679">
        <v>63</v>
      </c>
      <c r="L75" s="681" t="s">
        <v>421</v>
      </c>
      <c r="M75" s="672"/>
      <c r="N75" s="673"/>
      <c r="P75" s="679">
        <v>63</v>
      </c>
      <c r="Q75" s="681" t="s">
        <v>421</v>
      </c>
      <c r="R75" s="672"/>
      <c r="S75" s="673"/>
    </row>
    <row r="76" spans="1:19">
      <c r="A76" s="679">
        <v>64</v>
      </c>
      <c r="B76" s="681" t="s">
        <v>422</v>
      </c>
      <c r="C76" s="672"/>
      <c r="D76" s="673"/>
      <c r="E76" s="695"/>
      <c r="F76" s="679">
        <v>64</v>
      </c>
      <c r="G76" s="681" t="s">
        <v>422</v>
      </c>
      <c r="H76" s="672"/>
      <c r="I76" s="673"/>
      <c r="K76" s="679">
        <v>64</v>
      </c>
      <c r="L76" s="681" t="s">
        <v>422</v>
      </c>
      <c r="M76" s="672"/>
      <c r="N76" s="673"/>
      <c r="P76" s="679">
        <v>64</v>
      </c>
      <c r="Q76" s="681" t="s">
        <v>422</v>
      </c>
      <c r="R76" s="672"/>
      <c r="S76" s="673"/>
    </row>
    <row r="77" spans="1:19">
      <c r="A77" s="679">
        <v>65</v>
      </c>
      <c r="B77" s="681" t="s">
        <v>423</v>
      </c>
      <c r="C77" s="672"/>
      <c r="D77" s="673"/>
      <c r="E77" s="695"/>
      <c r="F77" s="679">
        <v>65</v>
      </c>
      <c r="G77" s="681" t="s">
        <v>423</v>
      </c>
      <c r="H77" s="672"/>
      <c r="I77" s="673"/>
      <c r="K77" s="679">
        <v>65</v>
      </c>
      <c r="L77" s="681" t="s">
        <v>423</v>
      </c>
      <c r="M77" s="672"/>
      <c r="N77" s="673"/>
      <c r="P77" s="679">
        <v>65</v>
      </c>
      <c r="Q77" s="681" t="s">
        <v>423</v>
      </c>
      <c r="R77" s="672"/>
      <c r="S77" s="673"/>
    </row>
    <row r="78" spans="1:19">
      <c r="A78" s="679">
        <v>66</v>
      </c>
      <c r="B78" s="681" t="s">
        <v>424</v>
      </c>
      <c r="C78" s="672"/>
      <c r="D78" s="673"/>
      <c r="E78" s="695"/>
      <c r="F78" s="679">
        <v>66</v>
      </c>
      <c r="G78" s="681" t="s">
        <v>424</v>
      </c>
      <c r="H78" s="672"/>
      <c r="I78" s="673"/>
      <c r="K78" s="679">
        <v>66</v>
      </c>
      <c r="L78" s="681" t="s">
        <v>424</v>
      </c>
      <c r="M78" s="672"/>
      <c r="N78" s="673"/>
      <c r="P78" s="679">
        <v>66</v>
      </c>
      <c r="Q78" s="681" t="s">
        <v>424</v>
      </c>
      <c r="R78" s="672"/>
      <c r="S78" s="673"/>
    </row>
    <row r="79" spans="1:19">
      <c r="A79" s="679">
        <v>67</v>
      </c>
      <c r="B79" s="681" t="s">
        <v>425</v>
      </c>
      <c r="C79" s="672"/>
      <c r="D79" s="673"/>
      <c r="E79" s="695"/>
      <c r="F79" s="679">
        <v>67</v>
      </c>
      <c r="G79" s="681" t="s">
        <v>425</v>
      </c>
      <c r="H79" s="672"/>
      <c r="I79" s="673"/>
      <c r="K79" s="679">
        <v>67</v>
      </c>
      <c r="L79" s="681" t="s">
        <v>425</v>
      </c>
      <c r="M79" s="672"/>
      <c r="N79" s="673"/>
      <c r="P79" s="679">
        <v>67</v>
      </c>
      <c r="Q79" s="681" t="s">
        <v>425</v>
      </c>
      <c r="R79" s="672"/>
      <c r="S79" s="673"/>
    </row>
    <row r="80" spans="1:19">
      <c r="A80" s="679">
        <v>68</v>
      </c>
      <c r="B80" s="681" t="s">
        <v>426</v>
      </c>
      <c r="C80" s="672"/>
      <c r="D80" s="673"/>
      <c r="E80" s="695"/>
      <c r="F80" s="679">
        <v>68</v>
      </c>
      <c r="G80" s="681" t="s">
        <v>426</v>
      </c>
      <c r="H80" s="672"/>
      <c r="I80" s="673"/>
      <c r="K80" s="679">
        <v>68</v>
      </c>
      <c r="L80" s="681" t="s">
        <v>426</v>
      </c>
      <c r="M80" s="672"/>
      <c r="N80" s="673"/>
      <c r="P80" s="679">
        <v>68</v>
      </c>
      <c r="Q80" s="681" t="s">
        <v>426</v>
      </c>
      <c r="R80" s="672"/>
      <c r="S80" s="673"/>
    </row>
    <row r="81" spans="1:19">
      <c r="A81" s="679">
        <v>69</v>
      </c>
      <c r="B81" s="681" t="s">
        <v>427</v>
      </c>
      <c r="C81" s="672"/>
      <c r="D81" s="673"/>
      <c r="E81" s="695"/>
      <c r="F81" s="679">
        <v>69</v>
      </c>
      <c r="G81" s="681" t="s">
        <v>427</v>
      </c>
      <c r="H81" s="672"/>
      <c r="I81" s="673"/>
      <c r="K81" s="679">
        <v>69</v>
      </c>
      <c r="L81" s="681" t="s">
        <v>427</v>
      </c>
      <c r="M81" s="672"/>
      <c r="N81" s="673"/>
      <c r="P81" s="679">
        <v>69</v>
      </c>
      <c r="Q81" s="681" t="s">
        <v>427</v>
      </c>
      <c r="R81" s="672"/>
      <c r="S81" s="673"/>
    </row>
    <row r="82" spans="1:19">
      <c r="A82" s="679">
        <v>70</v>
      </c>
      <c r="B82" s="681" t="s">
        <v>428</v>
      </c>
      <c r="C82" s="672"/>
      <c r="D82" s="673"/>
      <c r="E82" s="695"/>
      <c r="F82" s="679">
        <v>70</v>
      </c>
      <c r="G82" s="681" t="s">
        <v>428</v>
      </c>
      <c r="H82" s="672"/>
      <c r="I82" s="673"/>
      <c r="K82" s="679">
        <v>70</v>
      </c>
      <c r="L82" s="681" t="s">
        <v>428</v>
      </c>
      <c r="M82" s="672"/>
      <c r="N82" s="673"/>
      <c r="P82" s="679">
        <v>70</v>
      </c>
      <c r="Q82" s="681" t="s">
        <v>428</v>
      </c>
      <c r="R82" s="672"/>
      <c r="S82" s="673"/>
    </row>
    <row r="83" spans="1:19">
      <c r="A83" s="679">
        <v>71</v>
      </c>
      <c r="B83" s="681" t="s">
        <v>429</v>
      </c>
      <c r="C83" s="672"/>
      <c r="D83" s="673"/>
      <c r="E83" s="695"/>
      <c r="F83" s="679">
        <v>71</v>
      </c>
      <c r="G83" s="681" t="s">
        <v>429</v>
      </c>
      <c r="H83" s="672"/>
      <c r="I83" s="673"/>
      <c r="K83" s="679">
        <v>71</v>
      </c>
      <c r="L83" s="681" t="s">
        <v>429</v>
      </c>
      <c r="M83" s="672"/>
      <c r="N83" s="673"/>
      <c r="P83" s="679">
        <v>71</v>
      </c>
      <c r="Q83" s="681" t="s">
        <v>429</v>
      </c>
      <c r="R83" s="672"/>
      <c r="S83" s="673"/>
    </row>
    <row r="84" spans="1:19">
      <c r="A84" s="679">
        <v>72</v>
      </c>
      <c r="B84" s="681" t="s">
        <v>430</v>
      </c>
      <c r="C84" s="672"/>
      <c r="D84" s="673"/>
      <c r="E84" s="695"/>
      <c r="F84" s="679">
        <v>72</v>
      </c>
      <c r="G84" s="681" t="s">
        <v>430</v>
      </c>
      <c r="H84" s="672"/>
      <c r="I84" s="673"/>
      <c r="K84" s="679">
        <v>72</v>
      </c>
      <c r="L84" s="681" t="s">
        <v>430</v>
      </c>
      <c r="M84" s="672"/>
      <c r="N84" s="673"/>
      <c r="P84" s="679">
        <v>72</v>
      </c>
      <c r="Q84" s="681" t="s">
        <v>430</v>
      </c>
      <c r="R84" s="672"/>
      <c r="S84" s="673"/>
    </row>
    <row r="85" spans="1:19">
      <c r="A85" s="679">
        <v>73</v>
      </c>
      <c r="B85" s="681" t="s">
        <v>431</v>
      </c>
      <c r="C85" s="672"/>
      <c r="D85" s="673"/>
      <c r="E85" s="695"/>
      <c r="F85" s="679">
        <v>73</v>
      </c>
      <c r="G85" s="681" t="s">
        <v>431</v>
      </c>
      <c r="H85" s="672"/>
      <c r="I85" s="673"/>
      <c r="K85" s="679">
        <v>73</v>
      </c>
      <c r="L85" s="681" t="s">
        <v>431</v>
      </c>
      <c r="M85" s="672"/>
      <c r="N85" s="673"/>
      <c r="P85" s="679">
        <v>73</v>
      </c>
      <c r="Q85" s="681" t="s">
        <v>431</v>
      </c>
      <c r="R85" s="672"/>
      <c r="S85" s="673"/>
    </row>
    <row r="86" spans="1:19">
      <c r="A86" s="679">
        <v>74</v>
      </c>
      <c r="B86" s="681" t="s">
        <v>432</v>
      </c>
      <c r="C86" s="672"/>
      <c r="D86" s="673"/>
      <c r="E86" s="695"/>
      <c r="F86" s="679">
        <v>74</v>
      </c>
      <c r="G86" s="681" t="s">
        <v>432</v>
      </c>
      <c r="H86" s="672"/>
      <c r="I86" s="673"/>
      <c r="K86" s="679">
        <v>74</v>
      </c>
      <c r="L86" s="681" t="s">
        <v>432</v>
      </c>
      <c r="M86" s="672"/>
      <c r="N86" s="673"/>
      <c r="P86" s="679">
        <v>74</v>
      </c>
      <c r="Q86" s="681" t="s">
        <v>432</v>
      </c>
      <c r="R86" s="672"/>
      <c r="S86" s="673"/>
    </row>
    <row r="87" spans="1:19">
      <c r="A87" s="679">
        <v>75</v>
      </c>
      <c r="B87" s="681" t="s">
        <v>433</v>
      </c>
      <c r="C87" s="672"/>
      <c r="D87" s="673"/>
      <c r="E87" s="695"/>
      <c r="F87" s="679">
        <v>75</v>
      </c>
      <c r="G87" s="681" t="s">
        <v>433</v>
      </c>
      <c r="H87" s="672"/>
      <c r="I87" s="673"/>
      <c r="K87" s="679">
        <v>75</v>
      </c>
      <c r="L87" s="681" t="s">
        <v>433</v>
      </c>
      <c r="M87" s="672"/>
      <c r="N87" s="673"/>
      <c r="P87" s="679">
        <v>75</v>
      </c>
      <c r="Q87" s="681" t="s">
        <v>433</v>
      </c>
      <c r="R87" s="672"/>
      <c r="S87" s="673"/>
    </row>
    <row r="88" spans="1:19">
      <c r="A88" s="679">
        <v>76</v>
      </c>
      <c r="B88" s="681" t="s">
        <v>434</v>
      </c>
      <c r="C88" s="672"/>
      <c r="D88" s="673"/>
      <c r="E88" s="695"/>
      <c r="F88" s="679">
        <v>76</v>
      </c>
      <c r="G88" s="681" t="s">
        <v>434</v>
      </c>
      <c r="H88" s="672"/>
      <c r="I88" s="673"/>
      <c r="K88" s="679">
        <v>76</v>
      </c>
      <c r="L88" s="681" t="s">
        <v>434</v>
      </c>
      <c r="M88" s="672"/>
      <c r="N88" s="673"/>
      <c r="P88" s="679">
        <v>76</v>
      </c>
      <c r="Q88" s="681" t="s">
        <v>434</v>
      </c>
      <c r="R88" s="672"/>
      <c r="S88" s="673"/>
    </row>
    <row r="89" spans="1:19">
      <c r="A89" s="679">
        <v>77</v>
      </c>
      <c r="B89" s="681" t="s">
        <v>435</v>
      </c>
      <c r="C89" s="672"/>
      <c r="D89" s="673"/>
      <c r="E89" s="695"/>
      <c r="F89" s="679">
        <v>77</v>
      </c>
      <c r="G89" s="681" t="s">
        <v>435</v>
      </c>
      <c r="H89" s="672"/>
      <c r="I89" s="673"/>
      <c r="K89" s="679">
        <v>77</v>
      </c>
      <c r="L89" s="681" t="s">
        <v>435</v>
      </c>
      <c r="M89" s="672"/>
      <c r="N89" s="673"/>
      <c r="P89" s="679">
        <v>77</v>
      </c>
      <c r="Q89" s="681" t="s">
        <v>435</v>
      </c>
      <c r="R89" s="672"/>
      <c r="S89" s="673"/>
    </row>
    <row r="90" spans="1:19">
      <c r="A90" s="679">
        <v>78</v>
      </c>
      <c r="B90" s="681" t="s">
        <v>436</v>
      </c>
      <c r="C90" s="672"/>
      <c r="D90" s="673"/>
      <c r="E90" s="695"/>
      <c r="F90" s="679">
        <v>78</v>
      </c>
      <c r="G90" s="681" t="s">
        <v>436</v>
      </c>
      <c r="H90" s="672"/>
      <c r="I90" s="673"/>
      <c r="K90" s="679">
        <v>78</v>
      </c>
      <c r="L90" s="681" t="s">
        <v>436</v>
      </c>
      <c r="M90" s="672"/>
      <c r="N90" s="673"/>
      <c r="P90" s="679">
        <v>78</v>
      </c>
      <c r="Q90" s="681" t="s">
        <v>436</v>
      </c>
      <c r="R90" s="672"/>
      <c r="S90" s="673"/>
    </row>
    <row r="91" spans="1:19">
      <c r="A91" s="679">
        <v>79</v>
      </c>
      <c r="B91" s="681" t="s">
        <v>437</v>
      </c>
      <c r="C91" s="672"/>
      <c r="D91" s="673"/>
      <c r="E91" s="695"/>
      <c r="F91" s="679">
        <v>79</v>
      </c>
      <c r="G91" s="681" t="s">
        <v>437</v>
      </c>
      <c r="H91" s="672"/>
      <c r="I91" s="673"/>
      <c r="K91" s="679">
        <v>79</v>
      </c>
      <c r="L91" s="681" t="s">
        <v>437</v>
      </c>
      <c r="M91" s="672"/>
      <c r="N91" s="673"/>
      <c r="P91" s="679">
        <v>79</v>
      </c>
      <c r="Q91" s="681" t="s">
        <v>437</v>
      </c>
      <c r="R91" s="672"/>
      <c r="S91" s="673"/>
    </row>
    <row r="92" spans="1:19">
      <c r="A92" s="679">
        <v>80</v>
      </c>
      <c r="B92" s="681" t="s">
        <v>438</v>
      </c>
      <c r="C92" s="672"/>
      <c r="D92" s="673"/>
      <c r="E92" s="695"/>
      <c r="F92" s="679">
        <v>80</v>
      </c>
      <c r="G92" s="681" t="s">
        <v>438</v>
      </c>
      <c r="H92" s="672"/>
      <c r="I92" s="673"/>
      <c r="K92" s="679">
        <v>80</v>
      </c>
      <c r="L92" s="681" t="s">
        <v>438</v>
      </c>
      <c r="M92" s="672"/>
      <c r="N92" s="673"/>
      <c r="P92" s="679">
        <v>80</v>
      </c>
      <c r="Q92" s="681" t="s">
        <v>438</v>
      </c>
      <c r="R92" s="672"/>
      <c r="S92" s="673"/>
    </row>
    <row r="93" spans="1:19">
      <c r="A93" s="679">
        <v>81</v>
      </c>
      <c r="B93" s="681" t="s">
        <v>439</v>
      </c>
      <c r="C93" s="672"/>
      <c r="D93" s="673"/>
      <c r="E93" s="695"/>
      <c r="F93" s="679">
        <v>81</v>
      </c>
      <c r="G93" s="681" t="s">
        <v>439</v>
      </c>
      <c r="H93" s="672"/>
      <c r="I93" s="673"/>
      <c r="K93" s="679">
        <v>81</v>
      </c>
      <c r="L93" s="681" t="s">
        <v>439</v>
      </c>
      <c r="M93" s="672"/>
      <c r="N93" s="673"/>
      <c r="P93" s="679">
        <v>81</v>
      </c>
      <c r="Q93" s="681" t="s">
        <v>439</v>
      </c>
      <c r="R93" s="672"/>
      <c r="S93" s="673"/>
    </row>
    <row r="94" spans="1:19">
      <c r="A94" s="679">
        <v>82</v>
      </c>
      <c r="B94" s="681" t="s">
        <v>440</v>
      </c>
      <c r="C94" s="672"/>
      <c r="D94" s="673"/>
      <c r="E94" s="695"/>
      <c r="F94" s="679">
        <v>82</v>
      </c>
      <c r="G94" s="681" t="s">
        <v>440</v>
      </c>
      <c r="H94" s="672"/>
      <c r="I94" s="673"/>
      <c r="K94" s="679">
        <v>82</v>
      </c>
      <c r="L94" s="681" t="s">
        <v>440</v>
      </c>
      <c r="M94" s="672"/>
      <c r="N94" s="673"/>
      <c r="P94" s="679">
        <v>82</v>
      </c>
      <c r="Q94" s="681" t="s">
        <v>440</v>
      </c>
      <c r="R94" s="672"/>
      <c r="S94" s="673"/>
    </row>
    <row r="95" spans="1:19">
      <c r="A95" s="679">
        <v>83</v>
      </c>
      <c r="B95" s="681" t="s">
        <v>441</v>
      </c>
      <c r="C95" s="672"/>
      <c r="D95" s="673"/>
      <c r="E95" s="695"/>
      <c r="F95" s="679">
        <v>83</v>
      </c>
      <c r="G95" s="681" t="s">
        <v>441</v>
      </c>
      <c r="H95" s="672"/>
      <c r="I95" s="673"/>
      <c r="K95" s="679">
        <v>83</v>
      </c>
      <c r="L95" s="681" t="s">
        <v>441</v>
      </c>
      <c r="M95" s="672"/>
      <c r="N95" s="673"/>
      <c r="P95" s="679">
        <v>83</v>
      </c>
      <c r="Q95" s="681" t="s">
        <v>441</v>
      </c>
      <c r="R95" s="672"/>
      <c r="S95" s="673"/>
    </row>
    <row r="96" spans="1:19">
      <c r="A96" s="679">
        <v>84</v>
      </c>
      <c r="B96" s="681" t="s">
        <v>442</v>
      </c>
      <c r="C96" s="672"/>
      <c r="D96" s="673"/>
      <c r="E96" s="695"/>
      <c r="F96" s="679">
        <v>84</v>
      </c>
      <c r="G96" s="681" t="s">
        <v>442</v>
      </c>
      <c r="H96" s="672"/>
      <c r="I96" s="673"/>
      <c r="K96" s="679">
        <v>84</v>
      </c>
      <c r="L96" s="681" t="s">
        <v>442</v>
      </c>
      <c r="M96" s="672"/>
      <c r="N96" s="673"/>
      <c r="P96" s="679">
        <v>84</v>
      </c>
      <c r="Q96" s="681" t="s">
        <v>442</v>
      </c>
      <c r="R96" s="672"/>
      <c r="S96" s="673"/>
    </row>
    <row r="97" spans="1:19">
      <c r="A97" s="679">
        <v>85</v>
      </c>
      <c r="B97" s="681" t="s">
        <v>443</v>
      </c>
      <c r="C97" s="672"/>
      <c r="D97" s="673"/>
      <c r="E97" s="695"/>
      <c r="F97" s="679">
        <v>85</v>
      </c>
      <c r="G97" s="681" t="s">
        <v>443</v>
      </c>
      <c r="H97" s="672"/>
      <c r="I97" s="673"/>
      <c r="K97" s="679">
        <v>85</v>
      </c>
      <c r="L97" s="681" t="s">
        <v>443</v>
      </c>
      <c r="M97" s="672"/>
      <c r="N97" s="673"/>
      <c r="P97" s="679">
        <v>85</v>
      </c>
      <c r="Q97" s="681" t="s">
        <v>443</v>
      </c>
      <c r="R97" s="672"/>
      <c r="S97" s="673"/>
    </row>
    <row r="98" spans="1:19">
      <c r="A98" s="679">
        <v>86</v>
      </c>
      <c r="B98" s="681" t="s">
        <v>444</v>
      </c>
      <c r="C98" s="672"/>
      <c r="D98" s="673"/>
      <c r="E98" s="695"/>
      <c r="F98" s="679">
        <v>86</v>
      </c>
      <c r="G98" s="681" t="s">
        <v>444</v>
      </c>
      <c r="H98" s="672"/>
      <c r="I98" s="673"/>
      <c r="K98" s="679">
        <v>86</v>
      </c>
      <c r="L98" s="681" t="s">
        <v>444</v>
      </c>
      <c r="M98" s="672"/>
      <c r="N98" s="673"/>
      <c r="P98" s="679">
        <v>86</v>
      </c>
      <c r="Q98" s="681" t="s">
        <v>444</v>
      </c>
      <c r="R98" s="672"/>
      <c r="S98" s="673"/>
    </row>
    <row r="99" spans="1:19">
      <c r="A99" s="679">
        <v>87</v>
      </c>
      <c r="B99" s="681" t="s">
        <v>445</v>
      </c>
      <c r="C99" s="672"/>
      <c r="D99" s="673"/>
      <c r="E99" s="695"/>
      <c r="F99" s="679">
        <v>87</v>
      </c>
      <c r="G99" s="681" t="s">
        <v>445</v>
      </c>
      <c r="H99" s="672"/>
      <c r="I99" s="673"/>
      <c r="K99" s="679">
        <v>87</v>
      </c>
      <c r="L99" s="681" t="s">
        <v>445</v>
      </c>
      <c r="M99" s="672"/>
      <c r="N99" s="673"/>
      <c r="P99" s="679">
        <v>87</v>
      </c>
      <c r="Q99" s="681" t="s">
        <v>445</v>
      </c>
      <c r="R99" s="672"/>
      <c r="S99" s="673"/>
    </row>
    <row r="100" spans="1:19">
      <c r="A100" s="679">
        <v>88</v>
      </c>
      <c r="B100" s="681" t="s">
        <v>446</v>
      </c>
      <c r="C100" s="672"/>
      <c r="D100" s="673"/>
      <c r="E100" s="695"/>
      <c r="F100" s="679">
        <v>88</v>
      </c>
      <c r="G100" s="681" t="s">
        <v>446</v>
      </c>
      <c r="H100" s="672"/>
      <c r="I100" s="673"/>
      <c r="K100" s="679">
        <v>88</v>
      </c>
      <c r="L100" s="681" t="s">
        <v>446</v>
      </c>
      <c r="M100" s="672"/>
      <c r="N100" s="673"/>
      <c r="P100" s="679">
        <v>88</v>
      </c>
      <c r="Q100" s="681" t="s">
        <v>446</v>
      </c>
      <c r="R100" s="672"/>
      <c r="S100" s="673"/>
    </row>
    <row r="101" spans="1:19">
      <c r="A101" s="679">
        <v>89</v>
      </c>
      <c r="B101" s="681" t="s">
        <v>447</v>
      </c>
      <c r="C101" s="672"/>
      <c r="D101" s="673"/>
      <c r="E101" s="695"/>
      <c r="F101" s="679">
        <v>89</v>
      </c>
      <c r="G101" s="681" t="s">
        <v>447</v>
      </c>
      <c r="H101" s="672"/>
      <c r="I101" s="673"/>
      <c r="K101" s="679">
        <v>89</v>
      </c>
      <c r="L101" s="681" t="s">
        <v>447</v>
      </c>
      <c r="M101" s="672"/>
      <c r="N101" s="673"/>
      <c r="P101" s="679">
        <v>89</v>
      </c>
      <c r="Q101" s="681" t="s">
        <v>447</v>
      </c>
      <c r="R101" s="672"/>
      <c r="S101" s="673"/>
    </row>
    <row r="102" spans="1:19">
      <c r="A102" s="679">
        <v>90</v>
      </c>
      <c r="B102" s="681" t="s">
        <v>448</v>
      </c>
      <c r="C102" s="672"/>
      <c r="D102" s="673"/>
      <c r="E102" s="695"/>
      <c r="F102" s="679">
        <v>90</v>
      </c>
      <c r="G102" s="681" t="s">
        <v>448</v>
      </c>
      <c r="H102" s="672"/>
      <c r="I102" s="673"/>
      <c r="K102" s="679">
        <v>90</v>
      </c>
      <c r="L102" s="681" t="s">
        <v>448</v>
      </c>
      <c r="M102" s="672"/>
      <c r="N102" s="673"/>
      <c r="P102" s="679">
        <v>90</v>
      </c>
      <c r="Q102" s="681" t="s">
        <v>448</v>
      </c>
      <c r="R102" s="672"/>
      <c r="S102" s="673"/>
    </row>
    <row r="103" spans="1:19">
      <c r="A103" s="679">
        <v>91</v>
      </c>
      <c r="B103" s="681" t="s">
        <v>449</v>
      </c>
      <c r="C103" s="672"/>
      <c r="D103" s="673"/>
      <c r="E103" s="695"/>
      <c r="F103" s="679">
        <v>91</v>
      </c>
      <c r="G103" s="681" t="s">
        <v>449</v>
      </c>
      <c r="H103" s="672"/>
      <c r="I103" s="673"/>
      <c r="K103" s="679">
        <v>91</v>
      </c>
      <c r="L103" s="681" t="s">
        <v>449</v>
      </c>
      <c r="M103" s="672"/>
      <c r="N103" s="673"/>
      <c r="P103" s="679">
        <v>91</v>
      </c>
      <c r="Q103" s="681" t="s">
        <v>449</v>
      </c>
      <c r="R103" s="672"/>
      <c r="S103" s="673"/>
    </row>
    <row r="104" spans="1:19">
      <c r="A104" s="679">
        <v>92</v>
      </c>
      <c r="B104" s="681" t="s">
        <v>450</v>
      </c>
      <c r="C104" s="672"/>
      <c r="D104" s="673"/>
      <c r="E104" s="695"/>
      <c r="F104" s="679">
        <v>92</v>
      </c>
      <c r="G104" s="681" t="s">
        <v>450</v>
      </c>
      <c r="H104" s="672"/>
      <c r="I104" s="673"/>
      <c r="K104" s="679">
        <v>92</v>
      </c>
      <c r="L104" s="681" t="s">
        <v>450</v>
      </c>
      <c r="M104" s="672"/>
      <c r="N104" s="673"/>
      <c r="P104" s="679">
        <v>92</v>
      </c>
      <c r="Q104" s="681" t="s">
        <v>450</v>
      </c>
      <c r="R104" s="672"/>
      <c r="S104" s="673"/>
    </row>
    <row r="105" spans="1:19">
      <c r="A105" s="679">
        <v>93</v>
      </c>
      <c r="B105" s="681" t="s">
        <v>451</v>
      </c>
      <c r="C105" s="672"/>
      <c r="D105" s="673"/>
      <c r="E105" s="695"/>
      <c r="F105" s="679">
        <v>93</v>
      </c>
      <c r="G105" s="681" t="s">
        <v>451</v>
      </c>
      <c r="H105" s="672"/>
      <c r="I105" s="673"/>
      <c r="K105" s="679">
        <v>93</v>
      </c>
      <c r="L105" s="681" t="s">
        <v>451</v>
      </c>
      <c r="M105" s="672"/>
      <c r="N105" s="673"/>
      <c r="P105" s="679">
        <v>93</v>
      </c>
      <c r="Q105" s="681" t="s">
        <v>451</v>
      </c>
      <c r="R105" s="672"/>
      <c r="S105" s="673"/>
    </row>
    <row r="106" spans="1:19">
      <c r="A106" s="679">
        <v>94</v>
      </c>
      <c r="B106" s="681" t="s">
        <v>452</v>
      </c>
      <c r="C106" s="672"/>
      <c r="D106" s="673"/>
      <c r="E106" s="695"/>
      <c r="F106" s="679">
        <v>94</v>
      </c>
      <c r="G106" s="681" t="s">
        <v>452</v>
      </c>
      <c r="H106" s="672"/>
      <c r="I106" s="673"/>
      <c r="K106" s="679">
        <v>94</v>
      </c>
      <c r="L106" s="681" t="s">
        <v>452</v>
      </c>
      <c r="M106" s="672"/>
      <c r="N106" s="673"/>
      <c r="P106" s="679">
        <v>94</v>
      </c>
      <c r="Q106" s="681" t="s">
        <v>452</v>
      </c>
      <c r="R106" s="672"/>
      <c r="S106" s="673"/>
    </row>
    <row r="107" spans="1:19">
      <c r="A107" s="679">
        <v>95</v>
      </c>
      <c r="B107" s="681" t="s">
        <v>453</v>
      </c>
      <c r="C107" s="672"/>
      <c r="D107" s="673"/>
      <c r="E107" s="695"/>
      <c r="F107" s="679">
        <v>95</v>
      </c>
      <c r="G107" s="681" t="s">
        <v>453</v>
      </c>
      <c r="H107" s="672"/>
      <c r="I107" s="673"/>
      <c r="K107" s="679">
        <v>95</v>
      </c>
      <c r="L107" s="681" t="s">
        <v>453</v>
      </c>
      <c r="M107" s="672"/>
      <c r="N107" s="673"/>
      <c r="P107" s="679">
        <v>95</v>
      </c>
      <c r="Q107" s="681" t="s">
        <v>453</v>
      </c>
      <c r="R107" s="672"/>
      <c r="S107" s="673"/>
    </row>
    <row r="108" spans="1:19">
      <c r="A108" s="679">
        <v>96</v>
      </c>
      <c r="B108" s="681" t="s">
        <v>454</v>
      </c>
      <c r="C108" s="672"/>
      <c r="D108" s="673"/>
      <c r="E108" s="695"/>
      <c r="F108" s="679">
        <v>96</v>
      </c>
      <c r="G108" s="681" t="s">
        <v>454</v>
      </c>
      <c r="H108" s="672"/>
      <c r="I108" s="673"/>
      <c r="K108" s="679">
        <v>96</v>
      </c>
      <c r="L108" s="681" t="s">
        <v>454</v>
      </c>
      <c r="M108" s="672"/>
      <c r="N108" s="673"/>
      <c r="P108" s="679">
        <v>96</v>
      </c>
      <c r="Q108" s="681" t="s">
        <v>454</v>
      </c>
      <c r="R108" s="672"/>
      <c r="S108" s="673"/>
    </row>
    <row r="109" spans="1:19">
      <c r="A109" s="679">
        <v>97</v>
      </c>
      <c r="B109" s="681" t="s">
        <v>455</v>
      </c>
      <c r="C109" s="672"/>
      <c r="D109" s="673"/>
      <c r="E109" s="695"/>
      <c r="F109" s="679">
        <v>97</v>
      </c>
      <c r="G109" s="681" t="s">
        <v>455</v>
      </c>
      <c r="H109" s="672"/>
      <c r="I109" s="673"/>
      <c r="K109" s="679">
        <v>97</v>
      </c>
      <c r="L109" s="681" t="s">
        <v>455</v>
      </c>
      <c r="M109" s="672"/>
      <c r="N109" s="673"/>
      <c r="P109" s="679">
        <v>97</v>
      </c>
      <c r="Q109" s="681" t="s">
        <v>455</v>
      </c>
      <c r="R109" s="672"/>
      <c r="S109" s="673"/>
    </row>
    <row r="110" spans="1:19">
      <c r="A110" s="679">
        <v>98</v>
      </c>
      <c r="B110" s="681" t="s">
        <v>456</v>
      </c>
      <c r="C110" s="672"/>
      <c r="D110" s="673"/>
      <c r="E110" s="695"/>
      <c r="F110" s="679">
        <v>98</v>
      </c>
      <c r="G110" s="681" t="s">
        <v>456</v>
      </c>
      <c r="H110" s="672"/>
      <c r="I110" s="673"/>
      <c r="K110" s="679">
        <v>98</v>
      </c>
      <c r="L110" s="681" t="s">
        <v>456</v>
      </c>
      <c r="M110" s="672"/>
      <c r="N110" s="673"/>
      <c r="P110" s="679">
        <v>98</v>
      </c>
      <c r="Q110" s="681" t="s">
        <v>456</v>
      </c>
      <c r="R110" s="672"/>
      <c r="S110" s="673"/>
    </row>
    <row r="111" spans="1:19">
      <c r="A111" s="679">
        <v>99</v>
      </c>
      <c r="B111" s="681" t="s">
        <v>457</v>
      </c>
      <c r="C111" s="672"/>
      <c r="D111" s="673"/>
      <c r="E111" s="695"/>
      <c r="F111" s="679">
        <v>99</v>
      </c>
      <c r="G111" s="681" t="s">
        <v>457</v>
      </c>
      <c r="H111" s="672"/>
      <c r="I111" s="673"/>
      <c r="K111" s="679">
        <v>99</v>
      </c>
      <c r="L111" s="681" t="s">
        <v>457</v>
      </c>
      <c r="M111" s="672"/>
      <c r="N111" s="673"/>
      <c r="P111" s="679">
        <v>99</v>
      </c>
      <c r="Q111" s="681" t="s">
        <v>457</v>
      </c>
      <c r="R111" s="672"/>
      <c r="S111" s="673"/>
    </row>
    <row r="112" spans="1:19" ht="13.5" thickBot="1">
      <c r="A112" s="682">
        <v>100</v>
      </c>
      <c r="B112" s="683" t="s">
        <v>458</v>
      </c>
      <c r="C112" s="684"/>
      <c r="D112" s="685"/>
      <c r="E112" s="695"/>
      <c r="F112" s="682">
        <v>100</v>
      </c>
      <c r="G112" s="683" t="s">
        <v>458</v>
      </c>
      <c r="H112" s="684"/>
      <c r="I112" s="685"/>
      <c r="K112" s="682">
        <v>100</v>
      </c>
      <c r="L112" s="683" t="s">
        <v>458</v>
      </c>
      <c r="M112" s="684"/>
      <c r="N112" s="685"/>
      <c r="P112" s="682">
        <v>100</v>
      </c>
      <c r="Q112" s="683" t="s">
        <v>458</v>
      </c>
      <c r="R112" s="684"/>
      <c r="S112" s="685"/>
    </row>
    <row r="118" spans="1:4">
      <c r="A118" s="701" t="s">
        <v>464</v>
      </c>
    </row>
    <row r="119" spans="1:4" ht="13.5" thickBot="1"/>
    <row r="120" spans="1:4" ht="13.5" thickBot="1">
      <c r="A120" s="686"/>
      <c r="B120" s="687"/>
      <c r="C120" s="687"/>
      <c r="D120" s="688"/>
    </row>
    <row r="121" spans="1:4" ht="13.5" thickBot="1">
      <c r="A121" s="690"/>
      <c r="B121" s="691"/>
      <c r="C121" s="691"/>
      <c r="D121" s="692"/>
    </row>
    <row r="122" spans="1:4" ht="15.75" thickBot="1">
      <c r="A122" s="1049" t="e">
        <v>#REF!</v>
      </c>
      <c r="B122" s="1050"/>
      <c r="C122" s="669"/>
      <c r="D122" s="670"/>
    </row>
    <row r="123" spans="1:4">
      <c r="A123" s="1043"/>
      <c r="B123" s="1044"/>
      <c r="C123" s="669"/>
      <c r="D123" s="670"/>
    </row>
    <row r="124" spans="1:4">
      <c r="A124" s="671"/>
      <c r="B124" s="672"/>
      <c r="C124" s="672"/>
      <c r="D124" s="673"/>
    </row>
    <row r="125" spans="1:4">
      <c r="A125" s="1051" t="e">
        <f>IF(OR((A122&gt;9999999999),(A122&lt;0)),"Invalid Entry - More than 1000 crore OR -ve value",IF(A122=0, "",+CONCATENATE(U121,B132,D132,B131,D131,B130,D130,B129,D129,B128,D128,B127," Only")))</f>
        <v>#REF!</v>
      </c>
      <c r="B125" s="1052"/>
      <c r="C125" s="1052"/>
      <c r="D125" s="1053"/>
    </row>
    <row r="126" spans="1:4">
      <c r="A126" s="671"/>
      <c r="B126" s="672"/>
      <c r="C126" s="672"/>
      <c r="D126" s="673"/>
    </row>
    <row r="127" spans="1:4">
      <c r="A127" s="674" t="e">
        <f>-INT(A122/100)*100+ROUND(A122,0)</f>
        <v>#REF!</v>
      </c>
      <c r="B127" s="672" t="e">
        <f t="shared" ref="B127:B132" si="6">IF(A127=0,"",LOOKUP(A127,$A$13:$A$112,$B$13:$B$112))</f>
        <v>#REF!</v>
      </c>
      <c r="C127" s="672"/>
      <c r="D127" s="675"/>
    </row>
    <row r="128" spans="1:4">
      <c r="A128" s="674" t="e">
        <f>-INT(A122/1000)*10+INT(A122/100)</f>
        <v>#REF!</v>
      </c>
      <c r="B128" s="672" t="e">
        <f t="shared" si="6"/>
        <v>#REF!</v>
      </c>
      <c r="C128" s="672"/>
      <c r="D128" s="675" t="e">
        <f>+IF(B128="",""," Hundred ")</f>
        <v>#REF!</v>
      </c>
    </row>
    <row r="129" spans="1:4">
      <c r="A129" s="674" t="e">
        <f>-INT(A122/100000)*100+INT(A122/1000)</f>
        <v>#REF!</v>
      </c>
      <c r="B129" s="672" t="e">
        <f t="shared" si="6"/>
        <v>#REF!</v>
      </c>
      <c r="C129" s="672"/>
      <c r="D129" s="675" t="e">
        <f>IF((B129=""),IF(C129="",""," Thousand ")," Thousand ")</f>
        <v>#REF!</v>
      </c>
    </row>
    <row r="130" spans="1:4">
      <c r="A130" s="674" t="e">
        <f>-INT(A122/10000000)*100+INT(A122/100000)</f>
        <v>#REF!</v>
      </c>
      <c r="B130" s="672" t="e">
        <f t="shared" si="6"/>
        <v>#REF!</v>
      </c>
      <c r="C130" s="672"/>
      <c r="D130" s="675" t="e">
        <f>IF((B130=""),IF(C130="",""," Lac ")," Lac ")</f>
        <v>#REF!</v>
      </c>
    </row>
    <row r="131" spans="1:4">
      <c r="A131" s="674" t="e">
        <f>-INT(A122/1000000000)*100+INT(A122/10000000)</f>
        <v>#REF!</v>
      </c>
      <c r="B131" s="676" t="e">
        <f t="shared" si="6"/>
        <v>#REF!</v>
      </c>
      <c r="C131" s="672"/>
      <c r="D131" s="675" t="e">
        <f>IF((B131=""),IF(C131="",""," Crore ")," Crore ")</f>
        <v>#REF!</v>
      </c>
    </row>
    <row r="132" spans="1:4">
      <c r="A132" s="677" t="e">
        <f>-INT(A122/10000000000)*1000+INT(A122/1000000000)</f>
        <v>#REF!</v>
      </c>
      <c r="B132" s="676" t="e">
        <f t="shared" si="6"/>
        <v>#REF!</v>
      </c>
      <c r="C132" s="672"/>
      <c r="D132" s="675" t="e">
        <f>IF((B132=""),IF(C132="",""," Hundred ")," Hundred ")</f>
        <v>#REF!</v>
      </c>
    </row>
    <row r="133" spans="1:4">
      <c r="A133" s="678"/>
      <c r="B133" s="672"/>
      <c r="C133" s="672"/>
      <c r="D133" s="673"/>
    </row>
    <row r="134" spans="1:4">
      <c r="A134" s="679">
        <v>1</v>
      </c>
      <c r="B134" s="680" t="s">
        <v>359</v>
      </c>
      <c r="C134" s="672"/>
      <c r="D134" s="673"/>
    </row>
    <row r="135" spans="1:4">
      <c r="A135" s="679">
        <v>2</v>
      </c>
      <c r="B135" s="680" t="s">
        <v>360</v>
      </c>
      <c r="C135" s="672"/>
      <c r="D135" s="673"/>
    </row>
    <row r="136" spans="1:4">
      <c r="A136" s="679">
        <v>3</v>
      </c>
      <c r="B136" s="680" t="s">
        <v>361</v>
      </c>
      <c r="C136" s="672"/>
      <c r="D136" s="673"/>
    </row>
    <row r="137" spans="1:4">
      <c r="A137" s="679">
        <v>4</v>
      </c>
      <c r="B137" s="680" t="s">
        <v>362</v>
      </c>
      <c r="C137" s="672"/>
      <c r="D137" s="673"/>
    </row>
    <row r="138" spans="1:4">
      <c r="A138" s="679">
        <v>5</v>
      </c>
      <c r="B138" s="680" t="s">
        <v>363</v>
      </c>
      <c r="C138" s="672"/>
      <c r="D138" s="673"/>
    </row>
    <row r="139" spans="1:4">
      <c r="A139" s="679">
        <v>6</v>
      </c>
      <c r="B139" s="680" t="s">
        <v>364</v>
      </c>
      <c r="C139" s="672"/>
      <c r="D139" s="673"/>
    </row>
    <row r="140" spans="1:4">
      <c r="A140" s="679">
        <v>7</v>
      </c>
      <c r="B140" s="680" t="s">
        <v>365</v>
      </c>
      <c r="C140" s="672"/>
      <c r="D140" s="673"/>
    </row>
    <row r="141" spans="1:4">
      <c r="A141" s="679">
        <v>8</v>
      </c>
      <c r="B141" s="680" t="s">
        <v>366</v>
      </c>
      <c r="C141" s="672"/>
      <c r="D141" s="673"/>
    </row>
    <row r="142" spans="1:4">
      <c r="A142" s="679">
        <v>9</v>
      </c>
      <c r="B142" s="680" t="s">
        <v>367</v>
      </c>
      <c r="C142" s="672"/>
      <c r="D142" s="673"/>
    </row>
    <row r="143" spans="1:4">
      <c r="A143" s="679">
        <v>10</v>
      </c>
      <c r="B143" s="680" t="s">
        <v>368</v>
      </c>
      <c r="C143" s="672"/>
      <c r="D143" s="673"/>
    </row>
    <row r="144" spans="1:4">
      <c r="A144" s="679">
        <v>11</v>
      </c>
      <c r="B144" s="680" t="s">
        <v>369</v>
      </c>
      <c r="C144" s="672"/>
      <c r="D144" s="673"/>
    </row>
    <row r="145" spans="1:4">
      <c r="A145" s="679">
        <v>12</v>
      </c>
      <c r="B145" s="680" t="s">
        <v>370</v>
      </c>
      <c r="C145" s="672"/>
      <c r="D145" s="673"/>
    </row>
    <row r="146" spans="1:4">
      <c r="A146" s="679">
        <v>13</v>
      </c>
      <c r="B146" s="680" t="s">
        <v>371</v>
      </c>
      <c r="C146" s="672"/>
      <c r="D146" s="673"/>
    </row>
    <row r="147" spans="1:4">
      <c r="A147" s="679">
        <v>14</v>
      </c>
      <c r="B147" s="680" t="s">
        <v>372</v>
      </c>
      <c r="C147" s="672"/>
      <c r="D147" s="673"/>
    </row>
    <row r="148" spans="1:4">
      <c r="A148" s="679">
        <v>15</v>
      </c>
      <c r="B148" s="680" t="s">
        <v>373</v>
      </c>
      <c r="C148" s="672"/>
      <c r="D148" s="673"/>
    </row>
    <row r="149" spans="1:4">
      <c r="A149" s="679">
        <v>16</v>
      </c>
      <c r="B149" s="680" t="s">
        <v>374</v>
      </c>
      <c r="C149" s="672"/>
      <c r="D149" s="673"/>
    </row>
    <row r="150" spans="1:4">
      <c r="A150" s="679">
        <v>17</v>
      </c>
      <c r="B150" s="680" t="s">
        <v>375</v>
      </c>
      <c r="C150" s="672"/>
      <c r="D150" s="673"/>
    </row>
    <row r="151" spans="1:4">
      <c r="A151" s="679">
        <v>18</v>
      </c>
      <c r="B151" s="680" t="s">
        <v>376</v>
      </c>
      <c r="C151" s="672"/>
      <c r="D151" s="673"/>
    </row>
    <row r="152" spans="1:4">
      <c r="A152" s="679">
        <v>19</v>
      </c>
      <c r="B152" s="680" t="s">
        <v>377</v>
      </c>
      <c r="C152" s="672"/>
      <c r="D152" s="673"/>
    </row>
    <row r="153" spans="1:4">
      <c r="A153" s="679">
        <v>20</v>
      </c>
      <c r="B153" s="680" t="s">
        <v>378</v>
      </c>
      <c r="C153" s="672"/>
      <c r="D153" s="673"/>
    </row>
    <row r="154" spans="1:4">
      <c r="A154" s="679">
        <v>21</v>
      </c>
      <c r="B154" s="680" t="s">
        <v>379</v>
      </c>
      <c r="C154" s="672"/>
      <c r="D154" s="673"/>
    </row>
    <row r="155" spans="1:4">
      <c r="A155" s="679">
        <v>22</v>
      </c>
      <c r="B155" s="680" t="s">
        <v>380</v>
      </c>
      <c r="C155" s="672"/>
      <c r="D155" s="673"/>
    </row>
    <row r="156" spans="1:4">
      <c r="A156" s="679">
        <v>23</v>
      </c>
      <c r="B156" s="680" t="s">
        <v>381</v>
      </c>
      <c r="C156" s="672"/>
      <c r="D156" s="673"/>
    </row>
    <row r="157" spans="1:4">
      <c r="A157" s="679">
        <v>24</v>
      </c>
      <c r="B157" s="680" t="s">
        <v>382</v>
      </c>
      <c r="C157" s="672"/>
      <c r="D157" s="673"/>
    </row>
    <row r="158" spans="1:4">
      <c r="A158" s="679">
        <v>25</v>
      </c>
      <c r="B158" s="680" t="s">
        <v>383</v>
      </c>
      <c r="C158" s="672"/>
      <c r="D158" s="673"/>
    </row>
    <row r="159" spans="1:4">
      <c r="A159" s="679">
        <v>26</v>
      </c>
      <c r="B159" s="680" t="s">
        <v>384</v>
      </c>
      <c r="C159" s="672"/>
      <c r="D159" s="673"/>
    </row>
    <row r="160" spans="1:4">
      <c r="A160" s="679">
        <v>27</v>
      </c>
      <c r="B160" s="680" t="s">
        <v>385</v>
      </c>
      <c r="C160" s="672"/>
      <c r="D160" s="673"/>
    </row>
    <row r="161" spans="1:4">
      <c r="A161" s="679">
        <v>28</v>
      </c>
      <c r="B161" s="680" t="s">
        <v>386</v>
      </c>
      <c r="C161" s="672"/>
      <c r="D161" s="673"/>
    </row>
    <row r="162" spans="1:4">
      <c r="A162" s="679">
        <v>29</v>
      </c>
      <c r="B162" s="680" t="s">
        <v>387</v>
      </c>
      <c r="C162" s="672"/>
      <c r="D162" s="673"/>
    </row>
    <row r="163" spans="1:4">
      <c r="A163" s="679">
        <v>30</v>
      </c>
      <c r="B163" s="680" t="s">
        <v>388</v>
      </c>
      <c r="C163" s="672"/>
      <c r="D163" s="673"/>
    </row>
    <row r="164" spans="1:4">
      <c r="A164" s="679">
        <v>31</v>
      </c>
      <c r="B164" s="680" t="s">
        <v>389</v>
      </c>
      <c r="C164" s="672"/>
      <c r="D164" s="673"/>
    </row>
    <row r="165" spans="1:4">
      <c r="A165" s="679">
        <v>32</v>
      </c>
      <c r="B165" s="680" t="s">
        <v>390</v>
      </c>
      <c r="C165" s="672"/>
      <c r="D165" s="673"/>
    </row>
    <row r="166" spans="1:4">
      <c r="A166" s="679">
        <v>33</v>
      </c>
      <c r="B166" s="680" t="s">
        <v>391</v>
      </c>
      <c r="C166" s="672"/>
      <c r="D166" s="673"/>
    </row>
    <row r="167" spans="1:4">
      <c r="A167" s="679">
        <v>34</v>
      </c>
      <c r="B167" s="680" t="s">
        <v>392</v>
      </c>
      <c r="C167" s="672"/>
      <c r="D167" s="673"/>
    </row>
    <row r="168" spans="1:4">
      <c r="A168" s="679">
        <v>35</v>
      </c>
      <c r="B168" s="680" t="s">
        <v>393</v>
      </c>
      <c r="C168" s="672"/>
      <c r="D168" s="673"/>
    </row>
    <row r="169" spans="1:4">
      <c r="A169" s="679">
        <v>36</v>
      </c>
      <c r="B169" s="680" t="s">
        <v>394</v>
      </c>
      <c r="C169" s="672"/>
      <c r="D169" s="673"/>
    </row>
    <row r="170" spans="1:4">
      <c r="A170" s="679">
        <v>37</v>
      </c>
      <c r="B170" s="680" t="s">
        <v>395</v>
      </c>
      <c r="C170" s="672"/>
      <c r="D170" s="673"/>
    </row>
    <row r="171" spans="1:4">
      <c r="A171" s="679">
        <v>38</v>
      </c>
      <c r="B171" s="680" t="s">
        <v>396</v>
      </c>
      <c r="C171" s="672"/>
      <c r="D171" s="673"/>
    </row>
    <row r="172" spans="1:4">
      <c r="A172" s="679">
        <v>39</v>
      </c>
      <c r="B172" s="680" t="s">
        <v>397</v>
      </c>
      <c r="C172" s="672"/>
      <c r="D172" s="673"/>
    </row>
    <row r="173" spans="1:4">
      <c r="A173" s="679">
        <v>40</v>
      </c>
      <c r="B173" s="680" t="s">
        <v>398</v>
      </c>
      <c r="C173" s="672"/>
      <c r="D173" s="673"/>
    </row>
    <row r="174" spans="1:4">
      <c r="A174" s="679">
        <v>41</v>
      </c>
      <c r="B174" s="680" t="s">
        <v>399</v>
      </c>
      <c r="C174" s="672"/>
      <c r="D174" s="673"/>
    </row>
    <row r="175" spans="1:4">
      <c r="A175" s="679">
        <v>42</v>
      </c>
      <c r="B175" s="680" t="s">
        <v>400</v>
      </c>
      <c r="C175" s="672"/>
      <c r="D175" s="673"/>
    </row>
    <row r="176" spans="1:4">
      <c r="A176" s="679">
        <v>43</v>
      </c>
      <c r="B176" s="680" t="s">
        <v>401</v>
      </c>
      <c r="C176" s="672"/>
      <c r="D176" s="673"/>
    </row>
    <row r="177" spans="1:4">
      <c r="A177" s="679">
        <v>44</v>
      </c>
      <c r="B177" s="680" t="s">
        <v>402</v>
      </c>
      <c r="C177" s="672"/>
      <c r="D177" s="673"/>
    </row>
    <row r="178" spans="1:4">
      <c r="A178" s="679">
        <v>45</v>
      </c>
      <c r="B178" s="680" t="s">
        <v>403</v>
      </c>
      <c r="C178" s="672"/>
      <c r="D178" s="673"/>
    </row>
    <row r="179" spans="1:4">
      <c r="A179" s="679">
        <v>46</v>
      </c>
      <c r="B179" s="680" t="s">
        <v>404</v>
      </c>
      <c r="C179" s="672"/>
      <c r="D179" s="673"/>
    </row>
    <row r="180" spans="1:4">
      <c r="A180" s="679">
        <v>47</v>
      </c>
      <c r="B180" s="680" t="s">
        <v>405</v>
      </c>
      <c r="C180" s="672"/>
      <c r="D180" s="673"/>
    </row>
    <row r="181" spans="1:4">
      <c r="A181" s="679">
        <v>48</v>
      </c>
      <c r="B181" s="680" t="s">
        <v>406</v>
      </c>
      <c r="C181" s="672"/>
      <c r="D181" s="673"/>
    </row>
    <row r="182" spans="1:4">
      <c r="A182" s="679">
        <v>49</v>
      </c>
      <c r="B182" s="680" t="s">
        <v>407</v>
      </c>
      <c r="C182" s="672"/>
      <c r="D182" s="673"/>
    </row>
    <row r="183" spans="1:4">
      <c r="A183" s="679">
        <v>50</v>
      </c>
      <c r="B183" s="680" t="s">
        <v>408</v>
      </c>
      <c r="C183" s="672"/>
      <c r="D183" s="673"/>
    </row>
    <row r="184" spans="1:4">
      <c r="A184" s="679">
        <v>51</v>
      </c>
      <c r="B184" s="680" t="s">
        <v>409</v>
      </c>
      <c r="C184" s="672"/>
      <c r="D184" s="673"/>
    </row>
    <row r="185" spans="1:4">
      <c r="A185" s="679">
        <v>52</v>
      </c>
      <c r="B185" s="680" t="s">
        <v>410</v>
      </c>
      <c r="C185" s="672"/>
      <c r="D185" s="673"/>
    </row>
    <row r="186" spans="1:4">
      <c r="A186" s="679">
        <v>53</v>
      </c>
      <c r="B186" s="680" t="s">
        <v>411</v>
      </c>
      <c r="C186" s="672"/>
      <c r="D186" s="673"/>
    </row>
    <row r="187" spans="1:4">
      <c r="A187" s="679">
        <v>54</v>
      </c>
      <c r="B187" s="680" t="s">
        <v>412</v>
      </c>
      <c r="C187" s="672"/>
      <c r="D187" s="673"/>
    </row>
    <row r="188" spans="1:4">
      <c r="A188" s="679">
        <v>55</v>
      </c>
      <c r="B188" s="680" t="s">
        <v>413</v>
      </c>
      <c r="C188" s="672"/>
      <c r="D188" s="673"/>
    </row>
    <row r="189" spans="1:4">
      <c r="A189" s="679">
        <v>56</v>
      </c>
      <c r="B189" s="680" t="s">
        <v>414</v>
      </c>
      <c r="C189" s="672"/>
      <c r="D189" s="673"/>
    </row>
    <row r="190" spans="1:4">
      <c r="A190" s="679">
        <v>57</v>
      </c>
      <c r="B190" s="680" t="s">
        <v>415</v>
      </c>
      <c r="C190" s="672"/>
      <c r="D190" s="673"/>
    </row>
    <row r="191" spans="1:4">
      <c r="A191" s="679">
        <v>58</v>
      </c>
      <c r="B191" s="680" t="s">
        <v>416</v>
      </c>
      <c r="C191" s="672"/>
      <c r="D191" s="673"/>
    </row>
    <row r="192" spans="1:4">
      <c r="A192" s="679">
        <v>59</v>
      </c>
      <c r="B192" s="680" t="s">
        <v>417</v>
      </c>
      <c r="C192" s="672"/>
      <c r="D192" s="673"/>
    </row>
    <row r="193" spans="1:4">
      <c r="A193" s="679">
        <v>60</v>
      </c>
      <c r="B193" s="680" t="s">
        <v>418</v>
      </c>
      <c r="C193" s="672"/>
      <c r="D193" s="673"/>
    </row>
    <row r="194" spans="1:4">
      <c r="A194" s="679">
        <v>61</v>
      </c>
      <c r="B194" s="680" t="s">
        <v>419</v>
      </c>
      <c r="C194" s="672"/>
      <c r="D194" s="673"/>
    </row>
    <row r="195" spans="1:4">
      <c r="A195" s="679">
        <v>62</v>
      </c>
      <c r="B195" s="680" t="s">
        <v>420</v>
      </c>
      <c r="C195" s="672"/>
      <c r="D195" s="673"/>
    </row>
    <row r="196" spans="1:4">
      <c r="A196" s="679">
        <v>63</v>
      </c>
      <c r="B196" s="681" t="s">
        <v>421</v>
      </c>
      <c r="C196" s="672"/>
      <c r="D196" s="673"/>
    </row>
    <row r="197" spans="1:4">
      <c r="A197" s="679">
        <v>64</v>
      </c>
      <c r="B197" s="681" t="s">
        <v>422</v>
      </c>
      <c r="C197" s="672"/>
      <c r="D197" s="673"/>
    </row>
    <row r="198" spans="1:4">
      <c r="A198" s="679">
        <v>65</v>
      </c>
      <c r="B198" s="681" t="s">
        <v>423</v>
      </c>
      <c r="C198" s="672"/>
      <c r="D198" s="673"/>
    </row>
    <row r="199" spans="1:4">
      <c r="A199" s="679">
        <v>66</v>
      </c>
      <c r="B199" s="681" t="s">
        <v>424</v>
      </c>
      <c r="C199" s="672"/>
      <c r="D199" s="673"/>
    </row>
    <row r="200" spans="1:4">
      <c r="A200" s="679">
        <v>67</v>
      </c>
      <c r="B200" s="681" t="s">
        <v>425</v>
      </c>
      <c r="C200" s="672"/>
      <c r="D200" s="673"/>
    </row>
    <row r="201" spans="1:4">
      <c r="A201" s="679">
        <v>68</v>
      </c>
      <c r="B201" s="681" t="s">
        <v>426</v>
      </c>
      <c r="C201" s="672"/>
      <c r="D201" s="673"/>
    </row>
    <row r="202" spans="1:4">
      <c r="A202" s="679">
        <v>69</v>
      </c>
      <c r="B202" s="681" t="s">
        <v>427</v>
      </c>
      <c r="C202" s="672"/>
      <c r="D202" s="673"/>
    </row>
    <row r="203" spans="1:4">
      <c r="A203" s="679">
        <v>70</v>
      </c>
      <c r="B203" s="681" t="s">
        <v>428</v>
      </c>
      <c r="C203" s="672"/>
      <c r="D203" s="673"/>
    </row>
    <row r="204" spans="1:4">
      <c r="A204" s="679">
        <v>71</v>
      </c>
      <c r="B204" s="681" t="s">
        <v>429</v>
      </c>
      <c r="C204" s="672"/>
      <c r="D204" s="673"/>
    </row>
    <row r="205" spans="1:4">
      <c r="A205" s="679">
        <v>72</v>
      </c>
      <c r="B205" s="681" t="s">
        <v>430</v>
      </c>
      <c r="C205" s="672"/>
      <c r="D205" s="673"/>
    </row>
    <row r="206" spans="1:4">
      <c r="A206" s="679">
        <v>73</v>
      </c>
      <c r="B206" s="681" t="s">
        <v>431</v>
      </c>
      <c r="C206" s="672"/>
      <c r="D206" s="673"/>
    </row>
    <row r="207" spans="1:4">
      <c r="A207" s="679">
        <v>74</v>
      </c>
      <c r="B207" s="681" t="s">
        <v>432</v>
      </c>
      <c r="C207" s="672"/>
      <c r="D207" s="673"/>
    </row>
    <row r="208" spans="1:4">
      <c r="A208" s="679">
        <v>75</v>
      </c>
      <c r="B208" s="681" t="s">
        <v>433</v>
      </c>
      <c r="C208" s="672"/>
      <c r="D208" s="673"/>
    </row>
    <row r="209" spans="1:4">
      <c r="A209" s="679">
        <v>76</v>
      </c>
      <c r="B209" s="681" t="s">
        <v>434</v>
      </c>
      <c r="C209" s="672"/>
      <c r="D209" s="673"/>
    </row>
    <row r="210" spans="1:4">
      <c r="A210" s="679">
        <v>77</v>
      </c>
      <c r="B210" s="681" t="s">
        <v>435</v>
      </c>
      <c r="C210" s="672"/>
      <c r="D210" s="673"/>
    </row>
    <row r="211" spans="1:4">
      <c r="A211" s="679">
        <v>78</v>
      </c>
      <c r="B211" s="681" t="s">
        <v>436</v>
      </c>
      <c r="C211" s="672"/>
      <c r="D211" s="673"/>
    </row>
    <row r="212" spans="1:4">
      <c r="A212" s="679">
        <v>79</v>
      </c>
      <c r="B212" s="681" t="s">
        <v>437</v>
      </c>
      <c r="C212" s="672"/>
      <c r="D212" s="673"/>
    </row>
    <row r="213" spans="1:4">
      <c r="A213" s="679">
        <v>80</v>
      </c>
      <c r="B213" s="681" t="s">
        <v>438</v>
      </c>
      <c r="C213" s="672"/>
      <c r="D213" s="673"/>
    </row>
    <row r="214" spans="1:4">
      <c r="A214" s="679">
        <v>81</v>
      </c>
      <c r="B214" s="681" t="s">
        <v>439</v>
      </c>
      <c r="C214" s="672"/>
      <c r="D214" s="673"/>
    </row>
    <row r="215" spans="1:4">
      <c r="A215" s="679">
        <v>82</v>
      </c>
      <c r="B215" s="681" t="s">
        <v>440</v>
      </c>
      <c r="C215" s="672"/>
      <c r="D215" s="673"/>
    </row>
    <row r="216" spans="1:4">
      <c r="A216" s="679">
        <v>83</v>
      </c>
      <c r="B216" s="681" t="s">
        <v>441</v>
      </c>
      <c r="C216" s="672"/>
      <c r="D216" s="673"/>
    </row>
    <row r="217" spans="1:4">
      <c r="A217" s="679">
        <v>84</v>
      </c>
      <c r="B217" s="681" t="s">
        <v>442</v>
      </c>
      <c r="C217" s="672"/>
      <c r="D217" s="673"/>
    </row>
    <row r="218" spans="1:4">
      <c r="A218" s="679">
        <v>85</v>
      </c>
      <c r="B218" s="681" t="s">
        <v>443</v>
      </c>
      <c r="C218" s="672"/>
      <c r="D218" s="673"/>
    </row>
    <row r="219" spans="1:4">
      <c r="A219" s="679">
        <v>86</v>
      </c>
      <c r="B219" s="681" t="s">
        <v>444</v>
      </c>
      <c r="C219" s="672"/>
      <c r="D219" s="673"/>
    </row>
    <row r="220" spans="1:4">
      <c r="A220" s="679">
        <v>87</v>
      </c>
      <c r="B220" s="681" t="s">
        <v>445</v>
      </c>
      <c r="C220" s="672"/>
      <c r="D220" s="673"/>
    </row>
    <row r="221" spans="1:4">
      <c r="A221" s="679">
        <v>88</v>
      </c>
      <c r="B221" s="681" t="s">
        <v>446</v>
      </c>
      <c r="C221" s="672"/>
      <c r="D221" s="673"/>
    </row>
    <row r="222" spans="1:4">
      <c r="A222" s="679">
        <v>89</v>
      </c>
      <c r="B222" s="681" t="s">
        <v>447</v>
      </c>
      <c r="C222" s="672"/>
      <c r="D222" s="673"/>
    </row>
    <row r="223" spans="1:4">
      <c r="A223" s="679">
        <v>90</v>
      </c>
      <c r="B223" s="681" t="s">
        <v>448</v>
      </c>
      <c r="C223" s="672"/>
      <c r="D223" s="673"/>
    </row>
    <row r="224" spans="1:4">
      <c r="A224" s="679">
        <v>91</v>
      </c>
      <c r="B224" s="681" t="s">
        <v>449</v>
      </c>
      <c r="C224" s="672"/>
      <c r="D224" s="673"/>
    </row>
    <row r="225" spans="1:4">
      <c r="A225" s="679">
        <v>92</v>
      </c>
      <c r="B225" s="681" t="s">
        <v>450</v>
      </c>
      <c r="C225" s="672"/>
      <c r="D225" s="673"/>
    </row>
    <row r="226" spans="1:4">
      <c r="A226" s="679">
        <v>93</v>
      </c>
      <c r="B226" s="681" t="s">
        <v>451</v>
      </c>
      <c r="C226" s="672"/>
      <c r="D226" s="673"/>
    </row>
    <row r="227" spans="1:4">
      <c r="A227" s="679">
        <v>94</v>
      </c>
      <c r="B227" s="681" t="s">
        <v>452</v>
      </c>
      <c r="C227" s="672"/>
      <c r="D227" s="673"/>
    </row>
    <row r="228" spans="1:4">
      <c r="A228" s="679">
        <v>95</v>
      </c>
      <c r="B228" s="681" t="s">
        <v>453</v>
      </c>
      <c r="C228" s="672"/>
      <c r="D228" s="673"/>
    </row>
    <row r="229" spans="1:4">
      <c r="A229" s="679">
        <v>96</v>
      </c>
      <c r="B229" s="681" t="s">
        <v>454</v>
      </c>
      <c r="C229" s="672"/>
      <c r="D229" s="673"/>
    </row>
    <row r="230" spans="1:4">
      <c r="A230" s="679">
        <v>97</v>
      </c>
      <c r="B230" s="681" t="s">
        <v>455</v>
      </c>
      <c r="C230" s="672"/>
      <c r="D230" s="673"/>
    </row>
    <row r="231" spans="1:4">
      <c r="A231" s="679">
        <v>98</v>
      </c>
      <c r="B231" s="681" t="s">
        <v>456</v>
      </c>
      <c r="C231" s="672"/>
      <c r="D231" s="673"/>
    </row>
    <row r="232" spans="1:4">
      <c r="A232" s="679">
        <v>99</v>
      </c>
      <c r="B232" s="681" t="s">
        <v>457</v>
      </c>
      <c r="C232" s="672"/>
      <c r="D232" s="673"/>
    </row>
    <row r="233" spans="1:4" ht="13.5" thickBot="1">
      <c r="A233" s="682">
        <v>100</v>
      </c>
      <c r="B233" s="683" t="s">
        <v>458</v>
      </c>
      <c r="C233" s="684"/>
      <c r="D233" s="685"/>
    </row>
  </sheetData>
  <sheetProtection selectLockedCells="1"/>
  <customSheetViews>
    <customSheetView guid="{CCA37BAE-906F-43D5-9FD9-B13563E4B9D7}" hiddenColumns="1" state="hidden" topLeftCell="P1">
      <selection activeCell="DT28" sqref="DT28"/>
      <pageMargins left="0.75" right="0.75" top="1" bottom="1" header="0.5" footer="0.5"/>
      <pageSetup orientation="portrait" r:id="rId1"/>
      <headerFooter alignWithMargins="0"/>
    </customSheetView>
    <customSheetView guid="{10C023E0-48F2-4C19-A763-BD56B5B04DBE}" hiddenColumns="1" state="hidden" topLeftCell="P1">
      <selection activeCell="DT28" sqref="DT28"/>
      <pageMargins left="0.75" right="0.75" top="1" bottom="1" header="0.5" footer="0.5"/>
      <pageSetup orientation="portrait" r:id="rId2"/>
      <headerFooter alignWithMargins="0"/>
    </customSheetView>
    <customSheetView guid="{18EA11B4-BD82-47BF-99FA-7AB19BF74D0B}" hiddenColumns="1" state="hidden" topLeftCell="P1">
      <selection activeCell="DT28" sqref="DT28"/>
      <pageMargins left="0.75" right="0.75" top="1" bottom="1" header="0.5" footer="0.5"/>
      <pageSetup orientation="portrait" r:id="rId3"/>
      <headerFooter alignWithMargins="0"/>
    </customSheetView>
    <customSheetView guid="{99CA2F10-F926-46DC-8609-4EAE5B9F3585}" hiddenColumns="1" state="hidden" topLeftCell="P1">
      <selection activeCell="DT28" sqref="DT28"/>
      <pageMargins left="0.75" right="0.75" top="1" bottom="1" header="0.5" footer="0.5"/>
      <pageSetup orientation="portrait" r:id="rId4"/>
      <headerFooter alignWithMargins="0"/>
    </customSheetView>
    <customSheetView guid="{A58DB4DF-40C7-4BEB-B85E-6BD6F54941CF}" hiddenColumns="1" state="hidden" topLeftCell="P1">
      <selection activeCell="DT28" sqref="DT28"/>
      <pageMargins left="0.75" right="0.75" top="1" bottom="1" header="0.5" footer="0.5"/>
      <pageSetup orientation="portrait" r:id="rId5"/>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839" t="s">
        <v>342</v>
      </c>
      <c r="B1" s="839"/>
      <c r="C1" s="839"/>
      <c r="D1" s="59"/>
      <c r="E1" s="60"/>
      <c r="F1" s="60"/>
      <c r="G1" s="60"/>
      <c r="H1" s="60"/>
      <c r="I1" s="60"/>
      <c r="J1" s="60"/>
      <c r="K1" s="60"/>
    </row>
    <row r="2" spans="1:11" ht="18" customHeight="1">
      <c r="C2" s="64"/>
      <c r="D2" s="33"/>
      <c r="E2" s="65"/>
      <c r="F2" s="65"/>
      <c r="G2" s="65"/>
      <c r="H2" s="65"/>
      <c r="I2" s="65"/>
      <c r="J2" s="65"/>
      <c r="K2" s="65"/>
    </row>
    <row r="3" spans="1:11" ht="18" customHeight="1">
      <c r="A3" s="66" t="s">
        <v>53</v>
      </c>
      <c r="B3" s="64" t="s">
        <v>54</v>
      </c>
      <c r="C3" s="64"/>
      <c r="D3" s="67"/>
      <c r="E3" s="68"/>
      <c r="F3" s="68"/>
      <c r="G3" s="68"/>
      <c r="H3" s="68"/>
      <c r="I3" s="68"/>
      <c r="J3" s="68"/>
      <c r="K3" s="68"/>
    </row>
    <row r="4" spans="1:11" ht="18" customHeight="1">
      <c r="B4" s="69" t="s">
        <v>55</v>
      </c>
      <c r="C4" s="70" t="s">
        <v>56</v>
      </c>
      <c r="D4" s="67"/>
      <c r="E4" s="68"/>
      <c r="F4" s="68"/>
      <c r="G4" s="68"/>
      <c r="H4" s="68"/>
      <c r="I4" s="68"/>
      <c r="J4" s="68"/>
      <c r="K4" s="68"/>
    </row>
    <row r="5" spans="1:11" ht="38.1" customHeight="1">
      <c r="B5" s="69" t="s">
        <v>57</v>
      </c>
      <c r="C5" s="70" t="s">
        <v>58</v>
      </c>
      <c r="D5" s="67"/>
      <c r="E5" s="68"/>
      <c r="F5" s="68"/>
      <c r="G5" s="68"/>
      <c r="H5" s="68"/>
      <c r="I5" s="68"/>
      <c r="J5" s="68"/>
      <c r="K5" s="68"/>
    </row>
    <row r="6" spans="1:11" ht="18" customHeight="1">
      <c r="B6" s="69" t="s">
        <v>59</v>
      </c>
      <c r="C6" s="70" t="s">
        <v>60</v>
      </c>
      <c r="D6" s="67"/>
      <c r="E6" s="68"/>
      <c r="F6" s="68"/>
      <c r="G6" s="68"/>
      <c r="H6" s="68"/>
      <c r="I6" s="68"/>
      <c r="J6" s="68"/>
      <c r="K6" s="68"/>
    </row>
    <row r="7" spans="1:11" ht="18" customHeight="1">
      <c r="B7" s="69" t="s">
        <v>61</v>
      </c>
      <c r="C7" s="70" t="s">
        <v>62</v>
      </c>
      <c r="D7" s="67"/>
      <c r="E7" s="68"/>
      <c r="F7" s="68"/>
      <c r="G7" s="68"/>
      <c r="H7" s="68"/>
      <c r="I7" s="68"/>
      <c r="J7" s="68"/>
      <c r="K7" s="68"/>
    </row>
    <row r="8" spans="1:11" ht="18" customHeight="1">
      <c r="B8" s="69" t="s">
        <v>63</v>
      </c>
      <c r="C8" s="70" t="s">
        <v>64</v>
      </c>
      <c r="D8" s="67"/>
      <c r="E8" s="68"/>
      <c r="F8" s="68"/>
      <c r="G8" s="68"/>
      <c r="H8" s="68"/>
      <c r="I8" s="68"/>
      <c r="J8" s="68"/>
      <c r="K8" s="68"/>
    </row>
    <row r="9" spans="1:11" ht="18" customHeight="1">
      <c r="B9" s="69" t="s">
        <v>65</v>
      </c>
      <c r="C9" s="70" t="s">
        <v>66</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67</v>
      </c>
      <c r="B11" s="64" t="s">
        <v>68</v>
      </c>
      <c r="C11" s="64"/>
      <c r="D11" s="67"/>
      <c r="E11" s="68"/>
      <c r="F11" s="68"/>
      <c r="G11" s="68"/>
      <c r="H11" s="68"/>
      <c r="I11" s="68"/>
      <c r="J11" s="68"/>
      <c r="K11" s="68"/>
    </row>
    <row r="12" spans="1:11" ht="18" customHeight="1">
      <c r="B12" s="838" t="s">
        <v>69</v>
      </c>
      <c r="C12" s="838"/>
      <c r="D12" s="71"/>
      <c r="E12" s="68"/>
      <c r="F12" s="68"/>
      <c r="G12" s="68"/>
      <c r="H12" s="68"/>
      <c r="I12" s="68"/>
      <c r="J12" s="68"/>
      <c r="K12" s="68"/>
    </row>
    <row r="13" spans="1:11" ht="18" customHeight="1">
      <c r="B13" s="72"/>
      <c r="C13" s="70" t="s">
        <v>70</v>
      </c>
      <c r="D13" s="67"/>
      <c r="E13" s="68"/>
      <c r="F13" s="68"/>
      <c r="G13" s="68"/>
      <c r="H13" s="68"/>
      <c r="I13" s="68"/>
      <c r="J13" s="68"/>
      <c r="K13" s="68"/>
    </row>
    <row r="14" spans="1:11" ht="18" customHeight="1">
      <c r="B14" s="838" t="s">
        <v>71</v>
      </c>
      <c r="C14" s="838"/>
      <c r="D14" s="71"/>
      <c r="E14" s="68"/>
      <c r="F14" s="68"/>
      <c r="G14" s="68"/>
      <c r="H14" s="68"/>
      <c r="I14" s="68"/>
      <c r="J14" s="68"/>
      <c r="K14" s="68"/>
    </row>
    <row r="15" spans="1:11" ht="38.1" customHeight="1">
      <c r="B15" s="73" t="s">
        <v>72</v>
      </c>
      <c r="C15" s="70" t="s">
        <v>73</v>
      </c>
      <c r="D15" s="67"/>
      <c r="E15" s="68"/>
      <c r="F15" s="68"/>
      <c r="G15" s="68"/>
      <c r="H15" s="68"/>
      <c r="I15" s="68"/>
      <c r="J15" s="68"/>
      <c r="K15" s="68"/>
    </row>
    <row r="16" spans="1:11" ht="36" customHeight="1">
      <c r="B16" s="73" t="s">
        <v>72</v>
      </c>
      <c r="C16" s="70" t="s">
        <v>74</v>
      </c>
      <c r="D16" s="67"/>
      <c r="E16" s="68"/>
      <c r="F16" s="68"/>
      <c r="G16" s="68"/>
      <c r="H16" s="68"/>
      <c r="I16" s="68"/>
      <c r="J16" s="68"/>
      <c r="K16" s="68"/>
    </row>
    <row r="17" spans="2:11" ht="42" customHeight="1">
      <c r="B17" s="73" t="s">
        <v>72</v>
      </c>
      <c r="C17" s="70" t="s">
        <v>75</v>
      </c>
      <c r="D17" s="67"/>
      <c r="E17" s="68"/>
      <c r="F17" s="68"/>
      <c r="G17" s="68"/>
      <c r="H17" s="68"/>
      <c r="I17" s="68"/>
      <c r="J17" s="68"/>
      <c r="K17" s="68"/>
    </row>
    <row r="18" spans="2:11" ht="18" customHeight="1">
      <c r="B18" s="73" t="s">
        <v>72</v>
      </c>
      <c r="C18" s="70" t="s">
        <v>76</v>
      </c>
      <c r="D18" s="67"/>
      <c r="E18" s="68"/>
      <c r="F18" s="68"/>
      <c r="G18" s="68"/>
      <c r="H18" s="68"/>
      <c r="I18" s="68"/>
      <c r="J18" s="68"/>
      <c r="K18" s="68"/>
    </row>
    <row r="19" spans="2:11" ht="18" customHeight="1">
      <c r="B19" s="73" t="s">
        <v>72</v>
      </c>
      <c r="C19" s="74" t="s">
        <v>77</v>
      </c>
      <c r="D19" s="67"/>
      <c r="E19" s="68"/>
      <c r="F19" s="68"/>
      <c r="G19" s="68"/>
      <c r="H19" s="68"/>
      <c r="I19" s="68"/>
      <c r="J19" s="68"/>
      <c r="K19" s="68"/>
    </row>
    <row r="20" spans="2:11" ht="18" customHeight="1">
      <c r="B20" s="73" t="s">
        <v>72</v>
      </c>
      <c r="C20" s="70" t="s">
        <v>78</v>
      </c>
      <c r="D20" s="67"/>
      <c r="E20" s="68"/>
      <c r="F20" s="68"/>
      <c r="G20" s="68"/>
      <c r="H20" s="68"/>
      <c r="I20" s="68"/>
      <c r="J20" s="68"/>
      <c r="K20" s="68"/>
    </row>
    <row r="21" spans="2:11" ht="18" customHeight="1">
      <c r="B21" s="838" t="s">
        <v>79</v>
      </c>
      <c r="C21" s="838"/>
      <c r="D21" s="71"/>
      <c r="E21" s="68"/>
      <c r="F21" s="68"/>
      <c r="G21" s="68"/>
      <c r="H21" s="68"/>
      <c r="I21" s="68"/>
      <c r="J21" s="68"/>
      <c r="K21" s="68"/>
    </row>
    <row r="22" spans="2:11" ht="54" customHeight="1">
      <c r="B22" s="73" t="s">
        <v>72</v>
      </c>
      <c r="C22" s="70" t="s">
        <v>80</v>
      </c>
      <c r="D22" s="67"/>
      <c r="E22" s="68"/>
      <c r="F22" s="68"/>
      <c r="G22" s="68"/>
      <c r="H22" s="68"/>
      <c r="I22" s="68"/>
      <c r="J22" s="68"/>
      <c r="K22" s="68"/>
    </row>
    <row r="23" spans="2:11" ht="54" customHeight="1">
      <c r="B23" s="73" t="s">
        <v>72</v>
      </c>
      <c r="C23" s="70" t="s">
        <v>81</v>
      </c>
      <c r="D23" s="67"/>
      <c r="E23" s="68"/>
      <c r="F23" s="68"/>
      <c r="G23" s="68"/>
      <c r="H23" s="68"/>
      <c r="I23" s="68"/>
      <c r="J23" s="68"/>
      <c r="K23" s="68"/>
    </row>
    <row r="24" spans="2:11" ht="57.6" customHeight="1">
      <c r="B24" s="73" t="s">
        <v>72</v>
      </c>
      <c r="C24" s="70" t="s">
        <v>82</v>
      </c>
      <c r="D24" s="67"/>
      <c r="E24" s="68"/>
      <c r="F24" s="68"/>
      <c r="G24" s="68"/>
      <c r="H24" s="68"/>
      <c r="I24" s="68"/>
      <c r="J24" s="68"/>
      <c r="K24" s="68"/>
    </row>
    <row r="25" spans="2:11" ht="18" customHeight="1">
      <c r="B25" s="73" t="s">
        <v>72</v>
      </c>
      <c r="C25" s="70" t="s">
        <v>83</v>
      </c>
      <c r="D25" s="67"/>
      <c r="E25" s="68"/>
      <c r="F25" s="68"/>
      <c r="G25" s="68"/>
      <c r="H25" s="68"/>
      <c r="I25" s="68"/>
      <c r="J25" s="68"/>
      <c r="K25" s="68"/>
    </row>
    <row r="26" spans="2:11" ht="38.1" customHeight="1">
      <c r="B26" s="73" t="s">
        <v>72</v>
      </c>
      <c r="C26" s="70" t="s">
        <v>84</v>
      </c>
      <c r="D26" s="67"/>
      <c r="E26" s="68"/>
      <c r="F26" s="68"/>
      <c r="G26" s="68"/>
      <c r="H26" s="68"/>
      <c r="I26" s="68"/>
      <c r="J26" s="68"/>
      <c r="K26" s="68"/>
    </row>
    <row r="27" spans="2:11" ht="18" customHeight="1">
      <c r="B27" s="838" t="s">
        <v>85</v>
      </c>
      <c r="C27" s="838"/>
      <c r="D27" s="71"/>
      <c r="E27" s="68"/>
      <c r="F27" s="68"/>
      <c r="G27" s="68"/>
      <c r="H27" s="68"/>
      <c r="I27" s="68"/>
      <c r="J27" s="68"/>
      <c r="K27" s="68"/>
    </row>
    <row r="28" spans="2:11" ht="54" customHeight="1">
      <c r="B28" s="73" t="s">
        <v>72</v>
      </c>
      <c r="C28" s="70" t="s">
        <v>80</v>
      </c>
      <c r="D28" s="67"/>
      <c r="E28" s="68"/>
      <c r="F28" s="68"/>
      <c r="G28" s="68"/>
      <c r="H28" s="68"/>
      <c r="I28" s="68"/>
      <c r="J28" s="68"/>
      <c r="K28" s="68"/>
    </row>
    <row r="29" spans="2:11" ht="18" customHeight="1">
      <c r="B29" s="73" t="s">
        <v>72</v>
      </c>
      <c r="C29" s="70" t="s">
        <v>83</v>
      </c>
      <c r="D29" s="67"/>
      <c r="E29" s="68"/>
      <c r="F29" s="68"/>
      <c r="G29" s="68"/>
      <c r="H29" s="68"/>
      <c r="I29" s="68"/>
      <c r="J29" s="68"/>
      <c r="K29" s="68"/>
    </row>
    <row r="30" spans="2:11" ht="18" customHeight="1">
      <c r="B30" s="838" t="s">
        <v>86</v>
      </c>
      <c r="C30" s="838"/>
      <c r="D30" s="71"/>
    </row>
    <row r="31" spans="2:11" ht="54" customHeight="1">
      <c r="B31" s="73" t="s">
        <v>72</v>
      </c>
      <c r="C31" s="70" t="s">
        <v>80</v>
      </c>
      <c r="D31" s="67"/>
      <c r="E31" s="68"/>
      <c r="F31" s="68"/>
      <c r="G31" s="68"/>
      <c r="H31" s="68"/>
      <c r="I31" s="68"/>
      <c r="J31" s="68"/>
      <c r="K31" s="68"/>
    </row>
    <row r="32" spans="2:11" ht="18" customHeight="1">
      <c r="B32" s="73" t="s">
        <v>72</v>
      </c>
      <c r="C32" s="70" t="s">
        <v>83</v>
      </c>
      <c r="D32" s="67"/>
    </row>
    <row r="33" spans="2:11" ht="18" customHeight="1">
      <c r="B33" s="838" t="s">
        <v>87</v>
      </c>
      <c r="C33" s="838"/>
      <c r="D33" s="71"/>
    </row>
    <row r="34" spans="2:11" ht="18" customHeight="1">
      <c r="B34" s="73" t="s">
        <v>72</v>
      </c>
      <c r="C34" s="70" t="s">
        <v>88</v>
      </c>
      <c r="D34" s="67"/>
    </row>
    <row r="35" spans="2:11" ht="18" customHeight="1">
      <c r="B35" s="838" t="s">
        <v>89</v>
      </c>
      <c r="C35" s="838"/>
      <c r="D35" s="71"/>
    </row>
    <row r="36" spans="2:11" ht="66.599999999999994" customHeight="1">
      <c r="B36" s="73" t="s">
        <v>72</v>
      </c>
      <c r="C36" s="70" t="s">
        <v>90</v>
      </c>
      <c r="D36" s="67"/>
      <c r="E36" s="68"/>
      <c r="F36" s="68"/>
      <c r="G36" s="68"/>
      <c r="H36" s="68"/>
      <c r="I36" s="68"/>
      <c r="J36" s="68"/>
      <c r="K36" s="68"/>
    </row>
    <row r="37" spans="2:11" ht="146.1" customHeight="1">
      <c r="B37" s="73" t="s">
        <v>72</v>
      </c>
      <c r="C37" s="70" t="s">
        <v>91</v>
      </c>
      <c r="D37" s="67"/>
      <c r="E37" s="68"/>
      <c r="F37" s="68"/>
      <c r="G37" s="68"/>
      <c r="H37" s="68"/>
      <c r="I37" s="68"/>
      <c r="J37" s="68"/>
      <c r="K37" s="68"/>
    </row>
    <row r="38" spans="2:11" ht="164.1" customHeight="1">
      <c r="B38" s="73" t="s">
        <v>72</v>
      </c>
      <c r="C38" s="70" t="s">
        <v>92</v>
      </c>
      <c r="D38" s="67"/>
      <c r="E38" s="68"/>
      <c r="F38" s="68"/>
      <c r="G38" s="68"/>
      <c r="H38" s="68"/>
      <c r="I38" s="68"/>
      <c r="J38" s="68"/>
      <c r="K38" s="68"/>
    </row>
    <row r="39" spans="2:11" ht="75.95" customHeight="1">
      <c r="B39" s="73" t="s">
        <v>72</v>
      </c>
      <c r="C39" s="70" t="s">
        <v>93</v>
      </c>
      <c r="D39" s="67"/>
      <c r="E39" s="68"/>
      <c r="F39" s="68"/>
      <c r="G39" s="68"/>
      <c r="H39" s="68"/>
      <c r="I39" s="68"/>
      <c r="J39" s="68"/>
      <c r="K39" s="68"/>
    </row>
    <row r="40" spans="2:11" ht="38.1" customHeight="1">
      <c r="B40" s="73" t="s">
        <v>72</v>
      </c>
      <c r="C40" s="70" t="s">
        <v>94</v>
      </c>
    </row>
    <row r="41" spans="2:11" ht="18" customHeight="1">
      <c r="B41" s="838" t="s">
        <v>95</v>
      </c>
      <c r="C41" s="838"/>
    </row>
    <row r="42" spans="2:11" ht="38.1" customHeight="1">
      <c r="B42" s="73" t="s">
        <v>72</v>
      </c>
      <c r="C42" s="70" t="s">
        <v>96</v>
      </c>
    </row>
    <row r="43" spans="2:11" ht="18" customHeight="1">
      <c r="B43" s="73" t="s">
        <v>72</v>
      </c>
      <c r="C43" s="76" t="s">
        <v>97</v>
      </c>
    </row>
    <row r="44" spans="2:11" ht="18" customHeight="1">
      <c r="B44" s="838" t="s">
        <v>98</v>
      </c>
      <c r="C44" s="838"/>
    </row>
    <row r="45" spans="2:11" ht="38.1" customHeight="1">
      <c r="B45" s="73" t="s">
        <v>72</v>
      </c>
      <c r="C45" s="70" t="s">
        <v>99</v>
      </c>
    </row>
    <row r="46" spans="2:11" ht="18" customHeight="1">
      <c r="B46" s="73" t="s">
        <v>72</v>
      </c>
      <c r="C46" s="76" t="s">
        <v>97</v>
      </c>
    </row>
    <row r="47" spans="2:11" ht="18" customHeight="1">
      <c r="B47" s="838" t="s">
        <v>100</v>
      </c>
      <c r="C47" s="838" t="s">
        <v>101</v>
      </c>
    </row>
    <row r="48" spans="2:11" ht="48" customHeight="1">
      <c r="B48" s="73" t="s">
        <v>72</v>
      </c>
      <c r="C48" s="70" t="s">
        <v>102</v>
      </c>
    </row>
    <row r="49" spans="1:11" ht="18" customHeight="1">
      <c r="B49" s="73" t="s">
        <v>72</v>
      </c>
      <c r="C49" s="76" t="s">
        <v>97</v>
      </c>
    </row>
    <row r="50" spans="1:11" ht="18" customHeight="1">
      <c r="B50" s="838" t="s">
        <v>103</v>
      </c>
      <c r="C50" s="838"/>
    </row>
    <row r="51" spans="1:11" ht="38.1" customHeight="1">
      <c r="B51" s="73" t="s">
        <v>72</v>
      </c>
      <c r="C51" s="70" t="s">
        <v>104</v>
      </c>
    </row>
    <row r="52" spans="1:11" ht="38.1" customHeight="1">
      <c r="B52" s="73" t="s">
        <v>72</v>
      </c>
      <c r="C52" s="70" t="s">
        <v>105</v>
      </c>
    </row>
    <row r="53" spans="1:11" ht="18" customHeight="1">
      <c r="B53" s="838" t="s">
        <v>106</v>
      </c>
      <c r="C53" s="838"/>
    </row>
    <row r="54" spans="1:11" ht="18" customHeight="1">
      <c r="B54" s="73" t="s">
        <v>72</v>
      </c>
      <c r="C54" s="77" t="s">
        <v>107</v>
      </c>
    </row>
    <row r="55" spans="1:11" ht="18" customHeight="1">
      <c r="B55" s="73" t="s">
        <v>72</v>
      </c>
      <c r="C55" s="77" t="s">
        <v>108</v>
      </c>
    </row>
    <row r="56" spans="1:11" ht="18" customHeight="1">
      <c r="B56" s="838" t="s">
        <v>109</v>
      </c>
      <c r="C56" s="838"/>
    </row>
    <row r="57" spans="1:11" ht="18" customHeight="1">
      <c r="B57" s="73" t="s">
        <v>72</v>
      </c>
      <c r="C57" s="70" t="s">
        <v>110</v>
      </c>
      <c r="D57" s="67"/>
      <c r="E57" s="68"/>
      <c r="F57" s="68"/>
      <c r="G57" s="68"/>
      <c r="H57" s="68"/>
      <c r="I57" s="68"/>
      <c r="J57" s="68"/>
      <c r="K57" s="68"/>
    </row>
    <row r="58" spans="1:11" ht="18" customHeight="1">
      <c r="B58" s="73" t="s">
        <v>72</v>
      </c>
      <c r="C58" s="70" t="s">
        <v>111</v>
      </c>
      <c r="D58" s="67"/>
      <c r="E58" s="68"/>
      <c r="F58" s="68"/>
      <c r="G58" s="68"/>
      <c r="H58" s="68"/>
      <c r="I58" s="68"/>
      <c r="J58" s="68"/>
      <c r="K58" s="68"/>
    </row>
    <row r="59" spans="1:11" ht="36" customHeight="1">
      <c r="B59" s="73" t="s">
        <v>72</v>
      </c>
      <c r="C59" s="70" t="s">
        <v>112</v>
      </c>
      <c r="D59" s="67"/>
      <c r="E59" s="68"/>
      <c r="F59" s="68"/>
      <c r="G59" s="68"/>
      <c r="H59" s="68"/>
      <c r="I59" s="68"/>
      <c r="J59" s="68"/>
      <c r="K59" s="68"/>
    </row>
    <row r="60" spans="1:11" ht="18" customHeight="1">
      <c r="B60" s="73" t="s">
        <v>72</v>
      </c>
      <c r="C60" s="70" t="s">
        <v>113</v>
      </c>
      <c r="D60" s="67"/>
      <c r="E60" s="68"/>
      <c r="F60" s="68"/>
      <c r="G60" s="68"/>
      <c r="H60" s="68"/>
      <c r="I60" s="68"/>
      <c r="J60" s="68"/>
      <c r="K60" s="68"/>
    </row>
    <row r="61" spans="1:11" ht="18" customHeight="1">
      <c r="A61" s="63"/>
      <c r="C61" s="78"/>
    </row>
    <row r="62" spans="1:11" ht="18" customHeight="1">
      <c r="A62" s="842"/>
      <c r="B62" s="842"/>
      <c r="C62" s="842"/>
      <c r="D62" s="79"/>
    </row>
    <row r="63" spans="1:11" ht="18" customHeight="1">
      <c r="A63" s="840" t="s">
        <v>114</v>
      </c>
      <c r="B63" s="840"/>
      <c r="C63" s="840"/>
      <c r="D63" s="79"/>
    </row>
    <row r="64" spans="1:11" ht="36" customHeight="1">
      <c r="A64" s="841" t="s">
        <v>115</v>
      </c>
      <c r="B64" s="841"/>
      <c r="C64" s="841"/>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10C023E0-48F2-4C19-A763-BD56B5B04DBE}"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0"/>
  <headerFooter alignWithMargins="0">
    <oddFooter>&amp;RPage &amp;P of &amp;N</oddFooter>
  </headerFooter>
  <rowBreaks count="1" manualBreakCount="1">
    <brk id="29" max="2" man="1"/>
  </rowBreaks>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15" sqref="D15:G15"/>
    </sheetView>
  </sheetViews>
  <sheetFormatPr defaultRowHeight="15.75"/>
  <cols>
    <col min="1" max="1" width="3.7109375" style="564" customWidth="1"/>
    <col min="2" max="2" width="33" style="561" customWidth="1"/>
    <col min="3" max="3" width="11.7109375" style="561" customWidth="1"/>
    <col min="4" max="5" width="6.42578125" style="561" customWidth="1"/>
    <col min="6" max="6" width="6.42578125" style="564" customWidth="1"/>
    <col min="7" max="7" width="39" style="564" customWidth="1"/>
    <col min="8" max="8" width="11.85546875" style="564" hidden="1" customWidth="1"/>
    <col min="9" max="10" width="11.85546875" style="564" customWidth="1"/>
    <col min="11" max="11" width="11.85546875" style="564" hidden="1" customWidth="1"/>
    <col min="12" max="25" width="11.85546875" style="564" customWidth="1"/>
    <col min="26" max="26" width="9.140625" style="564" customWidth="1"/>
    <col min="27" max="27" width="15.28515625" style="564" customWidth="1"/>
    <col min="28" max="16384" width="9.140625" style="564"/>
  </cols>
  <sheetData>
    <row r="1" spans="1:29" s="561" customFormat="1" ht="92.25" customHeight="1">
      <c r="B1" s="854"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C1" s="854"/>
      <c r="D1" s="854"/>
      <c r="E1" s="854"/>
      <c r="F1" s="854"/>
      <c r="G1" s="854"/>
      <c r="H1" s="562"/>
      <c r="I1" s="562"/>
      <c r="J1" s="562"/>
      <c r="K1" s="562"/>
      <c r="L1" s="562"/>
      <c r="M1" s="562"/>
      <c r="N1" s="562"/>
      <c r="O1" s="562"/>
      <c r="P1" s="562"/>
      <c r="Q1" s="562"/>
      <c r="R1" s="562"/>
      <c r="S1" s="562"/>
      <c r="T1" s="562"/>
      <c r="U1" s="562"/>
      <c r="V1" s="562"/>
      <c r="W1" s="562"/>
      <c r="X1" s="562"/>
      <c r="Y1" s="562"/>
      <c r="AA1" s="563"/>
      <c r="AB1" s="563"/>
      <c r="AC1" s="563"/>
    </row>
    <row r="2" spans="1:29" ht="16.5" customHeight="1">
      <c r="B2" s="855" t="str">
        <f>Cover!B3</f>
        <v>SPEC. NO.:5002002022/CONDUCTOR/DOM/A00 - CC CS -1</v>
      </c>
      <c r="C2" s="855"/>
      <c r="D2" s="855"/>
      <c r="E2" s="855"/>
      <c r="F2" s="855"/>
      <c r="G2" s="855"/>
      <c r="H2" s="561"/>
      <c r="I2" s="561"/>
      <c r="J2" s="561"/>
      <c r="K2" s="561"/>
      <c r="L2" s="561"/>
      <c r="M2" s="561"/>
      <c r="N2" s="561"/>
      <c r="O2" s="561"/>
      <c r="P2" s="561"/>
      <c r="Q2" s="561"/>
      <c r="R2" s="561"/>
      <c r="S2" s="561"/>
      <c r="T2" s="561"/>
      <c r="U2" s="561"/>
      <c r="V2" s="561"/>
      <c r="W2" s="561"/>
      <c r="X2" s="561"/>
      <c r="Y2" s="561"/>
      <c r="AA2" s="564" t="s">
        <v>116</v>
      </c>
      <c r="AB2" s="565">
        <v>1</v>
      </c>
      <c r="AC2" s="566"/>
    </row>
    <row r="3" spans="1:29" ht="12" customHeight="1">
      <c r="B3" s="567"/>
      <c r="C3" s="567"/>
      <c r="D3" s="567"/>
      <c r="E3" s="567"/>
      <c r="F3" s="561"/>
      <c r="G3" s="561"/>
      <c r="H3" s="561"/>
      <c r="I3" s="561"/>
      <c r="J3" s="561"/>
      <c r="K3" s="561"/>
      <c r="L3" s="561"/>
      <c r="M3" s="561"/>
      <c r="N3" s="561"/>
      <c r="O3" s="561"/>
      <c r="P3" s="561"/>
      <c r="Q3" s="561"/>
      <c r="R3" s="561"/>
      <c r="S3" s="561"/>
      <c r="T3" s="561"/>
      <c r="U3" s="561"/>
      <c r="V3" s="561"/>
      <c r="W3" s="561"/>
      <c r="X3" s="561"/>
      <c r="Y3" s="561"/>
      <c r="AA3" s="564" t="s">
        <v>117</v>
      </c>
      <c r="AB3" s="565" t="s">
        <v>118</v>
      </c>
      <c r="AC3" s="566"/>
    </row>
    <row r="4" spans="1:29" ht="20.100000000000001" customHeight="1">
      <c r="B4" s="856" t="s">
        <v>119</v>
      </c>
      <c r="C4" s="856"/>
      <c r="D4" s="856"/>
      <c r="E4" s="856"/>
      <c r="F4" s="856"/>
      <c r="G4" s="856"/>
      <c r="H4" s="561"/>
      <c r="I4" s="561"/>
      <c r="J4" s="561"/>
      <c r="K4" s="561"/>
      <c r="L4" s="561"/>
      <c r="M4" s="561"/>
      <c r="N4" s="561"/>
      <c r="O4" s="561"/>
      <c r="P4" s="561"/>
      <c r="Q4" s="561"/>
      <c r="R4" s="561"/>
      <c r="S4" s="561"/>
      <c r="T4" s="561"/>
      <c r="U4" s="561"/>
      <c r="V4" s="561"/>
      <c r="W4" s="561"/>
      <c r="X4" s="561"/>
      <c r="Y4" s="561"/>
      <c r="AB4" s="565"/>
      <c r="AC4" s="566"/>
    </row>
    <row r="5" spans="1:29" ht="12" customHeight="1">
      <c r="B5" s="568"/>
      <c r="C5" s="568"/>
      <c r="F5" s="561"/>
      <c r="G5" s="561"/>
      <c r="H5" s="561"/>
      <c r="I5" s="561"/>
      <c r="J5" s="561"/>
      <c r="K5" s="561"/>
      <c r="L5" s="561"/>
      <c r="M5" s="561"/>
      <c r="N5" s="561"/>
      <c r="O5" s="561"/>
      <c r="P5" s="561"/>
      <c r="Q5" s="561"/>
      <c r="R5" s="561"/>
      <c r="S5" s="561"/>
      <c r="T5" s="561"/>
      <c r="U5" s="561"/>
      <c r="V5" s="561"/>
      <c r="W5" s="561"/>
      <c r="X5" s="561"/>
      <c r="Y5" s="561"/>
      <c r="AA5" s="566"/>
      <c r="AB5" s="566"/>
      <c r="AC5" s="566"/>
    </row>
    <row r="6" spans="1:29" s="561" customFormat="1" ht="50.25" customHeight="1">
      <c r="B6" s="861" t="s">
        <v>345</v>
      </c>
      <c r="C6" s="861"/>
      <c r="D6" s="857" t="s">
        <v>117</v>
      </c>
      <c r="E6" s="857"/>
      <c r="F6" s="857"/>
      <c r="G6" s="857"/>
      <c r="H6" s="569"/>
      <c r="I6" s="569"/>
      <c r="J6" s="569"/>
      <c r="K6" s="591">
        <f>IF(D6="Sole Bidder", 1,2)</f>
        <v>2</v>
      </c>
      <c r="L6" s="569"/>
      <c r="M6" s="569"/>
      <c r="N6" s="569"/>
      <c r="O6" s="569"/>
      <c r="P6" s="569"/>
      <c r="Q6" s="569"/>
      <c r="R6" s="569"/>
      <c r="S6" s="569"/>
      <c r="U6" s="569"/>
      <c r="V6" s="569"/>
      <c r="W6" s="569"/>
      <c r="X6" s="569"/>
      <c r="Y6" s="569"/>
      <c r="AA6" s="570">
        <f>IF(D6= "Sole Bidder", 0, D7)</f>
        <v>0</v>
      </c>
      <c r="AB6" s="563"/>
      <c r="AC6" s="563"/>
    </row>
    <row r="7" spans="1:29" ht="50.1" customHeight="1">
      <c r="A7" s="571"/>
      <c r="B7" s="572" t="str">
        <f>IF(D6= "JV (Joint Venture)", "Total Nos. of  Partners in the JV [excluding the Lead Partner]", "")</f>
        <v>Total Nos. of  Partners in the JV [excluding the Lead Partner]</v>
      </c>
      <c r="C7" s="573"/>
      <c r="D7" s="858"/>
      <c r="E7" s="859"/>
      <c r="F7" s="859"/>
      <c r="G7" s="860"/>
      <c r="AA7" s="566"/>
      <c r="AB7" s="566"/>
      <c r="AC7" s="566"/>
    </row>
    <row r="8" spans="1:29" ht="19.5" customHeight="1">
      <c r="B8" s="574"/>
      <c r="C8" s="574"/>
      <c r="D8" s="569"/>
    </row>
    <row r="9" spans="1:29" ht="20.100000000000001" customHeight="1">
      <c r="B9" s="575" t="str">
        <f>IF(D6= "Sole Bidder", "Name of Sole Bidder", "Name of Lead Partner")</f>
        <v>Name of Lead Partner</v>
      </c>
      <c r="C9" s="576"/>
      <c r="D9" s="843"/>
      <c r="E9" s="846"/>
      <c r="F9" s="846"/>
      <c r="G9" s="847"/>
    </row>
    <row r="10" spans="1:29" ht="20.100000000000001" customHeight="1">
      <c r="B10" s="577" t="str">
        <f>IF(D6= "Sole Bidder", "Address of Sole Bidder", "Address of Lead Partner")</f>
        <v>Address of Lead Partner</v>
      </c>
      <c r="C10" s="578"/>
      <c r="D10" s="843"/>
      <c r="E10" s="846"/>
      <c r="F10" s="846"/>
      <c r="G10" s="847"/>
    </row>
    <row r="11" spans="1:29" ht="20.100000000000001" customHeight="1">
      <c r="B11" s="579"/>
      <c r="C11" s="580"/>
      <c r="D11" s="843"/>
      <c r="E11" s="846"/>
      <c r="F11" s="846"/>
      <c r="G11" s="847"/>
    </row>
    <row r="12" spans="1:29" ht="20.100000000000001" customHeight="1">
      <c r="B12" s="581"/>
      <c r="C12" s="582"/>
      <c r="D12" s="843"/>
      <c r="E12" s="846"/>
      <c r="F12" s="846"/>
      <c r="G12" s="847"/>
    </row>
    <row r="13" spans="1:29" ht="20.100000000000001" customHeight="1"/>
    <row r="14" spans="1:29" ht="20.100000000000001" customHeight="1">
      <c r="B14" s="575" t="str">
        <f>IF(D6="JV (Joint Venture)", "Name of other Partner","Name of other Partner - 1")</f>
        <v>Name of other Partner</v>
      </c>
      <c r="C14" s="576"/>
      <c r="D14" s="843"/>
      <c r="E14" s="846"/>
      <c r="F14" s="846"/>
      <c r="G14" s="847"/>
    </row>
    <row r="15" spans="1:29" ht="20.100000000000001" customHeight="1">
      <c r="B15" s="577" t="str">
        <f>IF(D6="JV (Joint Venture)", "Address of other Partner","Address of other Partner - 1")</f>
        <v>Address of other Partner</v>
      </c>
      <c r="C15" s="578"/>
      <c r="D15" s="848"/>
      <c r="E15" s="849"/>
      <c r="F15" s="849"/>
      <c r="G15" s="850"/>
    </row>
    <row r="16" spans="1:29" ht="20.100000000000001" customHeight="1">
      <c r="B16" s="579"/>
      <c r="C16" s="580"/>
      <c r="D16" s="848"/>
      <c r="E16" s="849"/>
      <c r="F16" s="849"/>
      <c r="G16" s="850"/>
    </row>
    <row r="17" spans="2:8" ht="20.100000000000001" customHeight="1">
      <c r="B17" s="581"/>
      <c r="C17" s="582"/>
      <c r="D17" s="848"/>
      <c r="E17" s="849"/>
      <c r="F17" s="849"/>
      <c r="G17" s="850"/>
    </row>
    <row r="18" spans="2:8" ht="20.100000000000001" customHeight="1"/>
    <row r="19" spans="2:8" ht="20.100000000000001" hidden="1" customHeight="1">
      <c r="B19" s="575" t="s">
        <v>121</v>
      </c>
      <c r="C19" s="576"/>
      <c r="D19" s="843" t="s">
        <v>120</v>
      </c>
      <c r="E19" s="846"/>
      <c r="F19" s="846"/>
      <c r="G19" s="847"/>
    </row>
    <row r="20" spans="2:8" ht="20.100000000000001" hidden="1" customHeight="1">
      <c r="B20" s="577" t="s">
        <v>122</v>
      </c>
      <c r="C20" s="578"/>
      <c r="D20" s="843" t="s">
        <v>120</v>
      </c>
      <c r="E20" s="846"/>
      <c r="F20" s="846"/>
      <c r="G20" s="847"/>
    </row>
    <row r="21" spans="2:8" ht="20.100000000000001" hidden="1" customHeight="1">
      <c r="B21" s="579"/>
      <c r="C21" s="580"/>
      <c r="D21" s="843" t="s">
        <v>120</v>
      </c>
      <c r="E21" s="846"/>
      <c r="F21" s="846"/>
      <c r="G21" s="847"/>
    </row>
    <row r="22" spans="2:8" ht="20.100000000000001" hidden="1" customHeight="1">
      <c r="B22" s="581"/>
      <c r="C22" s="582"/>
      <c r="D22" s="843" t="s">
        <v>120</v>
      </c>
      <c r="E22" s="846"/>
      <c r="F22" s="846"/>
      <c r="G22" s="847"/>
    </row>
    <row r="23" spans="2:8" ht="20.100000000000001" customHeight="1">
      <c r="B23" s="583"/>
      <c r="C23" s="583"/>
    </row>
    <row r="24" spans="2:8" ht="21" customHeight="1">
      <c r="B24" s="584" t="s">
        <v>123</v>
      </c>
      <c r="C24" s="585"/>
      <c r="D24" s="851"/>
      <c r="E24" s="852"/>
      <c r="F24" s="852"/>
      <c r="G24" s="853"/>
    </row>
    <row r="25" spans="2:8" ht="21" customHeight="1">
      <c r="B25" s="584" t="s">
        <v>124</v>
      </c>
      <c r="C25" s="585"/>
      <c r="D25" s="843"/>
      <c r="E25" s="844"/>
      <c r="F25" s="844"/>
      <c r="G25" s="845"/>
    </row>
    <row r="26" spans="2:8" ht="21" customHeight="1">
      <c r="B26" s="586"/>
      <c r="C26" s="586"/>
      <c r="D26" s="587"/>
    </row>
    <row r="27" spans="2:8" s="561" customFormat="1" ht="21" customHeight="1">
      <c r="B27" s="584" t="s">
        <v>125</v>
      </c>
      <c r="C27" s="585"/>
      <c r="D27" s="588"/>
      <c r="E27" s="590"/>
      <c r="F27" s="588"/>
      <c r="G27" s="589" t="str">
        <f>IF(D27&gt;H27, "Invalid Date !", "")</f>
        <v/>
      </c>
      <c r="H27" s="563">
        <f>IF(E27="Feb",28,IF(OR(E27="Apr", E27="Jun", E27="Sep", E27="Nov"),30,31))</f>
        <v>31</v>
      </c>
    </row>
    <row r="28" spans="2:8" ht="21" customHeight="1">
      <c r="B28" s="584" t="s">
        <v>126</v>
      </c>
      <c r="C28" s="585"/>
      <c r="D28" s="843"/>
      <c r="E28" s="844"/>
      <c r="F28" s="844"/>
      <c r="G28" s="845"/>
    </row>
    <row r="29" spans="2:8">
      <c r="E29" s="564"/>
    </row>
  </sheetData>
  <sheetProtection password="CA3A" sheet="1" formatColumns="0" formatRows="0" selectLockedCells="1"/>
  <customSheetViews>
    <customSheetView guid="{CCA37BAE-906F-43D5-9FD9-B13563E4B9D7}" showGridLines="0" printArea="1" hiddenRows="1" hiddenColumns="1" state="hidden" view="pageBreakPreview">
      <selection activeCell="D15" sqref="D15:G15"/>
      <pageMargins left="0.75" right="0.75" top="0.69" bottom="0.7" header="0.4" footer="0.37"/>
      <pageSetup scale="86" orientation="portrait" r:id="rId1"/>
      <headerFooter alignWithMargins="0"/>
    </customSheetView>
    <customSheetView guid="{10C023E0-48F2-4C19-A763-BD56B5B04DBE}" showGridLines="0" printArea="1" hiddenRows="1" hiddenColumns="1" state="hidden" view="pageBreakPreview">
      <selection activeCell="D15" sqref="D15:G15"/>
      <pageMargins left="0.75" right="0.75" top="0.69" bottom="0.7" header="0.4" footer="0.37"/>
      <pageSetup scale="86" orientation="portrait" r:id="rId2"/>
      <headerFooter alignWithMargins="0"/>
    </customSheetView>
    <customSheetView guid="{18EA11B4-BD82-47BF-99FA-7AB19BF74D0B}"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4"/>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5"/>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8"/>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s>
  <mergeCells count="21">
    <mergeCell ref="D9:G9"/>
    <mergeCell ref="D10:G10"/>
    <mergeCell ref="B1:G1"/>
    <mergeCell ref="B2:G2"/>
    <mergeCell ref="B4:G4"/>
    <mergeCell ref="D6:G6"/>
    <mergeCell ref="D7:G7"/>
    <mergeCell ref="B6:C6"/>
    <mergeCell ref="D11:G11"/>
    <mergeCell ref="D12:G12"/>
    <mergeCell ref="D19:G19"/>
    <mergeCell ref="D20:G20"/>
    <mergeCell ref="D24:G24"/>
    <mergeCell ref="D15:G15"/>
    <mergeCell ref="D28:G28"/>
    <mergeCell ref="D14:G14"/>
    <mergeCell ref="D22:G22"/>
    <mergeCell ref="D16:G16"/>
    <mergeCell ref="D17:G17"/>
    <mergeCell ref="D25:G25"/>
    <mergeCell ref="D21:G21"/>
  </mergeCells>
  <conditionalFormatting sqref="B19:C22">
    <cfRule type="expression" dxfId="24" priority="3" stopIfTrue="1">
      <formula>$AA$6&lt;2</formula>
    </cfRule>
  </conditionalFormatting>
  <conditionalFormatting sqref="B14:C17">
    <cfRule type="expression" dxfId="23" priority="4" stopIfTrue="1">
      <formula>$AA$6&lt;1</formula>
    </cfRule>
  </conditionalFormatting>
  <conditionalFormatting sqref="B7:G7">
    <cfRule type="expression" dxfId="22" priority="5" stopIfTrue="1">
      <formula>$D$6="Sole Bidder"</formula>
    </cfRule>
  </conditionalFormatting>
  <conditionalFormatting sqref="D14:G17">
    <cfRule type="expression" dxfId="21" priority="2" stopIfTrue="1">
      <formula>$AA$6&lt;1</formula>
    </cfRule>
  </conditionalFormatting>
  <conditionalFormatting sqref="D19:G22">
    <cfRule type="expression" dxfId="20" priority="1" stopIfTrue="1">
      <formula>$AA$6&lt;2</formula>
    </cfRule>
  </conditionalFormatting>
  <dataValidations count="5">
    <dataValidation type="list" allowBlank="1" showInputMessage="1" showErrorMessage="1" sqref="F27" xr:uid="{00000000-0002-0000-0300-000000000000}">
      <formula1>"2019,2020,2021"</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0"/>
  <headerFooter alignWithMargins="0"/>
  <drawing r:id="rId1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6"/>
  </sheetPr>
  <dimension ref="A1:J35"/>
  <sheetViews>
    <sheetView view="pageBreakPreview" topLeftCell="B1" zoomScaleNormal="100" zoomScaleSheetLayoutView="100" workbookViewId="0">
      <selection activeCell="C6" sqref="C6"/>
    </sheetView>
  </sheetViews>
  <sheetFormatPr defaultRowHeight="15.75"/>
  <cols>
    <col min="1" max="1" width="9.140625" style="751" hidden="1" customWidth="1"/>
    <col min="2" max="2" width="62.28515625" style="751" customWidth="1"/>
    <col min="3" max="3" width="45.85546875" style="751" customWidth="1"/>
    <col min="4" max="4" width="9.140625" style="751" hidden="1" customWidth="1"/>
    <col min="5" max="5" width="54.85546875" style="751" hidden="1" customWidth="1"/>
    <col min="6" max="6" width="54.7109375" style="751" hidden="1" customWidth="1"/>
    <col min="7" max="7" width="44.85546875" style="751" hidden="1" customWidth="1"/>
    <col min="8" max="8" width="10.28515625" style="751" hidden="1" customWidth="1"/>
    <col min="9" max="9" width="9.140625" style="751" hidden="1" customWidth="1"/>
    <col min="10" max="10" width="9.140625" style="751" customWidth="1"/>
    <col min="11" max="256" width="9.140625" style="751"/>
    <col min="257" max="257" width="0" style="751" hidden="1" customWidth="1"/>
    <col min="258" max="258" width="74.5703125" style="751" customWidth="1"/>
    <col min="259" max="259" width="46.7109375" style="751" customWidth="1"/>
    <col min="260" max="260" width="9.140625" style="751"/>
    <col min="261" max="261" width="54.85546875" style="751" customWidth="1"/>
    <col min="262" max="262" width="54.7109375" style="751" customWidth="1"/>
    <col min="263" max="263" width="44.85546875" style="751" customWidth="1"/>
    <col min="264" max="264" width="10.28515625" style="751" customWidth="1"/>
    <col min="265" max="512" width="9.140625" style="751"/>
    <col min="513" max="513" width="0" style="751" hidden="1" customWidth="1"/>
    <col min="514" max="514" width="74.5703125" style="751" customWidth="1"/>
    <col min="515" max="515" width="46.7109375" style="751" customWidth="1"/>
    <col min="516" max="516" width="9.140625" style="751"/>
    <col min="517" max="517" width="54.85546875" style="751" customWidth="1"/>
    <col min="518" max="518" width="54.7109375" style="751" customWidth="1"/>
    <col min="519" max="519" width="44.85546875" style="751" customWidth="1"/>
    <col min="520" max="520" width="10.28515625" style="751" customWidth="1"/>
    <col min="521" max="768" width="9.140625" style="751"/>
    <col min="769" max="769" width="0" style="751" hidden="1" customWidth="1"/>
    <col min="770" max="770" width="74.5703125" style="751" customWidth="1"/>
    <col min="771" max="771" width="46.7109375" style="751" customWidth="1"/>
    <col min="772" max="772" width="9.140625" style="751"/>
    <col min="773" max="773" width="54.85546875" style="751" customWidth="1"/>
    <col min="774" max="774" width="54.7109375" style="751" customWidth="1"/>
    <col min="775" max="775" width="44.85546875" style="751" customWidth="1"/>
    <col min="776" max="776" width="10.28515625" style="751" customWidth="1"/>
    <col min="777" max="1024" width="9.140625" style="751"/>
    <col min="1025" max="1025" width="0" style="751" hidden="1" customWidth="1"/>
    <col min="1026" max="1026" width="74.5703125" style="751" customWidth="1"/>
    <col min="1027" max="1027" width="46.7109375" style="751" customWidth="1"/>
    <col min="1028" max="1028" width="9.140625" style="751"/>
    <col min="1029" max="1029" width="54.85546875" style="751" customWidth="1"/>
    <col min="1030" max="1030" width="54.7109375" style="751" customWidth="1"/>
    <col min="1031" max="1031" width="44.85546875" style="751" customWidth="1"/>
    <col min="1032" max="1032" width="10.28515625" style="751" customWidth="1"/>
    <col min="1033" max="1280" width="9.140625" style="751"/>
    <col min="1281" max="1281" width="0" style="751" hidden="1" customWidth="1"/>
    <col min="1282" max="1282" width="74.5703125" style="751" customWidth="1"/>
    <col min="1283" max="1283" width="46.7109375" style="751" customWidth="1"/>
    <col min="1284" max="1284" width="9.140625" style="751"/>
    <col min="1285" max="1285" width="54.85546875" style="751" customWidth="1"/>
    <col min="1286" max="1286" width="54.7109375" style="751" customWidth="1"/>
    <col min="1287" max="1287" width="44.85546875" style="751" customWidth="1"/>
    <col min="1288" max="1288" width="10.28515625" style="751" customWidth="1"/>
    <col min="1289" max="1536" width="9.140625" style="751"/>
    <col min="1537" max="1537" width="0" style="751" hidden="1" customWidth="1"/>
    <col min="1538" max="1538" width="74.5703125" style="751" customWidth="1"/>
    <col min="1539" max="1539" width="46.7109375" style="751" customWidth="1"/>
    <col min="1540" max="1540" width="9.140625" style="751"/>
    <col min="1541" max="1541" width="54.85546875" style="751" customWidth="1"/>
    <col min="1542" max="1542" width="54.7109375" style="751" customWidth="1"/>
    <col min="1543" max="1543" width="44.85546875" style="751" customWidth="1"/>
    <col min="1544" max="1544" width="10.28515625" style="751" customWidth="1"/>
    <col min="1545" max="1792" width="9.140625" style="751"/>
    <col min="1793" max="1793" width="0" style="751" hidden="1" customWidth="1"/>
    <col min="1794" max="1794" width="74.5703125" style="751" customWidth="1"/>
    <col min="1795" max="1795" width="46.7109375" style="751" customWidth="1"/>
    <col min="1796" max="1796" width="9.140625" style="751"/>
    <col min="1797" max="1797" width="54.85546875" style="751" customWidth="1"/>
    <col min="1798" max="1798" width="54.7109375" style="751" customWidth="1"/>
    <col min="1799" max="1799" width="44.85546875" style="751" customWidth="1"/>
    <col min="1800" max="1800" width="10.28515625" style="751" customWidth="1"/>
    <col min="1801" max="2048" width="9.140625" style="751"/>
    <col min="2049" max="2049" width="0" style="751" hidden="1" customWidth="1"/>
    <col min="2050" max="2050" width="74.5703125" style="751" customWidth="1"/>
    <col min="2051" max="2051" width="46.7109375" style="751" customWidth="1"/>
    <col min="2052" max="2052" width="9.140625" style="751"/>
    <col min="2053" max="2053" width="54.85546875" style="751" customWidth="1"/>
    <col min="2054" max="2054" width="54.7109375" style="751" customWidth="1"/>
    <col min="2055" max="2055" width="44.85546875" style="751" customWidth="1"/>
    <col min="2056" max="2056" width="10.28515625" style="751" customWidth="1"/>
    <col min="2057" max="2304" width="9.140625" style="751"/>
    <col min="2305" max="2305" width="0" style="751" hidden="1" customWidth="1"/>
    <col min="2306" max="2306" width="74.5703125" style="751" customWidth="1"/>
    <col min="2307" max="2307" width="46.7109375" style="751" customWidth="1"/>
    <col min="2308" max="2308" width="9.140625" style="751"/>
    <col min="2309" max="2309" width="54.85546875" style="751" customWidth="1"/>
    <col min="2310" max="2310" width="54.7109375" style="751" customWidth="1"/>
    <col min="2311" max="2311" width="44.85546875" style="751" customWidth="1"/>
    <col min="2312" max="2312" width="10.28515625" style="751" customWidth="1"/>
    <col min="2313" max="2560" width="9.140625" style="751"/>
    <col min="2561" max="2561" width="0" style="751" hidden="1" customWidth="1"/>
    <col min="2562" max="2562" width="74.5703125" style="751" customWidth="1"/>
    <col min="2563" max="2563" width="46.7109375" style="751" customWidth="1"/>
    <col min="2564" max="2564" width="9.140625" style="751"/>
    <col min="2565" max="2565" width="54.85546875" style="751" customWidth="1"/>
    <col min="2566" max="2566" width="54.7109375" style="751" customWidth="1"/>
    <col min="2567" max="2567" width="44.85546875" style="751" customWidth="1"/>
    <col min="2568" max="2568" width="10.28515625" style="751" customWidth="1"/>
    <col min="2569" max="2816" width="9.140625" style="751"/>
    <col min="2817" max="2817" width="0" style="751" hidden="1" customWidth="1"/>
    <col min="2818" max="2818" width="74.5703125" style="751" customWidth="1"/>
    <col min="2819" max="2819" width="46.7109375" style="751" customWidth="1"/>
    <col min="2820" max="2820" width="9.140625" style="751"/>
    <col min="2821" max="2821" width="54.85546875" style="751" customWidth="1"/>
    <col min="2822" max="2822" width="54.7109375" style="751" customWidth="1"/>
    <col min="2823" max="2823" width="44.85546875" style="751" customWidth="1"/>
    <col min="2824" max="2824" width="10.28515625" style="751" customWidth="1"/>
    <col min="2825" max="3072" width="9.140625" style="751"/>
    <col min="3073" max="3073" width="0" style="751" hidden="1" customWidth="1"/>
    <col min="3074" max="3074" width="74.5703125" style="751" customWidth="1"/>
    <col min="3075" max="3075" width="46.7109375" style="751" customWidth="1"/>
    <col min="3076" max="3076" width="9.140625" style="751"/>
    <col min="3077" max="3077" width="54.85546875" style="751" customWidth="1"/>
    <col min="3078" max="3078" width="54.7109375" style="751" customWidth="1"/>
    <col min="3079" max="3079" width="44.85546875" style="751" customWidth="1"/>
    <col min="3080" max="3080" width="10.28515625" style="751" customWidth="1"/>
    <col min="3081" max="3328" width="9.140625" style="751"/>
    <col min="3329" max="3329" width="0" style="751" hidden="1" customWidth="1"/>
    <col min="3330" max="3330" width="74.5703125" style="751" customWidth="1"/>
    <col min="3331" max="3331" width="46.7109375" style="751" customWidth="1"/>
    <col min="3332" max="3332" width="9.140625" style="751"/>
    <col min="3333" max="3333" width="54.85546875" style="751" customWidth="1"/>
    <col min="3334" max="3334" width="54.7109375" style="751" customWidth="1"/>
    <col min="3335" max="3335" width="44.85546875" style="751" customWidth="1"/>
    <col min="3336" max="3336" width="10.28515625" style="751" customWidth="1"/>
    <col min="3337" max="3584" width="9.140625" style="751"/>
    <col min="3585" max="3585" width="0" style="751" hidden="1" customWidth="1"/>
    <col min="3586" max="3586" width="74.5703125" style="751" customWidth="1"/>
    <col min="3587" max="3587" width="46.7109375" style="751" customWidth="1"/>
    <col min="3588" max="3588" width="9.140625" style="751"/>
    <col min="3589" max="3589" width="54.85546875" style="751" customWidth="1"/>
    <col min="3590" max="3590" width="54.7109375" style="751" customWidth="1"/>
    <col min="3591" max="3591" width="44.85546875" style="751" customWidth="1"/>
    <col min="3592" max="3592" width="10.28515625" style="751" customWidth="1"/>
    <col min="3593" max="3840" width="9.140625" style="751"/>
    <col min="3841" max="3841" width="0" style="751" hidden="1" customWidth="1"/>
    <col min="3842" max="3842" width="74.5703125" style="751" customWidth="1"/>
    <col min="3843" max="3843" width="46.7109375" style="751" customWidth="1"/>
    <col min="3844" max="3844" width="9.140625" style="751"/>
    <col min="3845" max="3845" width="54.85546875" style="751" customWidth="1"/>
    <col min="3846" max="3846" width="54.7109375" style="751" customWidth="1"/>
    <col min="3847" max="3847" width="44.85546875" style="751" customWidth="1"/>
    <col min="3848" max="3848" width="10.28515625" style="751" customWidth="1"/>
    <col min="3849" max="4096" width="9.140625" style="751"/>
    <col min="4097" max="4097" width="0" style="751" hidden="1" customWidth="1"/>
    <col min="4098" max="4098" width="74.5703125" style="751" customWidth="1"/>
    <col min="4099" max="4099" width="46.7109375" style="751" customWidth="1"/>
    <col min="4100" max="4100" width="9.140625" style="751"/>
    <col min="4101" max="4101" width="54.85546875" style="751" customWidth="1"/>
    <col min="4102" max="4102" width="54.7109375" style="751" customWidth="1"/>
    <col min="4103" max="4103" width="44.85546875" style="751" customWidth="1"/>
    <col min="4104" max="4104" width="10.28515625" style="751" customWidth="1"/>
    <col min="4105" max="4352" width="9.140625" style="751"/>
    <col min="4353" max="4353" width="0" style="751" hidden="1" customWidth="1"/>
    <col min="4354" max="4354" width="74.5703125" style="751" customWidth="1"/>
    <col min="4355" max="4355" width="46.7109375" style="751" customWidth="1"/>
    <col min="4356" max="4356" width="9.140625" style="751"/>
    <col min="4357" max="4357" width="54.85546875" style="751" customWidth="1"/>
    <col min="4358" max="4358" width="54.7109375" style="751" customWidth="1"/>
    <col min="4359" max="4359" width="44.85546875" style="751" customWidth="1"/>
    <col min="4360" max="4360" width="10.28515625" style="751" customWidth="1"/>
    <col min="4361" max="4608" width="9.140625" style="751"/>
    <col min="4609" max="4609" width="0" style="751" hidden="1" customWidth="1"/>
    <col min="4610" max="4610" width="74.5703125" style="751" customWidth="1"/>
    <col min="4611" max="4611" width="46.7109375" style="751" customWidth="1"/>
    <col min="4612" max="4612" width="9.140625" style="751"/>
    <col min="4613" max="4613" width="54.85546875" style="751" customWidth="1"/>
    <col min="4614" max="4614" width="54.7109375" style="751" customWidth="1"/>
    <col min="4615" max="4615" width="44.85546875" style="751" customWidth="1"/>
    <col min="4616" max="4616" width="10.28515625" style="751" customWidth="1"/>
    <col min="4617" max="4864" width="9.140625" style="751"/>
    <col min="4865" max="4865" width="0" style="751" hidden="1" customWidth="1"/>
    <col min="4866" max="4866" width="74.5703125" style="751" customWidth="1"/>
    <col min="4867" max="4867" width="46.7109375" style="751" customWidth="1"/>
    <col min="4868" max="4868" width="9.140625" style="751"/>
    <col min="4869" max="4869" width="54.85546875" style="751" customWidth="1"/>
    <col min="4870" max="4870" width="54.7109375" style="751" customWidth="1"/>
    <col min="4871" max="4871" width="44.85546875" style="751" customWidth="1"/>
    <col min="4872" max="4872" width="10.28515625" style="751" customWidth="1"/>
    <col min="4873" max="5120" width="9.140625" style="751"/>
    <col min="5121" max="5121" width="0" style="751" hidden="1" customWidth="1"/>
    <col min="5122" max="5122" width="74.5703125" style="751" customWidth="1"/>
    <col min="5123" max="5123" width="46.7109375" style="751" customWidth="1"/>
    <col min="5124" max="5124" width="9.140625" style="751"/>
    <col min="5125" max="5125" width="54.85546875" style="751" customWidth="1"/>
    <col min="5126" max="5126" width="54.7109375" style="751" customWidth="1"/>
    <col min="5127" max="5127" width="44.85546875" style="751" customWidth="1"/>
    <col min="5128" max="5128" width="10.28515625" style="751" customWidth="1"/>
    <col min="5129" max="5376" width="9.140625" style="751"/>
    <col min="5377" max="5377" width="0" style="751" hidden="1" customWidth="1"/>
    <col min="5378" max="5378" width="74.5703125" style="751" customWidth="1"/>
    <col min="5379" max="5379" width="46.7109375" style="751" customWidth="1"/>
    <col min="5380" max="5380" width="9.140625" style="751"/>
    <col min="5381" max="5381" width="54.85546875" style="751" customWidth="1"/>
    <col min="5382" max="5382" width="54.7109375" style="751" customWidth="1"/>
    <col min="5383" max="5383" width="44.85546875" style="751" customWidth="1"/>
    <col min="5384" max="5384" width="10.28515625" style="751" customWidth="1"/>
    <col min="5385" max="5632" width="9.140625" style="751"/>
    <col min="5633" max="5633" width="0" style="751" hidden="1" customWidth="1"/>
    <col min="5634" max="5634" width="74.5703125" style="751" customWidth="1"/>
    <col min="5635" max="5635" width="46.7109375" style="751" customWidth="1"/>
    <col min="5636" max="5636" width="9.140625" style="751"/>
    <col min="5637" max="5637" width="54.85546875" style="751" customWidth="1"/>
    <col min="5638" max="5638" width="54.7109375" style="751" customWidth="1"/>
    <col min="5639" max="5639" width="44.85546875" style="751" customWidth="1"/>
    <col min="5640" max="5640" width="10.28515625" style="751" customWidth="1"/>
    <col min="5641" max="5888" width="9.140625" style="751"/>
    <col min="5889" max="5889" width="0" style="751" hidden="1" customWidth="1"/>
    <col min="5890" max="5890" width="74.5703125" style="751" customWidth="1"/>
    <col min="5891" max="5891" width="46.7109375" style="751" customWidth="1"/>
    <col min="5892" max="5892" width="9.140625" style="751"/>
    <col min="5893" max="5893" width="54.85546875" style="751" customWidth="1"/>
    <col min="5894" max="5894" width="54.7109375" style="751" customWidth="1"/>
    <col min="5895" max="5895" width="44.85546875" style="751" customWidth="1"/>
    <col min="5896" max="5896" width="10.28515625" style="751" customWidth="1"/>
    <col min="5897" max="6144" width="9.140625" style="751"/>
    <col min="6145" max="6145" width="0" style="751" hidden="1" customWidth="1"/>
    <col min="6146" max="6146" width="74.5703125" style="751" customWidth="1"/>
    <col min="6147" max="6147" width="46.7109375" style="751" customWidth="1"/>
    <col min="6148" max="6148" width="9.140625" style="751"/>
    <col min="6149" max="6149" width="54.85546875" style="751" customWidth="1"/>
    <col min="6150" max="6150" width="54.7109375" style="751" customWidth="1"/>
    <col min="6151" max="6151" width="44.85546875" style="751" customWidth="1"/>
    <col min="6152" max="6152" width="10.28515625" style="751" customWidth="1"/>
    <col min="6153" max="6400" width="9.140625" style="751"/>
    <col min="6401" max="6401" width="0" style="751" hidden="1" customWidth="1"/>
    <col min="6402" max="6402" width="74.5703125" style="751" customWidth="1"/>
    <col min="6403" max="6403" width="46.7109375" style="751" customWidth="1"/>
    <col min="6404" max="6404" width="9.140625" style="751"/>
    <col min="6405" max="6405" width="54.85546875" style="751" customWidth="1"/>
    <col min="6406" max="6406" width="54.7109375" style="751" customWidth="1"/>
    <col min="6407" max="6407" width="44.85546875" style="751" customWidth="1"/>
    <col min="6408" max="6408" width="10.28515625" style="751" customWidth="1"/>
    <col min="6409" max="6656" width="9.140625" style="751"/>
    <col min="6657" max="6657" width="0" style="751" hidden="1" customWidth="1"/>
    <col min="6658" max="6658" width="74.5703125" style="751" customWidth="1"/>
    <col min="6659" max="6659" width="46.7109375" style="751" customWidth="1"/>
    <col min="6660" max="6660" width="9.140625" style="751"/>
    <col min="6661" max="6661" width="54.85546875" style="751" customWidth="1"/>
    <col min="6662" max="6662" width="54.7109375" style="751" customWidth="1"/>
    <col min="6663" max="6663" width="44.85546875" style="751" customWidth="1"/>
    <col min="6664" max="6664" width="10.28515625" style="751" customWidth="1"/>
    <col min="6665" max="6912" width="9.140625" style="751"/>
    <col min="6913" max="6913" width="0" style="751" hidden="1" customWidth="1"/>
    <col min="6914" max="6914" width="74.5703125" style="751" customWidth="1"/>
    <col min="6915" max="6915" width="46.7109375" style="751" customWidth="1"/>
    <col min="6916" max="6916" width="9.140625" style="751"/>
    <col min="6917" max="6917" width="54.85546875" style="751" customWidth="1"/>
    <col min="6918" max="6918" width="54.7109375" style="751" customWidth="1"/>
    <col min="6919" max="6919" width="44.85546875" style="751" customWidth="1"/>
    <col min="6920" max="6920" width="10.28515625" style="751" customWidth="1"/>
    <col min="6921" max="7168" width="9.140625" style="751"/>
    <col min="7169" max="7169" width="0" style="751" hidden="1" customWidth="1"/>
    <col min="7170" max="7170" width="74.5703125" style="751" customWidth="1"/>
    <col min="7171" max="7171" width="46.7109375" style="751" customWidth="1"/>
    <col min="7172" max="7172" width="9.140625" style="751"/>
    <col min="7173" max="7173" width="54.85546875" style="751" customWidth="1"/>
    <col min="7174" max="7174" width="54.7109375" style="751" customWidth="1"/>
    <col min="7175" max="7175" width="44.85546875" style="751" customWidth="1"/>
    <col min="7176" max="7176" width="10.28515625" style="751" customWidth="1"/>
    <col min="7177" max="7424" width="9.140625" style="751"/>
    <col min="7425" max="7425" width="0" style="751" hidden="1" customWidth="1"/>
    <col min="7426" max="7426" width="74.5703125" style="751" customWidth="1"/>
    <col min="7427" max="7427" width="46.7109375" style="751" customWidth="1"/>
    <col min="7428" max="7428" width="9.140625" style="751"/>
    <col min="7429" max="7429" width="54.85546875" style="751" customWidth="1"/>
    <col min="7430" max="7430" width="54.7109375" style="751" customWidth="1"/>
    <col min="7431" max="7431" width="44.85546875" style="751" customWidth="1"/>
    <col min="7432" max="7432" width="10.28515625" style="751" customWidth="1"/>
    <col min="7433" max="7680" width="9.140625" style="751"/>
    <col min="7681" max="7681" width="0" style="751" hidden="1" customWidth="1"/>
    <col min="7682" max="7682" width="74.5703125" style="751" customWidth="1"/>
    <col min="7683" max="7683" width="46.7109375" style="751" customWidth="1"/>
    <col min="7684" max="7684" width="9.140625" style="751"/>
    <col min="7685" max="7685" width="54.85546875" style="751" customWidth="1"/>
    <col min="7686" max="7686" width="54.7109375" style="751" customWidth="1"/>
    <col min="7687" max="7687" width="44.85546875" style="751" customWidth="1"/>
    <col min="7688" max="7688" width="10.28515625" style="751" customWidth="1"/>
    <col min="7689" max="7936" width="9.140625" style="751"/>
    <col min="7937" max="7937" width="0" style="751" hidden="1" customWidth="1"/>
    <col min="7938" max="7938" width="74.5703125" style="751" customWidth="1"/>
    <col min="7939" max="7939" width="46.7109375" style="751" customWidth="1"/>
    <col min="7940" max="7940" width="9.140625" style="751"/>
    <col min="7941" max="7941" width="54.85546875" style="751" customWidth="1"/>
    <col min="7942" max="7942" width="54.7109375" style="751" customWidth="1"/>
    <col min="7943" max="7943" width="44.85546875" style="751" customWidth="1"/>
    <col min="7944" max="7944" width="10.28515625" style="751" customWidth="1"/>
    <col min="7945" max="8192" width="9.140625" style="751"/>
    <col min="8193" max="8193" width="0" style="751" hidden="1" customWidth="1"/>
    <col min="8194" max="8194" width="74.5703125" style="751" customWidth="1"/>
    <col min="8195" max="8195" width="46.7109375" style="751" customWidth="1"/>
    <col min="8196" max="8196" width="9.140625" style="751"/>
    <col min="8197" max="8197" width="54.85546875" style="751" customWidth="1"/>
    <col min="8198" max="8198" width="54.7109375" style="751" customWidth="1"/>
    <col min="8199" max="8199" width="44.85546875" style="751" customWidth="1"/>
    <col min="8200" max="8200" width="10.28515625" style="751" customWidth="1"/>
    <col min="8201" max="8448" width="9.140625" style="751"/>
    <col min="8449" max="8449" width="0" style="751" hidden="1" customWidth="1"/>
    <col min="8450" max="8450" width="74.5703125" style="751" customWidth="1"/>
    <col min="8451" max="8451" width="46.7109375" style="751" customWidth="1"/>
    <col min="8452" max="8452" width="9.140625" style="751"/>
    <col min="8453" max="8453" width="54.85546875" style="751" customWidth="1"/>
    <col min="8454" max="8454" width="54.7109375" style="751" customWidth="1"/>
    <col min="8455" max="8455" width="44.85546875" style="751" customWidth="1"/>
    <col min="8456" max="8456" width="10.28515625" style="751" customWidth="1"/>
    <col min="8457" max="8704" width="9.140625" style="751"/>
    <col min="8705" max="8705" width="0" style="751" hidden="1" customWidth="1"/>
    <col min="8706" max="8706" width="74.5703125" style="751" customWidth="1"/>
    <col min="8707" max="8707" width="46.7109375" style="751" customWidth="1"/>
    <col min="8708" max="8708" width="9.140625" style="751"/>
    <col min="8709" max="8709" width="54.85546875" style="751" customWidth="1"/>
    <col min="8710" max="8710" width="54.7109375" style="751" customWidth="1"/>
    <col min="8711" max="8711" width="44.85546875" style="751" customWidth="1"/>
    <col min="8712" max="8712" width="10.28515625" style="751" customWidth="1"/>
    <col min="8713" max="8960" width="9.140625" style="751"/>
    <col min="8961" max="8961" width="0" style="751" hidden="1" customWidth="1"/>
    <col min="8962" max="8962" width="74.5703125" style="751" customWidth="1"/>
    <col min="8963" max="8963" width="46.7109375" style="751" customWidth="1"/>
    <col min="8964" max="8964" width="9.140625" style="751"/>
    <col min="8965" max="8965" width="54.85546875" style="751" customWidth="1"/>
    <col min="8966" max="8966" width="54.7109375" style="751" customWidth="1"/>
    <col min="8967" max="8967" width="44.85546875" style="751" customWidth="1"/>
    <col min="8968" max="8968" width="10.28515625" style="751" customWidth="1"/>
    <col min="8969" max="9216" width="9.140625" style="751"/>
    <col min="9217" max="9217" width="0" style="751" hidden="1" customWidth="1"/>
    <col min="9218" max="9218" width="74.5703125" style="751" customWidth="1"/>
    <col min="9219" max="9219" width="46.7109375" style="751" customWidth="1"/>
    <col min="9220" max="9220" width="9.140625" style="751"/>
    <col min="9221" max="9221" width="54.85546875" style="751" customWidth="1"/>
    <col min="9222" max="9222" width="54.7109375" style="751" customWidth="1"/>
    <col min="9223" max="9223" width="44.85546875" style="751" customWidth="1"/>
    <col min="9224" max="9224" width="10.28515625" style="751" customWidth="1"/>
    <col min="9225" max="9472" width="9.140625" style="751"/>
    <col min="9473" max="9473" width="0" style="751" hidden="1" customWidth="1"/>
    <col min="9474" max="9474" width="74.5703125" style="751" customWidth="1"/>
    <col min="9475" max="9475" width="46.7109375" style="751" customWidth="1"/>
    <col min="9476" max="9476" width="9.140625" style="751"/>
    <col min="9477" max="9477" width="54.85546875" style="751" customWidth="1"/>
    <col min="9478" max="9478" width="54.7109375" style="751" customWidth="1"/>
    <col min="9479" max="9479" width="44.85546875" style="751" customWidth="1"/>
    <col min="9480" max="9480" width="10.28515625" style="751" customWidth="1"/>
    <col min="9481" max="9728" width="9.140625" style="751"/>
    <col min="9729" max="9729" width="0" style="751" hidden="1" customWidth="1"/>
    <col min="9730" max="9730" width="74.5703125" style="751" customWidth="1"/>
    <col min="9731" max="9731" width="46.7109375" style="751" customWidth="1"/>
    <col min="9732" max="9732" width="9.140625" style="751"/>
    <col min="9733" max="9733" width="54.85546875" style="751" customWidth="1"/>
    <col min="9734" max="9734" width="54.7109375" style="751" customWidth="1"/>
    <col min="9735" max="9735" width="44.85546875" style="751" customWidth="1"/>
    <col min="9736" max="9736" width="10.28515625" style="751" customWidth="1"/>
    <col min="9737" max="9984" width="9.140625" style="751"/>
    <col min="9985" max="9985" width="0" style="751" hidden="1" customWidth="1"/>
    <col min="9986" max="9986" width="74.5703125" style="751" customWidth="1"/>
    <col min="9987" max="9987" width="46.7109375" style="751" customWidth="1"/>
    <col min="9988" max="9988" width="9.140625" style="751"/>
    <col min="9989" max="9989" width="54.85546875" style="751" customWidth="1"/>
    <col min="9990" max="9990" width="54.7109375" style="751" customWidth="1"/>
    <col min="9991" max="9991" width="44.85546875" style="751" customWidth="1"/>
    <col min="9992" max="9992" width="10.28515625" style="751" customWidth="1"/>
    <col min="9993" max="10240" width="9.140625" style="751"/>
    <col min="10241" max="10241" width="0" style="751" hidden="1" customWidth="1"/>
    <col min="10242" max="10242" width="74.5703125" style="751" customWidth="1"/>
    <col min="10243" max="10243" width="46.7109375" style="751" customWidth="1"/>
    <col min="10244" max="10244" width="9.140625" style="751"/>
    <col min="10245" max="10245" width="54.85546875" style="751" customWidth="1"/>
    <col min="10246" max="10246" width="54.7109375" style="751" customWidth="1"/>
    <col min="10247" max="10247" width="44.85546875" style="751" customWidth="1"/>
    <col min="10248" max="10248" width="10.28515625" style="751" customWidth="1"/>
    <col min="10249" max="10496" width="9.140625" style="751"/>
    <col min="10497" max="10497" width="0" style="751" hidden="1" customWidth="1"/>
    <col min="10498" max="10498" width="74.5703125" style="751" customWidth="1"/>
    <col min="10499" max="10499" width="46.7109375" style="751" customWidth="1"/>
    <col min="10500" max="10500" width="9.140625" style="751"/>
    <col min="10501" max="10501" width="54.85546875" style="751" customWidth="1"/>
    <col min="10502" max="10502" width="54.7109375" style="751" customWidth="1"/>
    <col min="10503" max="10503" width="44.85546875" style="751" customWidth="1"/>
    <col min="10504" max="10504" width="10.28515625" style="751" customWidth="1"/>
    <col min="10505" max="10752" width="9.140625" style="751"/>
    <col min="10753" max="10753" width="0" style="751" hidden="1" customWidth="1"/>
    <col min="10754" max="10754" width="74.5703125" style="751" customWidth="1"/>
    <col min="10755" max="10755" width="46.7109375" style="751" customWidth="1"/>
    <col min="10756" max="10756" width="9.140625" style="751"/>
    <col min="10757" max="10757" width="54.85546875" style="751" customWidth="1"/>
    <col min="10758" max="10758" width="54.7109375" style="751" customWidth="1"/>
    <col min="10759" max="10759" width="44.85546875" style="751" customWidth="1"/>
    <col min="10760" max="10760" width="10.28515625" style="751" customWidth="1"/>
    <col min="10761" max="11008" width="9.140625" style="751"/>
    <col min="11009" max="11009" width="0" style="751" hidden="1" customWidth="1"/>
    <col min="11010" max="11010" width="74.5703125" style="751" customWidth="1"/>
    <col min="11011" max="11011" width="46.7109375" style="751" customWidth="1"/>
    <col min="11012" max="11012" width="9.140625" style="751"/>
    <col min="11013" max="11013" width="54.85546875" style="751" customWidth="1"/>
    <col min="11014" max="11014" width="54.7109375" style="751" customWidth="1"/>
    <col min="11015" max="11015" width="44.85546875" style="751" customWidth="1"/>
    <col min="11016" max="11016" width="10.28515625" style="751" customWidth="1"/>
    <col min="11017" max="11264" width="9.140625" style="751"/>
    <col min="11265" max="11265" width="0" style="751" hidden="1" customWidth="1"/>
    <col min="11266" max="11266" width="74.5703125" style="751" customWidth="1"/>
    <col min="11267" max="11267" width="46.7109375" style="751" customWidth="1"/>
    <col min="11268" max="11268" width="9.140625" style="751"/>
    <col min="11269" max="11269" width="54.85546875" style="751" customWidth="1"/>
    <col min="11270" max="11270" width="54.7109375" style="751" customWidth="1"/>
    <col min="11271" max="11271" width="44.85546875" style="751" customWidth="1"/>
    <col min="11272" max="11272" width="10.28515625" style="751" customWidth="1"/>
    <col min="11273" max="11520" width="9.140625" style="751"/>
    <col min="11521" max="11521" width="0" style="751" hidden="1" customWidth="1"/>
    <col min="11522" max="11522" width="74.5703125" style="751" customWidth="1"/>
    <col min="11523" max="11523" width="46.7109375" style="751" customWidth="1"/>
    <col min="11524" max="11524" width="9.140625" style="751"/>
    <col min="11525" max="11525" width="54.85546875" style="751" customWidth="1"/>
    <col min="11526" max="11526" width="54.7109375" style="751" customWidth="1"/>
    <col min="11527" max="11527" width="44.85546875" style="751" customWidth="1"/>
    <col min="11528" max="11528" width="10.28515625" style="751" customWidth="1"/>
    <col min="11529" max="11776" width="9.140625" style="751"/>
    <col min="11777" max="11777" width="0" style="751" hidden="1" customWidth="1"/>
    <col min="11778" max="11778" width="74.5703125" style="751" customWidth="1"/>
    <col min="11779" max="11779" width="46.7109375" style="751" customWidth="1"/>
    <col min="11780" max="11780" width="9.140625" style="751"/>
    <col min="11781" max="11781" width="54.85546875" style="751" customWidth="1"/>
    <col min="11782" max="11782" width="54.7109375" style="751" customWidth="1"/>
    <col min="11783" max="11783" width="44.85546875" style="751" customWidth="1"/>
    <col min="11784" max="11784" width="10.28515625" style="751" customWidth="1"/>
    <col min="11785" max="12032" width="9.140625" style="751"/>
    <col min="12033" max="12033" width="0" style="751" hidden="1" customWidth="1"/>
    <col min="12034" max="12034" width="74.5703125" style="751" customWidth="1"/>
    <col min="12035" max="12035" width="46.7109375" style="751" customWidth="1"/>
    <col min="12036" max="12036" width="9.140625" style="751"/>
    <col min="12037" max="12037" width="54.85546875" style="751" customWidth="1"/>
    <col min="12038" max="12038" width="54.7109375" style="751" customWidth="1"/>
    <col min="12039" max="12039" width="44.85546875" style="751" customWidth="1"/>
    <col min="12040" max="12040" width="10.28515625" style="751" customWidth="1"/>
    <col min="12041" max="12288" width="9.140625" style="751"/>
    <col min="12289" max="12289" width="0" style="751" hidden="1" customWidth="1"/>
    <col min="12290" max="12290" width="74.5703125" style="751" customWidth="1"/>
    <col min="12291" max="12291" width="46.7109375" style="751" customWidth="1"/>
    <col min="12292" max="12292" width="9.140625" style="751"/>
    <col min="12293" max="12293" width="54.85546875" style="751" customWidth="1"/>
    <col min="12294" max="12294" width="54.7109375" style="751" customWidth="1"/>
    <col min="12295" max="12295" width="44.85546875" style="751" customWidth="1"/>
    <col min="12296" max="12296" width="10.28515625" style="751" customWidth="1"/>
    <col min="12297" max="12544" width="9.140625" style="751"/>
    <col min="12545" max="12545" width="0" style="751" hidden="1" customWidth="1"/>
    <col min="12546" max="12546" width="74.5703125" style="751" customWidth="1"/>
    <col min="12547" max="12547" width="46.7109375" style="751" customWidth="1"/>
    <col min="12548" max="12548" width="9.140625" style="751"/>
    <col min="12549" max="12549" width="54.85546875" style="751" customWidth="1"/>
    <col min="12550" max="12550" width="54.7109375" style="751" customWidth="1"/>
    <col min="12551" max="12551" width="44.85546875" style="751" customWidth="1"/>
    <col min="12552" max="12552" width="10.28515625" style="751" customWidth="1"/>
    <col min="12553" max="12800" width="9.140625" style="751"/>
    <col min="12801" max="12801" width="0" style="751" hidden="1" customWidth="1"/>
    <col min="12802" max="12802" width="74.5703125" style="751" customWidth="1"/>
    <col min="12803" max="12803" width="46.7109375" style="751" customWidth="1"/>
    <col min="12804" max="12804" width="9.140625" style="751"/>
    <col min="12805" max="12805" width="54.85546875" style="751" customWidth="1"/>
    <col min="12806" max="12806" width="54.7109375" style="751" customWidth="1"/>
    <col min="12807" max="12807" width="44.85546875" style="751" customWidth="1"/>
    <col min="12808" max="12808" width="10.28515625" style="751" customWidth="1"/>
    <col min="12809" max="13056" width="9.140625" style="751"/>
    <col min="13057" max="13057" width="0" style="751" hidden="1" customWidth="1"/>
    <col min="13058" max="13058" width="74.5703125" style="751" customWidth="1"/>
    <col min="13059" max="13059" width="46.7109375" style="751" customWidth="1"/>
    <col min="13060" max="13060" width="9.140625" style="751"/>
    <col min="13061" max="13061" width="54.85546875" style="751" customWidth="1"/>
    <col min="13062" max="13062" width="54.7109375" style="751" customWidth="1"/>
    <col min="13063" max="13063" width="44.85546875" style="751" customWidth="1"/>
    <col min="13064" max="13064" width="10.28515625" style="751" customWidth="1"/>
    <col min="13065" max="13312" width="9.140625" style="751"/>
    <col min="13313" max="13313" width="0" style="751" hidden="1" customWidth="1"/>
    <col min="13314" max="13314" width="74.5703125" style="751" customWidth="1"/>
    <col min="13315" max="13315" width="46.7109375" style="751" customWidth="1"/>
    <col min="13316" max="13316" width="9.140625" style="751"/>
    <col min="13317" max="13317" width="54.85546875" style="751" customWidth="1"/>
    <col min="13318" max="13318" width="54.7109375" style="751" customWidth="1"/>
    <col min="13319" max="13319" width="44.85546875" style="751" customWidth="1"/>
    <col min="13320" max="13320" width="10.28515625" style="751" customWidth="1"/>
    <col min="13321" max="13568" width="9.140625" style="751"/>
    <col min="13569" max="13569" width="0" style="751" hidden="1" customWidth="1"/>
    <col min="13570" max="13570" width="74.5703125" style="751" customWidth="1"/>
    <col min="13571" max="13571" width="46.7109375" style="751" customWidth="1"/>
    <col min="13572" max="13572" width="9.140625" style="751"/>
    <col min="13573" max="13573" width="54.85546875" style="751" customWidth="1"/>
    <col min="13574" max="13574" width="54.7109375" style="751" customWidth="1"/>
    <col min="13575" max="13575" width="44.85546875" style="751" customWidth="1"/>
    <col min="13576" max="13576" width="10.28515625" style="751" customWidth="1"/>
    <col min="13577" max="13824" width="9.140625" style="751"/>
    <col min="13825" max="13825" width="0" style="751" hidden="1" customWidth="1"/>
    <col min="13826" max="13826" width="74.5703125" style="751" customWidth="1"/>
    <col min="13827" max="13827" width="46.7109375" style="751" customWidth="1"/>
    <col min="13828" max="13828" width="9.140625" style="751"/>
    <col min="13829" max="13829" width="54.85546875" style="751" customWidth="1"/>
    <col min="13830" max="13830" width="54.7109375" style="751" customWidth="1"/>
    <col min="13831" max="13831" width="44.85546875" style="751" customWidth="1"/>
    <col min="13832" max="13832" width="10.28515625" style="751" customWidth="1"/>
    <col min="13833" max="14080" width="9.140625" style="751"/>
    <col min="14081" max="14081" width="0" style="751" hidden="1" customWidth="1"/>
    <col min="14082" max="14082" width="74.5703125" style="751" customWidth="1"/>
    <col min="14083" max="14083" width="46.7109375" style="751" customWidth="1"/>
    <col min="14084" max="14084" width="9.140625" style="751"/>
    <col min="14085" max="14085" width="54.85546875" style="751" customWidth="1"/>
    <col min="14086" max="14086" width="54.7109375" style="751" customWidth="1"/>
    <col min="14087" max="14087" width="44.85546875" style="751" customWidth="1"/>
    <col min="14088" max="14088" width="10.28515625" style="751" customWidth="1"/>
    <col min="14089" max="14336" width="9.140625" style="751"/>
    <col min="14337" max="14337" width="0" style="751" hidden="1" customWidth="1"/>
    <col min="14338" max="14338" width="74.5703125" style="751" customWidth="1"/>
    <col min="14339" max="14339" width="46.7109375" style="751" customWidth="1"/>
    <col min="14340" max="14340" width="9.140625" style="751"/>
    <col min="14341" max="14341" width="54.85546875" style="751" customWidth="1"/>
    <col min="14342" max="14342" width="54.7109375" style="751" customWidth="1"/>
    <col min="14343" max="14343" width="44.85546875" style="751" customWidth="1"/>
    <col min="14344" max="14344" width="10.28515625" style="751" customWidth="1"/>
    <col min="14345" max="14592" width="9.140625" style="751"/>
    <col min="14593" max="14593" width="0" style="751" hidden="1" customWidth="1"/>
    <col min="14594" max="14594" width="74.5703125" style="751" customWidth="1"/>
    <col min="14595" max="14595" width="46.7109375" style="751" customWidth="1"/>
    <col min="14596" max="14596" width="9.140625" style="751"/>
    <col min="14597" max="14597" width="54.85546875" style="751" customWidth="1"/>
    <col min="14598" max="14598" width="54.7109375" style="751" customWidth="1"/>
    <col min="14599" max="14599" width="44.85546875" style="751" customWidth="1"/>
    <col min="14600" max="14600" width="10.28515625" style="751" customWidth="1"/>
    <col min="14601" max="14848" width="9.140625" style="751"/>
    <col min="14849" max="14849" width="0" style="751" hidden="1" customWidth="1"/>
    <col min="14850" max="14850" width="74.5703125" style="751" customWidth="1"/>
    <col min="14851" max="14851" width="46.7109375" style="751" customWidth="1"/>
    <col min="14852" max="14852" width="9.140625" style="751"/>
    <col min="14853" max="14853" width="54.85546875" style="751" customWidth="1"/>
    <col min="14854" max="14854" width="54.7109375" style="751" customWidth="1"/>
    <col min="14855" max="14855" width="44.85546875" style="751" customWidth="1"/>
    <col min="14856" max="14856" width="10.28515625" style="751" customWidth="1"/>
    <col min="14857" max="15104" width="9.140625" style="751"/>
    <col min="15105" max="15105" width="0" style="751" hidden="1" customWidth="1"/>
    <col min="15106" max="15106" width="74.5703125" style="751" customWidth="1"/>
    <col min="15107" max="15107" width="46.7109375" style="751" customWidth="1"/>
    <col min="15108" max="15108" width="9.140625" style="751"/>
    <col min="15109" max="15109" width="54.85546875" style="751" customWidth="1"/>
    <col min="15110" max="15110" width="54.7109375" style="751" customWidth="1"/>
    <col min="15111" max="15111" width="44.85546875" style="751" customWidth="1"/>
    <col min="15112" max="15112" width="10.28515625" style="751" customWidth="1"/>
    <col min="15113" max="15360" width="9.140625" style="751"/>
    <col min="15361" max="15361" width="0" style="751" hidden="1" customWidth="1"/>
    <col min="15362" max="15362" width="74.5703125" style="751" customWidth="1"/>
    <col min="15363" max="15363" width="46.7109375" style="751" customWidth="1"/>
    <col min="15364" max="15364" width="9.140625" style="751"/>
    <col min="15365" max="15365" width="54.85546875" style="751" customWidth="1"/>
    <col min="15366" max="15366" width="54.7109375" style="751" customWidth="1"/>
    <col min="15367" max="15367" width="44.85546875" style="751" customWidth="1"/>
    <col min="15368" max="15368" width="10.28515625" style="751" customWidth="1"/>
    <col min="15369" max="15616" width="9.140625" style="751"/>
    <col min="15617" max="15617" width="0" style="751" hidden="1" customWidth="1"/>
    <col min="15618" max="15618" width="74.5703125" style="751" customWidth="1"/>
    <col min="15619" max="15619" width="46.7109375" style="751" customWidth="1"/>
    <col min="15620" max="15620" width="9.140625" style="751"/>
    <col min="15621" max="15621" width="54.85546875" style="751" customWidth="1"/>
    <col min="15622" max="15622" width="54.7109375" style="751" customWidth="1"/>
    <col min="15623" max="15623" width="44.85546875" style="751" customWidth="1"/>
    <col min="15624" max="15624" width="10.28515625" style="751" customWidth="1"/>
    <col min="15625" max="15872" width="9.140625" style="751"/>
    <col min="15873" max="15873" width="0" style="751" hidden="1" customWidth="1"/>
    <col min="15874" max="15874" width="74.5703125" style="751" customWidth="1"/>
    <col min="15875" max="15875" width="46.7109375" style="751" customWidth="1"/>
    <col min="15876" max="15876" width="9.140625" style="751"/>
    <col min="15877" max="15877" width="54.85546875" style="751" customWidth="1"/>
    <col min="15878" max="15878" width="54.7109375" style="751" customWidth="1"/>
    <col min="15879" max="15879" width="44.85546875" style="751" customWidth="1"/>
    <col min="15880" max="15880" width="10.28515625" style="751" customWidth="1"/>
    <col min="15881" max="16128" width="9.140625" style="751"/>
    <col min="16129" max="16129" width="0" style="751" hidden="1" customWidth="1"/>
    <col min="16130" max="16130" width="74.5703125" style="751" customWidth="1"/>
    <col min="16131" max="16131" width="46.7109375" style="751" customWidth="1"/>
    <col min="16132" max="16132" width="9.140625" style="751"/>
    <col min="16133" max="16133" width="54.85546875" style="751" customWidth="1"/>
    <col min="16134" max="16134" width="54.7109375" style="751" customWidth="1"/>
    <col min="16135" max="16135" width="44.85546875" style="751" customWidth="1"/>
    <col min="16136" max="16136" width="10.28515625" style="751" customWidth="1"/>
    <col min="16137" max="16384" width="9.140625" style="751"/>
  </cols>
  <sheetData>
    <row r="1" spans="2:8" ht="101.25" customHeight="1">
      <c r="B1" s="862" t="str">
        <f>Basic!B1</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C1" s="862"/>
    </row>
    <row r="2" spans="2:8" ht="16.5" customHeight="1">
      <c r="B2" s="863" t="str">
        <f>Basic!B5</f>
        <v>SPEC. NO.:5002002022/CONDUCTOR/DOM/A00 - CC CS -1</v>
      </c>
      <c r="C2" s="863"/>
      <c r="D2" s="752">
        <v>1</v>
      </c>
      <c r="E2" s="753" t="s">
        <v>492</v>
      </c>
      <c r="F2" s="754" t="s">
        <v>481</v>
      </c>
      <c r="H2" s="755"/>
    </row>
    <row r="3" spans="2:8">
      <c r="B3" s="756"/>
      <c r="C3" s="756"/>
      <c r="D3" s="752">
        <v>2</v>
      </c>
      <c r="E3" s="753" t="s">
        <v>491</v>
      </c>
      <c r="F3" s="754" t="s">
        <v>482</v>
      </c>
      <c r="H3" s="755"/>
    </row>
    <row r="4" spans="2:8">
      <c r="B4" s="864" t="s">
        <v>483</v>
      </c>
      <c r="C4" s="864"/>
      <c r="D4" s="752">
        <v>3</v>
      </c>
      <c r="E4" s="753" t="s">
        <v>484</v>
      </c>
      <c r="F4" s="754" t="s">
        <v>485</v>
      </c>
      <c r="H4" s="755"/>
    </row>
    <row r="5" spans="2:8" ht="16.5" thickBot="1">
      <c r="B5" s="757"/>
      <c r="C5" s="758"/>
      <c r="D5" s="752">
        <v>4</v>
      </c>
      <c r="E5" s="754" t="s">
        <v>490</v>
      </c>
      <c r="F5" s="754" t="s">
        <v>486</v>
      </c>
      <c r="H5" s="755"/>
    </row>
    <row r="6" spans="2:8" ht="33" customHeight="1" thickBot="1">
      <c r="B6" s="759" t="s">
        <v>487</v>
      </c>
      <c r="C6" s="760"/>
      <c r="D6" s="761">
        <f>IF(C6=E2,1,IF(C6=E3,2,IF(C6=E4,3,4)))</f>
        <v>4</v>
      </c>
      <c r="F6" s="755"/>
      <c r="G6" s="755"/>
      <c r="H6" s="755"/>
    </row>
    <row r="7" spans="2:8" ht="51" customHeight="1">
      <c r="B7" s="762"/>
      <c r="C7" s="805" t="str">
        <f>IF(D6=1,F2,IF(D6=2,F3,IF(D6=3,F4,F5)))</f>
        <v>{Meeting the requirements specific to Joint Ventures given under para 1.5 of Annexure-A (BDS)}</v>
      </c>
      <c r="E7" s="763"/>
      <c r="F7" s="764"/>
    </row>
    <row r="8" spans="2:8" ht="38.25" hidden="1" customHeight="1" thickBot="1">
      <c r="B8" s="765" t="str">
        <f>IF(D6=4,"Requirements Specific to Joint Ventures","")</f>
        <v>Requirements Specific to Joint Ventures</v>
      </c>
      <c r="C8" s="766"/>
      <c r="D8" s="767"/>
      <c r="E8" s="763"/>
      <c r="F8" s="768"/>
    </row>
    <row r="9" spans="2:8" ht="34.5" customHeight="1">
      <c r="B9" s="769" t="str">
        <f>IF(D6=1,"Name of Qualified Manufacturer",IF(D6=2,"Name of Individual Firm",IF(D6=3,"Name of the Licensee of Licensor",IF(D6=4,"Name of the Lead Partner "))))</f>
        <v xml:space="preserve">Name of the Lead Partner </v>
      </c>
      <c r="C9" s="770"/>
      <c r="F9" s="771"/>
    </row>
    <row r="10" spans="2:8" ht="23.25" customHeight="1">
      <c r="B10" s="772" t="s">
        <v>488</v>
      </c>
      <c r="C10" s="773"/>
      <c r="F10" s="771"/>
    </row>
    <row r="11" spans="2:8" ht="19.5" customHeight="1">
      <c r="B11" s="774"/>
      <c r="C11" s="773"/>
    </row>
    <row r="12" spans="2:8" ht="21.75" customHeight="1">
      <c r="B12" s="775"/>
      <c r="C12" s="776"/>
    </row>
    <row r="13" spans="2:8" ht="18.75" customHeight="1">
      <c r="B13" s="777"/>
      <c r="C13" s="778"/>
    </row>
    <row r="14" spans="2:8" ht="38.25" customHeight="1">
      <c r="B14" s="769" t="str">
        <f>IF(D6=3,"Name of the Licensor",IF(D6=4,"Name of the Other Partner", IF(OR(D6=1,2),"")))</f>
        <v>Name of the Other Partner</v>
      </c>
      <c r="C14" s="779"/>
      <c r="D14" s="780"/>
    </row>
    <row r="15" spans="2:8" ht="21.75" customHeight="1">
      <c r="B15" s="781" t="s">
        <v>488</v>
      </c>
      <c r="C15" s="773"/>
    </row>
    <row r="16" spans="2:8" ht="21.75" customHeight="1">
      <c r="B16" s="774"/>
      <c r="C16" s="773"/>
    </row>
    <row r="17" spans="2:9" ht="21.75" customHeight="1">
      <c r="B17" s="775"/>
      <c r="C17" s="776"/>
    </row>
    <row r="18" spans="2:9" ht="20.25" customHeight="1">
      <c r="B18" s="777"/>
      <c r="C18" s="778"/>
    </row>
    <row r="19" spans="2:9" ht="21.75" hidden="1" customHeight="1">
      <c r="B19" s="772" t="e">
        <f>IF(AND(F7=2,#REF!="2 or More"),"Other Partner-2","")</f>
        <v>#REF!</v>
      </c>
      <c r="C19" s="776"/>
    </row>
    <row r="20" spans="2:9" ht="21.75" hidden="1" customHeight="1">
      <c r="B20" s="782" t="e">
        <f>IF(AND(F7=2,#REF!= "2 or more"), "Address of Registered Office","")</f>
        <v>#REF!</v>
      </c>
      <c r="C20" s="776"/>
    </row>
    <row r="21" spans="2:9" ht="21.75" hidden="1" customHeight="1">
      <c r="B21" s="783"/>
      <c r="C21" s="776"/>
    </row>
    <row r="22" spans="2:9" ht="21.75" hidden="1" customHeight="1">
      <c r="B22" s="784"/>
      <c r="C22" s="776"/>
    </row>
    <row r="23" spans="2:9" ht="20.25" hidden="1" customHeight="1">
      <c r="B23" s="785" t="e">
        <f>IF(AND(C6="JV (Joint Venture)",#REF!= "2 or More"),"Other Partner-2","")</f>
        <v>#REF!</v>
      </c>
      <c r="C23" s="786"/>
    </row>
    <row r="24" spans="2:9" ht="18" hidden="1" customHeight="1">
      <c r="B24" s="787" t="s">
        <v>489</v>
      </c>
      <c r="C24" s="788"/>
    </row>
    <row r="25" spans="2:9" ht="18" hidden="1" customHeight="1">
      <c r="B25" s="789"/>
      <c r="C25" s="788"/>
    </row>
    <row r="26" spans="2:9" ht="21" hidden="1" customHeight="1">
      <c r="B26" s="790"/>
      <c r="C26" s="791"/>
    </row>
    <row r="27" spans="2:9" ht="18.75" hidden="1" customHeight="1">
      <c r="B27" s="792"/>
      <c r="C27" s="793"/>
    </row>
    <row r="28" spans="2:9" ht="21.75" customHeight="1">
      <c r="B28" s="794" t="s">
        <v>123</v>
      </c>
      <c r="C28" s="795"/>
    </row>
    <row r="29" spans="2:9" ht="23.25" customHeight="1">
      <c r="B29" s="794" t="s">
        <v>124</v>
      </c>
      <c r="C29" s="796"/>
    </row>
    <row r="30" spans="2:9" ht="19.5" customHeight="1">
      <c r="B30" s="797"/>
      <c r="C30" s="798"/>
      <c r="D30" s="799"/>
    </row>
    <row r="31" spans="2:9" ht="21.75" customHeight="1">
      <c r="B31" s="794" t="s">
        <v>125</v>
      </c>
      <c r="C31" s="800"/>
      <c r="D31" s="865"/>
      <c r="E31" s="865"/>
      <c r="F31" s="865"/>
      <c r="G31" s="865"/>
      <c r="H31" s="865"/>
      <c r="I31" s="865"/>
    </row>
    <row r="32" spans="2:9" ht="22.5" customHeight="1" thickBot="1">
      <c r="B32" s="801" t="s">
        <v>126</v>
      </c>
      <c r="C32" s="802"/>
    </row>
    <row r="33" spans="2:10">
      <c r="J33" s="803"/>
    </row>
    <row r="35" spans="2:10">
      <c r="B35" s="804"/>
    </row>
  </sheetData>
  <sheetProtection password="DCF6" sheet="1" objects="1" scenarios="1" formatColumns="0" formatRows="0" selectLockedCells="1"/>
  <customSheetViews>
    <customSheetView guid="{CCA37BAE-906F-43D5-9FD9-B13563E4B9D7}" showPageBreaks="1" printArea="1" hiddenRows="1" hiddenColumns="1" view="pageBreakPreview" topLeftCell="B1">
      <selection activeCell="C6" sqref="C6"/>
      <pageMargins left="0.86" right="0.32" top="0.71" bottom="0.31" header="0.54" footer="0.19"/>
      <pageSetup scale="78" orientation="portrait" r:id="rId1"/>
      <headerFooter alignWithMargins="0"/>
    </customSheetView>
    <customSheetView guid="{10C023E0-48F2-4C19-A763-BD56B5B04DBE}" showPageBreaks="1" printArea="1" hiddenRows="1" hiddenColumns="1" view="pageBreakPreview" topLeftCell="B1">
      <selection activeCell="C6" sqref="C6"/>
      <pageMargins left="0.86" right="0.32" top="0.71" bottom="0.31" header="0.54" footer="0.19"/>
      <pageSetup scale="78" orientation="portrait" r:id="rId2"/>
      <headerFooter alignWithMargins="0"/>
    </customSheetView>
  </customSheetViews>
  <mergeCells count="4">
    <mergeCell ref="B1:C1"/>
    <mergeCell ref="B2:C2"/>
    <mergeCell ref="B4:C4"/>
    <mergeCell ref="D31:I31"/>
  </mergeCells>
  <conditionalFormatting sqref="C23:C26">
    <cfRule type="expression" dxfId="19" priority="8" stopIfTrue="1">
      <formula>$C$6="Joint Venture Bid {as per sl. no. 3.0 of Annexure-A (BDS) of Vol-I (Conditions of Contract)}"</formula>
    </cfRule>
  </conditionalFormatting>
  <conditionalFormatting sqref="B23:B27">
    <cfRule type="expression" dxfId="18" priority="6" stopIfTrue="1">
      <formula>$C$6="765kV Reactor Manufacturer {as per sl. no. 1.1 of Annexure-A (BDS) of Vol-I (Conditions of Contract)}"</formula>
    </cfRule>
    <cfRule type="expression" dxfId="17" priority="7" stopIfTrue="1">
      <formula>$C$6="Indian 765kV Reactor Manufacturer {as per sl. no. 1.2 of Annexure-A (BDS) of Vol-I (Conditions of Contract)}"</formula>
    </cfRule>
  </conditionalFormatting>
  <conditionalFormatting sqref="B19:C22">
    <cfRule type="expression" dxfId="16" priority="4" stopIfTrue="1">
      <formula>$F$7&lt;2</formula>
    </cfRule>
    <cfRule type="expression" dxfId="15" priority="5" stopIfTrue="1">
      <formula>#REF!=1</formula>
    </cfRule>
  </conditionalFormatting>
  <conditionalFormatting sqref="C8">
    <cfRule type="expression" dxfId="14" priority="2" stopIfTrue="1">
      <formula>$D$6=4</formula>
    </cfRule>
    <cfRule type="expression" dxfId="13" priority="3">
      <formula>$D$6=4</formula>
    </cfRule>
  </conditionalFormatting>
  <conditionalFormatting sqref="B15">
    <cfRule type="expression" dxfId="12" priority="1">
      <formula>"D6=1"</formula>
    </cfRule>
  </conditionalFormatting>
  <dataValidations count="3">
    <dataValidation type="list" allowBlank="1" showInputMessage="1" showErrorMessage="1" sqref="WVK98304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xr:uid="{00000000-0002-0000-0400-000000000000}">
      <formula1>$E$7:$E$8</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0000000-0002-0000-0400-000001000000}">
      <formula1>$E$2:$E$5</formula1>
    </dataValidation>
    <dataValidation type="date" allowBlank="1" showInputMessage="1" showErrorMessage="1" error="Enter date in dd-mmm-yy format. Example 01-oct-10" sqref="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xr:uid="{00000000-0002-0000-0400-000002000000}">
      <formula1>AA26</formula1>
      <formula2>AA28</formula2>
    </dataValidation>
  </dataValidations>
  <pageMargins left="0.86" right="0.32" top="0.71" bottom="0.31" header="0.54" footer="0.19"/>
  <pageSetup scale="78" orientation="portrait" r:id="rId3"/>
  <headerFooter alignWithMargins="0"/>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IV102"/>
  <sheetViews>
    <sheetView view="pageBreakPreview" topLeftCell="A7" zoomScale="80" zoomScaleNormal="92" zoomScaleSheetLayoutView="80" workbookViewId="0">
      <selection activeCell="M18" sqref="M18:M62"/>
    </sheetView>
  </sheetViews>
  <sheetFormatPr defaultRowHeight="15.75"/>
  <cols>
    <col min="1" max="1" width="4.7109375" style="475" customWidth="1"/>
    <col min="2" max="2" width="18.7109375" style="475" customWidth="1"/>
    <col min="3" max="3" width="8.5703125" style="475" customWidth="1"/>
    <col min="4" max="4" width="24.85546875" style="725" customWidth="1"/>
    <col min="5" max="5" width="14.42578125" style="475" customWidth="1"/>
    <col min="6" max="6" width="13" style="475" customWidth="1"/>
    <col min="7" max="7" width="17.5703125" style="475" customWidth="1"/>
    <col min="8" max="8" width="12.42578125" style="540" customWidth="1"/>
    <col min="9" max="9" width="17.5703125" style="475" customWidth="1"/>
    <col min="10" max="10" width="61.140625" style="725" customWidth="1"/>
    <col min="11" max="11" width="7.140625" style="475" customWidth="1"/>
    <col min="12" max="12" width="9" style="475" customWidth="1"/>
    <col min="13" max="13" width="16.7109375" style="475" customWidth="1"/>
    <col min="14" max="14" width="21.28515625" style="475" customWidth="1"/>
    <col min="15" max="15" width="14" style="475" hidden="1" customWidth="1"/>
    <col min="16" max="16" width="14.85546875" style="475" hidden="1" customWidth="1"/>
    <col min="17" max="17" width="13" style="475" hidden="1" customWidth="1"/>
    <col min="18" max="18" width="20.140625" style="475" hidden="1" customWidth="1"/>
    <col min="19" max="19" width="16.140625" style="475" hidden="1" customWidth="1"/>
    <col min="20" max="20" width="15" style="475" hidden="1" customWidth="1"/>
    <col min="21" max="21" width="9.140625" style="475" hidden="1" customWidth="1"/>
    <col min="22" max="23" width="9.140625" style="475" customWidth="1"/>
    <col min="24" max="37" width="9.140625" style="475" hidden="1" customWidth="1"/>
    <col min="38" max="38" width="0.28515625" style="475" customWidth="1"/>
    <col min="39" max="44" width="9.140625" style="475" customWidth="1"/>
    <col min="45" max="16384" width="9.140625" style="475"/>
  </cols>
  <sheetData>
    <row r="1" spans="1:256" ht="22.5" customHeight="1">
      <c r="A1" s="738" t="str">
        <f>Basic!B5</f>
        <v>SPEC. NO.:5002002022/CONDUCTOR/DOM/A00 - CC CS -1</v>
      </c>
      <c r="B1" s="6"/>
      <c r="C1" s="6"/>
      <c r="D1" s="422"/>
      <c r="E1" s="6"/>
      <c r="F1" s="6"/>
      <c r="G1" s="6"/>
      <c r="H1" s="6"/>
      <c r="I1" s="6"/>
      <c r="J1" s="739"/>
      <c r="K1" s="6"/>
      <c r="L1" s="6"/>
      <c r="M1" s="6"/>
      <c r="N1" s="6" t="s">
        <v>469</v>
      </c>
    </row>
    <row r="2" spans="1:256">
      <c r="A2" s="4"/>
      <c r="B2" s="4"/>
      <c r="C2" s="4"/>
      <c r="D2" s="352"/>
      <c r="E2" s="4"/>
      <c r="F2" s="4"/>
      <c r="G2" s="4"/>
      <c r="H2" s="4"/>
      <c r="I2" s="4"/>
      <c r="J2" s="352"/>
      <c r="K2" s="4"/>
      <c r="L2" s="4"/>
      <c r="M2" s="4"/>
      <c r="N2" s="4"/>
    </row>
    <row r="3" spans="1:256" ht="88.5" customHeight="1">
      <c r="A3" s="875"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875"/>
      <c r="C3" s="875"/>
      <c r="D3" s="875"/>
      <c r="E3" s="875"/>
      <c r="F3" s="875"/>
      <c r="G3" s="875"/>
      <c r="H3" s="875"/>
      <c r="I3" s="875"/>
      <c r="J3" s="875"/>
      <c r="K3" s="875"/>
      <c r="L3" s="875"/>
      <c r="M3" s="875"/>
      <c r="N3" s="875"/>
    </row>
    <row r="4" spans="1:256" ht="16.5">
      <c r="A4" s="876" t="s">
        <v>0</v>
      </c>
      <c r="B4" s="876"/>
      <c r="C4" s="876"/>
      <c r="D4" s="876"/>
      <c r="E4" s="876"/>
      <c r="F4" s="876"/>
      <c r="G4" s="876"/>
      <c r="H4" s="876"/>
      <c r="I4" s="876"/>
      <c r="J4" s="876"/>
      <c r="K4" s="876"/>
      <c r="L4" s="876"/>
      <c r="M4" s="876"/>
      <c r="N4" s="876"/>
    </row>
    <row r="5" spans="1:256" s="593" customFormat="1" ht="27" customHeight="1">
      <c r="A5" s="592"/>
      <c r="B5" s="592"/>
      <c r="C5" s="592"/>
      <c r="D5" s="592"/>
      <c r="E5" s="592"/>
      <c r="F5" s="592"/>
      <c r="G5" s="592"/>
      <c r="H5" s="592"/>
      <c r="I5" s="592"/>
      <c r="J5" s="592"/>
      <c r="K5" s="592"/>
      <c r="L5" s="592"/>
      <c r="M5" s="592"/>
      <c r="N5" s="592"/>
    </row>
    <row r="6" spans="1:256" ht="23.25" customHeight="1">
      <c r="A6" s="877" t="s">
        <v>344</v>
      </c>
      <c r="B6" s="877"/>
      <c r="C6" s="4"/>
      <c r="D6" s="352"/>
      <c r="E6" s="4"/>
      <c r="F6" s="4"/>
      <c r="G6" s="4"/>
      <c r="H6" s="4"/>
      <c r="I6" s="4"/>
      <c r="J6" s="352"/>
      <c r="K6" s="4"/>
      <c r="L6" s="4"/>
      <c r="M6" s="4"/>
      <c r="N6" s="4"/>
    </row>
    <row r="7" spans="1:256" ht="24" customHeight="1">
      <c r="A7" s="882"/>
      <c r="B7" s="882"/>
      <c r="C7" s="882"/>
      <c r="D7" s="882"/>
      <c r="E7" s="882"/>
      <c r="F7" s="882"/>
      <c r="G7" s="882"/>
      <c r="H7" s="882"/>
      <c r="I7" s="882"/>
      <c r="J7" s="407"/>
      <c r="K7" s="456" t="s">
        <v>1</v>
      </c>
      <c r="L7" s="406"/>
      <c r="N7" s="4"/>
      <c r="Z7" s="540">
        <f>'Names Bidder'!K6</f>
        <v>2</v>
      </c>
    </row>
    <row r="8" spans="1:256" ht="24" customHeight="1">
      <c r="A8" s="878" t="str">
        <f>"Bidder’s Name and Address  (" &amp; MID('Name of Bidder'!B9,9, 28) &amp; ") :"</f>
        <v>Bidder’s Name and Address  (the Lead Partner ) :</v>
      </c>
      <c r="B8" s="878"/>
      <c r="C8" s="878"/>
      <c r="D8" s="878"/>
      <c r="E8" s="878"/>
      <c r="F8" s="878"/>
      <c r="G8" s="878"/>
      <c r="H8" s="547"/>
      <c r="I8" s="547"/>
      <c r="J8" s="547"/>
      <c r="K8" s="457" t="s">
        <v>2</v>
      </c>
      <c r="L8" s="547"/>
      <c r="N8" s="4"/>
      <c r="U8" s="537"/>
      <c r="Z8" s="866">
        <f>'Names Bidder'!D9</f>
        <v>0</v>
      </c>
      <c r="AA8" s="866"/>
      <c r="AB8" s="866"/>
      <c r="AC8" s="866"/>
      <c r="AD8" s="866"/>
      <c r="AE8" s="866"/>
      <c r="AF8" s="866"/>
      <c r="AG8" s="866"/>
      <c r="AH8" s="866"/>
      <c r="AI8" s="866"/>
      <c r="AJ8" s="866"/>
      <c r="AK8" s="866"/>
      <c r="AL8" s="866"/>
    </row>
    <row r="9" spans="1:256" ht="24" customHeight="1">
      <c r="A9" s="462" t="s">
        <v>12</v>
      </c>
      <c r="B9" s="408"/>
      <c r="C9" s="881">
        <f>'Name of Bidder'!C9</f>
        <v>0</v>
      </c>
      <c r="D9" s="881"/>
      <c r="E9" s="881"/>
      <c r="F9" s="881"/>
      <c r="G9" s="881"/>
      <c r="H9" s="445"/>
      <c r="I9" s="409"/>
      <c r="J9" s="410"/>
      <c r="K9" s="457" t="s">
        <v>3</v>
      </c>
      <c r="N9" s="4"/>
      <c r="U9" s="537"/>
      <c r="Z9" s="866">
        <f>'Names Bidder'!D14</f>
        <v>0</v>
      </c>
      <c r="AA9" s="866"/>
      <c r="AB9" s="866"/>
      <c r="AC9" s="866"/>
      <c r="AD9" s="866"/>
      <c r="AE9" s="866"/>
      <c r="AF9" s="866"/>
      <c r="AG9" s="866"/>
      <c r="AH9" s="866"/>
      <c r="AI9" s="866"/>
      <c r="AJ9" s="866"/>
      <c r="AK9" s="866"/>
      <c r="AL9" s="866"/>
    </row>
    <row r="10" spans="1:256" ht="24" customHeight="1">
      <c r="A10" s="462" t="s">
        <v>11</v>
      </c>
      <c r="B10" s="408"/>
      <c r="C10" s="880">
        <f>'Name of Bidder'!C10</f>
        <v>0</v>
      </c>
      <c r="D10" s="880"/>
      <c r="E10" s="880"/>
      <c r="F10" s="880"/>
      <c r="G10" s="880"/>
      <c r="H10" s="445"/>
      <c r="I10" s="409"/>
      <c r="J10" s="410"/>
      <c r="K10" s="457" t="s">
        <v>4</v>
      </c>
      <c r="N10" s="4"/>
      <c r="Z10" s="866" t="str">
        <f>"JOINT VENTURE OF "&amp;Z8&amp;" &amp; "&amp;Z9</f>
        <v>JOINT VENTURE OF 0 &amp; 0</v>
      </c>
      <c r="AA10" s="866"/>
      <c r="AB10" s="866"/>
      <c r="AC10" s="866"/>
      <c r="AD10" s="866"/>
      <c r="AE10" s="866"/>
      <c r="AF10" s="866"/>
      <c r="AG10" s="866"/>
      <c r="AH10" s="866"/>
      <c r="AI10" s="866"/>
      <c r="AJ10" s="866"/>
      <c r="AK10" s="866"/>
      <c r="AL10" s="866"/>
    </row>
    <row r="11" spans="1:256" ht="24" customHeight="1">
      <c r="A11" s="409"/>
      <c r="B11" s="409"/>
      <c r="C11" s="880">
        <f>'Name of Bidder'!C11</f>
        <v>0</v>
      </c>
      <c r="D11" s="880"/>
      <c r="E11" s="880"/>
      <c r="F11" s="880"/>
      <c r="G11" s="880"/>
      <c r="H11" s="445"/>
      <c r="I11" s="409"/>
      <c r="J11" s="410"/>
      <c r="K11" s="457" t="s">
        <v>5</v>
      </c>
      <c r="N11" s="4"/>
    </row>
    <row r="12" spans="1:256" ht="24" customHeight="1">
      <c r="A12" s="409"/>
      <c r="B12" s="409"/>
      <c r="C12" s="880">
        <f>'Name of Bidder'!C12</f>
        <v>0</v>
      </c>
      <c r="D12" s="880"/>
      <c r="E12" s="880"/>
      <c r="F12" s="880"/>
      <c r="G12" s="880"/>
      <c r="H12" s="445"/>
      <c r="I12" s="409"/>
      <c r="J12" s="410"/>
      <c r="K12" s="457" t="s">
        <v>6</v>
      </c>
      <c r="N12" s="4"/>
    </row>
    <row r="13" spans="1:256" s="538" customFormat="1" ht="26.25" customHeight="1">
      <c r="A13" s="883" t="s">
        <v>303</v>
      </c>
      <c r="B13" s="883"/>
      <c r="C13" s="883"/>
      <c r="D13" s="883"/>
      <c r="E13" s="883"/>
      <c r="F13" s="883"/>
      <c r="G13" s="883"/>
      <c r="H13" s="883"/>
      <c r="I13" s="883"/>
      <c r="J13" s="883"/>
      <c r="K13" s="883"/>
      <c r="L13" s="883"/>
      <c r="M13" s="883"/>
      <c r="N13" s="883"/>
    </row>
    <row r="14" spans="1:256" ht="15.75" customHeight="1">
      <c r="A14" s="4"/>
      <c r="B14" s="4"/>
      <c r="C14" s="4"/>
      <c r="D14" s="352"/>
      <c r="E14" s="4"/>
      <c r="F14" s="4"/>
      <c r="G14" s="4"/>
      <c r="H14" s="4"/>
      <c r="I14" s="4"/>
      <c r="J14" s="352"/>
      <c r="K14" s="879" t="s">
        <v>349</v>
      </c>
      <c r="L14" s="879"/>
      <c r="M14" s="879"/>
      <c r="N14" s="879"/>
    </row>
    <row r="15" spans="1:256" ht="122.25" customHeight="1">
      <c r="A15" s="391" t="s">
        <v>7</v>
      </c>
      <c r="B15" s="391" t="s">
        <v>262</v>
      </c>
      <c r="C15" s="391" t="s">
        <v>274</v>
      </c>
      <c r="D15" s="391" t="s">
        <v>276</v>
      </c>
      <c r="E15" s="391" t="s">
        <v>13</v>
      </c>
      <c r="F15" s="391" t="s">
        <v>304</v>
      </c>
      <c r="G15" s="443" t="s">
        <v>307</v>
      </c>
      <c r="H15" s="391" t="s">
        <v>310</v>
      </c>
      <c r="I15" s="444" t="s">
        <v>308</v>
      </c>
      <c r="J15" s="391" t="s">
        <v>8</v>
      </c>
      <c r="K15" s="16" t="s">
        <v>9</v>
      </c>
      <c r="L15" s="16" t="s">
        <v>10</v>
      </c>
      <c r="M15" s="391" t="s">
        <v>348</v>
      </c>
      <c r="N15" s="391" t="s">
        <v>347</v>
      </c>
    </row>
    <row r="16" spans="1:256" s="606" customFormat="1">
      <c r="A16" s="602">
        <v>1</v>
      </c>
      <c r="B16" s="602">
        <v>2</v>
      </c>
      <c r="C16" s="602">
        <v>3</v>
      </c>
      <c r="D16" s="603">
        <v>4</v>
      </c>
      <c r="E16" s="602">
        <v>5</v>
      </c>
      <c r="F16" s="602">
        <v>6</v>
      </c>
      <c r="G16" s="604">
        <v>7</v>
      </c>
      <c r="H16" s="602">
        <v>8</v>
      </c>
      <c r="I16" s="605">
        <v>9</v>
      </c>
      <c r="J16" s="603">
        <v>10</v>
      </c>
      <c r="K16" s="602">
        <v>11</v>
      </c>
      <c r="L16" s="602">
        <v>12</v>
      </c>
      <c r="M16" s="602">
        <v>13</v>
      </c>
      <c r="N16" s="602" t="s">
        <v>346</v>
      </c>
      <c r="IV16" s="606">
        <f>SUM(A16:IU16)</f>
        <v>91</v>
      </c>
    </row>
    <row r="17" spans="1:20" s="606" customFormat="1" ht="25.5" customHeight="1">
      <c r="A17" s="749"/>
      <c r="B17" s="872"/>
      <c r="C17" s="873"/>
      <c r="D17" s="873"/>
      <c r="E17" s="873"/>
      <c r="F17" s="873"/>
      <c r="G17" s="873"/>
      <c r="H17" s="873"/>
      <c r="I17" s="873"/>
      <c r="J17" s="873"/>
      <c r="K17" s="873"/>
      <c r="L17" s="873"/>
      <c r="M17" s="873"/>
      <c r="N17" s="874"/>
    </row>
    <row r="18" spans="1:20">
      <c r="A18" s="534">
        <v>1</v>
      </c>
      <c r="B18" s="544">
        <v>7000015701</v>
      </c>
      <c r="C18" s="544">
        <v>10</v>
      </c>
      <c r="D18" s="544" t="s">
        <v>495</v>
      </c>
      <c r="E18" s="544">
        <v>1000053310</v>
      </c>
      <c r="F18" s="544">
        <v>76149000</v>
      </c>
      <c r="G18" s="535"/>
      <c r="H18" s="544">
        <v>18</v>
      </c>
      <c r="I18" s="533"/>
      <c r="J18" s="536" t="s">
        <v>508</v>
      </c>
      <c r="K18" s="544" t="s">
        <v>296</v>
      </c>
      <c r="L18" s="544">
        <v>789</v>
      </c>
      <c r="M18" s="807"/>
      <c r="N18" s="546" t="str">
        <f>IF(M18=0, "INCLUDED", IF(ISERROR(M18*L18), M18, M18*L18))</f>
        <v>INCLUDED</v>
      </c>
      <c r="O18" s="631">
        <f>IF(N18="Included",0,N18)</f>
        <v>0</v>
      </c>
      <c r="P18" s="631">
        <f>IF( I18="",H18*(IF(N18="Included",0,N18))/100,I18*(IF(N18="Included",0,N18)))</f>
        <v>0</v>
      </c>
      <c r="Q18" s="636">
        <f>Discount!$H$36</f>
        <v>0</v>
      </c>
      <c r="R18" s="636">
        <f>Q18*O18</f>
        <v>0</v>
      </c>
      <c r="S18" s="636">
        <f>IF(I18="",H18*R18/100,I18*R18)</f>
        <v>0</v>
      </c>
      <c r="T18" s="746">
        <f>M18*L18</f>
        <v>0</v>
      </c>
    </row>
    <row r="19" spans="1:20" ht="78.75">
      <c r="A19" s="459">
        <v>2</v>
      </c>
      <c r="B19" s="544">
        <v>7000015701</v>
      </c>
      <c r="C19" s="544">
        <v>20</v>
      </c>
      <c r="D19" s="544" t="s">
        <v>496</v>
      </c>
      <c r="E19" s="544">
        <v>1000036855</v>
      </c>
      <c r="F19" s="544">
        <v>73082011</v>
      </c>
      <c r="G19" s="532"/>
      <c r="H19" s="544">
        <v>18</v>
      </c>
      <c r="I19" s="533"/>
      <c r="J19" s="536" t="s">
        <v>509</v>
      </c>
      <c r="K19" s="544" t="s">
        <v>510</v>
      </c>
      <c r="L19" s="544">
        <v>1590</v>
      </c>
      <c r="M19" s="807"/>
      <c r="N19" s="546" t="str">
        <f t="shared" ref="N19:N35" si="0">IF(M19=0, "INCLUDED", IF(ISERROR(M19*L19), M19, M19*L19))</f>
        <v>INCLUDED</v>
      </c>
      <c r="O19" s="631">
        <f>IF(N19="Included",0,N19)</f>
        <v>0</v>
      </c>
      <c r="P19" s="631">
        <f>IF( I19="",H19*(IF(N19="Included",0,N19))/100,I19*(IF(N19="Included",0,N19)))</f>
        <v>0</v>
      </c>
      <c r="Q19" s="631">
        <f>Discount!$H$36</f>
        <v>0</v>
      </c>
      <c r="R19" s="636">
        <f>Q19*O19</f>
        <v>0</v>
      </c>
      <c r="S19" s="636">
        <f>IF(I19="",H19*R19/100,I19*R19)</f>
        <v>0</v>
      </c>
      <c r="T19" s="746">
        <f t="shared" ref="T19:T35" si="1">M19*L19</f>
        <v>0</v>
      </c>
    </row>
    <row r="20" spans="1:20" ht="47.25">
      <c r="A20" s="534">
        <v>3</v>
      </c>
      <c r="B20" s="544">
        <v>7000015701</v>
      </c>
      <c r="C20" s="544">
        <v>30</v>
      </c>
      <c r="D20" s="544" t="s">
        <v>496</v>
      </c>
      <c r="E20" s="544">
        <v>1000036856</v>
      </c>
      <c r="F20" s="544">
        <v>73082011</v>
      </c>
      <c r="G20" s="532"/>
      <c r="H20" s="544">
        <v>18</v>
      </c>
      <c r="I20" s="533"/>
      <c r="J20" s="536" t="s">
        <v>511</v>
      </c>
      <c r="K20" s="544" t="s">
        <v>510</v>
      </c>
      <c r="L20" s="544">
        <v>140</v>
      </c>
      <c r="M20" s="807"/>
      <c r="N20" s="546" t="str">
        <f t="shared" si="0"/>
        <v>INCLUDED</v>
      </c>
      <c r="O20" s="631">
        <f>IF(N20="Included",0,N20)</f>
        <v>0</v>
      </c>
      <c r="P20" s="631">
        <f>IF( I20="",H20*(IF(N20="Included",0,N20))/100,I20*(IF(N20="Included",0,N20)))</f>
        <v>0</v>
      </c>
      <c r="Q20" s="631">
        <f>Discount!$H$36</f>
        <v>0</v>
      </c>
      <c r="R20" s="636">
        <f>Q20*O20</f>
        <v>0</v>
      </c>
      <c r="S20" s="636">
        <f>IF(I20="",H20*R20/100,I20*R20)</f>
        <v>0</v>
      </c>
      <c r="T20" s="746">
        <f t="shared" si="1"/>
        <v>0</v>
      </c>
    </row>
    <row r="21" spans="1:20" ht="47.25">
      <c r="A21" s="459">
        <v>4</v>
      </c>
      <c r="B21" s="544">
        <v>7000015701</v>
      </c>
      <c r="C21" s="544">
        <v>40</v>
      </c>
      <c r="D21" s="544" t="s">
        <v>496</v>
      </c>
      <c r="E21" s="544">
        <v>1000036825</v>
      </c>
      <c r="F21" s="544">
        <v>73082011</v>
      </c>
      <c r="G21" s="532"/>
      <c r="H21" s="544">
        <v>18</v>
      </c>
      <c r="I21" s="533"/>
      <c r="J21" s="536" t="s">
        <v>512</v>
      </c>
      <c r="K21" s="544" t="s">
        <v>510</v>
      </c>
      <c r="L21" s="544">
        <v>1092</v>
      </c>
      <c r="M21" s="807"/>
      <c r="N21" s="546" t="str">
        <f t="shared" si="0"/>
        <v>INCLUDED</v>
      </c>
      <c r="O21" s="631">
        <f>IF(N21="Included",0,N21)</f>
        <v>0</v>
      </c>
      <c r="P21" s="631">
        <f>IF( I21="",H21*(IF(N21="Included",0,N21))/100,I21*(IF(N21="Included",0,N21)))</f>
        <v>0</v>
      </c>
      <c r="Q21" s="631">
        <f>Discount!$H$36</f>
        <v>0</v>
      </c>
      <c r="R21" s="636">
        <f>Q21*O21</f>
        <v>0</v>
      </c>
      <c r="S21" s="636">
        <f>IF(I21="",H21*R21/100,I21*R21)</f>
        <v>0</v>
      </c>
      <c r="T21" s="746">
        <f t="shared" si="1"/>
        <v>0</v>
      </c>
    </row>
    <row r="22" spans="1:20" ht="31.5">
      <c r="A22" s="534">
        <v>5</v>
      </c>
      <c r="B22" s="544">
        <v>7000015701</v>
      </c>
      <c r="C22" s="544">
        <v>50</v>
      </c>
      <c r="D22" s="544" t="s">
        <v>496</v>
      </c>
      <c r="E22" s="544">
        <v>1000019805</v>
      </c>
      <c r="F22" s="544">
        <v>73082011</v>
      </c>
      <c r="G22" s="532"/>
      <c r="H22" s="544">
        <v>18</v>
      </c>
      <c r="I22" s="533"/>
      <c r="J22" s="536" t="s">
        <v>513</v>
      </c>
      <c r="K22" s="544" t="s">
        <v>295</v>
      </c>
      <c r="L22" s="544">
        <v>660</v>
      </c>
      <c r="M22" s="807"/>
      <c r="N22" s="546" t="str">
        <f t="shared" si="0"/>
        <v>INCLUDED</v>
      </c>
      <c r="O22" s="631">
        <f t="shared" ref="O22:O35" si="2">IF(N22="Included",0,N22)</f>
        <v>0</v>
      </c>
      <c r="P22" s="631">
        <f t="shared" ref="P22:P35" si="3">IF( I22="",H22*(IF(N22="Included",0,N22))/100,I22*(IF(N22="Included",0,N22)))</f>
        <v>0</v>
      </c>
      <c r="Q22" s="631">
        <f>Discount!$H$36</f>
        <v>0</v>
      </c>
      <c r="R22" s="636">
        <f t="shared" ref="R22:R35" si="4">Q22*O22</f>
        <v>0</v>
      </c>
      <c r="S22" s="636">
        <f t="shared" ref="S22:S35" si="5">IF(I22="",H22*R22/100,I22*R22)</f>
        <v>0</v>
      </c>
      <c r="T22" s="746">
        <f t="shared" si="1"/>
        <v>0</v>
      </c>
    </row>
    <row r="23" spans="1:20" ht="31.5">
      <c r="A23" s="459">
        <v>6</v>
      </c>
      <c r="B23" s="544">
        <v>7000015701</v>
      </c>
      <c r="C23" s="544">
        <v>60</v>
      </c>
      <c r="D23" s="544" t="s">
        <v>496</v>
      </c>
      <c r="E23" s="544">
        <v>1000010803</v>
      </c>
      <c r="F23" s="544">
        <v>73082011</v>
      </c>
      <c r="G23" s="532"/>
      <c r="H23" s="544">
        <v>18</v>
      </c>
      <c r="I23" s="533"/>
      <c r="J23" s="536" t="s">
        <v>514</v>
      </c>
      <c r="K23" s="544" t="s">
        <v>295</v>
      </c>
      <c r="L23" s="544">
        <v>360</v>
      </c>
      <c r="M23" s="807"/>
      <c r="N23" s="546" t="str">
        <f t="shared" si="0"/>
        <v>INCLUDED</v>
      </c>
      <c r="O23" s="631">
        <f t="shared" si="2"/>
        <v>0</v>
      </c>
      <c r="P23" s="631">
        <f t="shared" si="3"/>
        <v>0</v>
      </c>
      <c r="Q23" s="631">
        <f>Discount!$H$36</f>
        <v>0</v>
      </c>
      <c r="R23" s="636">
        <f t="shared" si="4"/>
        <v>0</v>
      </c>
      <c r="S23" s="636">
        <f t="shared" si="5"/>
        <v>0</v>
      </c>
      <c r="T23" s="746">
        <f t="shared" si="1"/>
        <v>0</v>
      </c>
    </row>
    <row r="24" spans="1:20" ht="31.5">
      <c r="A24" s="534">
        <v>7</v>
      </c>
      <c r="B24" s="544">
        <v>7000015701</v>
      </c>
      <c r="C24" s="544">
        <v>70</v>
      </c>
      <c r="D24" s="544" t="s">
        <v>496</v>
      </c>
      <c r="E24" s="544">
        <v>1000019783</v>
      </c>
      <c r="F24" s="544">
        <v>73082011</v>
      </c>
      <c r="G24" s="532"/>
      <c r="H24" s="544">
        <v>18</v>
      </c>
      <c r="I24" s="533"/>
      <c r="J24" s="536" t="s">
        <v>515</v>
      </c>
      <c r="K24" s="544" t="s">
        <v>295</v>
      </c>
      <c r="L24" s="544">
        <v>16</v>
      </c>
      <c r="M24" s="807"/>
      <c r="N24" s="546" t="str">
        <f t="shared" si="0"/>
        <v>INCLUDED</v>
      </c>
      <c r="O24" s="631">
        <f t="shared" si="2"/>
        <v>0</v>
      </c>
      <c r="P24" s="631">
        <f t="shared" si="3"/>
        <v>0</v>
      </c>
      <c r="Q24" s="631">
        <f>Discount!$H$36</f>
        <v>0</v>
      </c>
      <c r="R24" s="636">
        <f t="shared" si="4"/>
        <v>0</v>
      </c>
      <c r="S24" s="636">
        <f t="shared" si="5"/>
        <v>0</v>
      </c>
      <c r="T24" s="746">
        <f t="shared" si="1"/>
        <v>0</v>
      </c>
    </row>
    <row r="25" spans="1:20" ht="31.5">
      <c r="A25" s="459">
        <v>8</v>
      </c>
      <c r="B25" s="544">
        <v>7000015701</v>
      </c>
      <c r="C25" s="544">
        <v>80</v>
      </c>
      <c r="D25" s="544" t="s">
        <v>496</v>
      </c>
      <c r="E25" s="544">
        <v>1000019826</v>
      </c>
      <c r="F25" s="544">
        <v>73082011</v>
      </c>
      <c r="G25" s="532"/>
      <c r="H25" s="544">
        <v>18</v>
      </c>
      <c r="I25" s="533"/>
      <c r="J25" s="536" t="s">
        <v>516</v>
      </c>
      <c r="K25" s="544" t="s">
        <v>295</v>
      </c>
      <c r="L25" s="544">
        <v>6</v>
      </c>
      <c r="M25" s="807"/>
      <c r="N25" s="546" t="str">
        <f t="shared" si="0"/>
        <v>INCLUDED</v>
      </c>
      <c r="O25" s="631">
        <f t="shared" si="2"/>
        <v>0</v>
      </c>
      <c r="P25" s="631">
        <f t="shared" si="3"/>
        <v>0</v>
      </c>
      <c r="Q25" s="631">
        <f>Discount!$H$36</f>
        <v>0</v>
      </c>
      <c r="R25" s="636">
        <f t="shared" si="4"/>
        <v>0</v>
      </c>
      <c r="S25" s="636">
        <f t="shared" si="5"/>
        <v>0</v>
      </c>
      <c r="T25" s="746">
        <f t="shared" si="1"/>
        <v>0</v>
      </c>
    </row>
    <row r="26" spans="1:20" ht="31.5">
      <c r="A26" s="534">
        <v>9</v>
      </c>
      <c r="B26" s="544">
        <v>7000015701</v>
      </c>
      <c r="C26" s="544">
        <v>90</v>
      </c>
      <c r="D26" s="544" t="s">
        <v>497</v>
      </c>
      <c r="E26" s="544">
        <v>1000036839</v>
      </c>
      <c r="F26" s="544">
        <v>76169990</v>
      </c>
      <c r="G26" s="532"/>
      <c r="H26" s="544">
        <v>18</v>
      </c>
      <c r="I26" s="533"/>
      <c r="J26" s="536" t="s">
        <v>517</v>
      </c>
      <c r="K26" s="544" t="s">
        <v>510</v>
      </c>
      <c r="L26" s="544">
        <v>347</v>
      </c>
      <c r="M26" s="807"/>
      <c r="N26" s="546" t="str">
        <f t="shared" si="0"/>
        <v>INCLUDED</v>
      </c>
      <c r="O26" s="631">
        <f t="shared" si="2"/>
        <v>0</v>
      </c>
      <c r="P26" s="631">
        <f t="shared" si="3"/>
        <v>0</v>
      </c>
      <c r="Q26" s="631">
        <f>Discount!$H$36</f>
        <v>0</v>
      </c>
      <c r="R26" s="636">
        <f t="shared" si="4"/>
        <v>0</v>
      </c>
      <c r="S26" s="636">
        <f t="shared" si="5"/>
        <v>0</v>
      </c>
      <c r="T26" s="746">
        <f t="shared" si="1"/>
        <v>0</v>
      </c>
    </row>
    <row r="27" spans="1:20">
      <c r="A27" s="459">
        <v>10</v>
      </c>
      <c r="B27" s="544">
        <v>7000015701</v>
      </c>
      <c r="C27" s="544">
        <v>100</v>
      </c>
      <c r="D27" s="544" t="s">
        <v>497</v>
      </c>
      <c r="E27" s="544">
        <v>1000036851</v>
      </c>
      <c r="F27" s="544">
        <v>76169990</v>
      </c>
      <c r="G27" s="532"/>
      <c r="H27" s="544">
        <v>18</v>
      </c>
      <c r="I27" s="533"/>
      <c r="J27" s="536" t="s">
        <v>518</v>
      </c>
      <c r="K27" s="544" t="s">
        <v>510</v>
      </c>
      <c r="L27" s="544">
        <v>104</v>
      </c>
      <c r="M27" s="807"/>
      <c r="N27" s="546" t="str">
        <f t="shared" si="0"/>
        <v>INCLUDED</v>
      </c>
      <c r="O27" s="631">
        <f t="shared" si="2"/>
        <v>0</v>
      </c>
      <c r="P27" s="631">
        <f t="shared" si="3"/>
        <v>0</v>
      </c>
      <c r="Q27" s="631">
        <f>Discount!$H$36</f>
        <v>0</v>
      </c>
      <c r="R27" s="636">
        <f t="shared" si="4"/>
        <v>0</v>
      </c>
      <c r="S27" s="636">
        <f t="shared" si="5"/>
        <v>0</v>
      </c>
      <c r="T27" s="746">
        <f t="shared" si="1"/>
        <v>0</v>
      </c>
    </row>
    <row r="28" spans="1:20">
      <c r="A28" s="534">
        <v>11</v>
      </c>
      <c r="B28" s="544">
        <v>7000015701</v>
      </c>
      <c r="C28" s="544">
        <v>110</v>
      </c>
      <c r="D28" s="544" t="s">
        <v>497</v>
      </c>
      <c r="E28" s="544">
        <v>1000036854</v>
      </c>
      <c r="F28" s="544">
        <v>76169990</v>
      </c>
      <c r="G28" s="532"/>
      <c r="H28" s="544">
        <v>18</v>
      </c>
      <c r="I28" s="533"/>
      <c r="J28" s="536" t="s">
        <v>519</v>
      </c>
      <c r="K28" s="544" t="s">
        <v>510</v>
      </c>
      <c r="L28" s="544">
        <v>7455</v>
      </c>
      <c r="M28" s="807"/>
      <c r="N28" s="546" t="str">
        <f t="shared" si="0"/>
        <v>INCLUDED</v>
      </c>
      <c r="O28" s="631">
        <f t="shared" si="2"/>
        <v>0</v>
      </c>
      <c r="P28" s="631">
        <f t="shared" si="3"/>
        <v>0</v>
      </c>
      <c r="Q28" s="631">
        <f>Discount!$H$36</f>
        <v>0</v>
      </c>
      <c r="R28" s="636">
        <f t="shared" si="4"/>
        <v>0</v>
      </c>
      <c r="S28" s="636">
        <f t="shared" si="5"/>
        <v>0</v>
      </c>
      <c r="T28" s="746">
        <f t="shared" si="1"/>
        <v>0</v>
      </c>
    </row>
    <row r="29" spans="1:20">
      <c r="A29" s="459">
        <v>12</v>
      </c>
      <c r="B29" s="544">
        <v>7000015701</v>
      </c>
      <c r="C29" s="544">
        <v>120</v>
      </c>
      <c r="D29" s="544" t="s">
        <v>497</v>
      </c>
      <c r="E29" s="544">
        <v>1000036852</v>
      </c>
      <c r="F29" s="544">
        <v>76169990</v>
      </c>
      <c r="G29" s="532"/>
      <c r="H29" s="544">
        <v>18</v>
      </c>
      <c r="I29" s="533"/>
      <c r="J29" s="536" t="s">
        <v>520</v>
      </c>
      <c r="K29" s="544" t="s">
        <v>510</v>
      </c>
      <c r="L29" s="544">
        <v>1068</v>
      </c>
      <c r="M29" s="807"/>
      <c r="N29" s="546" t="str">
        <f t="shared" si="0"/>
        <v>INCLUDED</v>
      </c>
      <c r="O29" s="631">
        <f t="shared" si="2"/>
        <v>0</v>
      </c>
      <c r="P29" s="631">
        <f t="shared" si="3"/>
        <v>0</v>
      </c>
      <c r="Q29" s="631">
        <f>Discount!$H$36</f>
        <v>0</v>
      </c>
      <c r="R29" s="636">
        <f t="shared" si="4"/>
        <v>0</v>
      </c>
      <c r="S29" s="636">
        <f t="shared" si="5"/>
        <v>0</v>
      </c>
      <c r="T29" s="746">
        <f t="shared" si="1"/>
        <v>0</v>
      </c>
    </row>
    <row r="30" spans="1:20">
      <c r="A30" s="534">
        <v>13</v>
      </c>
      <c r="B30" s="544">
        <v>7000015701</v>
      </c>
      <c r="C30" s="544">
        <v>130</v>
      </c>
      <c r="D30" s="544" t="s">
        <v>497</v>
      </c>
      <c r="E30" s="544">
        <v>1000050790</v>
      </c>
      <c r="F30" s="544">
        <v>73082011</v>
      </c>
      <c r="G30" s="532"/>
      <c r="H30" s="544">
        <v>18</v>
      </c>
      <c r="I30" s="533"/>
      <c r="J30" s="536" t="s">
        <v>521</v>
      </c>
      <c r="K30" s="544" t="s">
        <v>510</v>
      </c>
      <c r="L30" s="544">
        <v>48</v>
      </c>
      <c r="M30" s="807"/>
      <c r="N30" s="546" t="str">
        <f t="shared" si="0"/>
        <v>INCLUDED</v>
      </c>
      <c r="O30" s="631">
        <f t="shared" si="2"/>
        <v>0</v>
      </c>
      <c r="P30" s="631">
        <f t="shared" si="3"/>
        <v>0</v>
      </c>
      <c r="Q30" s="631">
        <f>Discount!$H$36</f>
        <v>0</v>
      </c>
      <c r="R30" s="636">
        <f t="shared" si="4"/>
        <v>0</v>
      </c>
      <c r="S30" s="636">
        <f t="shared" si="5"/>
        <v>0</v>
      </c>
      <c r="T30" s="746">
        <f t="shared" si="1"/>
        <v>0</v>
      </c>
    </row>
    <row r="31" spans="1:20" ht="31.5">
      <c r="A31" s="459">
        <v>14</v>
      </c>
      <c r="B31" s="544">
        <v>7000015701</v>
      </c>
      <c r="C31" s="544">
        <v>170</v>
      </c>
      <c r="D31" s="544" t="s">
        <v>498</v>
      </c>
      <c r="E31" s="544">
        <v>1000053310</v>
      </c>
      <c r="F31" s="544">
        <v>76149000</v>
      </c>
      <c r="G31" s="532"/>
      <c r="H31" s="544">
        <v>18</v>
      </c>
      <c r="I31" s="533"/>
      <c r="J31" s="536" t="s">
        <v>508</v>
      </c>
      <c r="K31" s="544" t="s">
        <v>296</v>
      </c>
      <c r="L31" s="544">
        <v>40</v>
      </c>
      <c r="M31" s="807"/>
      <c r="N31" s="546" t="str">
        <f t="shared" si="0"/>
        <v>INCLUDED</v>
      </c>
      <c r="O31" s="631">
        <f t="shared" si="2"/>
        <v>0</v>
      </c>
      <c r="P31" s="631">
        <f t="shared" si="3"/>
        <v>0</v>
      </c>
      <c r="Q31" s="631">
        <f>Discount!$H$36</f>
        <v>0</v>
      </c>
      <c r="R31" s="636">
        <f t="shared" si="4"/>
        <v>0</v>
      </c>
      <c r="S31" s="636">
        <f t="shared" si="5"/>
        <v>0</v>
      </c>
      <c r="T31" s="746">
        <f t="shared" si="1"/>
        <v>0</v>
      </c>
    </row>
    <row r="32" spans="1:20" ht="78.75">
      <c r="A32" s="534">
        <v>15</v>
      </c>
      <c r="B32" s="544">
        <v>7000015701</v>
      </c>
      <c r="C32" s="544">
        <v>180</v>
      </c>
      <c r="D32" s="544" t="s">
        <v>499</v>
      </c>
      <c r="E32" s="544">
        <v>1000036855</v>
      </c>
      <c r="F32" s="544">
        <v>73082011</v>
      </c>
      <c r="G32" s="532"/>
      <c r="H32" s="544">
        <v>18</v>
      </c>
      <c r="I32" s="533"/>
      <c r="J32" s="536" t="s">
        <v>509</v>
      </c>
      <c r="K32" s="544" t="s">
        <v>510</v>
      </c>
      <c r="L32" s="544">
        <v>60</v>
      </c>
      <c r="M32" s="807"/>
      <c r="N32" s="546" t="str">
        <f t="shared" si="0"/>
        <v>INCLUDED</v>
      </c>
      <c r="O32" s="631">
        <f t="shared" si="2"/>
        <v>0</v>
      </c>
      <c r="P32" s="631">
        <f t="shared" si="3"/>
        <v>0</v>
      </c>
      <c r="Q32" s="631">
        <f>Discount!$H$36</f>
        <v>0</v>
      </c>
      <c r="R32" s="636">
        <f t="shared" si="4"/>
        <v>0</v>
      </c>
      <c r="S32" s="636">
        <f t="shared" si="5"/>
        <v>0</v>
      </c>
      <c r="T32" s="746">
        <f t="shared" si="1"/>
        <v>0</v>
      </c>
    </row>
    <row r="33" spans="1:20" ht="47.25">
      <c r="A33" s="459">
        <v>16</v>
      </c>
      <c r="B33" s="544">
        <v>7000015701</v>
      </c>
      <c r="C33" s="544">
        <v>190</v>
      </c>
      <c r="D33" s="544" t="s">
        <v>499</v>
      </c>
      <c r="E33" s="544">
        <v>1000036856</v>
      </c>
      <c r="F33" s="544">
        <v>73082011</v>
      </c>
      <c r="G33" s="532"/>
      <c r="H33" s="544">
        <v>18</v>
      </c>
      <c r="I33" s="533"/>
      <c r="J33" s="536" t="s">
        <v>511</v>
      </c>
      <c r="K33" s="544" t="s">
        <v>510</v>
      </c>
      <c r="L33" s="544">
        <v>12</v>
      </c>
      <c r="M33" s="807"/>
      <c r="N33" s="546" t="str">
        <f t="shared" si="0"/>
        <v>INCLUDED</v>
      </c>
      <c r="O33" s="631">
        <f t="shared" si="2"/>
        <v>0</v>
      </c>
      <c r="P33" s="631">
        <f t="shared" si="3"/>
        <v>0</v>
      </c>
      <c r="Q33" s="631">
        <f>Discount!$H$36</f>
        <v>0</v>
      </c>
      <c r="R33" s="636">
        <f t="shared" si="4"/>
        <v>0</v>
      </c>
      <c r="S33" s="636">
        <f t="shared" si="5"/>
        <v>0</v>
      </c>
      <c r="T33" s="746">
        <f t="shared" si="1"/>
        <v>0</v>
      </c>
    </row>
    <row r="34" spans="1:20" ht="47.25">
      <c r="A34" s="534">
        <v>17</v>
      </c>
      <c r="B34" s="544">
        <v>7000015701</v>
      </c>
      <c r="C34" s="544">
        <v>200</v>
      </c>
      <c r="D34" s="544" t="s">
        <v>499</v>
      </c>
      <c r="E34" s="544">
        <v>1000036825</v>
      </c>
      <c r="F34" s="544">
        <v>73082011</v>
      </c>
      <c r="G34" s="532"/>
      <c r="H34" s="544">
        <v>18</v>
      </c>
      <c r="I34" s="533"/>
      <c r="J34" s="536" t="s">
        <v>512</v>
      </c>
      <c r="K34" s="544" t="s">
        <v>510</v>
      </c>
      <c r="L34" s="544">
        <v>48</v>
      </c>
      <c r="M34" s="807"/>
      <c r="N34" s="546" t="str">
        <f t="shared" si="0"/>
        <v>INCLUDED</v>
      </c>
      <c r="O34" s="631">
        <f t="shared" si="2"/>
        <v>0</v>
      </c>
      <c r="P34" s="631">
        <f t="shared" si="3"/>
        <v>0</v>
      </c>
      <c r="Q34" s="631">
        <f>Discount!$H$36</f>
        <v>0</v>
      </c>
      <c r="R34" s="636">
        <f t="shared" si="4"/>
        <v>0</v>
      </c>
      <c r="S34" s="636">
        <f t="shared" si="5"/>
        <v>0</v>
      </c>
      <c r="T34" s="746">
        <f t="shared" si="1"/>
        <v>0</v>
      </c>
    </row>
    <row r="35" spans="1:20" ht="31.5">
      <c r="A35" s="459">
        <v>18</v>
      </c>
      <c r="B35" s="544">
        <v>7000015701</v>
      </c>
      <c r="C35" s="544">
        <v>210</v>
      </c>
      <c r="D35" s="544" t="s">
        <v>499</v>
      </c>
      <c r="E35" s="544">
        <v>1000019805</v>
      </c>
      <c r="F35" s="544">
        <v>73082011</v>
      </c>
      <c r="G35" s="532"/>
      <c r="H35" s="544">
        <v>18</v>
      </c>
      <c r="I35" s="533"/>
      <c r="J35" s="536" t="s">
        <v>513</v>
      </c>
      <c r="K35" s="544" t="s">
        <v>295</v>
      </c>
      <c r="L35" s="544">
        <v>14</v>
      </c>
      <c r="M35" s="807"/>
      <c r="N35" s="546" t="str">
        <f t="shared" si="0"/>
        <v>INCLUDED</v>
      </c>
      <c r="O35" s="631">
        <f t="shared" si="2"/>
        <v>0</v>
      </c>
      <c r="P35" s="631">
        <f t="shared" si="3"/>
        <v>0</v>
      </c>
      <c r="Q35" s="631">
        <f>Discount!$H$36</f>
        <v>0</v>
      </c>
      <c r="R35" s="636">
        <f t="shared" si="4"/>
        <v>0</v>
      </c>
      <c r="S35" s="636">
        <f t="shared" si="5"/>
        <v>0</v>
      </c>
      <c r="T35" s="746">
        <f t="shared" si="1"/>
        <v>0</v>
      </c>
    </row>
    <row r="36" spans="1:20" ht="31.5">
      <c r="A36" s="534">
        <v>19</v>
      </c>
      <c r="B36" s="544">
        <v>7000015701</v>
      </c>
      <c r="C36" s="544">
        <v>220</v>
      </c>
      <c r="D36" s="544" t="s">
        <v>499</v>
      </c>
      <c r="E36" s="544">
        <v>1000010803</v>
      </c>
      <c r="F36" s="544">
        <v>73082011</v>
      </c>
      <c r="G36" s="535"/>
      <c r="H36" s="544">
        <v>18</v>
      </c>
      <c r="I36" s="533"/>
      <c r="J36" s="536" t="s">
        <v>514</v>
      </c>
      <c r="K36" s="544" t="s">
        <v>295</v>
      </c>
      <c r="L36" s="544">
        <v>8</v>
      </c>
      <c r="M36" s="807"/>
      <c r="N36" s="546" t="str">
        <f>IF(M36=0, "INCLUDED", IF(ISERROR(M36*L36), M36, M36*L36))</f>
        <v>INCLUDED</v>
      </c>
      <c r="O36" s="631">
        <f>IF(N36="Included",0,N36)</f>
        <v>0</v>
      </c>
      <c r="P36" s="631">
        <f>IF( I36="",H36*(IF(N36="Included",0,N36))/100,I36*(IF(N36="Included",0,N36)))</f>
        <v>0</v>
      </c>
      <c r="Q36" s="636">
        <f>Discount!$H$36</f>
        <v>0</v>
      </c>
      <c r="R36" s="636">
        <f>Q36*O36</f>
        <v>0</v>
      </c>
      <c r="S36" s="636">
        <f>IF(I36="",H36*R36/100,I36*R36)</f>
        <v>0</v>
      </c>
      <c r="T36" s="746">
        <f>M36*L36</f>
        <v>0</v>
      </c>
    </row>
    <row r="37" spans="1:20" ht="31.5">
      <c r="A37" s="459">
        <v>20</v>
      </c>
      <c r="B37" s="544">
        <v>7000015701</v>
      </c>
      <c r="C37" s="544">
        <v>230</v>
      </c>
      <c r="D37" s="544" t="s">
        <v>499</v>
      </c>
      <c r="E37" s="544">
        <v>1000019783</v>
      </c>
      <c r="F37" s="544">
        <v>73082011</v>
      </c>
      <c r="G37" s="532"/>
      <c r="H37" s="544">
        <v>18</v>
      </c>
      <c r="I37" s="533"/>
      <c r="J37" s="536" t="s">
        <v>515</v>
      </c>
      <c r="K37" s="544" t="s">
        <v>295</v>
      </c>
      <c r="L37" s="544">
        <v>1</v>
      </c>
      <c r="M37" s="807"/>
      <c r="N37" s="546" t="str">
        <f t="shared" ref="N37:N62" si="6">IF(M37=0, "INCLUDED", IF(ISERROR(M37*L37), M37, M37*L37))</f>
        <v>INCLUDED</v>
      </c>
      <c r="O37" s="631">
        <f>IF(N37="Included",0,N37)</f>
        <v>0</v>
      </c>
      <c r="P37" s="631">
        <f>IF( I37="",H37*(IF(N37="Included",0,N37))/100,I37*(IF(N37="Included",0,N37)))</f>
        <v>0</v>
      </c>
      <c r="Q37" s="631">
        <f>Discount!$H$36</f>
        <v>0</v>
      </c>
      <c r="R37" s="636">
        <f>Q37*O37</f>
        <v>0</v>
      </c>
      <c r="S37" s="636">
        <f>IF(I37="",H37*R37/100,I37*R37)</f>
        <v>0</v>
      </c>
      <c r="T37" s="746">
        <f t="shared" ref="T37:T62" si="7">M37*L37</f>
        <v>0</v>
      </c>
    </row>
    <row r="38" spans="1:20" ht="31.5">
      <c r="A38" s="534">
        <v>21</v>
      </c>
      <c r="B38" s="544">
        <v>7000015701</v>
      </c>
      <c r="C38" s="544">
        <v>240</v>
      </c>
      <c r="D38" s="544" t="s">
        <v>499</v>
      </c>
      <c r="E38" s="544">
        <v>1000019826</v>
      </c>
      <c r="F38" s="544">
        <v>73082011</v>
      </c>
      <c r="G38" s="532"/>
      <c r="H38" s="544">
        <v>18</v>
      </c>
      <c r="I38" s="533"/>
      <c r="J38" s="536" t="s">
        <v>516</v>
      </c>
      <c r="K38" s="544" t="s">
        <v>295</v>
      </c>
      <c r="L38" s="544">
        <v>1</v>
      </c>
      <c r="M38" s="807"/>
      <c r="N38" s="546" t="str">
        <f t="shared" si="6"/>
        <v>INCLUDED</v>
      </c>
      <c r="O38" s="631">
        <f>IF(N38="Included",0,N38)</f>
        <v>0</v>
      </c>
      <c r="P38" s="631">
        <f>IF( I38="",H38*(IF(N38="Included",0,N38))/100,I38*(IF(N38="Included",0,N38)))</f>
        <v>0</v>
      </c>
      <c r="Q38" s="631">
        <f>Discount!$H$36</f>
        <v>0</v>
      </c>
      <c r="R38" s="636">
        <f>Q38*O38</f>
        <v>0</v>
      </c>
      <c r="S38" s="636">
        <f>IF(I38="",H38*R38/100,I38*R38)</f>
        <v>0</v>
      </c>
      <c r="T38" s="746">
        <f t="shared" si="7"/>
        <v>0</v>
      </c>
    </row>
    <row r="39" spans="1:20" ht="31.5">
      <c r="A39" s="459">
        <v>22</v>
      </c>
      <c r="B39" s="544">
        <v>7000015701</v>
      </c>
      <c r="C39" s="544">
        <v>250</v>
      </c>
      <c r="D39" s="544" t="s">
        <v>500</v>
      </c>
      <c r="E39" s="544">
        <v>1000036839</v>
      </c>
      <c r="F39" s="544">
        <v>76169990</v>
      </c>
      <c r="G39" s="532"/>
      <c r="H39" s="544">
        <v>18</v>
      </c>
      <c r="I39" s="533"/>
      <c r="J39" s="536" t="s">
        <v>517</v>
      </c>
      <c r="K39" s="544" t="s">
        <v>510</v>
      </c>
      <c r="L39" s="544">
        <v>50</v>
      </c>
      <c r="M39" s="807"/>
      <c r="N39" s="546" t="str">
        <f t="shared" si="6"/>
        <v>INCLUDED</v>
      </c>
      <c r="O39" s="631">
        <f>IF(N39="Included",0,N39)</f>
        <v>0</v>
      </c>
      <c r="P39" s="631">
        <f>IF( I39="",H39*(IF(N39="Included",0,N39))/100,I39*(IF(N39="Included",0,N39)))</f>
        <v>0</v>
      </c>
      <c r="Q39" s="631">
        <f>Discount!$H$36</f>
        <v>0</v>
      </c>
      <c r="R39" s="636">
        <f>Q39*O39</f>
        <v>0</v>
      </c>
      <c r="S39" s="636">
        <f>IF(I39="",H39*R39/100,I39*R39)</f>
        <v>0</v>
      </c>
      <c r="T39" s="746">
        <f t="shared" si="7"/>
        <v>0</v>
      </c>
    </row>
    <row r="40" spans="1:20" ht="31.5">
      <c r="A40" s="534">
        <v>23</v>
      </c>
      <c r="B40" s="544">
        <v>7000015701</v>
      </c>
      <c r="C40" s="544">
        <v>260</v>
      </c>
      <c r="D40" s="544" t="s">
        <v>500</v>
      </c>
      <c r="E40" s="544">
        <v>1000036851</v>
      </c>
      <c r="F40" s="544">
        <v>76169990</v>
      </c>
      <c r="G40" s="532"/>
      <c r="H40" s="544">
        <v>18</v>
      </c>
      <c r="I40" s="533"/>
      <c r="J40" s="536" t="s">
        <v>518</v>
      </c>
      <c r="K40" s="544" t="s">
        <v>510</v>
      </c>
      <c r="L40" s="544">
        <v>50</v>
      </c>
      <c r="M40" s="807"/>
      <c r="N40" s="546" t="str">
        <f t="shared" si="6"/>
        <v>INCLUDED</v>
      </c>
      <c r="O40" s="631">
        <f t="shared" ref="O40:O62" si="8">IF(N40="Included",0,N40)</f>
        <v>0</v>
      </c>
      <c r="P40" s="631">
        <f t="shared" ref="P40:P62" si="9">IF( I40="",H40*(IF(N40="Included",0,N40))/100,I40*(IF(N40="Included",0,N40)))</f>
        <v>0</v>
      </c>
      <c r="Q40" s="631">
        <f>Discount!$H$36</f>
        <v>0</v>
      </c>
      <c r="R40" s="636">
        <f t="shared" ref="R40:R62" si="10">Q40*O40</f>
        <v>0</v>
      </c>
      <c r="S40" s="636">
        <f t="shared" ref="S40:S62" si="11">IF(I40="",H40*R40/100,I40*R40)</f>
        <v>0</v>
      </c>
      <c r="T40" s="746">
        <f t="shared" si="7"/>
        <v>0</v>
      </c>
    </row>
    <row r="41" spans="1:20" ht="31.5">
      <c r="A41" s="459">
        <v>24</v>
      </c>
      <c r="B41" s="544">
        <v>7000015701</v>
      </c>
      <c r="C41" s="544">
        <v>270</v>
      </c>
      <c r="D41" s="544" t="s">
        <v>500</v>
      </c>
      <c r="E41" s="544">
        <v>1000036854</v>
      </c>
      <c r="F41" s="544">
        <v>76169990</v>
      </c>
      <c r="G41" s="532"/>
      <c r="H41" s="544">
        <v>18</v>
      </c>
      <c r="I41" s="533"/>
      <c r="J41" s="536" t="s">
        <v>519</v>
      </c>
      <c r="K41" s="544" t="s">
        <v>510</v>
      </c>
      <c r="L41" s="544">
        <v>252</v>
      </c>
      <c r="M41" s="807"/>
      <c r="N41" s="546" t="str">
        <f t="shared" si="6"/>
        <v>INCLUDED</v>
      </c>
      <c r="O41" s="631">
        <f t="shared" si="8"/>
        <v>0</v>
      </c>
      <c r="P41" s="631">
        <f t="shared" si="9"/>
        <v>0</v>
      </c>
      <c r="Q41" s="631">
        <f>Discount!$H$36</f>
        <v>0</v>
      </c>
      <c r="R41" s="636">
        <f t="shared" si="10"/>
        <v>0</v>
      </c>
      <c r="S41" s="636">
        <f t="shared" si="11"/>
        <v>0</v>
      </c>
      <c r="T41" s="746">
        <f t="shared" si="7"/>
        <v>0</v>
      </c>
    </row>
    <row r="42" spans="1:20" ht="31.5">
      <c r="A42" s="534">
        <v>25</v>
      </c>
      <c r="B42" s="544">
        <v>7000015701</v>
      </c>
      <c r="C42" s="544">
        <v>280</v>
      </c>
      <c r="D42" s="544" t="s">
        <v>500</v>
      </c>
      <c r="E42" s="544">
        <v>1000036852</v>
      </c>
      <c r="F42" s="544">
        <v>76169990</v>
      </c>
      <c r="G42" s="532"/>
      <c r="H42" s="544">
        <v>18</v>
      </c>
      <c r="I42" s="533"/>
      <c r="J42" s="536" t="s">
        <v>520</v>
      </c>
      <c r="K42" s="544" t="s">
        <v>510</v>
      </c>
      <c r="L42" s="544">
        <v>24</v>
      </c>
      <c r="M42" s="807"/>
      <c r="N42" s="546" t="str">
        <f t="shared" si="6"/>
        <v>INCLUDED</v>
      </c>
      <c r="O42" s="631">
        <f t="shared" si="8"/>
        <v>0</v>
      </c>
      <c r="P42" s="631">
        <f t="shared" si="9"/>
        <v>0</v>
      </c>
      <c r="Q42" s="631">
        <f>Discount!$H$36</f>
        <v>0</v>
      </c>
      <c r="R42" s="636">
        <f t="shared" si="10"/>
        <v>0</v>
      </c>
      <c r="S42" s="636">
        <f t="shared" si="11"/>
        <v>0</v>
      </c>
      <c r="T42" s="746">
        <f t="shared" si="7"/>
        <v>0</v>
      </c>
    </row>
    <row r="43" spans="1:20" ht="31.5">
      <c r="A43" s="459">
        <v>26</v>
      </c>
      <c r="B43" s="544">
        <v>7000015701</v>
      </c>
      <c r="C43" s="544">
        <v>290</v>
      </c>
      <c r="D43" s="544" t="s">
        <v>500</v>
      </c>
      <c r="E43" s="544">
        <v>1000050790</v>
      </c>
      <c r="F43" s="544">
        <v>73082011</v>
      </c>
      <c r="G43" s="532"/>
      <c r="H43" s="544">
        <v>18</v>
      </c>
      <c r="I43" s="533"/>
      <c r="J43" s="536" t="s">
        <v>521</v>
      </c>
      <c r="K43" s="544" t="s">
        <v>510</v>
      </c>
      <c r="L43" s="544">
        <v>5</v>
      </c>
      <c r="M43" s="807"/>
      <c r="N43" s="546" t="str">
        <f t="shared" si="6"/>
        <v>INCLUDED</v>
      </c>
      <c r="O43" s="631">
        <f t="shared" si="8"/>
        <v>0</v>
      </c>
      <c r="P43" s="631">
        <f t="shared" si="9"/>
        <v>0</v>
      </c>
      <c r="Q43" s="631">
        <f>Discount!$H$36</f>
        <v>0</v>
      </c>
      <c r="R43" s="636">
        <f t="shared" si="10"/>
        <v>0</v>
      </c>
      <c r="S43" s="636">
        <f t="shared" si="11"/>
        <v>0</v>
      </c>
      <c r="T43" s="746">
        <f t="shared" si="7"/>
        <v>0</v>
      </c>
    </row>
    <row r="44" spans="1:20" ht="78.75">
      <c r="A44" s="534">
        <v>27</v>
      </c>
      <c r="B44" s="544">
        <v>7000015701</v>
      </c>
      <c r="C44" s="544">
        <v>300</v>
      </c>
      <c r="D44" s="544" t="s">
        <v>501</v>
      </c>
      <c r="E44" s="544">
        <v>1000013391</v>
      </c>
      <c r="F44" s="544">
        <v>73082011</v>
      </c>
      <c r="G44" s="532"/>
      <c r="H44" s="544">
        <v>18</v>
      </c>
      <c r="I44" s="533"/>
      <c r="J44" s="536" t="s">
        <v>522</v>
      </c>
      <c r="K44" s="544" t="s">
        <v>523</v>
      </c>
      <c r="L44" s="544">
        <v>5</v>
      </c>
      <c r="M44" s="807"/>
      <c r="N44" s="546" t="str">
        <f t="shared" si="6"/>
        <v>INCLUDED</v>
      </c>
      <c r="O44" s="631">
        <f t="shared" si="8"/>
        <v>0</v>
      </c>
      <c r="P44" s="631">
        <f t="shared" si="9"/>
        <v>0</v>
      </c>
      <c r="Q44" s="631">
        <f>Discount!$H$36</f>
        <v>0</v>
      </c>
      <c r="R44" s="636">
        <f t="shared" si="10"/>
        <v>0</v>
      </c>
      <c r="S44" s="636">
        <f t="shared" si="11"/>
        <v>0</v>
      </c>
      <c r="T44" s="746">
        <f t="shared" si="7"/>
        <v>0</v>
      </c>
    </row>
    <row r="45" spans="1:20" ht="78.75">
      <c r="A45" s="459">
        <v>28</v>
      </c>
      <c r="B45" s="544">
        <v>7000015701</v>
      </c>
      <c r="C45" s="544">
        <v>310</v>
      </c>
      <c r="D45" s="544" t="s">
        <v>501</v>
      </c>
      <c r="E45" s="544">
        <v>1000015274</v>
      </c>
      <c r="F45" s="544">
        <v>73082011</v>
      </c>
      <c r="G45" s="532"/>
      <c r="H45" s="544">
        <v>18</v>
      </c>
      <c r="I45" s="533"/>
      <c r="J45" s="536" t="s">
        <v>524</v>
      </c>
      <c r="K45" s="544" t="s">
        <v>523</v>
      </c>
      <c r="L45" s="544">
        <v>10</v>
      </c>
      <c r="M45" s="807"/>
      <c r="N45" s="546" t="str">
        <f t="shared" si="6"/>
        <v>INCLUDED</v>
      </c>
      <c r="O45" s="631">
        <f t="shared" si="8"/>
        <v>0</v>
      </c>
      <c r="P45" s="631">
        <f t="shared" si="9"/>
        <v>0</v>
      </c>
      <c r="Q45" s="631">
        <f>Discount!$H$36</f>
        <v>0</v>
      </c>
      <c r="R45" s="636">
        <f t="shared" si="10"/>
        <v>0</v>
      </c>
      <c r="S45" s="636">
        <f t="shared" si="11"/>
        <v>0</v>
      </c>
      <c r="T45" s="746">
        <f t="shared" si="7"/>
        <v>0</v>
      </c>
    </row>
    <row r="46" spans="1:20" ht="31.5">
      <c r="A46" s="534">
        <v>29</v>
      </c>
      <c r="B46" s="544">
        <v>7000015701</v>
      </c>
      <c r="C46" s="544">
        <v>320</v>
      </c>
      <c r="D46" s="544" t="s">
        <v>501</v>
      </c>
      <c r="E46" s="544">
        <v>1000013472</v>
      </c>
      <c r="F46" s="544">
        <v>73181500</v>
      </c>
      <c r="G46" s="532"/>
      <c r="H46" s="544">
        <v>18</v>
      </c>
      <c r="I46" s="533"/>
      <c r="J46" s="536" t="s">
        <v>525</v>
      </c>
      <c r="K46" s="544" t="s">
        <v>523</v>
      </c>
      <c r="L46" s="544">
        <v>1</v>
      </c>
      <c r="M46" s="807"/>
      <c r="N46" s="546" t="str">
        <f t="shared" ref="N46:N53" si="12">IF(M46=0, "INCLUDED", IF(ISERROR(M46*L46), M46, M46*L46))</f>
        <v>INCLUDED</v>
      </c>
      <c r="O46" s="631">
        <f t="shared" ref="O46:O53" si="13">IF(N46="Included",0,N46)</f>
        <v>0</v>
      </c>
      <c r="P46" s="631">
        <f t="shared" ref="P46:P53" si="14">IF( I46="",H46*(IF(N46="Included",0,N46))/100,I46*(IF(N46="Included",0,N46)))</f>
        <v>0</v>
      </c>
      <c r="Q46" s="631">
        <f>Discount!$H$36</f>
        <v>0</v>
      </c>
      <c r="R46" s="636">
        <f t="shared" ref="R46:R53" si="15">Q46*O46</f>
        <v>0</v>
      </c>
      <c r="S46" s="636">
        <f t="shared" ref="S46:S53" si="16">IF(I46="",H46*R46/100,I46*R46)</f>
        <v>0</v>
      </c>
      <c r="T46" s="746">
        <f t="shared" ref="T46:T53" si="17">M46*L46</f>
        <v>0</v>
      </c>
    </row>
    <row r="47" spans="1:20" ht="47.25">
      <c r="A47" s="459">
        <v>30</v>
      </c>
      <c r="B47" s="544">
        <v>7000015701</v>
      </c>
      <c r="C47" s="544">
        <v>340</v>
      </c>
      <c r="D47" s="544" t="s">
        <v>502</v>
      </c>
      <c r="E47" s="544">
        <v>1000019718</v>
      </c>
      <c r="F47" s="544">
        <v>73082011</v>
      </c>
      <c r="G47" s="532"/>
      <c r="H47" s="544">
        <v>18</v>
      </c>
      <c r="I47" s="533"/>
      <c r="J47" s="536" t="s">
        <v>526</v>
      </c>
      <c r="K47" s="544" t="s">
        <v>510</v>
      </c>
      <c r="L47" s="544">
        <v>16</v>
      </c>
      <c r="M47" s="807"/>
      <c r="N47" s="546" t="str">
        <f t="shared" si="12"/>
        <v>INCLUDED</v>
      </c>
      <c r="O47" s="631">
        <f t="shared" si="13"/>
        <v>0</v>
      </c>
      <c r="P47" s="631">
        <f t="shared" si="14"/>
        <v>0</v>
      </c>
      <c r="Q47" s="631">
        <f>Discount!$H$36</f>
        <v>0</v>
      </c>
      <c r="R47" s="636">
        <f t="shared" si="15"/>
        <v>0</v>
      </c>
      <c r="S47" s="636">
        <f t="shared" si="16"/>
        <v>0</v>
      </c>
      <c r="T47" s="746">
        <f t="shared" si="17"/>
        <v>0</v>
      </c>
    </row>
    <row r="48" spans="1:20" ht="31.5">
      <c r="A48" s="534">
        <v>31</v>
      </c>
      <c r="B48" s="544">
        <v>7000015701</v>
      </c>
      <c r="C48" s="544">
        <v>360</v>
      </c>
      <c r="D48" s="544" t="s">
        <v>503</v>
      </c>
      <c r="E48" s="544">
        <v>1000009325</v>
      </c>
      <c r="F48" s="544">
        <v>85469090</v>
      </c>
      <c r="G48" s="532"/>
      <c r="H48" s="544">
        <v>18</v>
      </c>
      <c r="I48" s="533"/>
      <c r="J48" s="536" t="s">
        <v>527</v>
      </c>
      <c r="K48" s="544" t="s">
        <v>510</v>
      </c>
      <c r="L48" s="544">
        <v>682</v>
      </c>
      <c r="M48" s="807"/>
      <c r="N48" s="546" t="str">
        <f t="shared" si="12"/>
        <v>INCLUDED</v>
      </c>
      <c r="O48" s="631">
        <f t="shared" si="13"/>
        <v>0</v>
      </c>
      <c r="P48" s="631">
        <f t="shared" si="14"/>
        <v>0</v>
      </c>
      <c r="Q48" s="631">
        <f>Discount!$H$36</f>
        <v>0</v>
      </c>
      <c r="R48" s="636">
        <f t="shared" si="15"/>
        <v>0</v>
      </c>
      <c r="S48" s="636">
        <f t="shared" si="16"/>
        <v>0</v>
      </c>
      <c r="T48" s="746">
        <f t="shared" si="17"/>
        <v>0</v>
      </c>
    </row>
    <row r="49" spans="1:20" ht="31.5">
      <c r="A49" s="459">
        <v>32</v>
      </c>
      <c r="B49" s="544">
        <v>7000015701</v>
      </c>
      <c r="C49" s="544">
        <v>370</v>
      </c>
      <c r="D49" s="544" t="s">
        <v>503</v>
      </c>
      <c r="E49" s="544">
        <v>1000009328</v>
      </c>
      <c r="F49" s="544">
        <v>85469090</v>
      </c>
      <c r="G49" s="532"/>
      <c r="H49" s="544">
        <v>18</v>
      </c>
      <c r="I49" s="533"/>
      <c r="J49" s="536" t="s">
        <v>528</v>
      </c>
      <c r="K49" s="544" t="s">
        <v>510</v>
      </c>
      <c r="L49" s="544">
        <v>720</v>
      </c>
      <c r="M49" s="807"/>
      <c r="N49" s="546" t="str">
        <f t="shared" si="12"/>
        <v>INCLUDED</v>
      </c>
      <c r="O49" s="631">
        <f t="shared" si="13"/>
        <v>0</v>
      </c>
      <c r="P49" s="631">
        <f t="shared" si="14"/>
        <v>0</v>
      </c>
      <c r="Q49" s="631">
        <f>Discount!$H$36</f>
        <v>0</v>
      </c>
      <c r="R49" s="636">
        <f t="shared" si="15"/>
        <v>0</v>
      </c>
      <c r="S49" s="636">
        <f t="shared" si="16"/>
        <v>0</v>
      </c>
      <c r="T49" s="746">
        <f t="shared" si="17"/>
        <v>0</v>
      </c>
    </row>
    <row r="50" spans="1:20" ht="31.5">
      <c r="A50" s="534">
        <v>33</v>
      </c>
      <c r="B50" s="544">
        <v>7000015701</v>
      </c>
      <c r="C50" s="544">
        <v>380</v>
      </c>
      <c r="D50" s="544" t="s">
        <v>504</v>
      </c>
      <c r="E50" s="544">
        <v>1000009325</v>
      </c>
      <c r="F50" s="544">
        <v>85469090</v>
      </c>
      <c r="G50" s="532"/>
      <c r="H50" s="544">
        <v>18</v>
      </c>
      <c r="I50" s="533"/>
      <c r="J50" s="536" t="s">
        <v>527</v>
      </c>
      <c r="K50" s="544" t="s">
        <v>510</v>
      </c>
      <c r="L50" s="544">
        <v>69</v>
      </c>
      <c r="M50" s="807"/>
      <c r="N50" s="546" t="str">
        <f t="shared" si="12"/>
        <v>INCLUDED</v>
      </c>
      <c r="O50" s="631">
        <f t="shared" si="13"/>
        <v>0</v>
      </c>
      <c r="P50" s="631">
        <f t="shared" si="14"/>
        <v>0</v>
      </c>
      <c r="Q50" s="631">
        <f>Discount!$H$36</f>
        <v>0</v>
      </c>
      <c r="R50" s="636">
        <f t="shared" si="15"/>
        <v>0</v>
      </c>
      <c r="S50" s="636">
        <f t="shared" si="16"/>
        <v>0</v>
      </c>
      <c r="T50" s="746">
        <f t="shared" si="17"/>
        <v>0</v>
      </c>
    </row>
    <row r="51" spans="1:20" ht="31.5">
      <c r="A51" s="459">
        <v>34</v>
      </c>
      <c r="B51" s="544">
        <v>7000015701</v>
      </c>
      <c r="C51" s="544">
        <v>390</v>
      </c>
      <c r="D51" s="544" t="s">
        <v>504</v>
      </c>
      <c r="E51" s="544">
        <v>1000009328</v>
      </c>
      <c r="F51" s="544">
        <v>85469090</v>
      </c>
      <c r="G51" s="532"/>
      <c r="H51" s="544">
        <v>18</v>
      </c>
      <c r="I51" s="533"/>
      <c r="J51" s="536" t="s">
        <v>528</v>
      </c>
      <c r="K51" s="544" t="s">
        <v>510</v>
      </c>
      <c r="L51" s="544">
        <v>74</v>
      </c>
      <c r="M51" s="807"/>
      <c r="N51" s="546" t="str">
        <f t="shared" si="12"/>
        <v>INCLUDED</v>
      </c>
      <c r="O51" s="631">
        <f t="shared" si="13"/>
        <v>0</v>
      </c>
      <c r="P51" s="631">
        <f t="shared" si="14"/>
        <v>0</v>
      </c>
      <c r="Q51" s="631">
        <f>Discount!$H$36</f>
        <v>0</v>
      </c>
      <c r="R51" s="636">
        <f t="shared" si="15"/>
        <v>0</v>
      </c>
      <c r="S51" s="636">
        <f t="shared" si="16"/>
        <v>0</v>
      </c>
      <c r="T51" s="746">
        <f t="shared" si="17"/>
        <v>0</v>
      </c>
    </row>
    <row r="52" spans="1:20">
      <c r="A52" s="534">
        <v>35</v>
      </c>
      <c r="B52" s="544">
        <v>7000015701</v>
      </c>
      <c r="C52" s="544">
        <v>400</v>
      </c>
      <c r="D52" s="544" t="s">
        <v>505</v>
      </c>
      <c r="E52" s="544">
        <v>1000030841</v>
      </c>
      <c r="F52" s="544">
        <v>73121020</v>
      </c>
      <c r="G52" s="532"/>
      <c r="H52" s="544">
        <v>18</v>
      </c>
      <c r="I52" s="533"/>
      <c r="J52" s="536" t="s">
        <v>529</v>
      </c>
      <c r="K52" s="544" t="s">
        <v>296</v>
      </c>
      <c r="L52" s="544">
        <v>107</v>
      </c>
      <c r="M52" s="807"/>
      <c r="N52" s="546" t="str">
        <f t="shared" si="12"/>
        <v>INCLUDED</v>
      </c>
      <c r="O52" s="631">
        <f t="shared" si="13"/>
        <v>0</v>
      </c>
      <c r="P52" s="631">
        <f t="shared" si="14"/>
        <v>0</v>
      </c>
      <c r="Q52" s="631">
        <f>Discount!$H$36</f>
        <v>0</v>
      </c>
      <c r="R52" s="636">
        <f t="shared" si="15"/>
        <v>0</v>
      </c>
      <c r="S52" s="636">
        <f t="shared" si="16"/>
        <v>0</v>
      </c>
      <c r="T52" s="746">
        <f t="shared" si="17"/>
        <v>0</v>
      </c>
    </row>
    <row r="53" spans="1:20" ht="31.5">
      <c r="A53" s="459">
        <v>36</v>
      </c>
      <c r="B53" s="544">
        <v>7000015701</v>
      </c>
      <c r="C53" s="544">
        <v>410</v>
      </c>
      <c r="D53" s="544" t="s">
        <v>506</v>
      </c>
      <c r="E53" s="544">
        <v>1000015505</v>
      </c>
      <c r="F53" s="544">
        <v>73082011</v>
      </c>
      <c r="G53" s="532"/>
      <c r="H53" s="544">
        <v>18</v>
      </c>
      <c r="I53" s="533"/>
      <c r="J53" s="536" t="s">
        <v>530</v>
      </c>
      <c r="K53" s="544" t="s">
        <v>510</v>
      </c>
      <c r="L53" s="544">
        <v>59</v>
      </c>
      <c r="M53" s="807"/>
      <c r="N53" s="546" t="str">
        <f t="shared" si="12"/>
        <v>INCLUDED</v>
      </c>
      <c r="O53" s="631">
        <f t="shared" si="13"/>
        <v>0</v>
      </c>
      <c r="P53" s="631">
        <f t="shared" si="14"/>
        <v>0</v>
      </c>
      <c r="Q53" s="631">
        <f>Discount!$H$36</f>
        <v>0</v>
      </c>
      <c r="R53" s="636">
        <f t="shared" si="15"/>
        <v>0</v>
      </c>
      <c r="S53" s="636">
        <f t="shared" si="16"/>
        <v>0</v>
      </c>
      <c r="T53" s="746">
        <f t="shared" si="17"/>
        <v>0</v>
      </c>
    </row>
    <row r="54" spans="1:20" ht="31.5">
      <c r="A54" s="534">
        <v>37</v>
      </c>
      <c r="B54" s="544">
        <v>7000015701</v>
      </c>
      <c r="C54" s="544">
        <v>420</v>
      </c>
      <c r="D54" s="544" t="s">
        <v>506</v>
      </c>
      <c r="E54" s="544">
        <v>1000034136</v>
      </c>
      <c r="F54" s="544">
        <v>76169990</v>
      </c>
      <c r="G54" s="532"/>
      <c r="H54" s="544">
        <v>18</v>
      </c>
      <c r="I54" s="533"/>
      <c r="J54" s="536" t="s">
        <v>531</v>
      </c>
      <c r="K54" s="544" t="s">
        <v>510</v>
      </c>
      <c r="L54" s="544">
        <v>342</v>
      </c>
      <c r="M54" s="807"/>
      <c r="N54" s="546" t="str">
        <f t="shared" si="6"/>
        <v>INCLUDED</v>
      </c>
      <c r="O54" s="631">
        <f t="shared" si="8"/>
        <v>0</v>
      </c>
      <c r="P54" s="631">
        <f t="shared" si="9"/>
        <v>0</v>
      </c>
      <c r="Q54" s="631">
        <f>Discount!$H$36</f>
        <v>0</v>
      </c>
      <c r="R54" s="636">
        <f t="shared" si="10"/>
        <v>0</v>
      </c>
      <c r="S54" s="636">
        <f t="shared" si="11"/>
        <v>0</v>
      </c>
      <c r="T54" s="746">
        <f t="shared" si="7"/>
        <v>0</v>
      </c>
    </row>
    <row r="55" spans="1:20" ht="31.5">
      <c r="A55" s="459">
        <v>38</v>
      </c>
      <c r="B55" s="544">
        <v>7000015701</v>
      </c>
      <c r="C55" s="544">
        <v>430</v>
      </c>
      <c r="D55" s="544" t="s">
        <v>506</v>
      </c>
      <c r="E55" s="544">
        <v>1000022420</v>
      </c>
      <c r="F55" s="544">
        <v>73082011</v>
      </c>
      <c r="G55" s="532"/>
      <c r="H55" s="544">
        <v>18</v>
      </c>
      <c r="I55" s="533"/>
      <c r="J55" s="536" t="s">
        <v>532</v>
      </c>
      <c r="K55" s="544" t="s">
        <v>510</v>
      </c>
      <c r="L55" s="544">
        <v>684</v>
      </c>
      <c r="M55" s="807"/>
      <c r="N55" s="546" t="str">
        <f t="shared" si="6"/>
        <v>INCLUDED</v>
      </c>
      <c r="O55" s="631">
        <f t="shared" si="8"/>
        <v>0</v>
      </c>
      <c r="P55" s="631">
        <f t="shared" si="9"/>
        <v>0</v>
      </c>
      <c r="Q55" s="631">
        <f>Discount!$H$36</f>
        <v>0</v>
      </c>
      <c r="R55" s="636">
        <f t="shared" si="10"/>
        <v>0</v>
      </c>
      <c r="S55" s="636">
        <f t="shared" si="11"/>
        <v>0</v>
      </c>
      <c r="T55" s="746">
        <f t="shared" si="7"/>
        <v>0</v>
      </c>
    </row>
    <row r="56" spans="1:20" ht="31.5">
      <c r="A56" s="534">
        <v>39</v>
      </c>
      <c r="B56" s="544">
        <v>7000015701</v>
      </c>
      <c r="C56" s="544">
        <v>440</v>
      </c>
      <c r="D56" s="544" t="s">
        <v>506</v>
      </c>
      <c r="E56" s="544">
        <v>1000020447</v>
      </c>
      <c r="F56" s="544">
        <v>73082011</v>
      </c>
      <c r="G56" s="532"/>
      <c r="H56" s="544">
        <v>18</v>
      </c>
      <c r="I56" s="533"/>
      <c r="J56" s="536" t="s">
        <v>533</v>
      </c>
      <c r="K56" s="544" t="s">
        <v>510</v>
      </c>
      <c r="L56" s="544">
        <v>220</v>
      </c>
      <c r="M56" s="807"/>
      <c r="N56" s="546" t="str">
        <f t="shared" si="6"/>
        <v>INCLUDED</v>
      </c>
      <c r="O56" s="631">
        <f t="shared" si="8"/>
        <v>0</v>
      </c>
      <c r="P56" s="631">
        <f t="shared" si="9"/>
        <v>0</v>
      </c>
      <c r="Q56" s="631">
        <f>Discount!$H$36</f>
        <v>0</v>
      </c>
      <c r="R56" s="636">
        <f t="shared" si="10"/>
        <v>0</v>
      </c>
      <c r="S56" s="636">
        <f t="shared" si="11"/>
        <v>0</v>
      </c>
      <c r="T56" s="746">
        <f t="shared" si="7"/>
        <v>0</v>
      </c>
    </row>
    <row r="57" spans="1:20" ht="31.5">
      <c r="A57" s="459">
        <v>40</v>
      </c>
      <c r="B57" s="544">
        <v>7000015701</v>
      </c>
      <c r="C57" s="544">
        <v>450</v>
      </c>
      <c r="D57" s="544" t="s">
        <v>506</v>
      </c>
      <c r="E57" s="544">
        <v>1000020991</v>
      </c>
      <c r="F57" s="544">
        <v>73082011</v>
      </c>
      <c r="G57" s="532"/>
      <c r="H57" s="544">
        <v>18</v>
      </c>
      <c r="I57" s="533"/>
      <c r="J57" s="536" t="s">
        <v>534</v>
      </c>
      <c r="K57" s="544" t="s">
        <v>510</v>
      </c>
      <c r="L57" s="544">
        <v>120</v>
      </c>
      <c r="M57" s="807"/>
      <c r="N57" s="546" t="str">
        <f t="shared" si="6"/>
        <v>INCLUDED</v>
      </c>
      <c r="O57" s="631">
        <f t="shared" si="8"/>
        <v>0</v>
      </c>
      <c r="P57" s="631">
        <f t="shared" si="9"/>
        <v>0</v>
      </c>
      <c r="Q57" s="631">
        <f>Discount!$H$36</f>
        <v>0</v>
      </c>
      <c r="R57" s="636">
        <f t="shared" si="10"/>
        <v>0</v>
      </c>
      <c r="S57" s="636">
        <f t="shared" si="11"/>
        <v>0</v>
      </c>
      <c r="T57" s="746">
        <f t="shared" si="7"/>
        <v>0</v>
      </c>
    </row>
    <row r="58" spans="1:20" ht="31.5">
      <c r="A58" s="534">
        <v>41</v>
      </c>
      <c r="B58" s="544">
        <v>7000015701</v>
      </c>
      <c r="C58" s="544">
        <v>460</v>
      </c>
      <c r="D58" s="544" t="s">
        <v>507</v>
      </c>
      <c r="E58" s="544">
        <v>1000015505</v>
      </c>
      <c r="F58" s="544">
        <v>73082011</v>
      </c>
      <c r="G58" s="532"/>
      <c r="H58" s="544">
        <v>18</v>
      </c>
      <c r="I58" s="533"/>
      <c r="J58" s="536" t="s">
        <v>530</v>
      </c>
      <c r="K58" s="544" t="s">
        <v>510</v>
      </c>
      <c r="L58" s="544">
        <v>1</v>
      </c>
      <c r="M58" s="807"/>
      <c r="N58" s="546" t="str">
        <f t="shared" si="6"/>
        <v>INCLUDED</v>
      </c>
      <c r="O58" s="631">
        <f t="shared" si="8"/>
        <v>0</v>
      </c>
      <c r="P58" s="631">
        <f t="shared" si="9"/>
        <v>0</v>
      </c>
      <c r="Q58" s="631">
        <f>Discount!$H$36</f>
        <v>0</v>
      </c>
      <c r="R58" s="636">
        <f t="shared" si="10"/>
        <v>0</v>
      </c>
      <c r="S58" s="636">
        <f t="shared" si="11"/>
        <v>0</v>
      </c>
      <c r="T58" s="746">
        <f t="shared" si="7"/>
        <v>0</v>
      </c>
    </row>
    <row r="59" spans="1:20" ht="31.5">
      <c r="A59" s="459">
        <v>42</v>
      </c>
      <c r="B59" s="544">
        <v>7000015701</v>
      </c>
      <c r="C59" s="544">
        <v>470</v>
      </c>
      <c r="D59" s="544" t="s">
        <v>507</v>
      </c>
      <c r="E59" s="544">
        <v>1000034136</v>
      </c>
      <c r="F59" s="544">
        <v>76169990</v>
      </c>
      <c r="G59" s="532"/>
      <c r="H59" s="544">
        <v>18</v>
      </c>
      <c r="I59" s="533"/>
      <c r="J59" s="536" t="s">
        <v>531</v>
      </c>
      <c r="K59" s="544" t="s">
        <v>510</v>
      </c>
      <c r="L59" s="544">
        <v>7</v>
      </c>
      <c r="M59" s="807"/>
      <c r="N59" s="546" t="str">
        <f t="shared" si="6"/>
        <v>INCLUDED</v>
      </c>
      <c r="O59" s="631">
        <f t="shared" si="8"/>
        <v>0</v>
      </c>
      <c r="P59" s="631">
        <f t="shared" si="9"/>
        <v>0</v>
      </c>
      <c r="Q59" s="631">
        <f>Discount!$H$36</f>
        <v>0</v>
      </c>
      <c r="R59" s="636">
        <f t="shared" si="10"/>
        <v>0</v>
      </c>
      <c r="S59" s="636">
        <f t="shared" si="11"/>
        <v>0</v>
      </c>
      <c r="T59" s="746">
        <f t="shared" si="7"/>
        <v>0</v>
      </c>
    </row>
    <row r="60" spans="1:20" ht="31.5">
      <c r="A60" s="534">
        <v>43</v>
      </c>
      <c r="B60" s="544">
        <v>7000015701</v>
      </c>
      <c r="C60" s="544">
        <v>480</v>
      </c>
      <c r="D60" s="544" t="s">
        <v>507</v>
      </c>
      <c r="E60" s="544">
        <v>1000022420</v>
      </c>
      <c r="F60" s="544">
        <v>73082011</v>
      </c>
      <c r="G60" s="532"/>
      <c r="H60" s="544">
        <v>18</v>
      </c>
      <c r="I60" s="533"/>
      <c r="J60" s="536" t="s">
        <v>532</v>
      </c>
      <c r="K60" s="544" t="s">
        <v>510</v>
      </c>
      <c r="L60" s="544">
        <v>14</v>
      </c>
      <c r="M60" s="807"/>
      <c r="N60" s="546" t="str">
        <f t="shared" si="6"/>
        <v>INCLUDED</v>
      </c>
      <c r="O60" s="631">
        <f t="shared" si="8"/>
        <v>0</v>
      </c>
      <c r="P60" s="631">
        <f t="shared" si="9"/>
        <v>0</v>
      </c>
      <c r="Q60" s="631">
        <f>Discount!$H$36</f>
        <v>0</v>
      </c>
      <c r="R60" s="636">
        <f t="shared" si="10"/>
        <v>0</v>
      </c>
      <c r="S60" s="636">
        <f t="shared" si="11"/>
        <v>0</v>
      </c>
      <c r="T60" s="746">
        <f t="shared" si="7"/>
        <v>0</v>
      </c>
    </row>
    <row r="61" spans="1:20" ht="31.5">
      <c r="A61" s="459">
        <v>44</v>
      </c>
      <c r="B61" s="544">
        <v>7000015701</v>
      </c>
      <c r="C61" s="544">
        <v>490</v>
      </c>
      <c r="D61" s="544" t="s">
        <v>507</v>
      </c>
      <c r="E61" s="544">
        <v>1000020447</v>
      </c>
      <c r="F61" s="544">
        <v>73082011</v>
      </c>
      <c r="G61" s="532"/>
      <c r="H61" s="544">
        <v>18</v>
      </c>
      <c r="I61" s="533"/>
      <c r="J61" s="536" t="s">
        <v>533</v>
      </c>
      <c r="K61" s="544" t="s">
        <v>510</v>
      </c>
      <c r="L61" s="544">
        <v>4</v>
      </c>
      <c r="M61" s="807"/>
      <c r="N61" s="546" t="str">
        <f t="shared" ref="N61" si="18">IF(M61=0, "INCLUDED", IF(ISERROR(M61*L61), M61, M61*L61))</f>
        <v>INCLUDED</v>
      </c>
      <c r="O61" s="631">
        <f t="shared" ref="O61" si="19">IF(N61="Included",0,N61)</f>
        <v>0</v>
      </c>
      <c r="P61" s="631">
        <f t="shared" ref="P61" si="20">IF( I61="",H61*(IF(N61="Included",0,N61))/100,I61*(IF(N61="Included",0,N61)))</f>
        <v>0</v>
      </c>
      <c r="Q61" s="631">
        <f>Discount!$H$36</f>
        <v>0</v>
      </c>
      <c r="R61" s="636">
        <f t="shared" ref="R61" si="21">Q61*O61</f>
        <v>0</v>
      </c>
      <c r="S61" s="636">
        <f t="shared" ref="S61" si="22">IF(I61="",H61*R61/100,I61*R61)</f>
        <v>0</v>
      </c>
      <c r="T61" s="746">
        <f t="shared" ref="T61" si="23">M61*L61</f>
        <v>0</v>
      </c>
    </row>
    <row r="62" spans="1:20" ht="31.5">
      <c r="A62" s="459">
        <v>45</v>
      </c>
      <c r="B62" s="544">
        <v>7000015701</v>
      </c>
      <c r="C62" s="544">
        <v>500</v>
      </c>
      <c r="D62" s="544" t="s">
        <v>507</v>
      </c>
      <c r="E62" s="544">
        <v>1000020991</v>
      </c>
      <c r="F62" s="544">
        <v>73082011</v>
      </c>
      <c r="G62" s="532"/>
      <c r="H62" s="544">
        <v>18</v>
      </c>
      <c r="I62" s="533"/>
      <c r="J62" s="536" t="s">
        <v>534</v>
      </c>
      <c r="K62" s="544" t="s">
        <v>510</v>
      </c>
      <c r="L62" s="544">
        <v>2</v>
      </c>
      <c r="M62" s="807"/>
      <c r="N62" s="546" t="str">
        <f t="shared" si="6"/>
        <v>INCLUDED</v>
      </c>
      <c r="O62" s="631">
        <f t="shared" si="8"/>
        <v>0</v>
      </c>
      <c r="P62" s="631">
        <f t="shared" si="9"/>
        <v>0</v>
      </c>
      <c r="Q62" s="631">
        <f>Discount!$H$36</f>
        <v>0</v>
      </c>
      <c r="R62" s="636">
        <f t="shared" si="10"/>
        <v>0</v>
      </c>
      <c r="S62" s="636">
        <f t="shared" si="11"/>
        <v>0</v>
      </c>
      <c r="T62" s="746">
        <f t="shared" si="7"/>
        <v>0</v>
      </c>
    </row>
    <row r="63" spans="1:20" ht="16.5" customHeight="1">
      <c r="A63" s="867" t="s">
        <v>467</v>
      </c>
      <c r="B63" s="867"/>
      <c r="C63" s="867"/>
      <c r="D63" s="867"/>
      <c r="E63" s="867"/>
      <c r="F63" s="867"/>
      <c r="G63" s="867"/>
      <c r="H63" s="867"/>
      <c r="I63" s="867"/>
      <c r="J63" s="867"/>
      <c r="K63" s="867"/>
      <c r="L63" s="867"/>
      <c r="M63" s="867"/>
      <c r="N63" s="732">
        <f>SUM(N18:N62)</f>
        <v>0</v>
      </c>
      <c r="O63" s="632"/>
      <c r="P63" s="633">
        <f>SUM(P18:P62)</f>
        <v>0</v>
      </c>
      <c r="Q63" s="634"/>
      <c r="R63" s="734">
        <f>SUM(R18:R62)</f>
        <v>0</v>
      </c>
      <c r="S63" s="635">
        <f>SUM(S18:S62)</f>
        <v>0</v>
      </c>
      <c r="T63" s="746">
        <f>SUM(T36:T62)</f>
        <v>0</v>
      </c>
    </row>
    <row r="64" spans="1:20" ht="16.5">
      <c r="A64" s="867" t="s">
        <v>267</v>
      </c>
      <c r="B64" s="867"/>
      <c r="C64" s="867"/>
      <c r="D64" s="867"/>
      <c r="E64" s="867"/>
      <c r="F64" s="867"/>
      <c r="G64" s="867"/>
      <c r="H64" s="867"/>
      <c r="I64" s="867"/>
      <c r="J64" s="867"/>
      <c r="K64" s="867"/>
      <c r="L64" s="867"/>
      <c r="M64" s="867"/>
      <c r="N64" s="732">
        <f>'Sch-7'!M18</f>
        <v>0</v>
      </c>
      <c r="O64" s="539"/>
      <c r="P64" s="539"/>
      <c r="Q64" s="514"/>
      <c r="R64" s="514"/>
      <c r="S64" s="514"/>
    </row>
    <row r="65" spans="1:19" ht="16.5">
      <c r="A65" s="867" t="s">
        <v>468</v>
      </c>
      <c r="B65" s="867"/>
      <c r="C65" s="867"/>
      <c r="D65" s="867"/>
      <c r="E65" s="867"/>
      <c r="F65" s="867"/>
      <c r="G65" s="867"/>
      <c r="H65" s="867"/>
      <c r="I65" s="867"/>
      <c r="J65" s="867"/>
      <c r="K65" s="867"/>
      <c r="L65" s="867"/>
      <c r="M65" s="867"/>
      <c r="N65" s="732">
        <f>N63+N64</f>
        <v>0</v>
      </c>
      <c r="O65" s="539"/>
      <c r="P65" s="539"/>
      <c r="Q65" s="514"/>
      <c r="R65" s="514"/>
      <c r="S65" s="514"/>
    </row>
    <row r="66" spans="1:19" ht="32.25" customHeight="1">
      <c r="A66" s="541"/>
      <c r="B66" s="869" t="s">
        <v>306</v>
      </c>
      <c r="C66" s="869"/>
      <c r="D66" s="869"/>
      <c r="E66" s="869"/>
      <c r="F66" s="869"/>
      <c r="G66" s="869"/>
      <c r="H66" s="869"/>
      <c r="I66" s="869"/>
      <c r="J66" s="869"/>
      <c r="K66" s="869"/>
      <c r="L66" s="869"/>
      <c r="M66" s="869"/>
      <c r="N66" s="869"/>
      <c r="O66" s="539"/>
      <c r="P66" s="539"/>
      <c r="Q66" s="514"/>
      <c r="R66" s="514"/>
      <c r="S66" s="514"/>
    </row>
    <row r="67" spans="1:19">
      <c r="A67" s="541"/>
      <c r="B67" s="541"/>
      <c r="C67" s="541"/>
      <c r="D67" s="543"/>
      <c r="E67" s="541"/>
      <c r="F67" s="541"/>
      <c r="G67" s="541"/>
      <c r="H67" s="541"/>
      <c r="I67" s="541"/>
      <c r="J67" s="543"/>
      <c r="K67" s="541"/>
      <c r="L67" s="541"/>
      <c r="M67" s="541"/>
      <c r="N67" s="541"/>
      <c r="O67" s="514"/>
      <c r="P67" s="514"/>
      <c r="Q67" s="514"/>
      <c r="R67" s="514"/>
      <c r="S67" s="514"/>
    </row>
    <row r="68" spans="1:19" ht="16.5">
      <c r="A68" s="541"/>
      <c r="B68" s="541" t="s">
        <v>311</v>
      </c>
      <c r="C68" s="871">
        <f>'Name of Bidder'!C31</f>
        <v>0</v>
      </c>
      <c r="D68" s="871"/>
      <c r="E68" s="541"/>
      <c r="F68" s="541"/>
      <c r="G68" s="541"/>
      <c r="H68" s="541"/>
      <c r="I68" s="542"/>
      <c r="J68" s="737" t="s">
        <v>313</v>
      </c>
      <c r="K68" s="870">
        <f>'Name of Bidder'!C28</f>
        <v>0</v>
      </c>
      <c r="L68" s="870"/>
      <c r="M68" s="870"/>
      <c r="N68" s="870"/>
      <c r="O68" s="514"/>
      <c r="P68" s="514"/>
      <c r="Q68" s="514"/>
      <c r="R68" s="514"/>
      <c r="S68" s="514"/>
    </row>
    <row r="69" spans="1:19" ht="16.5">
      <c r="A69" s="541"/>
      <c r="B69" s="541" t="s">
        <v>312</v>
      </c>
      <c r="C69" s="868">
        <f>'Name of Bidder'!C32</f>
        <v>0</v>
      </c>
      <c r="D69" s="868"/>
      <c r="E69" s="541"/>
      <c r="F69" s="541"/>
      <c r="G69" s="541"/>
      <c r="H69" s="541"/>
      <c r="I69" s="542"/>
      <c r="J69" s="737" t="s">
        <v>124</v>
      </c>
      <c r="K69" s="870">
        <f>'Name of Bidder'!C29</f>
        <v>0</v>
      </c>
      <c r="L69" s="870"/>
      <c r="M69" s="870"/>
      <c r="N69" s="870"/>
      <c r="O69" s="514"/>
      <c r="P69" s="514"/>
      <c r="Q69" s="514"/>
      <c r="R69" s="514"/>
      <c r="S69" s="514"/>
    </row>
    <row r="70" spans="1:19">
      <c r="A70" s="541"/>
      <c r="B70" s="541"/>
      <c r="C70" s="541"/>
      <c r="D70" s="543"/>
      <c r="E70" s="541"/>
      <c r="F70" s="541"/>
      <c r="G70" s="541"/>
      <c r="H70" s="541"/>
      <c r="I70" s="541"/>
      <c r="J70" s="543"/>
      <c r="K70" s="541"/>
      <c r="L70" s="541"/>
      <c r="M70" s="541"/>
      <c r="N70" s="541"/>
      <c r="O70" s="514"/>
      <c r="P70" s="514"/>
      <c r="Q70" s="514"/>
      <c r="R70" s="514"/>
      <c r="S70" s="514"/>
    </row>
    <row r="71" spans="1:19">
      <c r="A71" s="541"/>
      <c r="B71" s="541"/>
      <c r="C71" s="541"/>
      <c r="D71" s="543"/>
      <c r="E71" s="541"/>
      <c r="F71" s="541"/>
      <c r="G71" s="543"/>
      <c r="H71" s="543"/>
      <c r="I71" s="543"/>
      <c r="J71" s="543"/>
      <c r="K71" s="541"/>
      <c r="L71" s="541"/>
      <c r="M71" s="541"/>
      <c r="N71" s="541"/>
    </row>
    <row r="72" spans="1:19">
      <c r="G72" s="725"/>
      <c r="H72" s="725"/>
      <c r="I72" s="725"/>
    </row>
    <row r="73" spans="1:19">
      <c r="G73" s="725"/>
      <c r="H73" s="725"/>
      <c r="I73" s="725"/>
    </row>
    <row r="74" spans="1:19">
      <c r="G74" s="725"/>
      <c r="H74" s="725"/>
      <c r="I74" s="725"/>
    </row>
    <row r="75" spans="1:19">
      <c r="G75" s="725"/>
      <c r="H75" s="725"/>
      <c r="I75" s="725"/>
    </row>
    <row r="76" spans="1:19">
      <c r="G76" s="725"/>
      <c r="H76" s="725"/>
      <c r="I76" s="725"/>
    </row>
    <row r="77" spans="1:19">
      <c r="G77" s="725"/>
      <c r="H77" s="725"/>
      <c r="I77" s="725"/>
    </row>
    <row r="78" spans="1:19">
      <c r="G78" s="725"/>
      <c r="H78" s="725"/>
      <c r="I78" s="725"/>
    </row>
    <row r="79" spans="1:19">
      <c r="G79" s="725"/>
      <c r="H79" s="725"/>
      <c r="I79" s="725"/>
    </row>
    <row r="80" spans="1:19">
      <c r="G80" s="725"/>
      <c r="H80" s="725"/>
      <c r="I80" s="725"/>
    </row>
    <row r="81" spans="7:9">
      <c r="G81" s="725"/>
      <c r="H81" s="725"/>
      <c r="I81" s="725"/>
    </row>
    <row r="82" spans="7:9">
      <c r="G82" s="725"/>
      <c r="H82" s="725"/>
      <c r="I82" s="725"/>
    </row>
    <row r="83" spans="7:9">
      <c r="G83" s="725"/>
      <c r="H83" s="725"/>
      <c r="I83" s="725"/>
    </row>
    <row r="84" spans="7:9">
      <c r="G84" s="725"/>
      <c r="H84" s="725"/>
      <c r="I84" s="725"/>
    </row>
    <row r="85" spans="7:9">
      <c r="G85" s="725"/>
      <c r="H85" s="725"/>
      <c r="I85" s="725"/>
    </row>
    <row r="86" spans="7:9">
      <c r="G86" s="725"/>
      <c r="H86" s="725"/>
      <c r="I86" s="725"/>
    </row>
    <row r="87" spans="7:9">
      <c r="G87" s="725"/>
      <c r="H87" s="725"/>
      <c r="I87" s="725"/>
    </row>
    <row r="88" spans="7:9">
      <c r="G88" s="725"/>
      <c r="H88" s="725"/>
      <c r="I88" s="725"/>
    </row>
    <row r="89" spans="7:9">
      <c r="G89" s="725"/>
      <c r="H89" s="725"/>
      <c r="I89" s="725"/>
    </row>
    <row r="90" spans="7:9">
      <c r="G90" s="725"/>
      <c r="H90" s="725"/>
      <c r="I90" s="725"/>
    </row>
    <row r="91" spans="7:9">
      <c r="G91" s="725"/>
      <c r="H91" s="725"/>
      <c r="I91" s="725"/>
    </row>
    <row r="92" spans="7:9">
      <c r="G92" s="725"/>
      <c r="H92" s="725"/>
      <c r="I92" s="725"/>
    </row>
    <row r="93" spans="7:9">
      <c r="G93" s="725"/>
      <c r="H93" s="725"/>
      <c r="I93" s="725"/>
    </row>
    <row r="94" spans="7:9">
      <c r="G94" s="725"/>
      <c r="H94" s="725"/>
      <c r="I94" s="725"/>
    </row>
    <row r="95" spans="7:9">
      <c r="G95" s="725"/>
      <c r="H95" s="725"/>
      <c r="I95" s="725"/>
    </row>
    <row r="96" spans="7:9">
      <c r="G96" s="725"/>
      <c r="H96" s="725"/>
      <c r="I96" s="725"/>
    </row>
    <row r="97" spans="7:9">
      <c r="G97" s="725"/>
      <c r="H97" s="725"/>
      <c r="I97" s="725"/>
    </row>
    <row r="98" spans="7:9">
      <c r="G98" s="725"/>
      <c r="H98" s="725"/>
      <c r="I98" s="725"/>
    </row>
    <row r="99" spans="7:9">
      <c r="G99" s="725"/>
      <c r="H99" s="725"/>
      <c r="I99" s="725"/>
    </row>
    <row r="100" spans="7:9">
      <c r="G100" s="725"/>
      <c r="H100" s="725"/>
      <c r="I100" s="725"/>
    </row>
    <row r="101" spans="7:9">
      <c r="G101" s="725"/>
      <c r="H101" s="725"/>
      <c r="I101" s="725"/>
    </row>
    <row r="102" spans="7:9">
      <c r="G102" s="725"/>
      <c r="H102" s="725"/>
      <c r="I102" s="725"/>
    </row>
  </sheetData>
  <sheetProtection password="DCF6" sheet="1" formatColumns="0" formatRows="0" selectLockedCells="1"/>
  <customSheetViews>
    <customSheetView guid="{CCA37BAE-906F-43D5-9FD9-B13563E4B9D7}" scale="80" showPageBreaks="1" fitToPage="1" printArea="1" hiddenColumns="1" view="pageBreakPreview" topLeftCell="A7">
      <selection activeCell="M18" sqref="M18:M62"/>
      <pageMargins left="0.25" right="0.25" top="0.75" bottom="0.5" header="0.3" footer="0.5"/>
      <printOptions horizontalCentered="1"/>
      <pageSetup paperSize="9" scale="57" fitToHeight="0" orientation="landscape" r:id="rId1"/>
      <headerFooter>
        <oddHeader>&amp;RSchedule-1
Page &amp;P of &amp;N</oddHeader>
      </headerFooter>
    </customSheetView>
    <customSheetView guid="{10C023E0-48F2-4C19-A763-BD56B5B04DBE}" scale="80" showPageBreaks="1" fitToPage="1" printArea="1" hiddenColumns="1" view="pageBreakPreview" topLeftCell="A18">
      <selection activeCell="G18" sqref="G18"/>
      <pageMargins left="0.25" right="0.25" top="0.75" bottom="0.5" header="0.3" footer="0.5"/>
      <printOptions horizontalCentered="1"/>
      <pageSetup paperSize="9" scale="57" fitToHeight="0" orientation="landscape" r:id="rId2"/>
      <headerFooter>
        <oddHeader>&amp;RSchedule-1
Page &amp;P of &amp;N</oddHeader>
      </headerFooter>
    </customSheetView>
    <customSheetView guid="{18EA11B4-BD82-47BF-99FA-7AB19BF74D0B}" scale="80" showPageBreaks="1" printArea="1" hiddenColumns="1" view="pageBreakPreview" topLeftCell="D7">
      <selection activeCell="M17" sqref="M17"/>
      <pageMargins left="0.25" right="0.25" top="0.75" bottom="0.5" header="0.3" footer="0.5"/>
      <printOptions horizontalCentered="1"/>
      <pageSetup paperSize="9" scale="59" orientation="landscape" r:id="rId3"/>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4"/>
      <headerFooter>
        <oddHeader>&amp;RSchedule-1
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5"/>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6"/>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8"/>
      <headerFooter>
        <oddHeader>&amp;RSchedule-1
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9"/>
      <headerFooter>
        <oddHeader>&amp;RSchedule-1
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63:M63"/>
    <mergeCell ref="C69:D69"/>
    <mergeCell ref="B66:N66"/>
    <mergeCell ref="K69:N69"/>
    <mergeCell ref="K68:N68"/>
    <mergeCell ref="A64:M64"/>
    <mergeCell ref="A65:M65"/>
    <mergeCell ref="C68:D68"/>
    <mergeCell ref="B17:N17"/>
  </mergeCells>
  <conditionalFormatting sqref="I36:I45 I54:I60 I62">
    <cfRule type="expression" dxfId="11" priority="18" stopIfTrue="1">
      <formula>H36&gt;0</formula>
    </cfRule>
  </conditionalFormatting>
  <conditionalFormatting sqref="I18:I35">
    <cfRule type="expression" dxfId="10" priority="3" stopIfTrue="1">
      <formula>H18&gt;0</formula>
    </cfRule>
  </conditionalFormatting>
  <conditionalFormatting sqref="I46:I53">
    <cfRule type="expression" dxfId="9" priority="2" stopIfTrue="1">
      <formula>H46&gt;0</formula>
    </cfRule>
  </conditionalFormatting>
  <conditionalFormatting sqref="I61">
    <cfRule type="expression" dxfId="8" priority="1" stopIfTrue="1">
      <formula>H61&gt;0</formula>
    </cfRule>
  </conditionalFormatting>
  <dataValidations count="3">
    <dataValidation type="list" operator="greaterThan" allowBlank="1" showInputMessage="1" showErrorMessage="1" sqref="I18:I62" xr:uid="{00000000-0002-0000-0500-000000000000}">
      <formula1>"0%,5%,12%,18%,28%"</formula1>
    </dataValidation>
    <dataValidation type="whole" operator="greaterThan" allowBlank="1" showInputMessage="1" showErrorMessage="1" sqref="G18:G62" xr:uid="{00000000-0002-0000-0500-000001000000}">
      <formula1>0</formula1>
    </dataValidation>
    <dataValidation type="decimal" operator="greaterThanOrEqual" allowBlank="1" showInputMessage="1" showErrorMessage="1" sqref="M18:M62" xr:uid="{00000000-0002-0000-0500-000002000000}">
      <formula1>0</formula1>
    </dataValidation>
  </dataValidations>
  <printOptions horizontalCentered="1"/>
  <pageMargins left="0.25" right="0.25" top="0.75" bottom="0.5" header="0.3" footer="0.5"/>
  <pageSetup paperSize="9" scale="57" fitToHeight="0" orientation="landscape" r:id="rId10"/>
  <headerFooter>
    <oddHeader>&amp;RSchedule-1
Page &amp;P of &amp;N</oddHeader>
  </headerFooter>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AF69"/>
  <sheetViews>
    <sheetView view="pageBreakPreview" topLeftCell="A7" zoomScale="80" zoomScaleNormal="100" zoomScaleSheetLayoutView="80" workbookViewId="0">
      <selection activeCell="I18" sqref="I18:I62"/>
    </sheetView>
  </sheetViews>
  <sheetFormatPr defaultRowHeight="15.75"/>
  <cols>
    <col min="1" max="1" width="6.140625" style="428" customWidth="1"/>
    <col min="2" max="2" width="15" style="428" customWidth="1"/>
    <col min="3" max="3" width="11.28515625" style="428" customWidth="1"/>
    <col min="4" max="4" width="23.85546875" style="428" customWidth="1"/>
    <col min="5" max="5" width="20.28515625" style="428" customWidth="1"/>
    <col min="6" max="6" width="62" style="420" customWidth="1"/>
    <col min="7" max="7" width="11.28515625" style="428" customWidth="1"/>
    <col min="8" max="8" width="11" style="428" customWidth="1"/>
    <col min="9" max="9" width="18.85546875" style="9" customWidth="1"/>
    <col min="10" max="10" width="24.28515625" style="428" customWidth="1"/>
    <col min="11" max="13" width="10.28515625" style="425" customWidth="1"/>
    <col min="14" max="14" width="9.140625" style="425" customWidth="1"/>
    <col min="15" max="17" width="9.140625" style="425"/>
    <col min="18" max="28" width="9.140625" style="416"/>
    <col min="29" max="16384" width="9.140625" style="424"/>
  </cols>
  <sheetData>
    <row r="1" spans="1:32" ht="27.75" customHeight="1">
      <c r="A1" s="1" t="str">
        <f>Basic!B5</f>
        <v>SPEC. NO.:5002002022/CONDUCTOR/DOM/A00 - CC CS -1</v>
      </c>
      <c r="B1" s="1"/>
      <c r="C1" s="1"/>
      <c r="D1" s="419"/>
      <c r="E1" s="419"/>
      <c r="F1" s="419"/>
      <c r="G1" s="422"/>
      <c r="H1" s="422"/>
      <c r="I1" s="423"/>
      <c r="J1" s="637" t="s">
        <v>14</v>
      </c>
    </row>
    <row r="2" spans="1:32" ht="21.75" customHeight="1">
      <c r="A2" s="418"/>
      <c r="B2" s="418"/>
      <c r="C2" s="418"/>
      <c r="D2" s="418"/>
      <c r="E2" s="418"/>
      <c r="F2" s="418"/>
      <c r="G2" s="352"/>
      <c r="H2" s="352"/>
      <c r="I2" s="426"/>
      <c r="J2" s="352"/>
    </row>
    <row r="3" spans="1:32" ht="92.25" customHeight="1">
      <c r="A3" s="875"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875"/>
      <c r="C3" s="875"/>
      <c r="D3" s="875"/>
      <c r="E3" s="875"/>
      <c r="F3" s="875"/>
      <c r="G3" s="875"/>
      <c r="H3" s="875"/>
      <c r="I3" s="875"/>
      <c r="J3" s="875"/>
      <c r="K3" s="427"/>
      <c r="N3" s="889"/>
      <c r="O3" s="889"/>
      <c r="R3" s="425"/>
      <c r="S3" s="425"/>
      <c r="T3" s="425"/>
      <c r="U3" s="425"/>
      <c r="V3" s="425"/>
      <c r="W3" s="425"/>
      <c r="X3" s="425"/>
      <c r="Y3" s="425"/>
      <c r="Z3" s="425"/>
      <c r="AA3" s="425"/>
      <c r="AC3" s="416"/>
      <c r="AD3" s="416"/>
      <c r="AE3" s="416"/>
      <c r="AF3" s="416"/>
    </row>
    <row r="4" spans="1:32" ht="21.95" customHeight="1">
      <c r="A4" s="890" t="s">
        <v>0</v>
      </c>
      <c r="B4" s="890"/>
      <c r="C4" s="890"/>
      <c r="D4" s="890"/>
      <c r="E4" s="890"/>
      <c r="F4" s="890"/>
      <c r="G4" s="890"/>
      <c r="H4" s="890"/>
      <c r="I4" s="890"/>
      <c r="J4" s="890"/>
    </row>
    <row r="5" spans="1:32" ht="15" customHeight="1">
      <c r="J5" s="352"/>
    </row>
    <row r="6" spans="1:32" ht="22.5" customHeight="1">
      <c r="A6" s="877" t="s">
        <v>344</v>
      </c>
      <c r="B6" s="877"/>
      <c r="C6" s="4"/>
      <c r="D6" s="352"/>
      <c r="E6" s="4"/>
      <c r="F6" s="4"/>
      <c r="G6" s="4"/>
      <c r="H6" s="4"/>
      <c r="I6" s="4"/>
      <c r="J6" s="352"/>
    </row>
    <row r="7" spans="1:32" ht="25.5" customHeight="1">
      <c r="A7" s="882"/>
      <c r="B7" s="882"/>
      <c r="C7" s="882"/>
      <c r="D7" s="882"/>
      <c r="E7" s="882"/>
      <c r="F7" s="882"/>
      <c r="G7" s="594"/>
      <c r="H7" s="456" t="s">
        <v>1</v>
      </c>
      <c r="I7" s="594"/>
      <c r="J7" s="352"/>
    </row>
    <row r="8" spans="1:32" ht="29.25" customHeight="1">
      <c r="A8" s="878" t="str">
        <f>'Sch-1'!A8:G8</f>
        <v>Bidder’s Name and Address  (the Lead Partner ) :</v>
      </c>
      <c r="B8" s="878"/>
      <c r="C8" s="878"/>
      <c r="D8" s="878"/>
      <c r="E8" s="878"/>
      <c r="F8" s="878"/>
      <c r="G8" s="878"/>
      <c r="H8" s="457" t="s">
        <v>2</v>
      </c>
      <c r="I8" s="547"/>
      <c r="J8" s="352"/>
    </row>
    <row r="9" spans="1:32" ht="26.25" customHeight="1">
      <c r="A9" s="462" t="s">
        <v>12</v>
      </c>
      <c r="B9" s="408"/>
      <c r="C9" s="881">
        <f>'Sch-1'!C9:G9</f>
        <v>0</v>
      </c>
      <c r="D9" s="881"/>
      <c r="E9" s="881"/>
      <c r="F9" s="596"/>
      <c r="G9" s="596"/>
      <c r="H9" s="457" t="s">
        <v>3</v>
      </c>
      <c r="I9" s="409"/>
      <c r="J9" s="352"/>
    </row>
    <row r="10" spans="1:32" ht="17.25" customHeight="1">
      <c r="A10" s="462" t="s">
        <v>11</v>
      </c>
      <c r="B10" s="408"/>
      <c r="C10" s="881">
        <f>'Sch-1'!C10:G10</f>
        <v>0</v>
      </c>
      <c r="D10" s="881"/>
      <c r="E10" s="881"/>
      <c r="F10" s="596"/>
      <c r="G10" s="596"/>
      <c r="H10" s="457" t="s">
        <v>4</v>
      </c>
      <c r="I10" s="409"/>
      <c r="J10" s="352"/>
    </row>
    <row r="11" spans="1:32" ht="18" customHeight="1">
      <c r="A11" s="409"/>
      <c r="B11" s="409"/>
      <c r="C11" s="881">
        <f>'Sch-1'!C11:G11</f>
        <v>0</v>
      </c>
      <c r="D11" s="881"/>
      <c r="E11" s="881"/>
      <c r="F11" s="596"/>
      <c r="G11" s="596"/>
      <c r="H11" s="457" t="s">
        <v>5</v>
      </c>
      <c r="I11" s="409"/>
      <c r="J11" s="352"/>
    </row>
    <row r="12" spans="1:32" ht="18" customHeight="1">
      <c r="A12" s="409"/>
      <c r="B12" s="409"/>
      <c r="C12" s="881">
        <f>'Sch-1'!C12:G12</f>
        <v>0</v>
      </c>
      <c r="D12" s="881"/>
      <c r="E12" s="881"/>
      <c r="F12" s="596"/>
      <c r="G12" s="596"/>
      <c r="H12" s="457" t="s">
        <v>6</v>
      </c>
      <c r="I12" s="409"/>
      <c r="J12" s="352"/>
    </row>
    <row r="13" spans="1:32" s="472" customFormat="1" ht="26.45" customHeight="1">
      <c r="A13" s="884" t="s">
        <v>358</v>
      </c>
      <c r="B13" s="884"/>
      <c r="C13" s="884"/>
      <c r="D13" s="884"/>
      <c r="E13" s="884"/>
      <c r="F13" s="884"/>
      <c r="G13" s="884"/>
      <c r="H13" s="884"/>
      <c r="I13" s="884"/>
      <c r="J13" s="884"/>
      <c r="K13" s="470"/>
      <c r="L13" s="470"/>
      <c r="M13" s="470"/>
      <c r="N13" s="470"/>
      <c r="O13" s="470"/>
      <c r="P13" s="470"/>
      <c r="Q13" s="470"/>
      <c r="R13" s="471"/>
      <c r="S13" s="471"/>
      <c r="T13" s="471"/>
      <c r="U13" s="471"/>
      <c r="V13" s="471"/>
      <c r="W13" s="471"/>
      <c r="X13" s="471"/>
      <c r="Y13" s="471"/>
      <c r="Z13" s="471"/>
      <c r="AA13" s="471"/>
      <c r="AB13" s="471"/>
    </row>
    <row r="14" spans="1:32" ht="20.25" customHeight="1" thickBot="1">
      <c r="A14" s="429"/>
      <c r="B14" s="429"/>
      <c r="C14" s="429"/>
      <c r="D14" s="429"/>
      <c r="E14" s="429"/>
      <c r="F14" s="421"/>
      <c r="G14" s="430"/>
      <c r="H14" s="430"/>
      <c r="I14" s="892" t="s">
        <v>349</v>
      </c>
      <c r="J14" s="892"/>
    </row>
    <row r="15" spans="1:32" ht="102" customHeight="1">
      <c r="A15" s="13" t="s">
        <v>7</v>
      </c>
      <c r="B15" s="17" t="s">
        <v>262</v>
      </c>
      <c r="C15" s="17" t="s">
        <v>274</v>
      </c>
      <c r="D15" s="17" t="s">
        <v>276</v>
      </c>
      <c r="E15" s="17" t="s">
        <v>13</v>
      </c>
      <c r="F15" s="14" t="s">
        <v>15</v>
      </c>
      <c r="G15" s="14" t="s">
        <v>9</v>
      </c>
      <c r="H15" s="14" t="s">
        <v>16</v>
      </c>
      <c r="I15" s="14" t="s">
        <v>357</v>
      </c>
      <c r="J15" s="15" t="s">
        <v>356</v>
      </c>
    </row>
    <row r="16" spans="1:32" s="609" customFormat="1">
      <c r="A16" s="603">
        <v>1</v>
      </c>
      <c r="B16" s="603">
        <v>2</v>
      </c>
      <c r="C16" s="603">
        <v>3</v>
      </c>
      <c r="D16" s="603">
        <v>4</v>
      </c>
      <c r="E16" s="603">
        <v>5</v>
      </c>
      <c r="F16" s="603">
        <v>6</v>
      </c>
      <c r="G16" s="603">
        <v>7</v>
      </c>
      <c r="H16" s="603">
        <v>8</v>
      </c>
      <c r="I16" s="603">
        <v>9</v>
      </c>
      <c r="J16" s="603" t="s">
        <v>350</v>
      </c>
      <c r="K16" s="607"/>
      <c r="L16" s="607"/>
      <c r="M16" s="607"/>
      <c r="N16" s="607"/>
      <c r="O16" s="607"/>
      <c r="P16" s="607"/>
      <c r="Q16" s="607"/>
      <c r="R16" s="608"/>
      <c r="S16" s="608"/>
      <c r="T16" s="608"/>
      <c r="U16" s="608"/>
      <c r="V16" s="608"/>
      <c r="W16" s="608"/>
      <c r="X16" s="608"/>
      <c r="Y16" s="608"/>
      <c r="Z16" s="608"/>
      <c r="AA16" s="608"/>
      <c r="AB16" s="608"/>
    </row>
    <row r="17" spans="1:28" s="609" customFormat="1" ht="31.5" customHeight="1">
      <c r="A17" s="603"/>
      <c r="B17" s="893"/>
      <c r="C17" s="894"/>
      <c r="D17" s="894"/>
      <c r="E17" s="894"/>
      <c r="F17" s="894"/>
      <c r="G17" s="894"/>
      <c r="H17" s="894"/>
      <c r="I17" s="894"/>
      <c r="J17" s="895"/>
      <c r="K17" s="607"/>
      <c r="L17" s="607"/>
      <c r="M17" s="607"/>
      <c r="N17" s="607"/>
      <c r="O17" s="607"/>
      <c r="P17" s="607"/>
      <c r="Q17" s="607"/>
      <c r="R17" s="608"/>
      <c r="S17" s="608"/>
      <c r="T17" s="608"/>
      <c r="U17" s="608"/>
      <c r="V17" s="608"/>
      <c r="W17" s="608"/>
      <c r="X17" s="608"/>
      <c r="Y17" s="608"/>
      <c r="Z17" s="608"/>
      <c r="AA17" s="608"/>
      <c r="AB17" s="608"/>
    </row>
    <row r="18" spans="1:28">
      <c r="A18" s="731">
        <v>1</v>
      </c>
      <c r="B18" s="544">
        <v>7000015701</v>
      </c>
      <c r="C18" s="544">
        <v>10</v>
      </c>
      <c r="D18" s="544" t="s">
        <v>495</v>
      </c>
      <c r="E18" s="544">
        <v>1000053310</v>
      </c>
      <c r="F18" s="536" t="s">
        <v>508</v>
      </c>
      <c r="G18" s="544" t="s">
        <v>296</v>
      </c>
      <c r="H18" s="544">
        <v>789</v>
      </c>
      <c r="I18" s="807"/>
      <c r="J18" s="546" t="str">
        <f t="shared" ref="J18:J35" si="0">IF(I18=0, "INCLUDED", IF(ISERROR(I18*H18), I18, I18*H18))</f>
        <v>INCLUDED</v>
      </c>
    </row>
    <row r="19" spans="1:28" ht="78.75">
      <c r="A19" s="731">
        <v>2</v>
      </c>
      <c r="B19" s="544">
        <v>7000015701</v>
      </c>
      <c r="C19" s="544">
        <v>20</v>
      </c>
      <c r="D19" s="544" t="s">
        <v>496</v>
      </c>
      <c r="E19" s="544">
        <v>1000036855</v>
      </c>
      <c r="F19" s="536" t="s">
        <v>509</v>
      </c>
      <c r="G19" s="544" t="s">
        <v>510</v>
      </c>
      <c r="H19" s="544">
        <v>1590</v>
      </c>
      <c r="I19" s="807"/>
      <c r="J19" s="546" t="str">
        <f t="shared" si="0"/>
        <v>INCLUDED</v>
      </c>
    </row>
    <row r="20" spans="1:28" ht="47.25">
      <c r="A20" s="731">
        <v>3</v>
      </c>
      <c r="B20" s="544">
        <v>7000015701</v>
      </c>
      <c r="C20" s="544">
        <v>30</v>
      </c>
      <c r="D20" s="544" t="s">
        <v>496</v>
      </c>
      <c r="E20" s="544">
        <v>1000036856</v>
      </c>
      <c r="F20" s="536" t="s">
        <v>511</v>
      </c>
      <c r="G20" s="544" t="s">
        <v>510</v>
      </c>
      <c r="H20" s="544">
        <v>140</v>
      </c>
      <c r="I20" s="807"/>
      <c r="J20" s="546" t="str">
        <f t="shared" si="0"/>
        <v>INCLUDED</v>
      </c>
    </row>
    <row r="21" spans="1:28" ht="31.5">
      <c r="A21" s="731">
        <v>4</v>
      </c>
      <c r="B21" s="544">
        <v>7000015701</v>
      </c>
      <c r="C21" s="544">
        <v>40</v>
      </c>
      <c r="D21" s="544" t="s">
        <v>496</v>
      </c>
      <c r="E21" s="544">
        <v>1000036825</v>
      </c>
      <c r="F21" s="536" t="s">
        <v>512</v>
      </c>
      <c r="G21" s="544" t="s">
        <v>510</v>
      </c>
      <c r="H21" s="544">
        <v>1092</v>
      </c>
      <c r="I21" s="807"/>
      <c r="J21" s="546" t="str">
        <f t="shared" si="0"/>
        <v>INCLUDED</v>
      </c>
    </row>
    <row r="22" spans="1:28" ht="31.5">
      <c r="A22" s="731">
        <v>5</v>
      </c>
      <c r="B22" s="544">
        <v>7000015701</v>
      </c>
      <c r="C22" s="544">
        <v>50</v>
      </c>
      <c r="D22" s="544" t="s">
        <v>496</v>
      </c>
      <c r="E22" s="544">
        <v>1000019805</v>
      </c>
      <c r="F22" s="536" t="s">
        <v>513</v>
      </c>
      <c r="G22" s="544" t="s">
        <v>295</v>
      </c>
      <c r="H22" s="544">
        <v>660</v>
      </c>
      <c r="I22" s="807"/>
      <c r="J22" s="546" t="str">
        <f t="shared" si="0"/>
        <v>INCLUDED</v>
      </c>
    </row>
    <row r="23" spans="1:28" ht="31.5">
      <c r="A23" s="731">
        <v>6</v>
      </c>
      <c r="B23" s="544">
        <v>7000015701</v>
      </c>
      <c r="C23" s="544">
        <v>60</v>
      </c>
      <c r="D23" s="544" t="s">
        <v>496</v>
      </c>
      <c r="E23" s="544">
        <v>1000010803</v>
      </c>
      <c r="F23" s="536" t="s">
        <v>514</v>
      </c>
      <c r="G23" s="544" t="s">
        <v>295</v>
      </c>
      <c r="H23" s="544">
        <v>360</v>
      </c>
      <c r="I23" s="807"/>
      <c r="J23" s="546" t="str">
        <f t="shared" si="0"/>
        <v>INCLUDED</v>
      </c>
    </row>
    <row r="24" spans="1:28" ht="31.5">
      <c r="A24" s="731">
        <v>7</v>
      </c>
      <c r="B24" s="544">
        <v>7000015701</v>
      </c>
      <c r="C24" s="544">
        <v>70</v>
      </c>
      <c r="D24" s="544" t="s">
        <v>496</v>
      </c>
      <c r="E24" s="544">
        <v>1000019783</v>
      </c>
      <c r="F24" s="536" t="s">
        <v>515</v>
      </c>
      <c r="G24" s="544" t="s">
        <v>295</v>
      </c>
      <c r="H24" s="544">
        <v>16</v>
      </c>
      <c r="I24" s="807"/>
      <c r="J24" s="546" t="str">
        <f t="shared" si="0"/>
        <v>INCLUDED</v>
      </c>
    </row>
    <row r="25" spans="1:28" ht="31.5">
      <c r="A25" s="731">
        <v>8</v>
      </c>
      <c r="B25" s="544">
        <v>7000015701</v>
      </c>
      <c r="C25" s="544">
        <v>80</v>
      </c>
      <c r="D25" s="544" t="s">
        <v>496</v>
      </c>
      <c r="E25" s="544">
        <v>1000019826</v>
      </c>
      <c r="F25" s="536" t="s">
        <v>516</v>
      </c>
      <c r="G25" s="544" t="s">
        <v>295</v>
      </c>
      <c r="H25" s="544">
        <v>6</v>
      </c>
      <c r="I25" s="807"/>
      <c r="J25" s="546" t="str">
        <f t="shared" si="0"/>
        <v>INCLUDED</v>
      </c>
    </row>
    <row r="26" spans="1:28" ht="31.5">
      <c r="A26" s="731">
        <v>9</v>
      </c>
      <c r="B26" s="544">
        <v>7000015701</v>
      </c>
      <c r="C26" s="544">
        <v>90</v>
      </c>
      <c r="D26" s="544" t="s">
        <v>497</v>
      </c>
      <c r="E26" s="544">
        <v>1000036839</v>
      </c>
      <c r="F26" s="536" t="s">
        <v>517</v>
      </c>
      <c r="G26" s="544" t="s">
        <v>510</v>
      </c>
      <c r="H26" s="544">
        <v>347</v>
      </c>
      <c r="I26" s="807"/>
      <c r="J26" s="546" t="str">
        <f t="shared" si="0"/>
        <v>INCLUDED</v>
      </c>
    </row>
    <row r="27" spans="1:28" ht="31.5">
      <c r="A27" s="731">
        <v>10</v>
      </c>
      <c r="B27" s="544">
        <v>7000015701</v>
      </c>
      <c r="C27" s="544">
        <v>100</v>
      </c>
      <c r="D27" s="544" t="s">
        <v>497</v>
      </c>
      <c r="E27" s="544">
        <v>1000036851</v>
      </c>
      <c r="F27" s="536" t="s">
        <v>518</v>
      </c>
      <c r="G27" s="544" t="s">
        <v>510</v>
      </c>
      <c r="H27" s="544">
        <v>104</v>
      </c>
      <c r="I27" s="807"/>
      <c r="J27" s="546" t="str">
        <f t="shared" si="0"/>
        <v>INCLUDED</v>
      </c>
    </row>
    <row r="28" spans="1:28" ht="31.5">
      <c r="A28" s="731">
        <v>11</v>
      </c>
      <c r="B28" s="544">
        <v>7000015701</v>
      </c>
      <c r="C28" s="544">
        <v>110</v>
      </c>
      <c r="D28" s="544" t="s">
        <v>497</v>
      </c>
      <c r="E28" s="544">
        <v>1000036854</v>
      </c>
      <c r="F28" s="536" t="s">
        <v>519</v>
      </c>
      <c r="G28" s="544" t="s">
        <v>510</v>
      </c>
      <c r="H28" s="544">
        <v>7455</v>
      </c>
      <c r="I28" s="807"/>
      <c r="J28" s="546" t="str">
        <f t="shared" si="0"/>
        <v>INCLUDED</v>
      </c>
    </row>
    <row r="29" spans="1:28" ht="31.5">
      <c r="A29" s="731">
        <v>12</v>
      </c>
      <c r="B29" s="544">
        <v>7000015701</v>
      </c>
      <c r="C29" s="544">
        <v>120</v>
      </c>
      <c r="D29" s="544" t="s">
        <v>497</v>
      </c>
      <c r="E29" s="544">
        <v>1000036852</v>
      </c>
      <c r="F29" s="536" t="s">
        <v>520</v>
      </c>
      <c r="G29" s="544" t="s">
        <v>510</v>
      </c>
      <c r="H29" s="544">
        <v>1068</v>
      </c>
      <c r="I29" s="807"/>
      <c r="J29" s="546" t="str">
        <f t="shared" si="0"/>
        <v>INCLUDED</v>
      </c>
    </row>
    <row r="30" spans="1:28" ht="31.5">
      <c r="A30" s="731">
        <v>13</v>
      </c>
      <c r="B30" s="544">
        <v>7000015701</v>
      </c>
      <c r="C30" s="544">
        <v>130</v>
      </c>
      <c r="D30" s="544" t="s">
        <v>497</v>
      </c>
      <c r="E30" s="544">
        <v>1000050790</v>
      </c>
      <c r="F30" s="536" t="s">
        <v>521</v>
      </c>
      <c r="G30" s="544" t="s">
        <v>510</v>
      </c>
      <c r="H30" s="544">
        <v>48</v>
      </c>
      <c r="I30" s="807"/>
      <c r="J30" s="546" t="str">
        <f t="shared" si="0"/>
        <v>INCLUDED</v>
      </c>
    </row>
    <row r="31" spans="1:28" ht="31.5">
      <c r="A31" s="731">
        <v>14</v>
      </c>
      <c r="B31" s="544">
        <v>7000015701</v>
      </c>
      <c r="C31" s="544">
        <v>170</v>
      </c>
      <c r="D31" s="544" t="s">
        <v>498</v>
      </c>
      <c r="E31" s="544">
        <v>1000053310</v>
      </c>
      <c r="F31" s="536" t="s">
        <v>508</v>
      </c>
      <c r="G31" s="544" t="s">
        <v>296</v>
      </c>
      <c r="H31" s="544">
        <v>40</v>
      </c>
      <c r="I31" s="807"/>
      <c r="J31" s="546" t="str">
        <f t="shared" si="0"/>
        <v>INCLUDED</v>
      </c>
    </row>
    <row r="32" spans="1:28" ht="78.75">
      <c r="A32" s="731">
        <v>15</v>
      </c>
      <c r="B32" s="544">
        <v>7000015701</v>
      </c>
      <c r="C32" s="544">
        <v>180</v>
      </c>
      <c r="D32" s="544" t="s">
        <v>499</v>
      </c>
      <c r="E32" s="544">
        <v>1000036855</v>
      </c>
      <c r="F32" s="536" t="s">
        <v>509</v>
      </c>
      <c r="G32" s="544" t="s">
        <v>510</v>
      </c>
      <c r="H32" s="544">
        <v>60</v>
      </c>
      <c r="I32" s="807"/>
      <c r="J32" s="546" t="str">
        <f t="shared" si="0"/>
        <v>INCLUDED</v>
      </c>
    </row>
    <row r="33" spans="1:10" ht="47.25">
      <c r="A33" s="731">
        <v>16</v>
      </c>
      <c r="B33" s="544">
        <v>7000015701</v>
      </c>
      <c r="C33" s="544">
        <v>190</v>
      </c>
      <c r="D33" s="544" t="s">
        <v>499</v>
      </c>
      <c r="E33" s="544">
        <v>1000036856</v>
      </c>
      <c r="F33" s="536" t="s">
        <v>511</v>
      </c>
      <c r="G33" s="544" t="s">
        <v>510</v>
      </c>
      <c r="H33" s="544">
        <v>12</v>
      </c>
      <c r="I33" s="807"/>
      <c r="J33" s="546" t="str">
        <f t="shared" si="0"/>
        <v>INCLUDED</v>
      </c>
    </row>
    <row r="34" spans="1:10" ht="31.5">
      <c r="A34" s="731">
        <v>17</v>
      </c>
      <c r="B34" s="544">
        <v>7000015701</v>
      </c>
      <c r="C34" s="544">
        <v>200</v>
      </c>
      <c r="D34" s="544" t="s">
        <v>499</v>
      </c>
      <c r="E34" s="544">
        <v>1000036825</v>
      </c>
      <c r="F34" s="536" t="s">
        <v>512</v>
      </c>
      <c r="G34" s="544" t="s">
        <v>510</v>
      </c>
      <c r="H34" s="544">
        <v>48</v>
      </c>
      <c r="I34" s="807"/>
      <c r="J34" s="546" t="str">
        <f t="shared" si="0"/>
        <v>INCLUDED</v>
      </c>
    </row>
    <row r="35" spans="1:10" ht="31.5">
      <c r="A35" s="731">
        <v>18</v>
      </c>
      <c r="B35" s="544">
        <v>7000015701</v>
      </c>
      <c r="C35" s="544">
        <v>210</v>
      </c>
      <c r="D35" s="544" t="s">
        <v>499</v>
      </c>
      <c r="E35" s="544">
        <v>1000019805</v>
      </c>
      <c r="F35" s="536" t="s">
        <v>513</v>
      </c>
      <c r="G35" s="544" t="s">
        <v>295</v>
      </c>
      <c r="H35" s="544">
        <v>14</v>
      </c>
      <c r="I35" s="807"/>
      <c r="J35" s="546" t="str">
        <f t="shared" si="0"/>
        <v>INCLUDED</v>
      </c>
    </row>
    <row r="36" spans="1:10" ht="31.5">
      <c r="A36" s="731">
        <v>19</v>
      </c>
      <c r="B36" s="544">
        <v>7000015701</v>
      </c>
      <c r="C36" s="544">
        <v>220</v>
      </c>
      <c r="D36" s="544" t="s">
        <v>499</v>
      </c>
      <c r="E36" s="544">
        <v>1000010803</v>
      </c>
      <c r="F36" s="536" t="s">
        <v>514</v>
      </c>
      <c r="G36" s="544" t="s">
        <v>295</v>
      </c>
      <c r="H36" s="544">
        <v>8</v>
      </c>
      <c r="I36" s="807"/>
      <c r="J36" s="546" t="str">
        <f t="shared" ref="J36:J62" si="1">IF(I36=0, "INCLUDED", IF(ISERROR(I36*H36), I36, I36*H36))</f>
        <v>INCLUDED</v>
      </c>
    </row>
    <row r="37" spans="1:10" ht="31.5">
      <c r="A37" s="731">
        <v>20</v>
      </c>
      <c r="B37" s="544">
        <v>7000015701</v>
      </c>
      <c r="C37" s="544">
        <v>230</v>
      </c>
      <c r="D37" s="544" t="s">
        <v>499</v>
      </c>
      <c r="E37" s="544">
        <v>1000019783</v>
      </c>
      <c r="F37" s="536" t="s">
        <v>515</v>
      </c>
      <c r="G37" s="544" t="s">
        <v>295</v>
      </c>
      <c r="H37" s="544">
        <v>1</v>
      </c>
      <c r="I37" s="807"/>
      <c r="J37" s="546" t="str">
        <f t="shared" si="1"/>
        <v>INCLUDED</v>
      </c>
    </row>
    <row r="38" spans="1:10" ht="31.5">
      <c r="A38" s="731">
        <v>21</v>
      </c>
      <c r="B38" s="544">
        <v>7000015701</v>
      </c>
      <c r="C38" s="544">
        <v>240</v>
      </c>
      <c r="D38" s="544" t="s">
        <v>499</v>
      </c>
      <c r="E38" s="544">
        <v>1000019826</v>
      </c>
      <c r="F38" s="536" t="s">
        <v>516</v>
      </c>
      <c r="G38" s="544" t="s">
        <v>295</v>
      </c>
      <c r="H38" s="544">
        <v>1</v>
      </c>
      <c r="I38" s="807"/>
      <c r="J38" s="546" t="str">
        <f t="shared" si="1"/>
        <v>INCLUDED</v>
      </c>
    </row>
    <row r="39" spans="1:10" ht="47.25">
      <c r="A39" s="731">
        <v>22</v>
      </c>
      <c r="B39" s="544">
        <v>7000015701</v>
      </c>
      <c r="C39" s="544">
        <v>250</v>
      </c>
      <c r="D39" s="544" t="s">
        <v>500</v>
      </c>
      <c r="E39" s="544">
        <v>1000036839</v>
      </c>
      <c r="F39" s="536" t="s">
        <v>517</v>
      </c>
      <c r="G39" s="544" t="s">
        <v>510</v>
      </c>
      <c r="H39" s="544">
        <v>50</v>
      </c>
      <c r="I39" s="807"/>
      <c r="J39" s="546" t="str">
        <f t="shared" si="1"/>
        <v>INCLUDED</v>
      </c>
    </row>
    <row r="40" spans="1:10" ht="47.25">
      <c r="A40" s="731">
        <v>23</v>
      </c>
      <c r="B40" s="544">
        <v>7000015701</v>
      </c>
      <c r="C40" s="544">
        <v>260</v>
      </c>
      <c r="D40" s="544" t="s">
        <v>500</v>
      </c>
      <c r="E40" s="544">
        <v>1000036851</v>
      </c>
      <c r="F40" s="536" t="s">
        <v>518</v>
      </c>
      <c r="G40" s="544" t="s">
        <v>510</v>
      </c>
      <c r="H40" s="544">
        <v>50</v>
      </c>
      <c r="I40" s="807"/>
      <c r="J40" s="546" t="str">
        <f t="shared" si="1"/>
        <v>INCLUDED</v>
      </c>
    </row>
    <row r="41" spans="1:10" ht="47.25">
      <c r="A41" s="731">
        <v>24</v>
      </c>
      <c r="B41" s="544">
        <v>7000015701</v>
      </c>
      <c r="C41" s="544">
        <v>270</v>
      </c>
      <c r="D41" s="544" t="s">
        <v>500</v>
      </c>
      <c r="E41" s="544">
        <v>1000036854</v>
      </c>
      <c r="F41" s="536" t="s">
        <v>519</v>
      </c>
      <c r="G41" s="544" t="s">
        <v>510</v>
      </c>
      <c r="H41" s="544">
        <v>252</v>
      </c>
      <c r="I41" s="807"/>
      <c r="J41" s="546" t="str">
        <f t="shared" si="1"/>
        <v>INCLUDED</v>
      </c>
    </row>
    <row r="42" spans="1:10" ht="47.25">
      <c r="A42" s="731">
        <v>25</v>
      </c>
      <c r="B42" s="544">
        <v>7000015701</v>
      </c>
      <c r="C42" s="544">
        <v>280</v>
      </c>
      <c r="D42" s="544" t="s">
        <v>500</v>
      </c>
      <c r="E42" s="544">
        <v>1000036852</v>
      </c>
      <c r="F42" s="536" t="s">
        <v>520</v>
      </c>
      <c r="G42" s="544" t="s">
        <v>510</v>
      </c>
      <c r="H42" s="544">
        <v>24</v>
      </c>
      <c r="I42" s="807"/>
      <c r="J42" s="546" t="str">
        <f t="shared" si="1"/>
        <v>INCLUDED</v>
      </c>
    </row>
    <row r="43" spans="1:10" ht="47.25">
      <c r="A43" s="731">
        <v>26</v>
      </c>
      <c r="B43" s="544">
        <v>7000015701</v>
      </c>
      <c r="C43" s="544">
        <v>290</v>
      </c>
      <c r="D43" s="544" t="s">
        <v>500</v>
      </c>
      <c r="E43" s="544">
        <v>1000050790</v>
      </c>
      <c r="F43" s="536" t="s">
        <v>521</v>
      </c>
      <c r="G43" s="544" t="s">
        <v>510</v>
      </c>
      <c r="H43" s="544">
        <v>5</v>
      </c>
      <c r="I43" s="807"/>
      <c r="J43" s="546" t="str">
        <f t="shared" si="1"/>
        <v>INCLUDED</v>
      </c>
    </row>
    <row r="44" spans="1:10" ht="78.75">
      <c r="A44" s="731">
        <v>27</v>
      </c>
      <c r="B44" s="544">
        <v>7000015701</v>
      </c>
      <c r="C44" s="544">
        <v>300</v>
      </c>
      <c r="D44" s="544" t="s">
        <v>501</v>
      </c>
      <c r="E44" s="544">
        <v>1000013391</v>
      </c>
      <c r="F44" s="536" t="s">
        <v>522</v>
      </c>
      <c r="G44" s="544" t="s">
        <v>523</v>
      </c>
      <c r="H44" s="544">
        <v>5</v>
      </c>
      <c r="I44" s="807"/>
      <c r="J44" s="546" t="str">
        <f t="shared" si="1"/>
        <v>INCLUDED</v>
      </c>
    </row>
    <row r="45" spans="1:10" ht="78.75">
      <c r="A45" s="731">
        <v>28</v>
      </c>
      <c r="B45" s="544">
        <v>7000015701</v>
      </c>
      <c r="C45" s="544">
        <v>310</v>
      </c>
      <c r="D45" s="544" t="s">
        <v>501</v>
      </c>
      <c r="E45" s="544">
        <v>1000015274</v>
      </c>
      <c r="F45" s="536" t="s">
        <v>524</v>
      </c>
      <c r="G45" s="544" t="s">
        <v>523</v>
      </c>
      <c r="H45" s="544">
        <v>10</v>
      </c>
      <c r="I45" s="807"/>
      <c r="J45" s="546" t="str">
        <f t="shared" si="1"/>
        <v>INCLUDED</v>
      </c>
    </row>
    <row r="46" spans="1:10" ht="31.5">
      <c r="A46" s="731">
        <v>29</v>
      </c>
      <c r="B46" s="544">
        <v>7000015701</v>
      </c>
      <c r="C46" s="544">
        <v>320</v>
      </c>
      <c r="D46" s="544" t="s">
        <v>501</v>
      </c>
      <c r="E46" s="544">
        <v>1000013472</v>
      </c>
      <c r="F46" s="536" t="s">
        <v>525</v>
      </c>
      <c r="G46" s="544" t="s">
        <v>523</v>
      </c>
      <c r="H46" s="544">
        <v>1</v>
      </c>
      <c r="I46" s="807"/>
      <c r="J46" s="546" t="str">
        <f t="shared" ref="J46:J53" si="2">IF(I46=0, "INCLUDED", IF(ISERROR(I46*H46), I46, I46*H46))</f>
        <v>INCLUDED</v>
      </c>
    </row>
    <row r="47" spans="1:10" ht="47.25">
      <c r="A47" s="731">
        <v>30</v>
      </c>
      <c r="B47" s="544">
        <v>7000015701</v>
      </c>
      <c r="C47" s="544">
        <v>340</v>
      </c>
      <c r="D47" s="544" t="s">
        <v>502</v>
      </c>
      <c r="E47" s="544">
        <v>1000019718</v>
      </c>
      <c r="F47" s="536" t="s">
        <v>526</v>
      </c>
      <c r="G47" s="544" t="s">
        <v>510</v>
      </c>
      <c r="H47" s="544">
        <v>16</v>
      </c>
      <c r="I47" s="807"/>
      <c r="J47" s="546" t="str">
        <f t="shared" si="2"/>
        <v>INCLUDED</v>
      </c>
    </row>
    <row r="48" spans="1:10" ht="31.5">
      <c r="A48" s="731">
        <v>31</v>
      </c>
      <c r="B48" s="544">
        <v>7000015701</v>
      </c>
      <c r="C48" s="544">
        <v>360</v>
      </c>
      <c r="D48" s="544" t="s">
        <v>503</v>
      </c>
      <c r="E48" s="544">
        <v>1000009325</v>
      </c>
      <c r="F48" s="536" t="s">
        <v>527</v>
      </c>
      <c r="G48" s="544" t="s">
        <v>510</v>
      </c>
      <c r="H48" s="544">
        <v>682</v>
      </c>
      <c r="I48" s="807"/>
      <c r="J48" s="546" t="str">
        <f t="shared" si="2"/>
        <v>INCLUDED</v>
      </c>
    </row>
    <row r="49" spans="1:11" ht="31.5">
      <c r="A49" s="731">
        <v>32</v>
      </c>
      <c r="B49" s="544">
        <v>7000015701</v>
      </c>
      <c r="C49" s="544">
        <v>370</v>
      </c>
      <c r="D49" s="544" t="s">
        <v>503</v>
      </c>
      <c r="E49" s="544">
        <v>1000009328</v>
      </c>
      <c r="F49" s="536" t="s">
        <v>528</v>
      </c>
      <c r="G49" s="544" t="s">
        <v>510</v>
      </c>
      <c r="H49" s="544">
        <v>720</v>
      </c>
      <c r="I49" s="807"/>
      <c r="J49" s="546" t="str">
        <f t="shared" si="2"/>
        <v>INCLUDED</v>
      </c>
    </row>
    <row r="50" spans="1:11" ht="31.5">
      <c r="A50" s="731">
        <v>33</v>
      </c>
      <c r="B50" s="544">
        <v>7000015701</v>
      </c>
      <c r="C50" s="544">
        <v>380</v>
      </c>
      <c r="D50" s="544" t="s">
        <v>504</v>
      </c>
      <c r="E50" s="544">
        <v>1000009325</v>
      </c>
      <c r="F50" s="536" t="s">
        <v>527</v>
      </c>
      <c r="G50" s="544" t="s">
        <v>510</v>
      </c>
      <c r="H50" s="544">
        <v>69</v>
      </c>
      <c r="I50" s="807"/>
      <c r="J50" s="546" t="str">
        <f t="shared" si="2"/>
        <v>INCLUDED</v>
      </c>
    </row>
    <row r="51" spans="1:11" ht="31.5">
      <c r="A51" s="731">
        <v>34</v>
      </c>
      <c r="B51" s="544">
        <v>7000015701</v>
      </c>
      <c r="C51" s="544">
        <v>390</v>
      </c>
      <c r="D51" s="544" t="s">
        <v>504</v>
      </c>
      <c r="E51" s="544">
        <v>1000009328</v>
      </c>
      <c r="F51" s="536" t="s">
        <v>528</v>
      </c>
      <c r="G51" s="544" t="s">
        <v>510</v>
      </c>
      <c r="H51" s="544">
        <v>74</v>
      </c>
      <c r="I51" s="807"/>
      <c r="J51" s="546" t="str">
        <f t="shared" si="2"/>
        <v>INCLUDED</v>
      </c>
    </row>
    <row r="52" spans="1:11">
      <c r="A52" s="731">
        <v>35</v>
      </c>
      <c r="B52" s="544">
        <v>7000015701</v>
      </c>
      <c r="C52" s="544">
        <v>400</v>
      </c>
      <c r="D52" s="544" t="s">
        <v>505</v>
      </c>
      <c r="E52" s="544">
        <v>1000030841</v>
      </c>
      <c r="F52" s="536" t="s">
        <v>529</v>
      </c>
      <c r="G52" s="544" t="s">
        <v>296</v>
      </c>
      <c r="H52" s="544">
        <v>107</v>
      </c>
      <c r="I52" s="807"/>
      <c r="J52" s="546" t="str">
        <f t="shared" si="2"/>
        <v>INCLUDED</v>
      </c>
    </row>
    <row r="53" spans="1:11" ht="31.5">
      <c r="A53" s="731">
        <v>36</v>
      </c>
      <c r="B53" s="544">
        <v>7000015701</v>
      </c>
      <c r="C53" s="544">
        <v>410</v>
      </c>
      <c r="D53" s="544" t="s">
        <v>506</v>
      </c>
      <c r="E53" s="544">
        <v>1000015505</v>
      </c>
      <c r="F53" s="536" t="s">
        <v>530</v>
      </c>
      <c r="G53" s="544" t="s">
        <v>510</v>
      </c>
      <c r="H53" s="544">
        <v>59</v>
      </c>
      <c r="I53" s="807"/>
      <c r="J53" s="546" t="str">
        <f t="shared" si="2"/>
        <v>INCLUDED</v>
      </c>
    </row>
    <row r="54" spans="1:11" ht="31.5">
      <c r="A54" s="731">
        <v>37</v>
      </c>
      <c r="B54" s="544">
        <v>7000015701</v>
      </c>
      <c r="C54" s="544">
        <v>420</v>
      </c>
      <c r="D54" s="544" t="s">
        <v>506</v>
      </c>
      <c r="E54" s="544">
        <v>1000034136</v>
      </c>
      <c r="F54" s="536" t="s">
        <v>531</v>
      </c>
      <c r="G54" s="544" t="s">
        <v>510</v>
      </c>
      <c r="H54" s="544">
        <v>342</v>
      </c>
      <c r="I54" s="807"/>
      <c r="J54" s="546" t="str">
        <f t="shared" si="1"/>
        <v>INCLUDED</v>
      </c>
    </row>
    <row r="55" spans="1:11" ht="31.5">
      <c r="A55" s="731">
        <v>38</v>
      </c>
      <c r="B55" s="544">
        <v>7000015701</v>
      </c>
      <c r="C55" s="544">
        <v>430</v>
      </c>
      <c r="D55" s="544" t="s">
        <v>506</v>
      </c>
      <c r="E55" s="544">
        <v>1000022420</v>
      </c>
      <c r="F55" s="536" t="s">
        <v>532</v>
      </c>
      <c r="G55" s="544" t="s">
        <v>510</v>
      </c>
      <c r="H55" s="544">
        <v>684</v>
      </c>
      <c r="I55" s="807"/>
      <c r="J55" s="546" t="str">
        <f t="shared" si="1"/>
        <v>INCLUDED</v>
      </c>
    </row>
    <row r="56" spans="1:11" ht="31.5">
      <c r="A56" s="731">
        <v>39</v>
      </c>
      <c r="B56" s="544">
        <v>7000015701</v>
      </c>
      <c r="C56" s="544">
        <v>440</v>
      </c>
      <c r="D56" s="544" t="s">
        <v>506</v>
      </c>
      <c r="E56" s="544">
        <v>1000020447</v>
      </c>
      <c r="F56" s="536" t="s">
        <v>533</v>
      </c>
      <c r="G56" s="544" t="s">
        <v>510</v>
      </c>
      <c r="H56" s="544">
        <v>220</v>
      </c>
      <c r="I56" s="807"/>
      <c r="J56" s="546" t="str">
        <f t="shared" si="1"/>
        <v>INCLUDED</v>
      </c>
    </row>
    <row r="57" spans="1:11" ht="31.5">
      <c r="A57" s="731">
        <v>40</v>
      </c>
      <c r="B57" s="544">
        <v>7000015701</v>
      </c>
      <c r="C57" s="544">
        <v>450</v>
      </c>
      <c r="D57" s="544" t="s">
        <v>506</v>
      </c>
      <c r="E57" s="544">
        <v>1000020991</v>
      </c>
      <c r="F57" s="536" t="s">
        <v>534</v>
      </c>
      <c r="G57" s="544" t="s">
        <v>510</v>
      </c>
      <c r="H57" s="544">
        <v>120</v>
      </c>
      <c r="I57" s="807"/>
      <c r="J57" s="546" t="str">
        <f t="shared" si="1"/>
        <v>INCLUDED</v>
      </c>
    </row>
    <row r="58" spans="1:11" ht="31.5">
      <c r="A58" s="731">
        <v>41</v>
      </c>
      <c r="B58" s="544">
        <v>7000015701</v>
      </c>
      <c r="C58" s="544">
        <v>460</v>
      </c>
      <c r="D58" s="544" t="s">
        <v>507</v>
      </c>
      <c r="E58" s="544">
        <v>1000015505</v>
      </c>
      <c r="F58" s="536" t="s">
        <v>530</v>
      </c>
      <c r="G58" s="544" t="s">
        <v>510</v>
      </c>
      <c r="H58" s="544">
        <v>1</v>
      </c>
      <c r="I58" s="807"/>
      <c r="J58" s="546" t="str">
        <f t="shared" si="1"/>
        <v>INCLUDED</v>
      </c>
    </row>
    <row r="59" spans="1:11" ht="31.5">
      <c r="A59" s="731">
        <v>42</v>
      </c>
      <c r="B59" s="544">
        <v>7000015701</v>
      </c>
      <c r="C59" s="544">
        <v>470</v>
      </c>
      <c r="D59" s="544" t="s">
        <v>507</v>
      </c>
      <c r="E59" s="544">
        <v>1000034136</v>
      </c>
      <c r="F59" s="536" t="s">
        <v>531</v>
      </c>
      <c r="G59" s="544" t="s">
        <v>510</v>
      </c>
      <c r="H59" s="544">
        <v>7</v>
      </c>
      <c r="I59" s="807"/>
      <c r="J59" s="546" t="str">
        <f t="shared" si="1"/>
        <v>INCLUDED</v>
      </c>
    </row>
    <row r="60" spans="1:11" ht="31.5">
      <c r="A60" s="731">
        <v>43</v>
      </c>
      <c r="B60" s="544">
        <v>7000015701</v>
      </c>
      <c r="C60" s="544">
        <v>480</v>
      </c>
      <c r="D60" s="544" t="s">
        <v>507</v>
      </c>
      <c r="E60" s="544">
        <v>1000022420</v>
      </c>
      <c r="F60" s="536" t="s">
        <v>532</v>
      </c>
      <c r="G60" s="544" t="s">
        <v>510</v>
      </c>
      <c r="H60" s="544">
        <v>14</v>
      </c>
      <c r="I60" s="807"/>
      <c r="J60" s="546" t="str">
        <f t="shared" si="1"/>
        <v>INCLUDED</v>
      </c>
    </row>
    <row r="61" spans="1:11" ht="31.5">
      <c r="A61" s="731">
        <v>44</v>
      </c>
      <c r="B61" s="544">
        <v>7000015701</v>
      </c>
      <c r="C61" s="544">
        <v>490</v>
      </c>
      <c r="D61" s="544" t="s">
        <v>507</v>
      </c>
      <c r="E61" s="544">
        <v>1000020447</v>
      </c>
      <c r="F61" s="536" t="s">
        <v>533</v>
      </c>
      <c r="G61" s="544" t="s">
        <v>510</v>
      </c>
      <c r="H61" s="544">
        <v>4</v>
      </c>
      <c r="I61" s="807"/>
      <c r="J61" s="546" t="str">
        <f t="shared" ref="J61" si="3">IF(I61=0, "INCLUDED", IF(ISERROR(I61*H61), I61, I61*H61))</f>
        <v>INCLUDED</v>
      </c>
    </row>
    <row r="62" spans="1:11" ht="31.5">
      <c r="A62" s="731">
        <v>45</v>
      </c>
      <c r="B62" s="544">
        <v>7000015701</v>
      </c>
      <c r="C62" s="544">
        <v>500</v>
      </c>
      <c r="D62" s="544" t="s">
        <v>507</v>
      </c>
      <c r="E62" s="544">
        <v>1000020991</v>
      </c>
      <c r="F62" s="536" t="s">
        <v>534</v>
      </c>
      <c r="G62" s="544" t="s">
        <v>510</v>
      </c>
      <c r="H62" s="544">
        <v>2</v>
      </c>
      <c r="I62" s="807"/>
      <c r="J62" s="546" t="str">
        <f t="shared" si="1"/>
        <v>INCLUDED</v>
      </c>
    </row>
    <row r="63" spans="1:11" ht="33" customHeight="1">
      <c r="A63" s="432"/>
      <c r="B63" s="885" t="s">
        <v>470</v>
      </c>
      <c r="C63" s="886"/>
      <c r="D63" s="886"/>
      <c r="E63" s="886"/>
      <c r="F63" s="886"/>
      <c r="G63" s="886"/>
      <c r="H63" s="887"/>
      <c r="I63" s="473"/>
      <c r="J63" s="740">
        <f>SUM(J18:J62)</f>
        <v>0</v>
      </c>
      <c r="K63" s="474"/>
    </row>
    <row r="64" spans="1:11" ht="57.75" customHeight="1">
      <c r="A64" s="431"/>
      <c r="B64" s="891" t="s">
        <v>343</v>
      </c>
      <c r="C64" s="891"/>
      <c r="D64" s="891"/>
      <c r="E64" s="891"/>
      <c r="F64" s="891"/>
      <c r="G64" s="891"/>
      <c r="H64" s="891"/>
      <c r="I64" s="891"/>
      <c r="J64" s="891"/>
      <c r="K64" s="474"/>
    </row>
    <row r="65" spans="1:11" ht="24.75" customHeight="1">
      <c r="B65" s="418"/>
      <c r="C65" s="418"/>
      <c r="D65" s="418"/>
      <c r="E65" s="418"/>
      <c r="F65" s="418"/>
      <c r="G65" s="418"/>
      <c r="H65" s="352"/>
      <c r="I65" s="418"/>
      <c r="J65" s="352"/>
      <c r="K65" s="474"/>
    </row>
    <row r="66" spans="1:11" s="475" customFormat="1" ht="16.5">
      <c r="A66" s="541"/>
      <c r="B66" s="548" t="s">
        <v>311</v>
      </c>
      <c r="C66" s="871">
        <f>'Sch-1'!C68:D68</f>
        <v>0</v>
      </c>
      <c r="D66" s="871"/>
      <c r="E66" s="541"/>
      <c r="F66" s="541"/>
      <c r="G66" s="888" t="s">
        <v>313</v>
      </c>
      <c r="H66" s="888"/>
      <c r="I66" s="870">
        <f>'Sch-1'!K68</f>
        <v>0</v>
      </c>
      <c r="J66" s="870"/>
    </row>
    <row r="67" spans="1:11" s="475" customFormat="1" ht="16.5">
      <c r="A67" s="541"/>
      <c r="B67" s="548" t="s">
        <v>312</v>
      </c>
      <c r="C67" s="868">
        <f>'Sch-1'!C69:D69</f>
        <v>0</v>
      </c>
      <c r="D67" s="868"/>
      <c r="E67" s="541"/>
      <c r="F67" s="541"/>
      <c r="G67" s="888" t="s">
        <v>124</v>
      </c>
      <c r="H67" s="888"/>
      <c r="I67" s="870">
        <f>'Sch-1'!K69</f>
        <v>0</v>
      </c>
      <c r="J67" s="870"/>
    </row>
    <row r="68" spans="1:11" ht="16.5">
      <c r="B68" s="549"/>
      <c r="C68" s="550"/>
      <c r="D68" s="352"/>
      <c r="E68" s="551"/>
      <c r="F68" s="552"/>
      <c r="G68" s="352"/>
      <c r="H68" s="543"/>
      <c r="I68" s="553"/>
      <c r="J68" s="543"/>
      <c r="K68" s="474"/>
    </row>
    <row r="69" spans="1:11" ht="16.5">
      <c r="B69" s="554"/>
      <c r="C69" s="555"/>
      <c r="D69" s="554"/>
      <c r="E69" s="551"/>
      <c r="F69" s="552"/>
      <c r="G69" s="554"/>
      <c r="H69" s="543"/>
      <c r="I69" s="553"/>
      <c r="J69" s="543"/>
      <c r="K69" s="474"/>
    </row>
  </sheetData>
  <sheetProtection password="DCF6" sheet="1" objects="1" scenarios="1" formatColumns="0" formatRows="0" selectLockedCells="1"/>
  <customSheetViews>
    <customSheetView guid="{CCA37BAE-906F-43D5-9FD9-B13563E4B9D7}" scale="80" showPageBreaks="1" printArea="1" view="pageBreakPreview" topLeftCell="A7">
      <selection activeCell="I18" sqref="I18:I62"/>
      <pageMargins left="0.45" right="0.45" top="0.75" bottom="0.5" header="0.3" footer="0.3"/>
      <printOptions horizontalCentered="1"/>
      <pageSetup paperSize="9" scale="62" orientation="landscape" r:id="rId1"/>
      <headerFooter>
        <oddHeader>&amp;RSchedule-2
Page &amp;P of &amp;N</oddHeader>
      </headerFooter>
    </customSheetView>
    <customSheetView guid="{10C023E0-48F2-4C19-A763-BD56B5B04DBE}" scale="80" showPageBreaks="1" printArea="1" view="pageBreakPreview" topLeftCell="A27">
      <selection activeCell="A36" sqref="A36"/>
      <pageMargins left="0.45" right="0.45" top="0.75" bottom="0.5" header="0.3" footer="0.3"/>
      <printOptions horizontalCentered="1"/>
      <pageSetup paperSize="9" scale="62" orientation="landscape" r:id="rId2"/>
      <headerFooter>
        <oddHeader>&amp;RSchedule-2
Page &amp;P of &amp;N</oddHeader>
      </headerFooter>
    </customSheetView>
    <customSheetView guid="{18EA11B4-BD82-47BF-99FA-7AB19BF74D0B}" scale="80" showPageBreaks="1" printArea="1" view="pageBreakPreview">
      <selection activeCell="I17" sqref="I17"/>
      <pageMargins left="0.45" right="0.45" top="0.75" bottom="0.5" header="0.3" footer="0.3"/>
      <printOptions horizontalCentered="1"/>
      <pageSetup paperSize="9" scale="62" orientation="landscape" r:id="rId3"/>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4"/>
      <headerFooter>
        <oddHeader>&amp;RSchedule-2
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5"/>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6"/>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
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9"/>
      <headerFooter>
        <oddHeader>&amp;RSchedule-2
Page &amp;P of &amp;N</oddHeader>
      </headerFooter>
    </customSheetView>
  </customSheetViews>
  <mergeCells count="21">
    <mergeCell ref="N3:O3"/>
    <mergeCell ref="A4:J4"/>
    <mergeCell ref="A3:J3"/>
    <mergeCell ref="C67:D67"/>
    <mergeCell ref="B64:J64"/>
    <mergeCell ref="C66:D66"/>
    <mergeCell ref="I66:J66"/>
    <mergeCell ref="A6:B6"/>
    <mergeCell ref="I14:J14"/>
    <mergeCell ref="A7:F7"/>
    <mergeCell ref="A8:G8"/>
    <mergeCell ref="C10:E10"/>
    <mergeCell ref="C9:E9"/>
    <mergeCell ref="B17:J17"/>
    <mergeCell ref="C12:E12"/>
    <mergeCell ref="C11:E11"/>
    <mergeCell ref="A13:J13"/>
    <mergeCell ref="B63:H63"/>
    <mergeCell ref="G67:H67"/>
    <mergeCell ref="G66:H66"/>
    <mergeCell ref="I67:J67"/>
  </mergeCells>
  <dataValidations count="2">
    <dataValidation type="decimal" operator="greaterThan" allowBlank="1" showInputMessage="1" showErrorMessage="1" error="Enter only Numeric value greater than zero or leave the cell blank !" sqref="I64646:I64647" xr:uid="{00000000-0002-0000-0600-000000000000}">
      <formula1>0</formula1>
    </dataValidation>
    <dataValidation type="decimal" operator="greaterThanOrEqual" allowBlank="1" showInputMessage="1" showErrorMessage="1" sqref="I18:I62" xr:uid="{00000000-0002-0000-0600-000001000000}">
      <formula1>0</formula1>
    </dataValidation>
  </dataValidations>
  <printOptions horizontalCentered="1"/>
  <pageMargins left="0.45" right="0.45" top="0.75" bottom="0.5" header="0.3" footer="0.3"/>
  <pageSetup paperSize="9" scale="62" orientation="landscape" r:id="rId10"/>
  <headerFooter>
    <oddHeader>&amp;RSchedule-2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E35"/>
  <sheetViews>
    <sheetView view="pageBreakPreview" topLeftCell="A15" zoomScale="70" zoomScaleNormal="80" zoomScaleSheetLayoutView="70" workbookViewId="0">
      <selection activeCell="O18" sqref="O18:O24"/>
    </sheetView>
  </sheetViews>
  <sheetFormatPr defaultColWidth="38.5703125" defaultRowHeight="15.75"/>
  <cols>
    <col min="1" max="1" width="5.5703125" style="20" customWidth="1"/>
    <col min="2" max="2" width="16.140625" style="20" customWidth="1"/>
    <col min="3" max="3" width="9.7109375" style="20" customWidth="1"/>
    <col min="4" max="4" width="9.140625" style="20" customWidth="1"/>
    <col min="5" max="5" width="9.28515625" style="20" customWidth="1"/>
    <col min="6" max="6" width="26.42578125" style="413" customWidth="1"/>
    <col min="7" max="8" width="13.85546875" style="413" customWidth="1"/>
    <col min="9" max="9" width="15.7109375" style="413" customWidth="1"/>
    <col min="10" max="10" width="13.85546875" style="413" customWidth="1"/>
    <col min="11" max="11" width="17" style="413" customWidth="1"/>
    <col min="12" max="12" width="59.5703125" style="9" customWidth="1"/>
    <col min="13" max="13" width="8.7109375" style="10" customWidth="1"/>
    <col min="14" max="14" width="10.5703125" style="460" customWidth="1"/>
    <col min="15" max="15" width="16.140625" style="10" customWidth="1"/>
    <col min="16" max="16" width="24" style="10" customWidth="1"/>
    <col min="17" max="17" width="9.140625" style="7" hidden="1" customWidth="1"/>
    <col min="18" max="18" width="16.42578125" style="8" hidden="1" customWidth="1"/>
    <col min="19" max="19" width="15.85546875" style="8" hidden="1" customWidth="1"/>
    <col min="20" max="20" width="16.42578125" style="451" hidden="1" customWidth="1"/>
    <col min="21" max="21" width="16.85546875" style="8" hidden="1" customWidth="1"/>
    <col min="22" max="22" width="14.5703125" style="7" hidden="1" customWidth="1"/>
    <col min="23"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SPEC. NO.:5002002022/CONDUCTOR/DOM/A00 - CC CS -1</v>
      </c>
      <c r="B1" s="18"/>
      <c r="C1" s="18"/>
      <c r="D1" s="18"/>
      <c r="E1" s="18"/>
      <c r="F1" s="411"/>
      <c r="G1" s="411"/>
      <c r="H1" s="411"/>
      <c r="I1" s="411"/>
      <c r="J1" s="411"/>
      <c r="K1" s="411"/>
      <c r="L1" s="392"/>
      <c r="M1" s="6"/>
      <c r="N1" s="6"/>
      <c r="O1" s="1"/>
      <c r="P1" s="2" t="s">
        <v>17</v>
      </c>
    </row>
    <row r="2" spans="1:31">
      <c r="A2" s="19"/>
      <c r="B2" s="19"/>
      <c r="C2" s="19"/>
      <c r="D2" s="19"/>
      <c r="E2" s="19"/>
      <c r="F2" s="412"/>
      <c r="G2" s="412"/>
      <c r="H2" s="412"/>
      <c r="I2" s="412"/>
      <c r="J2" s="412"/>
      <c r="K2" s="412"/>
      <c r="L2" s="386"/>
      <c r="M2" s="4"/>
      <c r="N2" s="4"/>
      <c r="O2" s="3"/>
      <c r="P2" s="3"/>
    </row>
    <row r="3" spans="1:31" ht="80.25" customHeight="1">
      <c r="A3" s="875"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875"/>
      <c r="C3" s="875"/>
      <c r="D3" s="875"/>
      <c r="E3" s="875"/>
      <c r="F3" s="875"/>
      <c r="G3" s="875"/>
      <c r="H3" s="875"/>
      <c r="I3" s="875"/>
      <c r="J3" s="875"/>
      <c r="K3" s="875"/>
      <c r="L3" s="875"/>
      <c r="M3" s="875"/>
      <c r="N3" s="875"/>
      <c r="O3" s="875"/>
      <c r="P3" s="875"/>
    </row>
    <row r="4" spans="1:31" ht="16.5">
      <c r="A4" s="876" t="s">
        <v>19</v>
      </c>
      <c r="B4" s="876"/>
      <c r="C4" s="876"/>
      <c r="D4" s="876"/>
      <c r="E4" s="876"/>
      <c r="F4" s="876"/>
      <c r="G4" s="876"/>
      <c r="H4" s="876"/>
      <c r="I4" s="876"/>
      <c r="J4" s="876"/>
      <c r="K4" s="876"/>
      <c r="L4" s="876"/>
      <c r="M4" s="876"/>
      <c r="N4" s="876"/>
      <c r="O4" s="876"/>
      <c r="P4" s="876"/>
    </row>
    <row r="6" spans="1:31" ht="21.75" customHeight="1">
      <c r="A6" s="877" t="s">
        <v>344</v>
      </c>
      <c r="B6" s="877"/>
      <c r="C6" s="4"/>
      <c r="D6" s="352"/>
      <c r="E6" s="4"/>
      <c r="F6" s="4"/>
      <c r="G6" s="4"/>
      <c r="H6" s="4"/>
      <c r="I6" s="4"/>
    </row>
    <row r="7" spans="1:31" ht="21" customHeight="1">
      <c r="A7" s="882"/>
      <c r="B7" s="882"/>
      <c r="C7" s="882"/>
      <c r="D7" s="882"/>
      <c r="E7" s="882"/>
      <c r="F7" s="882"/>
      <c r="G7" s="882"/>
      <c r="H7" s="882"/>
      <c r="I7" s="882"/>
      <c r="J7" s="414"/>
      <c r="K7" s="414"/>
      <c r="L7" s="393"/>
      <c r="M7" s="11" t="s">
        <v>1</v>
      </c>
      <c r="N7" s="461"/>
      <c r="O7" s="8"/>
      <c r="P7" s="3"/>
    </row>
    <row r="8" spans="1:31" ht="22.5" customHeight="1">
      <c r="A8" s="878" t="str">
        <f>'Sch-1'!A8:G8</f>
        <v>Bidder’s Name and Address  (the Lead Partner ) :</v>
      </c>
      <c r="B8" s="878"/>
      <c r="C8" s="878"/>
      <c r="D8" s="878"/>
      <c r="E8" s="878"/>
      <c r="F8" s="878"/>
      <c r="G8" s="878"/>
      <c r="H8" s="547"/>
      <c r="I8" s="547"/>
      <c r="J8" s="516"/>
      <c r="K8" s="516"/>
      <c r="L8" s="516"/>
      <c r="M8" s="12" t="str">
        <f>'Sch-1'!K8</f>
        <v>Contract Services</v>
      </c>
      <c r="N8" s="516"/>
      <c r="O8" s="8"/>
      <c r="P8" s="3"/>
    </row>
    <row r="9" spans="1:31" ht="24.75" customHeight="1">
      <c r="A9" s="462" t="s">
        <v>12</v>
      </c>
      <c r="B9" s="408"/>
      <c r="C9" s="881">
        <f>'Sch-1'!C9:G9</f>
        <v>0</v>
      </c>
      <c r="D9" s="881"/>
      <c r="E9" s="881"/>
      <c r="F9" s="881"/>
      <c r="G9" s="881"/>
      <c r="H9" s="445"/>
      <c r="I9" s="409"/>
      <c r="J9" s="394"/>
      <c r="K9" s="394"/>
      <c r="L9" s="394"/>
      <c r="M9" s="12" t="str">
        <f>'Sch-1'!K9</f>
        <v>Power Grid Corporation of India Ltd.,</v>
      </c>
      <c r="N9" s="451"/>
      <c r="O9" s="8"/>
      <c r="P9" s="3"/>
    </row>
    <row r="10" spans="1:31" ht="21" customHeight="1">
      <c r="A10" s="462" t="s">
        <v>11</v>
      </c>
      <c r="B10" s="408"/>
      <c r="C10" s="881">
        <f>'Sch-1'!C10:G10</f>
        <v>0</v>
      </c>
      <c r="D10" s="881"/>
      <c r="E10" s="881"/>
      <c r="F10" s="881"/>
      <c r="G10" s="881"/>
      <c r="H10" s="445"/>
      <c r="I10" s="409"/>
      <c r="J10" s="394"/>
      <c r="K10" s="394"/>
      <c r="L10" s="394"/>
      <c r="M10" s="12" t="str">
        <f>'Sch-1'!K10</f>
        <v>"Saudamini", Plot No.-2</v>
      </c>
      <c r="N10" s="451"/>
      <c r="O10" s="8"/>
      <c r="P10" s="3"/>
    </row>
    <row r="11" spans="1:31" ht="20.25" customHeight="1">
      <c r="A11" s="409"/>
      <c r="B11" s="409"/>
      <c r="C11" s="881">
        <f>'Sch-1'!C11:G11</f>
        <v>0</v>
      </c>
      <c r="D11" s="881"/>
      <c r="E11" s="881"/>
      <c r="F11" s="881"/>
      <c r="G11" s="881"/>
      <c r="H11" s="445"/>
      <c r="I11" s="409"/>
      <c r="J11" s="394"/>
      <c r="K11" s="394"/>
      <c r="L11" s="394"/>
      <c r="M11" s="12" t="str">
        <f>'Sch-1'!K11</f>
        <v xml:space="preserve">Sector-29, </v>
      </c>
      <c r="N11" s="451"/>
      <c r="O11" s="8"/>
      <c r="P11" s="3"/>
    </row>
    <row r="12" spans="1:31" ht="21" customHeight="1">
      <c r="A12" s="409"/>
      <c r="B12" s="409"/>
      <c r="C12" s="881">
        <f>'Sch-1'!C12:G12</f>
        <v>0</v>
      </c>
      <c r="D12" s="881"/>
      <c r="E12" s="881"/>
      <c r="F12" s="881"/>
      <c r="G12" s="881"/>
      <c r="H12" s="445"/>
      <c r="I12" s="409"/>
      <c r="J12" s="394"/>
      <c r="K12" s="394"/>
      <c r="L12" s="394"/>
      <c r="M12" s="12" t="str">
        <f>'Sch-1'!K12</f>
        <v>Gurgaon (Haryana) - 122001</v>
      </c>
      <c r="N12" s="451"/>
      <c r="O12" s="8"/>
      <c r="P12" s="3"/>
    </row>
    <row r="13" spans="1:31">
      <c r="A13" s="21"/>
      <c r="B13" s="21"/>
      <c r="C13" s="21"/>
      <c r="D13" s="21"/>
      <c r="E13" s="21"/>
      <c r="F13" s="415"/>
      <c r="G13" s="415"/>
      <c r="H13" s="415"/>
      <c r="I13" s="415"/>
      <c r="J13" s="415"/>
      <c r="K13" s="415"/>
      <c r="L13" s="394"/>
      <c r="M13" s="262"/>
      <c r="N13" s="445"/>
      <c r="O13" s="12"/>
      <c r="P13" s="3"/>
    </row>
    <row r="14" spans="1:31" ht="24.75" customHeight="1" thickBot="1">
      <c r="A14" s="748" t="s">
        <v>21</v>
      </c>
      <c r="B14" s="748"/>
      <c r="C14" s="748"/>
      <c r="D14" s="748"/>
      <c r="E14" s="748"/>
      <c r="F14" s="748"/>
      <c r="G14" s="748"/>
      <c r="H14" s="748"/>
      <c r="I14" s="748"/>
      <c r="J14" s="748"/>
      <c r="K14" s="748"/>
      <c r="L14" s="748"/>
      <c r="M14" s="748"/>
      <c r="N14" s="748"/>
      <c r="O14" s="892" t="s">
        <v>349</v>
      </c>
      <c r="P14" s="892"/>
    </row>
    <row r="15" spans="1:31" s="434" customFormat="1" ht="125.25" customHeight="1">
      <c r="A15" s="480" t="s">
        <v>7</v>
      </c>
      <c r="B15" s="481" t="s">
        <v>262</v>
      </c>
      <c r="C15" s="481" t="s">
        <v>274</v>
      </c>
      <c r="D15" s="481" t="s">
        <v>273</v>
      </c>
      <c r="E15" s="481" t="s">
        <v>275</v>
      </c>
      <c r="F15" s="481" t="s">
        <v>276</v>
      </c>
      <c r="G15" s="480" t="s">
        <v>25</v>
      </c>
      <c r="H15" s="482" t="s">
        <v>315</v>
      </c>
      <c r="I15" s="483" t="s">
        <v>472</v>
      </c>
      <c r="J15" s="483" t="s">
        <v>305</v>
      </c>
      <c r="K15" s="483" t="s">
        <v>471</v>
      </c>
      <c r="L15" s="484" t="s">
        <v>15</v>
      </c>
      <c r="M15" s="485" t="s">
        <v>9</v>
      </c>
      <c r="N15" s="485" t="s">
        <v>16</v>
      </c>
      <c r="O15" s="484" t="s">
        <v>23</v>
      </c>
      <c r="P15" s="484" t="s">
        <v>24</v>
      </c>
      <c r="Q15" s="433"/>
      <c r="R15" s="639" t="s">
        <v>339</v>
      </c>
      <c r="S15" s="642" t="s">
        <v>340</v>
      </c>
      <c r="T15" s="639" t="s">
        <v>337</v>
      </c>
      <c r="U15" s="639" t="s">
        <v>338</v>
      </c>
      <c r="V15" s="433"/>
      <c r="W15" s="433"/>
      <c r="X15" s="433"/>
      <c r="Y15" s="433"/>
      <c r="Z15" s="433"/>
      <c r="AA15" s="433"/>
      <c r="AB15" s="433"/>
      <c r="AC15" s="433"/>
      <c r="AD15" s="433"/>
      <c r="AE15" s="433"/>
    </row>
    <row r="16" spans="1:31" s="434" customFormat="1" ht="16.5">
      <c r="A16" s="16">
        <v>1</v>
      </c>
      <c r="B16" s="16">
        <v>2</v>
      </c>
      <c r="C16" s="16">
        <v>3</v>
      </c>
      <c r="D16" s="16">
        <v>4</v>
      </c>
      <c r="E16" s="16">
        <v>5</v>
      </c>
      <c r="F16" s="391">
        <v>6</v>
      </c>
      <c r="G16" s="391">
        <v>7</v>
      </c>
      <c r="H16" s="482">
        <v>8</v>
      </c>
      <c r="I16" s="482">
        <v>9</v>
      </c>
      <c r="J16" s="482">
        <v>10</v>
      </c>
      <c r="K16" s="482">
        <v>11</v>
      </c>
      <c r="L16" s="391">
        <v>12</v>
      </c>
      <c r="M16" s="16">
        <v>13</v>
      </c>
      <c r="N16" s="16">
        <v>14</v>
      </c>
      <c r="O16" s="16">
        <v>15</v>
      </c>
      <c r="P16" s="16" t="s">
        <v>316</v>
      </c>
      <c r="Q16" s="433"/>
      <c r="V16" s="433"/>
      <c r="W16" s="433"/>
      <c r="X16" s="433"/>
      <c r="Y16" s="433"/>
      <c r="Z16" s="433"/>
      <c r="AA16" s="433"/>
      <c r="AB16" s="433"/>
      <c r="AC16" s="433"/>
      <c r="AD16" s="433"/>
      <c r="AE16" s="433"/>
    </row>
    <row r="17" spans="1:31" s="434" customFormat="1" ht="28.5" customHeight="1">
      <c r="A17" s="16"/>
      <c r="B17" s="872"/>
      <c r="C17" s="873"/>
      <c r="D17" s="873"/>
      <c r="E17" s="873"/>
      <c r="F17" s="873"/>
      <c r="G17" s="873"/>
      <c r="H17" s="873"/>
      <c r="I17" s="873"/>
      <c r="J17" s="873"/>
      <c r="K17" s="873"/>
      <c r="L17" s="873"/>
      <c r="M17" s="873"/>
      <c r="N17" s="873"/>
      <c r="O17" s="873"/>
      <c r="P17" s="874"/>
      <c r="Q17" s="433"/>
      <c r="V17" s="433"/>
      <c r="W17" s="433"/>
      <c r="X17" s="433"/>
      <c r="Y17" s="433"/>
      <c r="Z17" s="433"/>
      <c r="AA17" s="433"/>
      <c r="AB17" s="433"/>
      <c r="AC17" s="433"/>
      <c r="AD17" s="433"/>
      <c r="AE17" s="433"/>
    </row>
    <row r="18" spans="1:31" ht="78.75">
      <c r="A18" s="741">
        <v>1</v>
      </c>
      <c r="B18" s="559">
        <v>7000015701</v>
      </c>
      <c r="C18" s="559">
        <v>140</v>
      </c>
      <c r="D18" s="559">
        <v>80</v>
      </c>
      <c r="E18" s="559">
        <v>10</v>
      </c>
      <c r="F18" s="559" t="s">
        <v>535</v>
      </c>
      <c r="G18" s="559">
        <v>100002803</v>
      </c>
      <c r="H18" s="559">
        <v>998344</v>
      </c>
      <c r="I18" s="560"/>
      <c r="J18" s="559">
        <v>18</v>
      </c>
      <c r="K18" s="558"/>
      <c r="L18" s="557" t="s">
        <v>480</v>
      </c>
      <c r="M18" s="559" t="s">
        <v>296</v>
      </c>
      <c r="N18" s="559">
        <v>131</v>
      </c>
      <c r="O18" s="545"/>
      <c r="P18" s="556" t="str">
        <f t="shared" ref="P18:P20" si="0">IF(O18=0, "INCLUDED", IF(ISERROR(N18*O18), O18, N18*O18))</f>
        <v>INCLUDED</v>
      </c>
      <c r="Q18" s="514">
        <f t="shared" ref="Q18:Q20" si="1">IF(P18="Included",0,P18)</f>
        <v>0</v>
      </c>
      <c r="R18" s="452">
        <f>IF( K18="",J18*(IF(P18="Included",0,P18))/100,K18*(IF(P18="Included",0,P18)))</f>
        <v>0</v>
      </c>
      <c r="S18" s="638">
        <f>Discount!$J$36</f>
        <v>0</v>
      </c>
      <c r="T18" s="452">
        <f>S18*Q18</f>
        <v>0</v>
      </c>
      <c r="U18" s="453">
        <f>IF(K18="",J18*T18/100,K18*T18)</f>
        <v>0</v>
      </c>
      <c r="V18" s="747">
        <f>O18*N18</f>
        <v>0</v>
      </c>
      <c r="W18" s="264"/>
      <c r="X18" s="264"/>
      <c r="Y18" s="264"/>
      <c r="Z18" s="264"/>
      <c r="AA18" s="264"/>
    </row>
    <row r="19" spans="1:31" ht="31.5">
      <c r="A19" s="741">
        <v>2</v>
      </c>
      <c r="B19" s="559">
        <v>7000015701</v>
      </c>
      <c r="C19" s="559">
        <v>150</v>
      </c>
      <c r="D19" s="559">
        <v>90</v>
      </c>
      <c r="E19" s="559">
        <v>20</v>
      </c>
      <c r="F19" s="559" t="s">
        <v>536</v>
      </c>
      <c r="G19" s="559">
        <v>100001307</v>
      </c>
      <c r="H19" s="559">
        <v>995468</v>
      </c>
      <c r="I19" s="560"/>
      <c r="J19" s="559">
        <v>18</v>
      </c>
      <c r="K19" s="558"/>
      <c r="L19" s="557" t="s">
        <v>541</v>
      </c>
      <c r="M19" s="559" t="s">
        <v>296</v>
      </c>
      <c r="N19" s="559">
        <v>131</v>
      </c>
      <c r="O19" s="545"/>
      <c r="P19" s="556" t="str">
        <f t="shared" si="0"/>
        <v>INCLUDED</v>
      </c>
      <c r="Q19" s="514">
        <f t="shared" si="1"/>
        <v>0</v>
      </c>
      <c r="R19" s="452">
        <f t="shared" ref="R19:R20" si="2">IF( K19="",J19*(IF(P19="Included",0,P19))/100,K19*(IF(P19="Included",0,P19)))</f>
        <v>0</v>
      </c>
      <c r="S19" s="638">
        <f>Discount!$J$36</f>
        <v>0</v>
      </c>
      <c r="T19" s="452">
        <f t="shared" ref="T19:T20" si="3">S19*Q19</f>
        <v>0</v>
      </c>
      <c r="U19" s="453">
        <f t="shared" ref="U19:U20" si="4">IF(K19="",J19*T19/100,K19*T19)</f>
        <v>0</v>
      </c>
      <c r="V19" s="747">
        <f t="shared" ref="V19:V20" si="5">O19*N19</f>
        <v>0</v>
      </c>
      <c r="W19" s="264"/>
      <c r="X19" s="264"/>
      <c r="Y19" s="264"/>
      <c r="Z19" s="264"/>
      <c r="AA19" s="264"/>
    </row>
    <row r="20" spans="1:31" ht="78.75">
      <c r="A20" s="741">
        <v>3</v>
      </c>
      <c r="B20" s="559">
        <v>7000015701</v>
      </c>
      <c r="C20" s="559">
        <v>160</v>
      </c>
      <c r="D20" s="559">
        <v>110</v>
      </c>
      <c r="E20" s="559">
        <v>20</v>
      </c>
      <c r="F20" s="559" t="s">
        <v>537</v>
      </c>
      <c r="G20" s="559">
        <v>100017979</v>
      </c>
      <c r="H20" s="559">
        <v>995468</v>
      </c>
      <c r="I20" s="560"/>
      <c r="J20" s="559">
        <v>18</v>
      </c>
      <c r="K20" s="558"/>
      <c r="L20" s="557" t="s">
        <v>546</v>
      </c>
      <c r="M20" s="559" t="s">
        <v>296</v>
      </c>
      <c r="N20" s="559">
        <v>25</v>
      </c>
      <c r="O20" s="545"/>
      <c r="P20" s="556" t="str">
        <f t="shared" si="0"/>
        <v>INCLUDED</v>
      </c>
      <c r="Q20" s="514">
        <f t="shared" si="1"/>
        <v>0</v>
      </c>
      <c r="R20" s="452">
        <f t="shared" si="2"/>
        <v>0</v>
      </c>
      <c r="S20" s="638">
        <f>Discount!$J$36</f>
        <v>0</v>
      </c>
      <c r="T20" s="452">
        <f t="shared" si="3"/>
        <v>0</v>
      </c>
      <c r="U20" s="453">
        <f t="shared" si="4"/>
        <v>0</v>
      </c>
      <c r="V20" s="747">
        <f t="shared" si="5"/>
        <v>0</v>
      </c>
      <c r="W20" s="264"/>
      <c r="X20" s="264"/>
      <c r="Y20" s="264"/>
      <c r="Z20" s="264"/>
      <c r="AA20" s="264"/>
    </row>
    <row r="21" spans="1:31" ht="105" customHeight="1">
      <c r="A21" s="741">
        <v>4</v>
      </c>
      <c r="B21" s="559">
        <v>7000015701</v>
      </c>
      <c r="C21" s="559">
        <v>160</v>
      </c>
      <c r="D21" s="559">
        <v>110</v>
      </c>
      <c r="E21" s="559">
        <v>30</v>
      </c>
      <c r="F21" s="559" t="s">
        <v>537</v>
      </c>
      <c r="G21" s="559">
        <v>100018010</v>
      </c>
      <c r="H21" s="559">
        <v>995468</v>
      </c>
      <c r="I21" s="560"/>
      <c r="J21" s="559">
        <v>18</v>
      </c>
      <c r="K21" s="558"/>
      <c r="L21" s="557" t="s">
        <v>547</v>
      </c>
      <c r="M21" s="559" t="s">
        <v>296</v>
      </c>
      <c r="N21" s="559">
        <v>106</v>
      </c>
      <c r="O21" s="545"/>
      <c r="P21" s="556" t="str">
        <f t="shared" ref="P21:P24" si="6">IF(O21=0, "INCLUDED", IF(ISERROR(N21*O21), O21, N21*O21))</f>
        <v>INCLUDED</v>
      </c>
      <c r="Q21" s="514">
        <f t="shared" ref="Q21:Q24" si="7">IF(P21="Included",0,P21)</f>
        <v>0</v>
      </c>
      <c r="R21" s="452">
        <f>IF( K21="",J21*(IF(P21="Included",0,P21))/100,K21*(IF(P21="Included",0,P21)))</f>
        <v>0</v>
      </c>
      <c r="S21" s="638">
        <f>Discount!$J$36</f>
        <v>0</v>
      </c>
      <c r="T21" s="452">
        <f>S21*Q21</f>
        <v>0</v>
      </c>
      <c r="U21" s="453">
        <f>IF(K21="",J21*T21/100,K21*T21)</f>
        <v>0</v>
      </c>
      <c r="V21" s="747">
        <f>O21*N21</f>
        <v>0</v>
      </c>
      <c r="W21" s="264"/>
      <c r="X21" s="264"/>
      <c r="Y21" s="264"/>
      <c r="Z21" s="264"/>
      <c r="AA21" s="264"/>
    </row>
    <row r="22" spans="1:31" ht="63">
      <c r="A22" s="741">
        <v>5</v>
      </c>
      <c r="B22" s="559">
        <v>7000015701</v>
      </c>
      <c r="C22" s="559">
        <v>330</v>
      </c>
      <c r="D22" s="559">
        <v>170</v>
      </c>
      <c r="E22" s="559">
        <v>10</v>
      </c>
      <c r="F22" s="559" t="s">
        <v>538</v>
      </c>
      <c r="G22" s="559">
        <v>100001248</v>
      </c>
      <c r="H22" s="559">
        <v>995455</v>
      </c>
      <c r="I22" s="560"/>
      <c r="J22" s="559">
        <v>18</v>
      </c>
      <c r="K22" s="558"/>
      <c r="L22" s="557" t="s">
        <v>542</v>
      </c>
      <c r="M22" s="559" t="s">
        <v>523</v>
      </c>
      <c r="N22" s="559">
        <v>16</v>
      </c>
      <c r="O22" s="545"/>
      <c r="P22" s="556" t="str">
        <f t="shared" si="6"/>
        <v>INCLUDED</v>
      </c>
      <c r="Q22" s="514">
        <f t="shared" si="7"/>
        <v>0</v>
      </c>
      <c r="R22" s="452">
        <f t="shared" ref="R22:R24" si="8">IF( K22="",J22*(IF(P22="Included",0,P22))/100,K22*(IF(P22="Included",0,P22)))</f>
        <v>0</v>
      </c>
      <c r="S22" s="638">
        <f>Discount!$J$36</f>
        <v>0</v>
      </c>
      <c r="T22" s="452">
        <f t="shared" ref="T22:T24" si="9">S22*Q22</f>
        <v>0</v>
      </c>
      <c r="U22" s="453">
        <f t="shared" ref="U22:U24" si="10">IF(K22="",J22*T22/100,K22*T22)</f>
        <v>0</v>
      </c>
      <c r="V22" s="747">
        <f t="shared" ref="V22:V24" si="11">O22*N22</f>
        <v>0</v>
      </c>
      <c r="W22" s="264"/>
      <c r="X22" s="264"/>
      <c r="Y22" s="264"/>
      <c r="Z22" s="264"/>
      <c r="AA22" s="264"/>
    </row>
    <row r="23" spans="1:31" ht="78.75">
      <c r="A23" s="741">
        <v>6</v>
      </c>
      <c r="B23" s="559">
        <v>7000015701</v>
      </c>
      <c r="C23" s="559">
        <v>350</v>
      </c>
      <c r="D23" s="559">
        <v>190</v>
      </c>
      <c r="E23" s="559">
        <v>10</v>
      </c>
      <c r="F23" s="559" t="s">
        <v>539</v>
      </c>
      <c r="G23" s="559">
        <v>100002202</v>
      </c>
      <c r="H23" s="559">
        <v>995468</v>
      </c>
      <c r="I23" s="560"/>
      <c r="J23" s="559">
        <v>18</v>
      </c>
      <c r="K23" s="558"/>
      <c r="L23" s="557" t="s">
        <v>543</v>
      </c>
      <c r="M23" s="559" t="s">
        <v>510</v>
      </c>
      <c r="N23" s="559">
        <v>16</v>
      </c>
      <c r="O23" s="545"/>
      <c r="P23" s="556" t="str">
        <f t="shared" ref="P23" si="12">IF(O23=0, "INCLUDED", IF(ISERROR(N23*O23), O23, N23*O23))</f>
        <v>INCLUDED</v>
      </c>
      <c r="Q23" s="514">
        <f t="shared" ref="Q23" si="13">IF(P23="Included",0,P23)</f>
        <v>0</v>
      </c>
      <c r="R23" s="452">
        <f t="shared" ref="R23" si="14">IF( K23="",J23*(IF(P23="Included",0,P23))/100,K23*(IF(P23="Included",0,P23)))</f>
        <v>0</v>
      </c>
      <c r="S23" s="638">
        <f>Discount!$J$36</f>
        <v>0</v>
      </c>
      <c r="T23" s="452">
        <f t="shared" ref="T23" si="15">S23*Q23</f>
        <v>0</v>
      </c>
      <c r="U23" s="453">
        <f t="shared" ref="U23" si="16">IF(K23="",J23*T23/100,K23*T23)</f>
        <v>0</v>
      </c>
      <c r="V23" s="747">
        <f t="shared" ref="V23" si="17">O23*N23</f>
        <v>0</v>
      </c>
      <c r="W23" s="264"/>
      <c r="X23" s="264"/>
      <c r="Y23" s="264"/>
      <c r="Z23" s="264"/>
      <c r="AA23" s="264"/>
    </row>
    <row r="24" spans="1:31" ht="110.25">
      <c r="A24" s="741">
        <v>7</v>
      </c>
      <c r="B24" s="559">
        <v>7000015701</v>
      </c>
      <c r="C24" s="559">
        <v>510</v>
      </c>
      <c r="D24" s="559">
        <v>250</v>
      </c>
      <c r="E24" s="559">
        <v>10</v>
      </c>
      <c r="F24" s="559" t="s">
        <v>540</v>
      </c>
      <c r="G24" s="559">
        <v>100004829</v>
      </c>
      <c r="H24" s="559">
        <v>995468</v>
      </c>
      <c r="I24" s="560"/>
      <c r="J24" s="559">
        <v>18</v>
      </c>
      <c r="K24" s="558"/>
      <c r="L24" s="557" t="s">
        <v>544</v>
      </c>
      <c r="M24" s="559" t="s">
        <v>510</v>
      </c>
      <c r="N24" s="559">
        <v>1</v>
      </c>
      <c r="O24" s="545"/>
      <c r="P24" s="556" t="str">
        <f t="shared" si="6"/>
        <v>INCLUDED</v>
      </c>
      <c r="Q24" s="514">
        <f t="shared" si="7"/>
        <v>0</v>
      </c>
      <c r="R24" s="452">
        <f t="shared" si="8"/>
        <v>0</v>
      </c>
      <c r="S24" s="638">
        <f>Discount!$J$36</f>
        <v>0</v>
      </c>
      <c r="T24" s="452">
        <f t="shared" si="9"/>
        <v>0</v>
      </c>
      <c r="U24" s="453">
        <f t="shared" si="10"/>
        <v>0</v>
      </c>
      <c r="V24" s="747">
        <f t="shared" si="11"/>
        <v>0</v>
      </c>
      <c r="W24" s="264"/>
      <c r="X24" s="264"/>
      <c r="Y24" s="264"/>
      <c r="Z24" s="264"/>
      <c r="AA24" s="264"/>
    </row>
    <row r="25" spans="1:31" ht="28.5" customHeight="1">
      <c r="A25" s="617"/>
      <c r="B25" s="896" t="s">
        <v>473</v>
      </c>
      <c r="C25" s="897"/>
      <c r="D25" s="897"/>
      <c r="E25" s="897"/>
      <c r="F25" s="897"/>
      <c r="G25" s="897"/>
      <c r="H25" s="897"/>
      <c r="I25" s="897"/>
      <c r="J25" s="897"/>
      <c r="K25" s="897"/>
      <c r="L25" s="898"/>
      <c r="M25" s="618"/>
      <c r="N25" s="619"/>
      <c r="O25" s="618"/>
      <c r="P25" s="733">
        <f>SUM(P18:P24)</f>
        <v>0</v>
      </c>
      <c r="Q25" s="641"/>
      <c r="R25" s="640">
        <f>SUM(R18:R24)</f>
        <v>0</v>
      </c>
      <c r="S25" s="263"/>
      <c r="T25" s="454"/>
      <c r="U25" s="640">
        <f>SUM(U18:U24)</f>
        <v>0</v>
      </c>
      <c r="V25" s="747">
        <f>SUM(V18:V24)</f>
        <v>0</v>
      </c>
      <c r="W25" s="264"/>
      <c r="X25" s="264"/>
      <c r="Y25" s="264"/>
      <c r="Z25" s="264"/>
      <c r="AA25" s="264"/>
    </row>
    <row r="26" spans="1:31" ht="21.75" customHeight="1">
      <c r="B26" s="742"/>
      <c r="C26" s="743"/>
      <c r="D26" s="743"/>
      <c r="E26" s="743"/>
      <c r="F26" s="743"/>
      <c r="G26" s="743"/>
      <c r="H26" s="743"/>
      <c r="I26" s="743"/>
      <c r="J26" s="743"/>
      <c r="K26" s="743"/>
      <c r="L26" s="743"/>
      <c r="M26" s="479"/>
      <c r="N26" s="469"/>
      <c r="O26" s="479"/>
      <c r="P26" s="479"/>
      <c r="Q26" s="477"/>
      <c r="R26" s="263"/>
      <c r="S26" s="263"/>
      <c r="T26" s="454"/>
      <c r="U26" s="263"/>
      <c r="V26" s="264"/>
      <c r="W26" s="264"/>
      <c r="X26" s="264"/>
      <c r="Y26" s="264"/>
      <c r="Z26" s="264"/>
      <c r="AA26" s="264"/>
    </row>
    <row r="27" spans="1:31" ht="30" customHeight="1">
      <c r="A27" s="610" t="s">
        <v>351</v>
      </c>
      <c r="B27" s="899" t="s">
        <v>352</v>
      </c>
      <c r="C27" s="899"/>
      <c r="D27" s="899"/>
      <c r="E27" s="899"/>
      <c r="F27" s="899"/>
      <c r="G27" s="899"/>
      <c r="H27" s="899"/>
      <c r="I27" s="899"/>
      <c r="J27" s="899"/>
      <c r="K27" s="899"/>
      <c r="L27" s="899"/>
      <c r="M27" s="899"/>
      <c r="N27" s="899"/>
      <c r="O27" s="899"/>
      <c r="P27" s="899"/>
      <c r="Q27" s="477"/>
      <c r="R27" s="263"/>
      <c r="S27" s="263"/>
      <c r="T27" s="454"/>
      <c r="U27" s="263"/>
      <c r="V27" s="264"/>
      <c r="W27" s="264"/>
      <c r="X27" s="264"/>
      <c r="Y27" s="264"/>
      <c r="Z27" s="264"/>
      <c r="AA27" s="264"/>
    </row>
    <row r="28" spans="1:31" ht="21.75" customHeight="1">
      <c r="A28" s="744"/>
      <c r="B28" s="435"/>
      <c r="C28" s="330"/>
      <c r="D28" s="331"/>
      <c r="E28" s="332"/>
      <c r="F28" s="426"/>
      <c r="G28" s="426"/>
      <c r="H28" s="426"/>
      <c r="I28" s="426"/>
      <c r="J28" s="426"/>
      <c r="K28" s="426"/>
      <c r="L28" s="416"/>
      <c r="M28" s="479"/>
      <c r="N28" s="469"/>
      <c r="O28" s="479"/>
      <c r="P28" s="479"/>
      <c r="Q28" s="477"/>
      <c r="R28" s="263"/>
      <c r="S28" s="263"/>
      <c r="T28" s="454"/>
      <c r="U28" s="263"/>
      <c r="V28" s="264"/>
      <c r="W28" s="264"/>
      <c r="X28" s="264"/>
      <c r="Y28" s="264"/>
      <c r="Z28" s="264"/>
      <c r="AA28" s="264"/>
    </row>
    <row r="29" spans="1:31" ht="21.75" customHeight="1">
      <c r="A29" s="744"/>
      <c r="B29" s="435"/>
      <c r="C29" s="330"/>
      <c r="D29" s="331"/>
      <c r="E29" s="332"/>
      <c r="F29" s="426"/>
      <c r="G29" s="426"/>
      <c r="H29" s="426"/>
      <c r="I29" s="426"/>
      <c r="J29" s="426"/>
      <c r="K29" s="426"/>
      <c r="L29" s="416"/>
      <c r="M29" s="479"/>
      <c r="N29" s="469"/>
      <c r="O29" s="479"/>
      <c r="P29" s="479"/>
      <c r="Q29" s="477"/>
      <c r="R29" s="263"/>
      <c r="S29" s="263"/>
      <c r="T29" s="454"/>
      <c r="U29" s="263"/>
      <c r="V29" s="264"/>
      <c r="W29" s="264"/>
      <c r="X29" s="264"/>
      <c r="Y29" s="264"/>
      <c r="Z29" s="264"/>
      <c r="AA29" s="264"/>
    </row>
    <row r="30" spans="1:31" s="469" customFormat="1" ht="16.5">
      <c r="A30" s="610"/>
      <c r="B30" s="611" t="s">
        <v>311</v>
      </c>
      <c r="C30" s="903">
        <f>'Sch-1'!C68</f>
        <v>0</v>
      </c>
      <c r="D30" s="903"/>
      <c r="E30" s="903"/>
      <c r="F30" s="903"/>
      <c r="G30" s="610"/>
      <c r="H30" s="610"/>
      <c r="I30" s="610"/>
      <c r="J30" s="610"/>
      <c r="K30" s="610"/>
      <c r="L30" s="610"/>
      <c r="M30" s="900" t="s">
        <v>313</v>
      </c>
      <c r="N30" s="900"/>
      <c r="O30" s="902">
        <f>'Sch-1'!K68</f>
        <v>0</v>
      </c>
      <c r="P30" s="902"/>
      <c r="R30" s="478"/>
      <c r="S30" s="478"/>
      <c r="T30" s="478"/>
      <c r="U30" s="478"/>
    </row>
    <row r="31" spans="1:31" s="469" customFormat="1" ht="16.5">
      <c r="A31" s="610"/>
      <c r="B31" s="611" t="s">
        <v>312</v>
      </c>
      <c r="C31" s="901">
        <f>'Sch-1'!C69:D69</f>
        <v>0</v>
      </c>
      <c r="D31" s="901"/>
      <c r="E31" s="901"/>
      <c r="F31" s="610"/>
      <c r="G31" s="610"/>
      <c r="H31" s="610"/>
      <c r="I31" s="610"/>
      <c r="J31" s="610"/>
      <c r="K31" s="610"/>
      <c r="L31" s="610"/>
      <c r="M31" s="900" t="s">
        <v>124</v>
      </c>
      <c r="N31" s="900"/>
      <c r="O31" s="902">
        <f>'Sch-1'!K69</f>
        <v>0</v>
      </c>
      <c r="P31" s="902"/>
      <c r="R31" s="478"/>
      <c r="S31" s="478"/>
      <c r="T31" s="478"/>
      <c r="U31" s="478"/>
    </row>
    <row r="32" spans="1:31" ht="16.5">
      <c r="B32" s="435"/>
      <c r="C32" s="330"/>
      <c r="D32" s="3"/>
      <c r="E32" s="332"/>
      <c r="F32" s="436"/>
      <c r="G32" s="426"/>
      <c r="H32" s="426"/>
      <c r="I32" s="426"/>
      <c r="J32" s="426"/>
      <c r="K32" s="426"/>
      <c r="L32" s="416"/>
      <c r="M32" s="479"/>
      <c r="N32" s="469"/>
      <c r="O32" s="479"/>
      <c r="P32" s="479"/>
      <c r="Q32" s="479"/>
    </row>
    <row r="33" spans="2:17" ht="16.5">
      <c r="B33" s="437"/>
      <c r="C33" s="335"/>
      <c r="D33" s="336"/>
      <c r="E33" s="332"/>
      <c r="F33" s="436"/>
      <c r="G33" s="438"/>
      <c r="H33" s="438"/>
      <c r="I33" s="438"/>
      <c r="J33" s="438"/>
      <c r="K33" s="438"/>
      <c r="L33" s="416"/>
      <c r="M33" s="479"/>
      <c r="N33" s="469"/>
      <c r="O33" s="479"/>
      <c r="P33" s="479"/>
      <c r="Q33" s="479"/>
    </row>
    <row r="35" spans="2:17">
      <c r="P35" s="726">
        <f>P25*0.18</f>
        <v>0</v>
      </c>
    </row>
  </sheetData>
  <sheetProtection password="DCF6" sheet="1" objects="1" scenarios="1" formatColumns="0" formatRows="0" selectLockedCells="1"/>
  <customSheetViews>
    <customSheetView guid="{CCA37BAE-906F-43D5-9FD9-B13563E4B9D7}" scale="70" showPageBreaks="1" printArea="1" hiddenColumns="1" view="pageBreakPreview" topLeftCell="A15">
      <selection activeCell="O18" sqref="O18:O24"/>
      <pageMargins left="0.2" right="0.2" top="0.75" bottom="0.5" header="0.3" footer="0.3"/>
      <printOptions horizontalCentered="1"/>
      <pageSetup paperSize="9" scale="53" orientation="landscape" r:id="rId1"/>
      <headerFooter>
        <oddHeader>&amp;RSchedule-3
Page &amp;P of &amp;N</oddHeader>
      </headerFooter>
    </customSheetView>
    <customSheetView guid="{10C023E0-48F2-4C19-A763-BD56B5B04DBE}" scale="70" showPageBreaks="1" printArea="1" hiddenColumns="1" view="pageBreakPreview" topLeftCell="A12">
      <selection activeCell="I18" sqref="I18"/>
      <pageMargins left="0.2" right="0.2" top="0.75" bottom="0.5" header="0.3" footer="0.3"/>
      <printOptions horizontalCentered="1"/>
      <pageSetup paperSize="9" scale="53" orientation="landscape" r:id="rId2"/>
      <headerFooter>
        <oddHeader>&amp;RSchedule-3
Page &amp;P of &amp;N</oddHeader>
      </headerFooter>
    </customSheetView>
    <customSheetView guid="{18EA11B4-BD82-47BF-99FA-7AB19BF74D0B}" scale="70" showPageBreaks="1" printArea="1" hiddenColumns="1" view="pageBreakPreview" topLeftCell="F1">
      <selection activeCell="O17" sqref="O17"/>
      <pageMargins left="0.2" right="0.2" top="0.75" bottom="0.5" header="0.3" footer="0.3"/>
      <printOptions horizontalCentered="1"/>
      <pageSetup paperSize="9" scale="53" orientation="landscape" r:id="rId3"/>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4"/>
      <headerFooter>
        <oddHeader>&amp;RSchedule-3
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5"/>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6"/>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
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9"/>
      <headerFooter>
        <oddHeader>&amp;RSchedule-3
Page &amp;P of &amp;N</oddHeader>
      </headerFooter>
    </customSheetView>
  </customSheetViews>
  <mergeCells count="19">
    <mergeCell ref="B27:P27"/>
    <mergeCell ref="M31:N31"/>
    <mergeCell ref="M30:N30"/>
    <mergeCell ref="C31:E31"/>
    <mergeCell ref="O31:P31"/>
    <mergeCell ref="O30:P30"/>
    <mergeCell ref="C30:F30"/>
    <mergeCell ref="A3:P3"/>
    <mergeCell ref="A4:P4"/>
    <mergeCell ref="A6:B6"/>
    <mergeCell ref="A7:I7"/>
    <mergeCell ref="A8:G8"/>
    <mergeCell ref="B25:L25"/>
    <mergeCell ref="C12:G12"/>
    <mergeCell ref="C11:G11"/>
    <mergeCell ref="C10:G10"/>
    <mergeCell ref="C9:G9"/>
    <mergeCell ref="B17:P17"/>
    <mergeCell ref="O14:P14"/>
  </mergeCells>
  <conditionalFormatting sqref="K21:K22 K24">
    <cfRule type="expression" dxfId="7" priority="9" stopIfTrue="1">
      <formula>J21&gt;0</formula>
    </cfRule>
  </conditionalFormatting>
  <conditionalFormatting sqref="K18:K20">
    <cfRule type="expression" dxfId="6" priority="2" stopIfTrue="1">
      <formula>J18&gt;0</formula>
    </cfRule>
  </conditionalFormatting>
  <conditionalFormatting sqref="K23">
    <cfRule type="expression" dxfId="5" priority="1" stopIfTrue="1">
      <formula>J23&gt;0</formula>
    </cfRule>
  </conditionalFormatting>
  <dataValidations count="5">
    <dataValidation type="list" allowBlank="1" showInputMessage="1" showErrorMessage="1" sqref="IJ64460 A64460:K64460" xr:uid="{00000000-0002-0000-0700-000000000000}">
      <formula1>#REF!</formula1>
    </dataValidation>
    <dataValidation type="decimal" operator="greaterThan" allowBlank="1" showInputMessage="1" showErrorMessage="1" error="Enter only Numeric Value greater than zero or leave the cell blank !" sqref="O64430:O64476" xr:uid="{00000000-0002-0000-0700-000001000000}">
      <formula1>0</formula1>
    </dataValidation>
    <dataValidation type="list" operator="greaterThan" allowBlank="1" showInputMessage="1" showErrorMessage="1" sqref="K18:K24" xr:uid="{00000000-0002-0000-0700-000002000000}">
      <formula1>"0%,5%,12%,18%,28%"</formula1>
    </dataValidation>
    <dataValidation type="whole" operator="greaterThan" allowBlank="1" showInputMessage="1" showErrorMessage="1" sqref="I18:I24" xr:uid="{00000000-0002-0000-0700-000003000000}">
      <formula1>0</formula1>
    </dataValidation>
    <dataValidation type="decimal" operator="greaterThanOrEqual" allowBlank="1" showInputMessage="1" showErrorMessage="1" sqref="O18:O24" xr:uid="{00000000-0002-0000-0700-000004000000}">
      <formula1>0</formula1>
    </dataValidation>
  </dataValidations>
  <printOptions horizontalCentered="1"/>
  <pageMargins left="0.2" right="0.2" top="0.75" bottom="0.5" header="0.3" footer="0.3"/>
  <pageSetup paperSize="9" scale="53" orientation="landscape" r:id="rId10"/>
  <headerFooter>
    <oddHeader>&amp;RSchedule-3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Q23"/>
  <sheetViews>
    <sheetView view="pageBreakPreview" zoomScale="60" zoomScaleNormal="100" workbookViewId="0">
      <selection activeCell="F22" sqref="F22"/>
    </sheetView>
  </sheetViews>
  <sheetFormatPr defaultRowHeight="15.75"/>
  <cols>
    <col min="1" max="1" width="7.5703125" style="505" customWidth="1"/>
    <col min="2" max="2" width="9" style="505" customWidth="1"/>
    <col min="3" max="3" width="10.28515625" style="505" customWidth="1"/>
    <col min="4" max="4" width="10.85546875" style="505" customWidth="1"/>
    <col min="5" max="5" width="11.140625" style="505" customWidth="1"/>
    <col min="6" max="6" width="13.7109375" style="505" customWidth="1"/>
    <col min="7" max="7" width="15.42578125" style="505" customWidth="1"/>
    <col min="8" max="11" width="16.85546875" style="505" customWidth="1"/>
    <col min="12" max="12" width="14.42578125" style="506" customWidth="1"/>
    <col min="13" max="13" width="9" style="505" customWidth="1"/>
    <col min="14" max="14" width="11.42578125" style="505" customWidth="1"/>
    <col min="15" max="15" width="13.28515625" style="505" customWidth="1"/>
    <col min="16" max="16" width="15.7109375" style="510" customWidth="1"/>
    <col min="17" max="16384" width="9.140625" style="510"/>
  </cols>
  <sheetData>
    <row r="1" spans="1:16" s="507" customFormat="1" ht="24.75" customHeight="1">
      <c r="A1" s="490" t="str">
        <f>Cover!B3</f>
        <v>SPEC. NO.:5002002022/CONDUCTOR/DOM/A00 - CC CS -1</v>
      </c>
      <c r="B1" s="490"/>
      <c r="C1" s="490"/>
      <c r="D1" s="490"/>
      <c r="E1" s="490"/>
      <c r="F1" s="490"/>
      <c r="G1" s="491"/>
      <c r="H1" s="491"/>
      <c r="I1" s="491"/>
      <c r="J1" s="491"/>
      <c r="K1" s="491"/>
      <c r="L1" s="492"/>
      <c r="M1" s="493"/>
      <c r="N1" s="494"/>
      <c r="O1" s="494"/>
      <c r="P1" s="495" t="s">
        <v>26</v>
      </c>
    </row>
    <row r="2" spans="1:16" s="507" customFormat="1">
      <c r="A2" s="11"/>
      <c r="B2" s="11"/>
      <c r="C2" s="11"/>
      <c r="D2" s="11"/>
      <c r="E2" s="11"/>
      <c r="F2" s="11"/>
      <c r="G2" s="496"/>
      <c r="H2" s="496"/>
      <c r="I2" s="496"/>
      <c r="J2" s="496"/>
      <c r="K2" s="496"/>
      <c r="L2" s="497"/>
      <c r="M2" s="498"/>
      <c r="N2" s="499"/>
      <c r="O2" s="499"/>
    </row>
    <row r="3" spans="1:16" s="507" customFormat="1" ht="87" customHeight="1">
      <c r="A3" s="904" t="str">
        <f>Cover!$B$2</f>
        <v xml:space="preserve">Re-conductoring Package – OH01 for Reconductoring of 400 kV S/C (Twin Moose) NP Kunta-Kolar transmission line with HTLS conductor including supply of HTLS conductor, associated clamps fittings &amp; accessories, insulator, hardware fittings and assorted tower parts associated with “Regional System Strengthening scheme to mitigate the overloading of 400 kV NP Kunta-Kolar S/C line”.  
</v>
      </c>
      <c r="B3" s="904"/>
      <c r="C3" s="904"/>
      <c r="D3" s="904"/>
      <c r="E3" s="904"/>
      <c r="F3" s="904"/>
      <c r="G3" s="904"/>
      <c r="H3" s="904"/>
      <c r="I3" s="904"/>
      <c r="J3" s="904"/>
      <c r="K3" s="904"/>
      <c r="L3" s="904"/>
      <c r="M3" s="904"/>
      <c r="N3" s="904"/>
      <c r="O3" s="904"/>
      <c r="P3" s="904"/>
    </row>
    <row r="4" spans="1:16" s="507" customFormat="1" ht="16.5">
      <c r="A4" s="905" t="s">
        <v>19</v>
      </c>
      <c r="B4" s="905"/>
      <c r="C4" s="905"/>
      <c r="D4" s="905"/>
      <c r="E4" s="905"/>
      <c r="F4" s="905"/>
      <c r="G4" s="905"/>
      <c r="H4" s="905"/>
      <c r="I4" s="905"/>
      <c r="J4" s="905"/>
      <c r="K4" s="905"/>
      <c r="L4" s="905"/>
      <c r="M4" s="905"/>
      <c r="N4" s="905"/>
      <c r="O4" s="905"/>
      <c r="P4" s="905"/>
    </row>
    <row r="5" spans="1:16" s="507" customFormat="1">
      <c r="A5" s="500"/>
      <c r="B5" s="500"/>
      <c r="C5" s="500"/>
      <c r="D5" s="500"/>
      <c r="E5" s="500"/>
      <c r="F5" s="500"/>
      <c r="G5" s="501"/>
      <c r="H5" s="501"/>
      <c r="I5" s="501"/>
      <c r="J5" s="501"/>
      <c r="K5" s="501"/>
      <c r="L5" s="501"/>
      <c r="M5" s="500"/>
      <c r="N5" s="500"/>
      <c r="O5" s="500"/>
    </row>
    <row r="6" spans="1:16" s="507" customFormat="1" ht="20.25" customHeight="1">
      <c r="A6" s="877" t="s">
        <v>344</v>
      </c>
      <c r="B6" s="877"/>
      <c r="C6" s="4"/>
      <c r="D6" s="352"/>
      <c r="E6" s="4"/>
      <c r="F6" s="4"/>
      <c r="G6" s="4"/>
      <c r="H6" s="4"/>
      <c r="I6" s="4"/>
      <c r="J6" s="501"/>
      <c r="K6" s="501"/>
      <c r="L6" s="501"/>
      <c r="M6" s="500"/>
      <c r="N6" s="500"/>
      <c r="O6" s="500"/>
    </row>
    <row r="7" spans="1:16" s="507" customFormat="1" ht="21" customHeight="1">
      <c r="A7" s="882"/>
      <c r="B7" s="882"/>
      <c r="C7" s="882"/>
      <c r="D7" s="882"/>
      <c r="E7" s="882"/>
      <c r="F7" s="882"/>
      <c r="G7" s="882"/>
      <c r="H7" s="882"/>
      <c r="I7" s="882"/>
      <c r="J7" s="5"/>
      <c r="K7" s="5"/>
      <c r="L7" s="393"/>
      <c r="M7" s="5"/>
      <c r="N7" s="502" t="s">
        <v>1</v>
      </c>
      <c r="O7" s="499"/>
    </row>
    <row r="8" spans="1:16" s="507" customFormat="1" ht="21" customHeight="1">
      <c r="A8" s="878" t="str">
        <f>'Sch-1'!A8:G8</f>
        <v>Bidder’s Name and Address  (the Lead Partner ) :</v>
      </c>
      <c r="B8" s="878"/>
      <c r="C8" s="878"/>
      <c r="D8" s="878"/>
      <c r="E8" s="878"/>
      <c r="F8" s="878"/>
      <c r="G8" s="878"/>
      <c r="H8" s="547"/>
      <c r="I8" s="547"/>
      <c r="J8" s="516"/>
      <c r="K8" s="516"/>
      <c r="L8" s="516"/>
      <c r="M8" s="516"/>
      <c r="N8" s="12" t="str">
        <f>'Sch-1'!K8</f>
        <v>Contract Services</v>
      </c>
      <c r="O8" s="499"/>
    </row>
    <row r="9" spans="1:16" s="507" customFormat="1" ht="24" customHeight="1">
      <c r="A9" s="462" t="s">
        <v>12</v>
      </c>
      <c r="B9" s="408"/>
      <c r="C9" s="881">
        <f>'Sch-1'!C9:G9</f>
        <v>0</v>
      </c>
      <c r="D9" s="881"/>
      <c r="E9" s="881"/>
      <c r="F9" s="881"/>
      <c r="G9" s="881"/>
      <c r="H9" s="445"/>
      <c r="I9" s="409"/>
      <c r="J9" s="262"/>
      <c r="K9" s="262"/>
      <c r="L9" s="508"/>
      <c r="N9" s="12" t="str">
        <f>'Sch-1'!K9</f>
        <v>Power Grid Corporation of India Ltd.,</v>
      </c>
      <c r="O9" s="499"/>
    </row>
    <row r="10" spans="1:16" s="507" customFormat="1" ht="16.5">
      <c r="A10" s="462" t="s">
        <v>11</v>
      </c>
      <c r="B10" s="408"/>
      <c r="C10" s="881">
        <f>'Sch-1'!C10:G10</f>
        <v>0</v>
      </c>
      <c r="D10" s="881"/>
      <c r="E10" s="881"/>
      <c r="F10" s="881"/>
      <c r="G10" s="881"/>
      <c r="H10" s="445"/>
      <c r="I10" s="409"/>
      <c r="J10" s="262"/>
      <c r="K10" s="262"/>
      <c r="L10" s="508"/>
      <c r="N10" s="12" t="str">
        <f>'Sch-1'!K10</f>
        <v>"Saudamini", Plot No.-2</v>
      </c>
      <c r="O10" s="499"/>
    </row>
    <row r="11" spans="1:16" s="507" customFormat="1" ht="16.5">
      <c r="A11" s="409"/>
      <c r="B11" s="409"/>
      <c r="C11" s="881">
        <f>'Sch-1'!C11:G11</f>
        <v>0</v>
      </c>
      <c r="D11" s="881"/>
      <c r="E11" s="881"/>
      <c r="F11" s="881"/>
      <c r="G11" s="881"/>
      <c r="H11" s="445"/>
      <c r="I11" s="409"/>
      <c r="J11" s="262"/>
      <c r="K11" s="262"/>
      <c r="L11" s="508"/>
      <c r="N11" s="12" t="str">
        <f>'Sch-1'!K11</f>
        <v xml:space="preserve">Sector-29, </v>
      </c>
      <c r="O11" s="499"/>
    </row>
    <row r="12" spans="1:16" s="507" customFormat="1" ht="16.5">
      <c r="A12" s="409"/>
      <c r="B12" s="409"/>
      <c r="C12" s="881">
        <f>'Sch-1'!C12:G12</f>
        <v>0</v>
      </c>
      <c r="D12" s="881"/>
      <c r="E12" s="881"/>
      <c r="F12" s="881"/>
      <c r="G12" s="881"/>
      <c r="H12" s="445"/>
      <c r="I12" s="409"/>
      <c r="J12" s="262"/>
      <c r="K12" s="262"/>
      <c r="L12" s="508"/>
      <c r="N12" s="12" t="str">
        <f>'Sch-1'!K12</f>
        <v>Gurgaon (Haryana) - 122001</v>
      </c>
      <c r="O12" s="499"/>
    </row>
    <row r="13" spans="1:16" s="507" customFormat="1">
      <c r="A13" s="409"/>
      <c r="B13" s="409"/>
      <c r="C13" s="595"/>
      <c r="D13" s="595"/>
      <c r="E13" s="595"/>
      <c r="F13" s="595"/>
      <c r="G13" s="595"/>
      <c r="H13" s="445"/>
      <c r="I13" s="409"/>
      <c r="J13" s="262"/>
      <c r="K13" s="262"/>
      <c r="L13" s="508"/>
      <c r="N13" s="12"/>
      <c r="O13" s="499"/>
    </row>
    <row r="14" spans="1:16" s="507" customFormat="1" ht="21" customHeight="1">
      <c r="A14" s="906" t="s">
        <v>27</v>
      </c>
      <c r="B14" s="906"/>
      <c r="C14" s="906"/>
      <c r="D14" s="906"/>
      <c r="E14" s="906"/>
      <c r="F14" s="906"/>
      <c r="G14" s="906"/>
      <c r="H14" s="906"/>
      <c r="I14" s="906"/>
      <c r="J14" s="906"/>
      <c r="K14" s="906"/>
      <c r="L14" s="906"/>
      <c r="M14" s="906"/>
      <c r="N14" s="906"/>
      <c r="O14" s="906"/>
      <c r="P14" s="906"/>
    </row>
    <row r="15" spans="1:16" s="507" customFormat="1" ht="63.75" customHeight="1">
      <c r="A15" s="486" t="s">
        <v>7</v>
      </c>
      <c r="B15" s="487" t="s">
        <v>262</v>
      </c>
      <c r="C15" s="487" t="s">
        <v>263</v>
      </c>
      <c r="D15" s="487" t="s">
        <v>273</v>
      </c>
      <c r="E15" s="487" t="s">
        <v>275</v>
      </c>
      <c r="F15" s="487" t="s">
        <v>276</v>
      </c>
      <c r="G15" s="486" t="s">
        <v>25</v>
      </c>
      <c r="H15" s="517" t="s">
        <v>318</v>
      </c>
      <c r="I15" s="518" t="s">
        <v>317</v>
      </c>
      <c r="J15" s="518" t="s">
        <v>305</v>
      </c>
      <c r="K15" s="518" t="s">
        <v>314</v>
      </c>
      <c r="L15" s="487" t="s">
        <v>15</v>
      </c>
      <c r="M15" s="488" t="s">
        <v>9</v>
      </c>
      <c r="N15" s="488" t="s">
        <v>16</v>
      </c>
      <c r="O15" s="489" t="s">
        <v>28</v>
      </c>
      <c r="P15" s="489" t="s">
        <v>29</v>
      </c>
    </row>
    <row r="16" spans="1:16" s="615" customFormat="1" ht="15">
      <c r="A16" s="612">
        <v>1</v>
      </c>
      <c r="B16" s="612">
        <v>2</v>
      </c>
      <c r="C16" s="612">
        <v>3</v>
      </c>
      <c r="D16" s="612">
        <v>4</v>
      </c>
      <c r="E16" s="612">
        <v>5</v>
      </c>
      <c r="F16" s="612">
        <v>6</v>
      </c>
      <c r="G16" s="612">
        <v>7</v>
      </c>
      <c r="H16" s="613">
        <v>8</v>
      </c>
      <c r="I16" s="613">
        <v>9</v>
      </c>
      <c r="J16" s="613">
        <v>10</v>
      </c>
      <c r="K16" s="613">
        <v>11</v>
      </c>
      <c r="L16" s="614">
        <v>12</v>
      </c>
      <c r="M16" s="612">
        <v>13</v>
      </c>
      <c r="N16" s="612">
        <v>14</v>
      </c>
      <c r="O16" s="612">
        <v>15</v>
      </c>
      <c r="P16" s="612" t="s">
        <v>316</v>
      </c>
    </row>
    <row r="17" spans="1:17">
      <c r="A17" s="503"/>
      <c r="B17" s="503"/>
      <c r="C17" s="503"/>
      <c r="D17" s="503"/>
      <c r="E17" s="503"/>
      <c r="F17" s="503"/>
      <c r="G17" s="503"/>
      <c r="H17" s="503"/>
      <c r="I17" s="503"/>
      <c r="J17" s="503"/>
      <c r="K17" s="503"/>
      <c r="L17" s="504"/>
      <c r="M17" s="503"/>
      <c r="N17" s="503"/>
      <c r="O17" s="503"/>
      <c r="P17" s="509"/>
    </row>
    <row r="18" spans="1:17" s="505" customFormat="1" ht="45" customHeight="1">
      <c r="A18" s="503"/>
      <c r="B18" s="511"/>
      <c r="C18" s="511"/>
      <c r="D18" s="511"/>
      <c r="F18" s="511"/>
      <c r="G18" s="511"/>
      <c r="H18" s="511"/>
      <c r="I18" s="601" t="s">
        <v>332</v>
      </c>
      <c r="J18" s="511"/>
      <c r="K18" s="511"/>
      <c r="L18" s="511"/>
      <c r="M18" s="511"/>
      <c r="N18" s="511"/>
      <c r="O18" s="511"/>
      <c r="P18" s="511"/>
    </row>
    <row r="19" spans="1:17" ht="26.25" customHeight="1">
      <c r="A19" s="503"/>
      <c r="B19" s="911"/>
      <c r="C19" s="912"/>
      <c r="D19" s="912"/>
      <c r="E19" s="912"/>
      <c r="F19" s="912"/>
      <c r="G19" s="912"/>
      <c r="H19" s="912"/>
      <c r="I19" s="912"/>
      <c r="J19" s="912"/>
      <c r="K19" s="913"/>
      <c r="L19" s="512"/>
      <c r="M19" s="512"/>
      <c r="N19" s="512"/>
      <c r="O19" s="512"/>
      <c r="P19" s="513"/>
      <c r="Q19" s="446"/>
    </row>
    <row r="21" spans="1:17" s="514" customFormat="1" ht="23.25" customHeight="1">
      <c r="B21" s="515" t="s">
        <v>311</v>
      </c>
      <c r="C21" s="914">
        <f>'Sch-3'!C30:D30</f>
        <v>0</v>
      </c>
      <c r="D21" s="915"/>
      <c r="E21" s="915"/>
      <c r="F21" s="915"/>
    </row>
    <row r="22" spans="1:17" s="514" customFormat="1" ht="21.75" customHeight="1">
      <c r="B22" s="515" t="s">
        <v>312</v>
      </c>
      <c r="C22" s="908">
        <f>'Sch-3'!C31:D31</f>
        <v>0</v>
      </c>
      <c r="D22" s="909"/>
      <c r="L22" s="907" t="s">
        <v>313</v>
      </c>
      <c r="M22" s="907"/>
      <c r="N22" s="910">
        <f>'Sch-3'!O30</f>
        <v>0</v>
      </c>
      <c r="O22" s="910"/>
      <c r="P22" s="910"/>
    </row>
    <row r="23" spans="1:17">
      <c r="L23" s="907" t="s">
        <v>124</v>
      </c>
      <c r="M23" s="907"/>
      <c r="N23" s="910">
        <f>'Sch-3'!O31</f>
        <v>0</v>
      </c>
      <c r="O23" s="910"/>
      <c r="P23" s="910"/>
    </row>
  </sheetData>
  <sheetProtection password="DCF6" sheet="1" objects="1" scenarios="1" formatColumns="0" formatRows="0" selectLockedCells="1"/>
  <customSheetViews>
    <customSheetView guid="{CCA37BAE-906F-43D5-9FD9-B13563E4B9D7}" scale="60" showPageBreaks="1" printArea="1" view="pageBreakPreview">
      <selection activeCell="F22" sqref="F22"/>
      <pageMargins left="0.7" right="0.7" top="0.75" bottom="0.75" header="0.3" footer="0.3"/>
      <pageSetup paperSize="9" scale="58" orientation="landscape" r:id="rId1"/>
    </customSheetView>
    <customSheetView guid="{10C023E0-48F2-4C19-A763-BD56B5B04DBE}" scale="60" showPageBreaks="1" printArea="1" view="pageBreakPreview">
      <selection activeCell="F22" sqref="F22"/>
      <pageMargins left="0.7" right="0.7" top="0.75" bottom="0.75" header="0.3" footer="0.3"/>
      <pageSetup paperSize="9" scale="58" orientation="landscape" r:id="rId2"/>
    </customSheetView>
    <customSheetView guid="{18EA11B4-BD82-47BF-99FA-7AB19BF74D0B}" scale="60" showPageBreaks="1" printArea="1" view="pageBreakPreview">
      <selection activeCell="A20" sqref="A20:XFD21"/>
      <pageMargins left="0.7" right="0.7" top="0.75" bottom="0.75" header="0.3" footer="0.3"/>
      <pageSetup paperSize="9" scale="58" orientation="landscape" r:id="rId3"/>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4"/>
    </customSheetView>
    <customSheetView guid="{63D51328-7CBC-4A1E-B96D-BAE91416501B}" scale="80" showPageBreaks="1" printArea="1" view="pageBreakPreview">
      <selection activeCell="G22" sqref="G22"/>
      <pageMargins left="0.7" right="0.7" top="0.75" bottom="0.75" header="0.3" footer="0.3"/>
      <pageSetup paperSize="9" scale="58" orientation="landscape" r:id="rId5"/>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B96E710B-6DD7-4DE1-95AB-C9EE060CD030}" scale="80" showPageBreaks="1" printArea="1" view="pageBreakPreview">
      <selection activeCell="G22" sqref="G22"/>
      <pageMargins left="0.7" right="0.7" top="0.75" bottom="0.75" header="0.3" footer="0.3"/>
      <pageSetup paperSize="9" scale="58" orientation="landscape" r:id="rId8"/>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9"/>
    </customSheetView>
  </customSheetViews>
  <mergeCells count="17">
    <mergeCell ref="A14:P14"/>
    <mergeCell ref="L22:M22"/>
    <mergeCell ref="C22:D22"/>
    <mergeCell ref="L23:M23"/>
    <mergeCell ref="N23:P23"/>
    <mergeCell ref="N22:P22"/>
    <mergeCell ref="B19:K19"/>
    <mergeCell ref="C21:F21"/>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Basic</vt:lpstr>
      <vt:lpstr>Cover</vt:lpstr>
      <vt:lpstr>Instructions</vt:lpstr>
      <vt:lpstr>Names Bidder</vt:lpstr>
      <vt:lpstr>Name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 of Bidder'!Print_Area</vt:lpstr>
      <vt:lpstr>'Names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Umesh Kumar Yadav {उमेश कुमार यादव}</cp:lastModifiedBy>
  <cp:lastPrinted>2020-11-06T07:05:43Z</cp:lastPrinted>
  <dcterms:created xsi:type="dcterms:W3CDTF">2014-08-12T11:34:40Z</dcterms:created>
  <dcterms:modified xsi:type="dcterms:W3CDTF">2021-12-09T08:57:06Z</dcterms:modified>
</cp:coreProperties>
</file>