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hidePivotFieldList="1" defaultThemeVersion="124226"/>
  <mc:AlternateContent xmlns:mc="http://schemas.openxmlformats.org/markup-compatibility/2006">
    <mc:Choice Requires="x15">
      <x15ac:absPath xmlns:x15ac="http://schemas.microsoft.com/office/spreadsheetml/2010/11/ac" url="C:\Users\vijayrlikhar\Downloads\VRL WORK\VRL WORK 2026\VRL-PRANIT-OT\NIT-114-VRL-I-664-STORE MUMBAI\BID DCOS\"/>
    </mc:Choice>
  </mc:AlternateContent>
  <xr:revisionPtr revIDLastSave="0" documentId="13_ncr:1_{B7B164A5-C496-4993-BEF4-AAA0268FDB50}" xr6:coauthVersionLast="47" xr6:coauthVersionMax="47" xr10:uidLastSave="{00000000-0000-0000-0000-000000000000}"/>
  <workbookProtection workbookPassword="8AFB" lockStructure="1"/>
  <bookViews>
    <workbookView xWindow="-120" yWindow="-120" windowWidth="29040" windowHeight="15720" tabRatio="738" firstSheet="1" activeTab="9" xr2:uid="{00000000-000D-0000-FFFF-FFFF00000000}"/>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Sch-1'!$A$1:$H$100</definedName>
    <definedName name="_xlnm.Print_Area" localSheetId="4">'  Sch-2'!$A$1:$G$30</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'Sch-3'!$A$1:$G$53</definedName>
    <definedName name="_xlnm.Print_Area" localSheetId="8">'Sch-4'!$A$1:$D$23</definedName>
    <definedName name="_xlnm.Print_Area" localSheetId="9">'Sch-5 After Discount'!$A$1:$D$37</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Sch-1'!$A$1:$G$105</definedName>
    <definedName name="Z_1A26D3B9_AD8D_4AE9_81F5_E0DF795F4658_.wvu.PrintArea" localSheetId="4" hidden="1">'  Sch-2'!$A$1:$G$32</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'Sch-3'!$A$1:$G$48</definedName>
    <definedName name="Z_1A26D3B9_AD8D_4AE9_81F5_E0DF795F4658_.wvu.PrintArea" localSheetId="8" hidden="1">'Sch-4'!$A$1:$D$24</definedName>
    <definedName name="Z_1A26D3B9_AD8D_4AE9_81F5_E0DF795F4658_.wvu.PrintArea" localSheetId="9" hidden="1">'Sch-5 After Discount'!$A$1:$D$39</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'Sch-3'!$L:$Q</definedName>
    <definedName name="Z_25334923_91A5_4F88_9A10_8FA88873EC26_.wvu.Cols" localSheetId="9" hidden="1">'Sch-5 After Discount'!$F:$I</definedName>
    <definedName name="Z_25334923_91A5_4F88_9A10_8FA88873EC26_.wvu.PrintArea" localSheetId="3" hidden="1">'  Sch-1'!$A$1:$G$105</definedName>
    <definedName name="Z_25334923_91A5_4F88_9A10_8FA88873EC26_.wvu.PrintArea" localSheetId="4" hidden="1">'  Sch-2'!$A$1:$G$32</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'Sch-3'!$A$1:$G$48</definedName>
    <definedName name="Z_25334923_91A5_4F88_9A10_8FA88873EC26_.wvu.PrintArea" localSheetId="8" hidden="1">'Sch-4'!$A$1:$D$24</definedName>
    <definedName name="Z_25334923_91A5_4F88_9A10_8FA88873EC26_.wvu.PrintArea" localSheetId="9" hidden="1">'Sch-5 After Discount'!$A$1:$D$39</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'Sch-3'!$H:$AG</definedName>
    <definedName name="Z_398C7893_3C2A_4DA4_8552_014985533932_.wvu.Cols" localSheetId="9" hidden="1">'Sch-5 After Discount'!$F:$G</definedName>
    <definedName name="Z_398C7893_3C2A_4DA4_8552_014985533932_.wvu.PrintArea" localSheetId="3" hidden="1">'  Sch-1'!$A$1:$G$103</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'Sch-3'!$A$1:$G$53</definedName>
    <definedName name="Z_398C7893_3C2A_4DA4_8552_014985533932_.wvu.PrintArea" localSheetId="8" hidden="1">'Sch-4'!$A$1:$D$23</definedName>
    <definedName name="Z_398C7893_3C2A_4DA4_8552_014985533932_.wvu.PrintArea" localSheetId="9" hidden="1">'Sch-5 After Discount'!$A$1:$D$37</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'Sch-3'!$16:$48</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'Sch-3'!$N:$N</definedName>
    <definedName name="Z_4F47A486_EA66_4D4B_9D65_1ABEAC31AACE_.wvu.Cols" localSheetId="8" hidden="1">'Sch-4'!$G:$K</definedName>
    <definedName name="Z_4F47A486_EA66_4D4B_9D65_1ABEAC31AACE_.wvu.PrintArea" localSheetId="3" hidden="1">'  Sch-1'!$A$1:$G$105</definedName>
    <definedName name="Z_4F47A486_EA66_4D4B_9D65_1ABEAC31AACE_.wvu.PrintArea" localSheetId="4" hidden="1">'  Sch-2'!$A$1:$G$32</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'Sch-3'!$A$1:$G$48</definedName>
    <definedName name="Z_4F47A486_EA66_4D4B_9D65_1ABEAC31AACE_.wvu.PrintArea" localSheetId="8" hidden="1">'Sch-4'!$A$1:$D$24</definedName>
    <definedName name="Z_4F47A486_EA66_4D4B_9D65_1ABEAC31AACE_.wvu.PrintArea" localSheetId="9" hidden="1">'Sch-5 After Discount'!$A$1:$D$39</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Sch-1'!$A$1:$G$105</definedName>
    <definedName name="Z_4F65FF32_EC61_4022_A399_2986D7B6B8B3_.wvu.PrintArea" localSheetId="4" hidden="1">'  Sch-2'!$A$1:$G$32</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'Sch-3'!$A$1:$G$48</definedName>
    <definedName name="Z_4F65FF32_EC61_4022_A399_2986D7B6B8B3_.wvu.PrintArea" localSheetId="8" hidden="1">'Sch-4'!$A$1:$D$24</definedName>
    <definedName name="Z_4F65FF32_EC61_4022_A399_2986D7B6B8B3_.wvu.PrintArea" localSheetId="9" hidden="1">'Sch-5 After Discount'!$A$1:$D$39</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Sch-1'!$A$1:$G$105</definedName>
    <definedName name="Z_58D82F59_8CF6_455F_B9F4_081499FDF243_.wvu.PrintArea" localSheetId="4" hidden="1">'  Sch-2'!$A$1:$G$32</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'Sch-3'!$A$1:$G$48</definedName>
    <definedName name="Z_58D82F59_8CF6_455F_B9F4_081499FDF243_.wvu.PrintArea" localSheetId="8" hidden="1">'Sch-4'!$A$1:$D$24</definedName>
    <definedName name="Z_58D82F59_8CF6_455F_B9F4_081499FDF243_.wvu.PrintArea" localSheetId="9" hidden="1">'Sch-5 After Discount'!$A$1:$D$39</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'Sch-3'!$L:$Q</definedName>
    <definedName name="Z_5E2FF645_A015_403E_863B_BADF6B75C7D1_.wvu.Cols" localSheetId="9" hidden="1">'Sch-5 After Discount'!$F:$G</definedName>
    <definedName name="Z_5E2FF645_A015_403E_863B_BADF6B75C7D1_.wvu.PrintArea" localSheetId="3" hidden="1">'  Sch-1'!$A$1:$G$103</definedName>
    <definedName name="Z_5E2FF645_A015_403E_863B_BADF6B75C7D1_.wvu.PrintArea" localSheetId="4" hidden="1">'  Sch-2'!$A$1:$G$30</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'Sch-3'!$A$1:$G$48</definedName>
    <definedName name="Z_5E2FF645_A015_403E_863B_BADF6B75C7D1_.wvu.PrintArea" localSheetId="8" hidden="1">'Sch-4'!$A$1:$D$24</definedName>
    <definedName name="Z_5E2FF645_A015_403E_863B_BADF6B75C7D1_.wvu.PrintArea" localSheetId="9" hidden="1">'Sch-5 After Discount'!$A$1:$D$39</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Sch-1'!$A$1:$G$105</definedName>
    <definedName name="Z_696D9240_6693_44E8_B9A4_2BFADD101EE2_.wvu.PrintArea" localSheetId="4" hidden="1">'  Sch-2'!$A$1:$G$32</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'Sch-3'!$A$1:$G$48</definedName>
    <definedName name="Z_696D9240_6693_44E8_B9A4_2BFADD101EE2_.wvu.PrintArea" localSheetId="8" hidden="1">'Sch-4'!$A$1:$D$24</definedName>
    <definedName name="Z_696D9240_6693_44E8_B9A4_2BFADD101EE2_.wvu.PrintArea" localSheetId="9" hidden="1">'Sch-5 After Discount'!$A$1:$D$39</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'Sch-3'!$N:$N</definedName>
    <definedName name="Z_8DC3BA4D_7811_4245_A3D0_7EE4A8A001CA_.wvu.Cols" localSheetId="8" hidden="1">'Sch-4'!$G:$N</definedName>
    <definedName name="Z_8DC3BA4D_7811_4245_A3D0_7EE4A8A001CA_.wvu.PrintArea" localSheetId="3" hidden="1">'  Sch-1'!$A$1:$G$105</definedName>
    <definedName name="Z_8DC3BA4D_7811_4245_A3D0_7EE4A8A001CA_.wvu.PrintArea" localSheetId="4" hidden="1">'  Sch-2'!$A$1:$G$32</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'Sch-3'!$A$1:$G$48</definedName>
    <definedName name="Z_8DC3BA4D_7811_4245_A3D0_7EE4A8A001CA_.wvu.PrintArea" localSheetId="8" hidden="1">'Sch-4'!$A$1:$D$24</definedName>
    <definedName name="Z_8DC3BA4D_7811_4245_A3D0_7EE4A8A001CA_.wvu.PrintArea" localSheetId="9" hidden="1">'Sch-5 After Discount'!$A$1:$D$39</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Sch-1'!$A$1:$G$105</definedName>
    <definedName name="Z_B0EE7D76_5806_4718_BDAD_3A3EA691E5E4_.wvu.PrintArea" localSheetId="4" hidden="1">'  Sch-2'!$A$1:$G$32</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'Sch-3'!$A$1:$G$48</definedName>
    <definedName name="Z_B0EE7D76_5806_4718_BDAD_3A3EA691E5E4_.wvu.PrintArea" localSheetId="8" hidden="1">'Sch-4'!$A$1:$D$24</definedName>
    <definedName name="Z_B0EE7D76_5806_4718_BDAD_3A3EA691E5E4_.wvu.PrintArea" localSheetId="9" hidden="1">'Sch-5 After Discount'!$A$1:$D$39</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Sch-1'!$A$1:$G$105</definedName>
    <definedName name="Z_B1277D53_29D6_4226_81E2_084FB62977B6_.wvu.PrintArea" localSheetId="4" hidden="1">'  Sch-2'!$A$1:$G$32</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'Sch-3'!$A$1:$G$48</definedName>
    <definedName name="Z_B1277D53_29D6_4226_81E2_084FB62977B6_.wvu.PrintArea" localSheetId="8" hidden="1">'Sch-4'!$A$1:$D$24</definedName>
    <definedName name="Z_B1277D53_29D6_4226_81E2_084FB62977B6_.wvu.PrintArea" localSheetId="9" hidden="1">'Sch-5 After Discount'!$A$1:$D$39</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'Sch-3'!$L:$Q</definedName>
    <definedName name="Z_BAD0225F_C858_4E40_A5E7_64BB5328C88A_.wvu.Cols" localSheetId="9" hidden="1">'Sch-5 After Discount'!$F:$G</definedName>
    <definedName name="Z_BAD0225F_C858_4E40_A5E7_64BB5328C88A_.wvu.PrintArea" localSheetId="3" hidden="1">'  Sch-1'!$A$1:$G$105</definedName>
    <definedName name="Z_BAD0225F_C858_4E40_A5E7_64BB5328C88A_.wvu.PrintArea" localSheetId="4" hidden="1">'  Sch-2'!$A$1:$G$32</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'Sch-3'!$A$1:$G$48</definedName>
    <definedName name="Z_BAD0225F_C858_4E40_A5E7_64BB5328C88A_.wvu.PrintArea" localSheetId="8" hidden="1">'Sch-4'!$A$1:$D$24</definedName>
    <definedName name="Z_BAD0225F_C858_4E40_A5E7_64BB5328C88A_.wvu.PrintArea" localSheetId="9" hidden="1">'Sch-5 After Discount'!$A$1:$D$39</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'Sch-3'!$L:$Q</definedName>
    <definedName name="Z_BEF72719_4CCF_4C9B_95F6_0F3535FF30B3_.wvu.Cols" localSheetId="9" hidden="1">'Sch-5 After Discount'!$F:$G</definedName>
    <definedName name="Z_BEF72719_4CCF_4C9B_95F6_0F3535FF30B3_.wvu.PrintArea" localSheetId="3" hidden="1">'  Sch-1'!$A$1:$G$103</definedName>
    <definedName name="Z_BEF72719_4CCF_4C9B_95F6_0F3535FF30B3_.wvu.PrintArea" localSheetId="4" hidden="1">'  Sch-2'!$A$1:$G$30</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'Sch-3'!$A$1:$G$48</definedName>
    <definedName name="Z_BEF72719_4CCF_4C9B_95F6_0F3535FF30B3_.wvu.PrintArea" localSheetId="8" hidden="1">'Sch-4'!$A$1:$D$24</definedName>
    <definedName name="Z_BEF72719_4CCF_4C9B_95F6_0F3535FF30B3_.wvu.PrintArea" localSheetId="9" hidden="1">'Sch-5 After Discount'!$A$1:$D$39</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'Sch-3'!$L:$Q</definedName>
    <definedName name="Z_C3C2F6BE_1796_4187_BF38_BACEF6057F57_.wvu.Cols" localSheetId="9" hidden="1">'Sch-5 After Discount'!$F:$G</definedName>
    <definedName name="Z_C3C2F6BE_1796_4187_BF38_BACEF6057F57_.wvu.PrintArea" localSheetId="3" hidden="1">'  Sch-1'!$A$1:$G$103</definedName>
    <definedName name="Z_C3C2F6BE_1796_4187_BF38_BACEF6057F57_.wvu.PrintArea" localSheetId="4" hidden="1">'  Sch-2'!$A$1:$G$30</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'Sch-3'!$A$1:$G$48</definedName>
    <definedName name="Z_C3C2F6BE_1796_4187_BF38_BACEF6057F57_.wvu.PrintArea" localSheetId="8" hidden="1">'Sch-4'!$A$1:$D$24</definedName>
    <definedName name="Z_C3C2F6BE_1796_4187_BF38_BACEF6057F57_.wvu.PrintArea" localSheetId="9" hidden="1">'Sch-5 After Discount'!$A$1:$D$39</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'Sch-3'!$L:$Q</definedName>
    <definedName name="Z_CF0E662C_D3BC_4297_99E8_62C40B3B7AD9_.wvu.Cols" localSheetId="9" hidden="1">'Sch-5 After Discount'!$F:$G</definedName>
    <definedName name="Z_CF0E662C_D3BC_4297_99E8_62C40B3B7AD9_.wvu.PrintArea" localSheetId="3" hidden="1">'  Sch-1'!$A$1:$G$103</definedName>
    <definedName name="Z_CF0E662C_D3BC_4297_99E8_62C40B3B7AD9_.wvu.PrintArea" localSheetId="4" hidden="1">'  Sch-2'!$A$1:$G$30</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'Sch-3'!$A$1:$G$48</definedName>
    <definedName name="Z_CF0E662C_D3BC_4297_99E8_62C40B3B7AD9_.wvu.PrintArea" localSheetId="8" hidden="1">'Sch-4'!$A$1:$D$24</definedName>
    <definedName name="Z_CF0E662C_D3BC_4297_99E8_62C40B3B7AD9_.wvu.PrintArea" localSheetId="9" hidden="1">'Sch-5 After Discount'!$A$1:$D$39</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Sch-1'!$A$1:$G$105</definedName>
    <definedName name="Z_E95B21C1_D936_4435_AF6F_90CF0B6A7506_.wvu.PrintArea" localSheetId="4" hidden="1">'  Sch-2'!$A$1:$G$32</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'Sch-3'!$A$1:$G$48</definedName>
    <definedName name="Z_E95B21C1_D936_4435_AF6F_90CF0B6A7506_.wvu.PrintArea" localSheetId="8" hidden="1">'Sch-4'!$A$1:$D$24</definedName>
    <definedName name="Z_E95B21C1_D936_4435_AF6F_90CF0B6A7506_.wvu.PrintArea" localSheetId="9" hidden="1">'Sch-5 After Discount'!$A$1:$D$39</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'Sch-3'!$H:$AG</definedName>
    <definedName name="Z_F2279B93_E4FF_4A81_B734_06F92F73708D_.wvu.Cols" localSheetId="9" hidden="1">'Sch-5 After Discount'!$F:$G</definedName>
    <definedName name="Z_F2279B93_E4FF_4A81_B734_06F92F73708D_.wvu.PrintArea" localSheetId="3" hidden="1">'  Sch-1'!$A$1:$G$103</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'Sch-3'!$A$1:$G$53</definedName>
    <definedName name="Z_F2279B93_E4FF_4A81_B734_06F92F73708D_.wvu.PrintArea" localSheetId="8" hidden="1">'Sch-4'!$A$1:$D$23</definedName>
    <definedName name="Z_F2279B93_E4FF_4A81_B734_06F92F73708D_.wvu.PrintArea" localSheetId="9" hidden="1">'Sch-5 After Discount'!$A$1:$D$37</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'Sch-3'!$16:$48</definedName>
    <definedName name="Z_F2279B93_E4FF_4A81_B734_06F92F73708D_.wvu.Rows" localSheetId="8" hidden="1">'Sch-4'!#REF!,'Sch-4'!$18:$18</definedName>
    <definedName name="Z_F2279B93_E4FF_4A81_B734_06F92F73708D_.wvu.Rows" localSheetId="9" hidden="1">'Sch-5 After Discount'!$17:$27</definedName>
  </definedNames>
  <calcPr calcId="191028"/>
  <customWorkbookViews>
    <customWorkbookView name="Praveen Sakalley {प्रवीण साकल्ये} - Personal View" guid="{F2279B93-E4FF-4A81-B734-06F92F73708D}" mergeInterval="0" personalView="1" maximized="1" xWindow="-8" yWindow="-8" windowWidth="1616" windowHeight="876" tabRatio="790" activeSheetId="2"/>
    <customWorkbookView name="Kamal Kumar Rathore {कमल कुमार राठौर} - Personal View" guid="{C3C2F6BE-1796-4187-BF38-BACEF6057F57}" mergeInterval="0" personalView="1" maximized="1" xWindow="-8" yWindow="-8" windowWidth="1936" windowHeight="1056" tabRatio="790" activeSheetId="2"/>
    <customWorkbookView name="60003109 - Personal View" guid="{5E2FF645-A015-403E-863B-BADF6B75C7D1}" mergeInterval="0" personalView="1" maximized="1" xWindow="-8" yWindow="-8" windowWidth="1936" windowHeight="1056" tabRatio="790" activeSheetId="12"/>
    <customWorkbookView name="K.B.Thakur {के.बी. ठाकुर} - Personal View" guid="{25334923-91A5-4F88-9A10-8FA88873EC26}" mergeInterval="0" personalView="1" maximized="1" xWindow="-8" yWindow="-8" windowWidth="1616" windowHeight="876" tabRatio="913" activeSheetId="16"/>
    <customWorkbookView name="01420 - Personal View" guid="{4F47A486-EA66-4D4B-9D65-1ABEAC31AACE}" mergeInterval="0" personalView="1" maximized="1" xWindow="1" yWindow="1" windowWidth="1024" windowHeight="506" tabRatio="723" activeSheetId="2"/>
    <customWorkbookView name="20032 - Personal View" guid="{1A26D3B9-AD8D-4AE9-81F5-E0DF795F4658}" mergeInterval="0" personalView="1" maximized="1" xWindow="1" yWindow="1" windowWidth="1148" windowHeight="597" activeSheetId="19" showComments="commIndAndComment"/>
    <customWorkbookView name="Ajay - Personal View" guid="{B0EE7D76-5806-4718-BDAD-3A3EA691E5E4}" mergeInterval="0" personalView="1" maximized="1" xWindow="1" yWindow="1" windowWidth="1280" windowHeight="547" activeSheetId="11"/>
    <customWorkbookView name="00398 - Personal View" guid="{696D9240-6693-44E8-B9A4-2BFADD101EE2}" mergeInterval="0" personalView="1" maximized="1" xWindow="1" yWindow="1" windowWidth="1366" windowHeight="538" activeSheetId="2"/>
    <customWorkbookView name="20074 - Personal View" guid="{4F65FF32-EC61-4022-A399-2986D7B6B8B3}" mergeInterval="0" personalView="1" maximized="1" windowWidth="1020" windowHeight="568" activeSheetId="1"/>
    <customWorkbookView name="01209 - Personal View" guid="{58D82F59-8CF6-455F-B9F4-081499FDF243}" mergeInterval="0" personalView="1" maximized="1" xWindow="1" yWindow="1" windowWidth="1366" windowHeight="538" activeSheetId="2" showComments="commIndAndComment"/>
    <customWorkbookView name="admin - Personal View" guid="{B1277D53-29D6-4226-81E2-084FB62977B6}" mergeInterval="0" personalView="1" maximized="1" xWindow="1" yWindow="1" windowWidth="1024" windowHeight="538" activeSheetId="2"/>
    <customWorkbookView name="01487 - Personal View" guid="{E95B21C1-D936-4435-AF6F-90CF0B6A7506}" mergeInterval="0" personalView="1" maximized="1" windowWidth="1362" windowHeight="509" activeSheetId="4"/>
    <customWorkbookView name="01458 - Personal View" guid="{8DC3BA4D-7811-4245-A3D0-7EE4A8A001CA}" mergeInterval="0" personalView="1" maximized="1" xWindow="1" yWindow="1" windowWidth="1366" windowHeight="496" activeSheetId="2"/>
    <customWorkbookView name="NISHI NAGWANSHI {निशि नागवंशी} - Personal View" guid="{BAD0225F-C858-4E40-A5E7-64BB5328C88A}" mergeInterval="0" personalView="1" maximized="1" xWindow="-8" yWindow="-8" windowWidth="1382" windowHeight="744" tabRatio="913" activeSheetId="3"/>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8" l="1"/>
  <c r="G21" i="8"/>
  <c r="G22" i="8"/>
  <c r="G23" i="8"/>
  <c r="G24" i="8"/>
  <c r="G25" i="8"/>
  <c r="G26" i="8"/>
  <c r="G27" i="8"/>
  <c r="G28" i="8"/>
  <c r="G29" i="8"/>
  <c r="G30" i="8"/>
  <c r="G31" i="8"/>
  <c r="G32" i="8"/>
  <c r="G33" i="8"/>
  <c r="G34" i="8"/>
  <c r="G35" i="8"/>
  <c r="G36" i="8"/>
  <c r="G37" i="8"/>
  <c r="G38" i="8"/>
  <c r="G39" i="8"/>
  <c r="G40" i="8"/>
  <c r="G41" i="8"/>
  <c r="G42" i="8"/>
  <c r="G43" i="8"/>
  <c r="G44" i="8"/>
  <c r="G45" i="8"/>
  <c r="G46" i="8"/>
  <c r="G47" i="8"/>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C102" i="4"/>
  <c r="C103" i="4"/>
  <c r="G18" i="8" l="1"/>
  <c r="G19" i="8"/>
  <c r="G17" i="5"/>
  <c r="G18" i="5"/>
  <c r="G19" i="5"/>
  <c r="G20" i="5"/>
  <c r="G21" i="5"/>
  <c r="G22" i="5"/>
  <c r="G23" i="5"/>
  <c r="G24" i="5"/>
  <c r="G25" i="5"/>
  <c r="G26" i="5"/>
  <c r="G19" i="4"/>
  <c r="B1" i="3"/>
  <c r="G17" i="8"/>
  <c r="H52" i="8"/>
  <c r="D52" i="8"/>
  <c r="B52" i="8"/>
  <c r="H51" i="8"/>
  <c r="D51" i="8"/>
  <c r="B51" i="8"/>
  <c r="H48" i="8"/>
  <c r="I48" i="8" s="1"/>
  <c r="J48" i="8" s="1"/>
  <c r="G48" i="8" l="1"/>
  <c r="G101" i="4" l="1"/>
  <c r="G27" i="5" l="1"/>
  <c r="F16" i="10" s="1"/>
  <c r="F29" i="5"/>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A1" i="7"/>
  <c r="A3" i="7"/>
  <c r="A6" i="7"/>
  <c r="A1" i="6"/>
  <c r="A3" i="6"/>
  <c r="A7" i="6"/>
  <c r="C8" i="6"/>
  <c r="C9" i="6"/>
  <c r="C10" i="6"/>
  <c r="C11" i="6"/>
  <c r="G45" i="6"/>
  <c r="G46" i="6" s="1"/>
  <c r="C50" i="6"/>
  <c r="G50" i="6"/>
  <c r="C51" i="6"/>
  <c r="G51" i="6"/>
  <c r="A1" i="5"/>
  <c r="A3" i="5"/>
  <c r="A6" i="5"/>
  <c r="A1" i="4"/>
  <c r="A3" i="4"/>
  <c r="A7" i="4"/>
  <c r="A7" i="9" s="1"/>
  <c r="C8" i="4"/>
  <c r="C8" i="5" s="1"/>
  <c r="C9" i="4"/>
  <c r="C9" i="7" s="1"/>
  <c r="C10" i="4"/>
  <c r="B10" i="10" s="1"/>
  <c r="C11" i="4"/>
  <c r="B11" i="9" s="1"/>
  <c r="B37" i="12"/>
  <c r="G102" i="4"/>
  <c r="D22" i="9" s="1"/>
  <c r="C34" i="11"/>
  <c r="G103" i="4"/>
  <c r="F38" i="12" s="1"/>
  <c r="B2" i="3"/>
  <c r="AA6" i="3"/>
  <c r="Z2" i="12" s="1"/>
  <c r="B13" i="3"/>
  <c r="C9" i="5" l="1"/>
  <c r="B6" i="12"/>
  <c r="AH7" i="12" s="1"/>
  <c r="AH8" i="12" s="1"/>
  <c r="D16" i="9"/>
  <c r="F27" i="10"/>
  <c r="D18" i="9"/>
  <c r="A7" i="7"/>
  <c r="B8" i="8"/>
  <c r="C26" i="7"/>
  <c r="G29" i="5"/>
  <c r="B8" i="9"/>
  <c r="B21" i="9"/>
  <c r="G31" i="11"/>
  <c r="C29" i="5"/>
  <c r="F34" i="11"/>
  <c r="B38" i="12"/>
  <c r="D23" i="9"/>
  <c r="G30" i="5"/>
  <c r="G26" i="7"/>
  <c r="C10" i="7"/>
  <c r="D37" i="10"/>
  <c r="A7" i="8"/>
  <c r="C33" i="11"/>
  <c r="B9" i="10"/>
  <c r="C8" i="7"/>
  <c r="B10" i="9"/>
  <c r="B10" i="8"/>
  <c r="C10" i="5"/>
  <c r="B9" i="8"/>
  <c r="B35" i="10"/>
  <c r="B9" i="9"/>
  <c r="G25" i="7"/>
  <c r="C27" i="7"/>
  <c r="C11" i="5"/>
  <c r="B8" i="10"/>
  <c r="F35" i="12"/>
  <c r="B22" i="9"/>
  <c r="B36" i="10"/>
  <c r="F33" i="11"/>
  <c r="A7" i="5"/>
  <c r="C30" i="5"/>
  <c r="C11" i="7"/>
  <c r="A7" i="10"/>
  <c r="B11" i="8"/>
  <c r="F37" i="12"/>
  <c r="D15" i="9"/>
  <c r="B11" i="10"/>
  <c r="D36" i="10"/>
  <c r="AH9" i="12" l="1"/>
  <c r="AH6" i="12"/>
  <c r="D19" i="9"/>
  <c r="I17" i="11" s="1"/>
  <c r="J17" i="11" s="1"/>
  <c r="L20" i="11" s="1"/>
  <c r="G13" i="10" s="1"/>
  <c r="F15" i="10"/>
  <c r="G15" i="10" l="1"/>
  <c r="G27" i="10"/>
  <c r="D27" i="10" s="1"/>
  <c r="D32" i="10" s="1"/>
  <c r="G16" i="10"/>
  <c r="D16" i="10" s="1"/>
  <c r="D31" i="10" s="1"/>
  <c r="D15" i="10" l="1"/>
  <c r="G28" i="10"/>
  <c r="D28" i="10" l="1"/>
  <c r="D29" i="10" s="1"/>
  <c r="D30" i="10"/>
  <c r="AC17" i="12" l="1"/>
  <c r="A1" i="13"/>
  <c r="D33" i="10"/>
  <c r="A2" i="13" l="1"/>
  <c r="A11" i="13"/>
  <c r="A3" i="13" l="1"/>
  <c r="A12" i="13"/>
  <c r="B11" i="13"/>
  <c r="F11" i="13" s="1"/>
  <c r="I11" i="13" s="1"/>
  <c r="A4" i="13" l="1"/>
  <c r="A13" i="13"/>
  <c r="B12" i="13"/>
  <c r="F12" i="13" s="1"/>
  <c r="G12" i="13"/>
  <c r="A14" i="13" l="1"/>
  <c r="A5" i="13"/>
  <c r="A15" i="13" s="1"/>
  <c r="G13" i="13"/>
  <c r="B13" i="13"/>
  <c r="F13" i="13" s="1"/>
  <c r="I12" i="13"/>
  <c r="B14" i="13" l="1"/>
  <c r="F14" i="13" s="1"/>
  <c r="G14" i="13"/>
  <c r="I13" i="13"/>
  <c r="B15" i="13"/>
  <c r="F15" i="13" s="1"/>
  <c r="G15" i="13"/>
  <c r="I14" i="13" l="1"/>
  <c r="I15" i="13"/>
  <c r="A8" i="13" l="1"/>
  <c r="AD17" i="12" s="1"/>
  <c r="B17" i="12" s="1"/>
</calcChain>
</file>

<file path=xl/sharedStrings.xml><?xml version="1.0" encoding="utf-8"?>
<sst xmlns="http://schemas.openxmlformats.org/spreadsheetml/2006/main" count="767" uniqueCount="538">
  <si>
    <t>Enter basic data here</t>
  </si>
  <si>
    <t>[Fill up data only in the relevent open area]</t>
  </si>
  <si>
    <t>Name of Package</t>
  </si>
  <si>
    <t>Specification No.</t>
  </si>
  <si>
    <t>Package Code</t>
  </si>
  <si>
    <t>Item Description</t>
  </si>
  <si>
    <t>ACSR ZEBRA Conductor</t>
  </si>
  <si>
    <t>Quantity in km.</t>
  </si>
  <si>
    <t>Type Tests</t>
  </si>
  <si>
    <t>Tests to be conducted</t>
  </si>
  <si>
    <t>Nos of tests</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</si>
  <si>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</si>
  <si>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Fill up only green shaded cells in Sch-1, Sch-2, Sch-3 &amp; Discount.</t>
  </si>
  <si>
    <t>All the cells in Sch-5 are auto filled, therefore no cell is required to be filled up there.</t>
  </si>
  <si>
    <t>Instructions / error messages, if any, will be displayed automatically  after selecting the cell.</t>
  </si>
  <si>
    <t xml:space="preserve">
The price quoted in respect of all items shall be excluding GST applicable on transaction between the Employer and the Contractor</t>
  </si>
  <si>
    <t>पावर ग्रिड कारपोरेशन ऑफ इण्डिया लिमिटेड</t>
  </si>
  <si>
    <t>(भारत सरकार का उद्यम)</t>
  </si>
  <si>
    <t>Power Grid Corporation of India Limited</t>
  </si>
  <si>
    <t>(A Government of India Enterprises)</t>
  </si>
  <si>
    <t>Manufacturer</t>
  </si>
  <si>
    <t>Authorized Dealer/ Sub-dealer of Manufacturer</t>
  </si>
  <si>
    <t>Enter following details of the bidder</t>
  </si>
  <si>
    <t>Authorized Representative of Manufacturer</t>
  </si>
  <si>
    <t>Specify type of Bidder            
[Select from drop down menu]</t>
  </si>
  <si>
    <t xml:space="preserve">Name of Bidder </t>
  </si>
  <si>
    <t>Address</t>
  </si>
  <si>
    <t>Mob No</t>
  </si>
  <si>
    <t>E mail</t>
  </si>
  <si>
    <t xml:space="preserve">Address </t>
  </si>
  <si>
    <t xml:space="preserve">Printed Name </t>
  </si>
  <si>
    <t>Designation</t>
  </si>
  <si>
    <t>PhoneNo/ Mobile No.</t>
  </si>
  <si>
    <t>e-mail ID</t>
  </si>
  <si>
    <t xml:space="preserve">Date     </t>
  </si>
  <si>
    <t xml:space="preserve">Place     </t>
  </si>
  <si>
    <t>(SCHEDULE OF RATES AND PRICES : - Scheduled Items ) PART A</t>
  </si>
  <si>
    <t>Bidder’s Name and Address</t>
  </si>
  <si>
    <t>To:</t>
  </si>
  <si>
    <t>Contract &amp; Material</t>
  </si>
  <si>
    <t>Name        :</t>
  </si>
  <si>
    <t>Power Grid Corporation of India Ltd.,</t>
  </si>
  <si>
    <t>Address    :</t>
  </si>
  <si>
    <t>Western Region -I Headquarters</t>
  </si>
  <si>
    <t>Sampriti Nagar, Nari Ring Road</t>
  </si>
  <si>
    <t>PO: Uppalwadi, Nagpur (MS) -440026</t>
  </si>
  <si>
    <t>All values are in Indian Rupees.</t>
  </si>
  <si>
    <t>SI. No.</t>
  </si>
  <si>
    <t>Item No.</t>
  </si>
  <si>
    <t>Item  Description</t>
  </si>
  <si>
    <t>Unit</t>
  </si>
  <si>
    <t>Qty.</t>
  </si>
  <si>
    <t>Rate</t>
  </si>
  <si>
    <t>Amount</t>
  </si>
  <si>
    <t>7 = 5 x 6</t>
  </si>
  <si>
    <t xml:space="preserve">Date          : </t>
  </si>
  <si>
    <t>Printed Name   :</t>
  </si>
  <si>
    <t>Place         :</t>
  </si>
  <si>
    <t>Designation   :</t>
  </si>
  <si>
    <t>Schedule - 2</t>
  </si>
  <si>
    <t>Item no.</t>
  </si>
  <si>
    <t xml:space="preserve">Rate </t>
  </si>
  <si>
    <t>(SCHEDULE OF RATES AND PRICES : PART-III (SEWERAGE SYSTEM), PART-A- SCHEDULED ITEMS AS PER DSR-2014)</t>
  </si>
  <si>
    <t xml:space="preserve"> ITEM NO.</t>
  </si>
  <si>
    <t xml:space="preserve">PART-III
Construction of SEWERAGE SYSTEM for Residential Qtr </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</si>
  <si>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</si>
  <si>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</si>
  <si>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2.8.1</t>
  </si>
  <si>
    <t>All kinds of soil</t>
  </si>
  <si>
    <t>Cu.m.</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</si>
  <si>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</si>
  <si>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2.10.1.2</t>
  </si>
  <si>
    <t>Pipes, cables etc. exceeding 80mm dia but not exceeding 300mm dia.</t>
  </si>
  <si>
    <t>Metre</t>
  </si>
  <si>
    <t>Extra for excavating trenches for pipes, cables etc. in all kinds of
soil for depth exceeding 1.5 m, but not exceeding 3 m. (Rate is over
corresponding basic item for depth upto 1.5 metre).</t>
  </si>
  <si>
    <t>Filling available excavated earth (excluding rock) in trenches, plinth, sides of foundations etc. in layers not exceeding 20cm in depth, consolidating each deposited layer by ramming and watering, lead up to 50 m and lift upto 1.5 m.</t>
  </si>
  <si>
    <t>Cu. M</t>
  </si>
  <si>
    <t>Providing and laying in position cement concrete of specified grade excluding the cost of centering and shuttering - All work up to plinth level :</t>
  </si>
  <si>
    <t>4.1.8</t>
  </si>
  <si>
    <t>1:4:8 (1 Cement : 4 coarse sand : 8 graded stone aggregate 40 mm nominal size)</t>
  </si>
  <si>
    <t>Centering and shuttering including strutting, propping etc. and removal of form work for :</t>
  </si>
  <si>
    <t>4.3.1</t>
  </si>
  <si>
    <t>Foundations, footings, bases for columns</t>
  </si>
  <si>
    <t>Sq.m.</t>
  </si>
  <si>
    <t>Providing and fixing soil, waste and vent pipes :</t>
  </si>
  <si>
    <t>17.35.1</t>
  </si>
  <si>
    <t>100 mm dia</t>
  </si>
  <si>
    <t>17.35.1.1</t>
  </si>
  <si>
    <t>Sand cast iron S&amp;S pipe as per IS: 1729</t>
  </si>
  <si>
    <t>metre</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</si>
  <si>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</si>
  <si>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</si>
  <si>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</si>
  <si>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</si>
  <si>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</si>
  <si>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</si>
  <si>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each</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</si>
  <si>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</si>
  <si>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</si>
  <si>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</si>
  <si>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</si>
  <si>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</si>
  <si>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</si>
  <si>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</si>
  <si>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</si>
  <si>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</si>
  <si>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 xml:space="preserve"> metre</t>
  </si>
  <si>
    <t>Providing M.S. foot rests including fixing in manholes with 20x20x10 cm cement concrete blocks 1:3:6 (1 cement : 3 coarse sand : 6 graded stone aggregate 20 mm nominal size) as per standard design :</t>
  </si>
  <si>
    <t>19.15.1</t>
  </si>
  <si>
    <t>With 20x20 mm square bar</t>
  </si>
  <si>
    <t>Each</t>
  </si>
  <si>
    <t>Sum of Items as per DSR-2016</t>
  </si>
  <si>
    <t>Percentage quoted above (+) / below(-) DSR-2016</t>
  </si>
  <si>
    <t>Total for PART-III (PART-A) -(Schedule Items)</t>
  </si>
  <si>
    <t>(SCHEDULE OF RATES AND PRICES : PART-III (SEWERAGE SYSTEM),  PART-B- NON SCHEDULED ITEMS)</t>
  </si>
  <si>
    <t xml:space="preserve">PART-II 
Construction of SEWERAGE SYSTEM for Residential Qtr </t>
  </si>
  <si>
    <t>PART-B</t>
  </si>
  <si>
    <t>NON-SCHEDULE ITEMS</t>
  </si>
  <si>
    <t>NS-1</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</si>
  <si>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</si>
  <si>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</si>
  <si>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a</t>
  </si>
  <si>
    <t>With Fly Ash Bricks</t>
  </si>
  <si>
    <t>NS-2</t>
  </si>
  <si>
    <t>Extra for depth for manholes</t>
  </si>
  <si>
    <t xml:space="preserve">Size 90 x 80cm </t>
  </si>
  <si>
    <t>With Fly Ash Bricks of average compressive strength of 50 Kg/cm2</t>
  </si>
  <si>
    <t>Meter</t>
  </si>
  <si>
    <t>Total PART-III ( PART-B) - (Non-Schedule Items)</t>
  </si>
  <si>
    <t>Schedule - 3</t>
  </si>
  <si>
    <t>As per Lum-sum</t>
  </si>
  <si>
    <t>AS per Percent</t>
  </si>
  <si>
    <t>As per lum-sum on Sch-3</t>
  </si>
  <si>
    <t>As per Percent on Sch-3</t>
  </si>
  <si>
    <t>Multipackage lum-sum</t>
  </si>
  <si>
    <t>Multipackage on Percent</t>
  </si>
  <si>
    <t>Total Discount</t>
  </si>
  <si>
    <t>Item. No</t>
  </si>
  <si>
    <t>Activity Number</t>
  </si>
  <si>
    <t xml:space="preserve"> Description of Item</t>
  </si>
  <si>
    <t xml:space="preserve">Rate  </t>
  </si>
  <si>
    <t>8=6*7</t>
  </si>
  <si>
    <t>Total  (PART-C) -   Excl GST</t>
  </si>
  <si>
    <t>Schedule - 5</t>
  </si>
  <si>
    <t>(GRAND SUMMARY)</t>
  </si>
  <si>
    <t>Name     :</t>
  </si>
  <si>
    <t>Address :</t>
  </si>
  <si>
    <t>Sl. No.</t>
  </si>
  <si>
    <t>Description</t>
  </si>
  <si>
    <t>1</t>
  </si>
  <si>
    <t>2</t>
  </si>
  <si>
    <t>PART-B- Non Scheduled Items</t>
  </si>
  <si>
    <t>Schedule - 5 After Discount</t>
  </si>
  <si>
    <t>(GRAND SUMMARY - AFTER DISCOUNT)</t>
  </si>
  <si>
    <t>Total Price (INR)</t>
  </si>
  <si>
    <t>Total of PART-A + PART-B + PART-C</t>
  </si>
  <si>
    <t xml:space="preserve">This letter of discount is optional. Bidder may / may not offer any discount. </t>
  </si>
  <si>
    <t>Letter of Discount</t>
  </si>
  <si>
    <t>LETTER OF DISCOUNT</t>
  </si>
  <si>
    <t>Subject  :</t>
  </si>
  <si>
    <t>1) All the discounts mentioned below shall be applied separately.</t>
  </si>
  <si>
    <t>2)  Please verify Schedule-5 (after Discount) after filling this letter of discount.</t>
  </si>
  <si>
    <t>Dear Sir</t>
  </si>
  <si>
    <t>With reference to the subject tender, we hereby offer unconditional discount on the prices quoted by us as per details given here below :</t>
  </si>
  <si>
    <t>Eq Weightage of Rs/ %</t>
  </si>
  <si>
    <t>Final Discount Factor</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</si>
  <si>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</si>
  <si>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t>AND</t>
  </si>
  <si>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</si>
  <si>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1) Discount is Optional.
2) Bidder may fill any of the above two Indicated Discounts or both the Discounts.
3) Discount(s) offered at Sl. No. 1 to 2 will automatically simultaneously get accounted for in all the Schedules of all the Parts..</t>
  </si>
  <si>
    <t>We hereby offer Multi-package discount as given below:</t>
  </si>
  <si>
    <t>Multi-Package Discount(s) offered at sl. No. 5 will not get automatically accounted for in the respective items of the Schedules. The same shall be worked out saparately for evaluation.</t>
  </si>
  <si>
    <t>Please consider this letter of discount as the integral part of our price bid.</t>
  </si>
  <si>
    <t>Thanking you, we remain,</t>
  </si>
  <si>
    <t>Note:</t>
  </si>
  <si>
    <t xml:space="preserve">1) All the discounts mentioned above shall be applied separately.                                                                                                                                                     </t>
  </si>
  <si>
    <t>2)  Please verify Schedule-5 after filling the above letter of discount.</t>
  </si>
  <si>
    <t>Yours faithfully,</t>
  </si>
  <si>
    <t>Date :</t>
  </si>
  <si>
    <t>Printed Name :</t>
  </si>
  <si>
    <t>Place :</t>
  </si>
  <si>
    <t>Designation :</t>
  </si>
  <si>
    <t>Bid Form 2nd Envelope</t>
  </si>
  <si>
    <t>st</t>
  </si>
  <si>
    <t>January</t>
  </si>
  <si>
    <t>nd</t>
  </si>
  <si>
    <t>February</t>
  </si>
  <si>
    <t>BID FORM (Second Envelope)</t>
  </si>
  <si>
    <t>rd</t>
  </si>
  <si>
    <t>March</t>
  </si>
  <si>
    <t>th</t>
  </si>
  <si>
    <t>April</t>
  </si>
  <si>
    <t>Bid Proposal Ref. No.</t>
  </si>
  <si>
    <t>May</t>
  </si>
  <si>
    <t>Date      :</t>
  </si>
  <si>
    <t>June</t>
  </si>
  <si>
    <t>July</t>
  </si>
  <si>
    <t>August</t>
  </si>
  <si>
    <t>September</t>
  </si>
  <si>
    <t>October</t>
  </si>
  <si>
    <t>November</t>
  </si>
  <si>
    <t>December</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</si>
  <si>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</si>
  <si>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</si>
  <si>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</si>
  <si>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</si>
  <si>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 xml:space="preserve">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</si>
  <si>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</si>
  <si>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</si>
  <si>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</si>
  <si>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</si>
  <si>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Sch-2</t>
  </si>
  <si>
    <t>Sch-3</t>
  </si>
  <si>
    <t>Sch-4</t>
  </si>
  <si>
    <t>GRAND SUMMARY</t>
  </si>
  <si>
    <t>Sch-5 After Discount</t>
  </si>
  <si>
    <t>GRAND SUMMARY after DISCOUNT</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</si>
  <si>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</si>
  <si>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</si>
  <si>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</si>
  <si>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</si>
  <si>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Please provide additional information of the Bidder</t>
  </si>
  <si>
    <t>Business Address                       :</t>
  </si>
  <si>
    <t>Country of Incorporation         :</t>
  </si>
  <si>
    <t>State/Province to be indicated :</t>
  </si>
  <si>
    <t>Name of Principal Officer         :</t>
  </si>
  <si>
    <t>Address of  Principal Officer    :</t>
  </si>
  <si>
    <t>hundred</t>
  </si>
  <si>
    <t>thousand</t>
  </si>
  <si>
    <t>lakh</t>
  </si>
  <si>
    <t>crore</t>
  </si>
  <si>
    <t>zero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</si>
  <si>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</si>
  <si>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</si>
  <si>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</si>
  <si>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</si>
  <si>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</si>
  <si>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</si>
  <si>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</si>
  <si>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</si>
  <si>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</si>
  <si>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</si>
  <si>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</si>
  <si>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</si>
  <si>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</si>
  <si>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</si>
  <si>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</si>
  <si>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</si>
  <si>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</si>
  <si>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</si>
  <si>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</si>
  <si>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</si>
  <si>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</si>
  <si>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</si>
  <si>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</si>
  <si>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</si>
  <si>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</si>
  <si>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</si>
  <si>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</si>
  <si>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</si>
  <si>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</si>
  <si>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 xml:space="preserve"> thirty</t>
  </si>
  <si>
    <t xml:space="preserve">thirty one </t>
  </si>
  <si>
    <t xml:space="preserve">thirty two </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</si>
  <si>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</si>
  <si>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</si>
  <si>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</si>
  <si>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</si>
  <si>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</si>
  <si>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</si>
  <si>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</si>
  <si>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</si>
  <si>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</si>
  <si>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</si>
  <si>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</si>
  <si>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</si>
  <si>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</si>
  <si>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</si>
  <si>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</si>
  <si>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</si>
  <si>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</si>
  <si>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</si>
  <si>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</si>
  <si>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</si>
  <si>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</si>
  <si>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</si>
  <si>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</si>
  <si>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</si>
  <si>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</si>
  <si>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</si>
  <si>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</si>
  <si>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</si>
  <si>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</si>
  <si>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</si>
  <si>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</si>
  <si>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</si>
  <si>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</si>
  <si>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</si>
  <si>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</si>
  <si>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</si>
  <si>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</si>
  <si>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seventy</t>
  </si>
  <si>
    <t>seventy one</t>
  </si>
  <si>
    <t>seventy two</t>
  </si>
  <si>
    <t>seventy three</t>
  </si>
  <si>
    <t>seventy four</t>
  </si>
  <si>
    <t>seventy five</t>
  </si>
  <si>
    <t>seventy six</t>
  </si>
  <si>
    <t>seventy seven</t>
  </si>
  <si>
    <t>seventy eight</t>
  </si>
  <si>
    <t>seventy nine</t>
  </si>
  <si>
    <t>eighty</t>
  </si>
  <si>
    <t>eighty one</t>
  </si>
  <si>
    <t>eighty two</t>
  </si>
  <si>
    <t>eighty three</t>
  </si>
  <si>
    <t>eighty four</t>
  </si>
  <si>
    <t>eighty five</t>
  </si>
  <si>
    <t>eighty six</t>
  </si>
  <si>
    <t>eighty seven</t>
  </si>
  <si>
    <t>eighty eight</t>
  </si>
  <si>
    <t>eighty nine</t>
  </si>
  <si>
    <t>ninety</t>
  </si>
  <si>
    <t>ninety one</t>
  </si>
  <si>
    <t>ninety two</t>
  </si>
  <si>
    <t>ninety three</t>
  </si>
  <si>
    <t>ninety four</t>
  </si>
  <si>
    <t>ninety five</t>
  </si>
  <si>
    <t>ninety six</t>
  </si>
  <si>
    <t>ninety seven</t>
  </si>
  <si>
    <t>ninety eight</t>
  </si>
  <si>
    <t>ninety nine</t>
  </si>
  <si>
    <t>Local Transportation, In-transit Insurance, Loading and Unloading</t>
  </si>
  <si>
    <t>SCHEDULE OF RATES AND PRICES : PART-B-</t>
  </si>
  <si>
    <t>Total for PART-A- (Excluding GST) :</t>
  </si>
  <si>
    <t xml:space="preserve">(SCHEDULE OF RATES AND PRICES : PART-C- Installation and Testing and commissioning </t>
  </si>
  <si>
    <t xml:space="preserve">add GST  @ 18% on PARt-A </t>
  </si>
  <si>
    <t>add GST  @ 18% on PART-C</t>
  </si>
  <si>
    <t xml:space="preserve">GRAND TOTAL after Discount : Part: A+B+C  ( Including GST) </t>
  </si>
  <si>
    <t>GST</t>
  </si>
  <si>
    <t>GRAND TOTAL after Discount  ( Excl GST )</t>
  </si>
  <si>
    <t>A.</t>
  </si>
  <si>
    <t>B.</t>
  </si>
  <si>
    <t xml:space="preserve">We declare that as specified in Clause 11.5, Section –II:ITB, Vol.-I of the Bidding Documents, prices quoted by us in the Price Schedules in Second Envelope shall be subject to Price Adjustment during the execution of Contract in accordance with Appendix-2 (Price Adjustment) to the Contract Agreement. </t>
  </si>
  <si>
    <t>PART-A-Ex-Works Supply</t>
  </si>
  <si>
    <t>PART-B-F&amp;I</t>
  </si>
  <si>
    <t>PART-C-Installation including Civil Works</t>
  </si>
  <si>
    <t>Mtr</t>
  </si>
  <si>
    <t>Total of PART-A + PART-B++ PART-C</t>
  </si>
  <si>
    <t>Regional Procurement Centre</t>
  </si>
  <si>
    <t xml:space="preserve">Specification No.: WR-I/RPC/VRL/NIT-114/I-664-2026/RFX-5002005652    </t>
  </si>
  <si>
    <t>Construction of 30mtrsx15mtrs x 7mtrs Truss less GIS store at 400/220KV GIS Sub-Station, Navi Mumbai</t>
  </si>
  <si>
    <t>ITEM DESCRIPTION AS PER DSR'2023(SCHEDULED ITEMS)</t>
  </si>
  <si>
    <t>Part-A (Schedule Items)</t>
  </si>
  <si>
    <t>Earth work in surface excavation not exceeding 30 cm in depth butexceeding 1.5 m in width as well as 10 sqm on plan including gettingout and disposal of excavated earth upto 50 m and lift upto 1.5 m, as directed by Engineer-in- Charge:</t>
  </si>
  <si>
    <t>2.1.1</t>
  </si>
  <si>
    <t>sqm</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</si>
  <si>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t>
  </si>
  <si>
    <t>2.6.1</t>
  </si>
  <si>
    <t>cum</t>
  </si>
  <si>
    <t>All kinds of soil.</t>
  </si>
  <si>
    <t>2.10.1</t>
  </si>
  <si>
    <t>Pipes, cables etc. exceeding 80 mm dia. but not exceeding 300 mm dia</t>
  </si>
  <si>
    <t>Filling available excavated earth (excluding rock) in trenches, plinth, sides of foundations etc. in layers not exceeding 20cm in depth, consolidating each deposited layer by ramming and watering, lead upto 50 m and lift upto 1.5 m.</t>
  </si>
  <si>
    <t>Extra for every additional lift of 1.5 m or part thereof in excavation / banking excavated or stacked materials.</t>
  </si>
  <si>
    <t>2.26.1</t>
  </si>
  <si>
    <t>All kinds of Soil</t>
  </si>
  <si>
    <t>4.1.3</t>
  </si>
  <si>
    <t>1:2:4 (1 cement : 2 coarse sand (zone-III) : 4 graded stone aggregate 20 mm nominal size)</t>
  </si>
  <si>
    <t>1:4:8 (1 Cement : 4 coarse sand (zone-III) : 8 graded stone aggregate 40 mm nominal size)</t>
  </si>
  <si>
    <t>Foundations, footings, bases of columns</t>
  </si>
  <si>
    <t>Extra for providing and mixing water proofing material in cement concrete work in doses by weight of cement as per manufacturer's specification.</t>
  </si>
  <si>
    <t>per bag of 50kg cement used</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</si>
  <si>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</si>
  <si>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Providing and laying in position specified grade of reinforced cement concrete, excluding the cost of centering, shuttering, finishing and reinforcement - All work up to plinth level :</t>
  </si>
  <si>
    <t>5.1.2</t>
  </si>
  <si>
    <t>1:1.5:3 (1 cement : 1.5 coarse sand (zone-III): 3 graded stone aggregate 20 mm nominal size).</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</si>
  <si>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</si>
  <si>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5. 2. 2</t>
  </si>
  <si>
    <t>1:1.5:3 (1 cement : 1.5 coarse sand(zone-III) : 3 graded stone aggregate 20 mm nominal size).</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</si>
  <si>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</si>
  <si>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Centering and shuttering including strutting, propping etc. and removal of form for all heights :</t>
  </si>
  <si>
    <t>5.9.1</t>
  </si>
  <si>
    <t>Foundations, footings, bases of columns etc. for mass concrete</t>
  </si>
  <si>
    <t>5.9.2</t>
  </si>
  <si>
    <t>Walls (any thickness) including attached pilasters, butteresses, plinth and string courses etc.</t>
  </si>
  <si>
    <t>5.9.3</t>
  </si>
  <si>
    <t>Suspended floors, roofs, landings, balconies and access platform</t>
  </si>
  <si>
    <t>5.9.5</t>
  </si>
  <si>
    <t>Lintels, beams ,plinth beams ,girders, bressumers, and cantilevers</t>
  </si>
  <si>
    <t>5.9.6</t>
  </si>
  <si>
    <t>Columns , pillars , piers, abutments, posts and struts</t>
  </si>
  <si>
    <t>5.9.19</t>
  </si>
  <si>
    <t>Weather shade, chajjas, corbels etc. including edges</t>
  </si>
  <si>
    <t>Steel reinforcement for R.C.C. work including straightening, cutting, bending, placing in position and binding all complete upto plinth level.</t>
  </si>
  <si>
    <t>5.22.6</t>
  </si>
  <si>
    <t>Thermo-Mechanically Treated bars of grade Fe-500D or more.</t>
  </si>
  <si>
    <t>Kg</t>
  </si>
  <si>
    <t>5.22A</t>
  </si>
  <si>
    <t>Steel reinforcement for R.C.C. work including straightening, cutting, bending, placing in position and binding all complete above plinth level.</t>
  </si>
  <si>
    <t>5.22A.6</t>
  </si>
  <si>
    <t>kg</t>
  </si>
  <si>
    <t>Add for plaster drip course/ groove in plastered surface or moulding to R.C.C. projections.</t>
  </si>
  <si>
    <t>Steel work welded in built up sections/ framed work, including cutting, hoisting, fixing in position and applying a priming coat of approved steel primer using structural steel etc. as required.</t>
  </si>
  <si>
    <t>10.25.2</t>
  </si>
  <si>
    <t>In gratings, frames, guard bar, ladder, railings, brackets, gates and similar works</t>
  </si>
  <si>
    <t>Providing and fixing on wall face un plasticised Rigid PVC rain water pipes conforming to IS : 13592 Type A, including jointing with seal ring conforming IS : 5382, leaving 10 mm gap for thermal expansion, (i) Single socketed pipes.</t>
  </si>
  <si>
    <t>12.41.2</t>
  </si>
  <si>
    <t xml:space="preserve"> 110 mm diameter </t>
  </si>
  <si>
    <t>Providing and fixing on wall face unplasticised - PVC moulded fittings/accessories for unplasticised Rigid PVC rain water pipes conforming to IS : 13592 Type A, including jointing with seal ring conforming to IS :5382, leaving 10 mm gap for thermal expansion.</t>
  </si>
  <si>
    <t>12.42.1</t>
  </si>
  <si>
    <t>Coupler</t>
  </si>
  <si>
    <t>12.42.1.2</t>
  </si>
  <si>
    <t>110 mm</t>
  </si>
  <si>
    <t>12.42.5</t>
  </si>
  <si>
    <t>Bend 87.5°</t>
  </si>
  <si>
    <t>b</t>
  </si>
  <si>
    <t>12.42.5.2</t>
  </si>
  <si>
    <t>110 mm bend</t>
  </si>
  <si>
    <t xml:space="preserve">12.42.6 </t>
  </si>
  <si>
    <t>Shoe (Plain)</t>
  </si>
  <si>
    <t>c</t>
  </si>
  <si>
    <t xml:space="preserve">12.42.6.2 </t>
  </si>
  <si>
    <t>110 mm Shoe</t>
  </si>
  <si>
    <t xml:space="preserve">each </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</si>
  <si>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t>
  </si>
  <si>
    <t>12.43.2</t>
  </si>
  <si>
    <t xml:space="preserve">Providing and fixing to the inlet mouth of rain water pipe cast iron grating 15 cm diameter and weighing not less than 440 grams. </t>
  </si>
  <si>
    <t>12mm Cement plaster of mix. 1:6</t>
  </si>
  <si>
    <t>13.4.2</t>
  </si>
  <si>
    <t>1:6 1 Cement:6 Coarse sand)</t>
  </si>
  <si>
    <t>12 mm cement plaster finished with a floating coat of neat cement of mix :</t>
  </si>
  <si>
    <t>13.7.2</t>
  </si>
  <si>
    <t>1:4 (1 cement: 4 fine sand)</t>
  </si>
  <si>
    <t>18 mm cement plaster in two coats under layer 12 mm thick cement plaster 1:5 (1 cement : 5 coarse sand) and a top layer 6 mm thick cement plaster 1:3 (1 cement : 3 coarse sand) finished rough with sponge.</t>
  </si>
  <si>
    <t>6 mm cement plaster of mix</t>
  </si>
  <si>
    <t>13.16.1</t>
  </si>
  <si>
    <t>1:3 1 cement : 3 fine sand</t>
  </si>
  <si>
    <t>Neat cement punning</t>
  </si>
  <si>
    <t>Painting with synthetic enamel paint of approved brand and manufacture to give an even shade</t>
  </si>
  <si>
    <t>13.61.1</t>
  </si>
  <si>
    <t>two or more coats on new work</t>
  </si>
  <si>
    <t>13.48A</t>
  </si>
  <si>
    <t>Finishing walls with 100% Premium acrylic emulsion paint having VOC less than 50 gm/litre and UV resistance as per IS 15489:2004, Alkali &amp; fungal resistance, dirt resistance exterior paint of required shade (Company Depot Tinted) with silicon additives.</t>
  </si>
  <si>
    <t>13.48A.1</t>
  </si>
  <si>
    <t>New work (Two or more coats applied @ 1.43 litre/ 10 sqm. Over and including priming coat of exterior primer applied @ 0.90 litre/10 sqm.</t>
  </si>
  <si>
    <t>Providing and applying white cement based putty of average thickness 1 mm, of approved brand and manufacturer, over the plastered wall surface to prepare the surface even and smooth complete.</t>
  </si>
  <si>
    <t>Wall painting with premium acrylic emulsion paint of interior grade, having VOC (Volatile Organic Compound ) content less than 50 grams/ litre of approved brand and manufacture, including applying additional coats wherever required to achieve even shade and colour.</t>
  </si>
  <si>
    <t>13.83.2</t>
  </si>
  <si>
    <t>Two coats sqm</t>
  </si>
  <si>
    <t>Applying priming coats with primer of approved brand and manufacture, having low VOC (Volatile Organic Compound ) content.</t>
  </si>
  <si>
    <t>13.85.3</t>
  </si>
  <si>
    <t>With water thinnable cement primer on wall surface having VOC content less than 50 grams/litre</t>
  </si>
  <si>
    <t>Demolishing brick work manually/ by mechanical means including stacking of serviceable material and disposal of unserviceable material within 50 metres lead as per direction of Engineer-in-charge.</t>
  </si>
  <si>
    <t>15.7.4</t>
  </si>
  <si>
    <t>In cement mortar</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</si>
  <si>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</si>
  <si>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Supplying and stacking at site.</t>
  </si>
  <si>
    <t>16.3.1</t>
  </si>
  <si>
    <t>90 mm to 45 mm size stone aggregate</t>
  </si>
  <si>
    <t>16.3.2</t>
  </si>
  <si>
    <t>63 mm to 45 mm size stone aggregate</t>
  </si>
  <si>
    <t>16.3.6</t>
  </si>
  <si>
    <t>Stone screening 13.2 mm nominal size (Type A)</t>
  </si>
  <si>
    <t>d</t>
  </si>
  <si>
    <t>16.3.10</t>
  </si>
  <si>
    <t>Moorum</t>
  </si>
  <si>
    <t>Laying, spreading and compacting stone aggregate of specified sizes to WBM specifications in uniform thickness, hand picking, rolling with 3 wheeled road/vibratory roller 8-10 tonne capacity in stages to proper grade and camber, applying and brooming requisite type of screening / binding material to fill up interstices of coarse aggregate,
watering and compacting to the required density .</t>
  </si>
  <si>
    <t>300 mm dia. R.C.C. pipe</t>
  </si>
  <si>
    <t>19.6.7</t>
  </si>
  <si>
    <t>600 mm dia. R.C.C. pipe</t>
  </si>
  <si>
    <t>Grading roof for water proofing treatment with</t>
  </si>
  <si>
    <t>22.14.2</t>
  </si>
  <si>
    <t>Cement mortar 1:3 (1 cement : 3 coarse sand)</t>
  </si>
  <si>
    <t>NON SCHEDULE</t>
  </si>
  <si>
    <t>Supplying and filling of good quality moorum in foundation, plinth &amp; floorsin layers not exceeding 20 cm in depth , breaking clods , watering , ramming &amp; compacting each layer with vibrator condition to give atleast 95% of the maximum dry density. The operation shall include all leads and lifts etc all complete.Compacted volume of moorum shall be measured for payment</t>
  </si>
  <si>
    <t>Note: The tests specified for compaction as per FQP shall deemed to be included in this items.</t>
  </si>
  <si>
    <t>Providing and fixing motorised cum mechanical operation rolling shutter made of Glavalume sheet. The laths of curtain shall be made of min 1.00 mm thick single skinned galvalume sheet &amp; with profile height of  approx 120mm. The Side Guides shall be min 2.0mm thick galvanised steel with seals fitted to lips of guides to prevent metal to metal contact to ensure smooth &amp; quite operation. The hood shall be made of min. 1mm thk pressed galvalume sheet. Bottom Profile, Locking Arrangements, shaft, support bracket  shall be provided as per manufacturer specification. Laths, Side Guides, Hood &amp; Motor Cover, Bottom Profile, Shaft &amp; Brackets etc shall be finished with 02 coats of polyurethane spray paint over one coat of epoxy primer. Rolling shutter shall be provided with direct driven by motor of sufficient capacity with safety mechanism, control switch, push button etc complete. The rolling shutter shall  also be provided for manual operation such as mechanical device, chain and crank operation for operating rolling shutters. This items shall be read in conjuction with technical specification.</t>
  </si>
  <si>
    <t>NS-3</t>
  </si>
  <si>
    <t>Masonry work with Fly ash bricks of minimum compressive strength of 50 Kg- cm2 in foundation and plinth in cement mortar 1:6 ( 1 cement :6 coarse sand.)</t>
  </si>
  <si>
    <t>NS-4</t>
  </si>
  <si>
    <t>Masonry work with Fly ash bricks of minimum compressive strength of 50 Kg- cm2 in superstructure above plinth level upto floor V level in all shapes and sizes in cement mortar 1:6 (1 cement :6 coarse sand.)</t>
  </si>
  <si>
    <t>NS-5</t>
  </si>
  <si>
    <t xml:space="preserve">Providing and fixing self supported roof   of proflex or equivalent of colour coated Galvalume  sheet of minimum base material thickness ( BMT) of 0.80mm and APT of 85mm  including all fixers and arrangements. </t>
  </si>
  <si>
    <t>NS-6</t>
  </si>
  <si>
    <t>Providing and fixing 24 inch diameter Aluminium turbo ventilator with 42 vanes of aluminium of 0.50 mm thick top and bottom SS 304 double Z bearings permanently greased with all type of fixtures</t>
  </si>
  <si>
    <t>NS-7</t>
  </si>
  <si>
    <t xml:space="preserve">Supply of hanger/ clamp for fixing lamp and fans as per requirement </t>
  </si>
  <si>
    <t>NS-8</t>
  </si>
  <si>
    <t>Providing and fixing 2 mm thick polycarbonate transperent sheet coated with 50 micron UV layer at top and bottom (Each sheet shall be of 0.61 m wide and 2.0 long) for natural ventilation of light</t>
  </si>
  <si>
    <t>NS-9</t>
  </si>
  <si>
    <t xml:space="preserve">Finishing the freshly laid RCC floor slab/ surface with screed board vibrator, vacuum dewatering process and finally finished by floating coat of neat cement etc. complete as per CPWD specifications and directions of Engineer-in-charge. No brooming to be done on top surface. RCC &amp; Reinforcement shall be paid in the respctive item of BOQ. </t>
  </si>
  <si>
    <t>Total for PART-B- (Excluding GST) :</t>
  </si>
  <si>
    <t>ELECTRICAL ITEMS</t>
  </si>
  <si>
    <t>A</t>
  </si>
  <si>
    <t xml:space="preserve">Power Cable </t>
  </si>
  <si>
    <t xml:space="preserve">Supply and Erection of following sizes of 1.1kV grade PVC/XLPE insulated aluminum armoured power cable with glands &amp; lugs conforming to IS : 1554 (part-1)'/ IS :7098 and its latest amendments and as specified in the technical specification and of POWERGRID approved make including applicable tests. </t>
  </si>
  <si>
    <t>Note :- The cable quantity shown here is tentative only and final quantity of the cable to be submitted by the turnkey agency during detailed engineering and site measurement in line with technical specification and no wastage are allowed</t>
  </si>
  <si>
    <t>4C x 16 sqmm XLPE insulated 1.1KV grade Al. armoured cable</t>
  </si>
  <si>
    <t>B</t>
  </si>
  <si>
    <t>Circuit Wiring : MDB to SDB to Switchboard/ Receptacle</t>
  </si>
  <si>
    <t>Supply, laying, installation towards main circuit wiring from Meter Panel / MDB to  SDB  and SDB to Switchboard as per the drawing, interior layout, site conditions in concealed / recessed medium gauge PVC conduit  (ISI approved) including supply of conduits and its accessories, FR type wires (ISI approved) and other required materials as per technical specification and as per direction of Engg-in-charge (Conduits to be laid in columns, beams, slabs before concreting in walls and before or after the walls are raised as required by structural restraint) complete for the following :-</t>
  </si>
  <si>
    <t>Main with 2x4 Sq.mm and earth wire  2.5 sq.mm FR PVC Copper conductor Multistrand wires in PVC Conduit  as per the technical specification.</t>
  </si>
  <si>
    <t>C</t>
  </si>
  <si>
    <t>Point Wiring :- (From switchboard to individual light points / street light  point / ceiling fan point / Ex-fan points):-</t>
  </si>
  <si>
    <t>Main with 2x 2.5 Sq.mm and earth wire 1.5 sq.mm FR PVC Copper conductor Multistrand wires in PVC Conduit  as per the technical specification.</t>
  </si>
  <si>
    <t xml:space="preserve">Modular Type Switch, Socket, Box and Cover plate </t>
  </si>
  <si>
    <t>Supply, installation, testing and commissioning of wiring accessories of approved ISI/CE certified make  switches, switch socket outlets, power sockets,  etc. for the following with suitable mounting plates &amp; boxes  in the required configuration as per the specification, interior layout, drawing, site condition and as per direction of engg-in-charge</t>
  </si>
  <si>
    <t>10A single pole, 1way switch for light and for 6A power points of ISI mark approved make.</t>
  </si>
  <si>
    <t>Nos.</t>
  </si>
  <si>
    <t>6A, Multipin 5/6  Socket of ISI mark approved make.</t>
  </si>
  <si>
    <t>16 &amp; 6A ,6 pin heavy duty Socket with independent switch along with indicator of ISI mark approved make.</t>
  </si>
  <si>
    <t>Concealed type modular switch box with double mounting plate for 3 module of ISI mark approved make.</t>
  </si>
  <si>
    <t>Concealed type modular switch box with double mounting plate for 8 module of ISI mark approved make.</t>
  </si>
  <si>
    <t>D</t>
  </si>
  <si>
    <t>Distribution Board -</t>
  </si>
  <si>
    <t xml:space="preserve">Main Distribution Board </t>
  </si>
  <si>
    <t>Supplying , Erecting of Distribution Board with 4 Pole MCB, 32 A  as incomer- 1 no. and  outgoings suitable for accommodating the following of 6A,10A, 20A &amp; 32A ,1 pole MCBs, 10 KA short circuit rating capacity,  which is to be installed as per direction of engg-in-charge in the phase segregated design with all accessories like fork bus bars, lugs, leads, FLUSH MOUNTED with double  door complete, suitable size cable entry jumpers space for incoming / outgoing cables CONCEALED IN WALLS / Erected on suitable angle iron frame (if applicable). Similar to L&amp;T (Hager) make  Cat.no. VYT06DD (or) other eqvnt. make model as approved by engg in charge (Note :- 4 pole, 32 Amp MCB is included in the above item  &amp; outgoing 1 pole, MCB is as per item no. D.2)</t>
  </si>
  <si>
    <t>Set</t>
  </si>
  <si>
    <t>Supplying &amp; erecting of 1 Pole MCBs Type-C of following rating,10KA Short circuit rating installed in the outgoing above SDB as per single line / power schematic diagram</t>
  </si>
  <si>
    <t>Nos</t>
  </si>
  <si>
    <t>1P 6A to 32A of approved make as per the direction of engg-in charge.</t>
  </si>
  <si>
    <t>E</t>
  </si>
  <si>
    <t>Supply of light fittings/fixtures, weather proof street light fittings, ceiling fan and erection/ installation works :-</t>
  </si>
  <si>
    <t>Providing,installation, testing and commissioning of  pre wired LED / CFL complete with Tube etc., in all respect on Truses , angle , beams , along with necessary mounting and accessories ,with necessary down rods as required or suitable on  wall / pendant mounting as per , layout, as per site condition , as per direction of engg-in-charge and as per specification</t>
  </si>
  <si>
    <t>Supply and installation of Indoor High Bay LED luminaire, Aesthetically designed pressure die cast housing and Ingress protection class of IP65. Use of High power LED to offer high system lumen maintenance of 50,000 Br. Hrs. With 70% lumen maintenance at 45º C and Surge protection upto 5KV.The luminaire shall have system output of &gt;9000 lumens with system power in power in the range of &lt;90W having system efficacy of &gt;80 lumens/watt.CRI equal to greater than 70 and CCT equal to  greater than 5600 deg K. Similar to Philips Cat BY400V LED72S/BY325  or quivalent model of Bajaj , CGL , Havells, Insta Power or Equivalent make as per direction of Engg-in-charge. (Note :- Respective test certificate and warranty certificate to be submitted)</t>
  </si>
  <si>
    <t>Supply and installation of 4500 (Min) Lumen output LED Street light fitting  having IP 65 protection along with bracket for single fitting made from 40 mm. dia B class G.I. pipe,1.0 m. in length and all required accessories to complete the work.  Make should of Philips ,Bajaj , CGL , Wipro or Equivalent make as per direction of Engg-in-charge. (Note :- Respective test certificate and warranty certificate to be submitted)</t>
  </si>
  <si>
    <t>F</t>
  </si>
  <si>
    <t>Earthing station, Earthing conductor and G.I pipe:</t>
  </si>
  <si>
    <t>Supply, laying, installation,connecting,testing &amp; commissioning of following earthing station, earthing conductor for difference purposes as specified in the technical specification &amp; as per IS:3043 :-</t>
  </si>
  <si>
    <t>2 nos. of  25 x 6 mm G.I. Strip from MDB to the earthing station all along the concrete pathway / road / all along the existing burried cable trench as per site condition and as per direction of engg-in-charge</t>
  </si>
  <si>
    <t>Providing Copper Plate (60x60x0.315cm)  earthing station  as specified in IS:3043 and 25 kg of maintenance free earth conductivity enhancing mineral earthing compound  with excavation, treatment of soil, providing test link, 50*6mm G.I strip from earthing link and connected to the meter panel; making of chamber along with watering funnel with C.I cover hinged to C.I. Frame.</t>
  </si>
  <si>
    <t>No.</t>
  </si>
  <si>
    <t>Supplying ISI mark G.I. pipe 'A' grade 50mm dia. for incoming power supply cable, telephone cable and others required on the wall / pathway with necessary clamps and upper end closed with TW bush &amp; sealed with compound and erected in an approved manner as per site condition, direction of engg-in-charge</t>
  </si>
  <si>
    <t>Mtrs.</t>
  </si>
  <si>
    <t>PART-A-SCHEDULE ITEMD Excl GST</t>
  </si>
  <si>
    <t>PART-B- NON SCHEDULE ITEMS Excl  GST</t>
  </si>
  <si>
    <t>PART-C- ELECTRICAL ITEMS Excl  GST</t>
  </si>
  <si>
    <t xml:space="preserve">add GST  @ 18% on PARt-B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</si>
</sst>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 ;_ * \-#,##0.00_ ;_ * &quot;-&quot;??_ ;_ @_ "/>
    <numFmt numFmtId="164" formatCode="_(* #,##0.00_);_(* \(#,##0.00\);_(* &quot;-&quot;??_);_(@_)"/>
    <numFmt numFmtId="165" formatCode="_-* #,##0.00_-;\-* #,##0.00_-;_-* &quot;-&quot;??_-;_-@_-"/>
    <numFmt numFmtId="166" formatCode="0.0"/>
    <numFmt numFmtId="167" formatCode="0.000"/>
    <numFmt numFmtId="168" formatCode="#,##0.0"/>
    <numFmt numFmtId="169" formatCode="0.00_)"/>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409]dd\-mmm\-yy;@"/>
    <numFmt numFmtId="177" formatCode="_(* #,##0_);_(* \(#,##0\);_(* &quot;-&quot;??_);_(@_)"/>
    <numFmt numFmtId="178" formatCode="0.000000%"/>
    <numFmt numFmtId="179" formatCode="0.0000000000%"/>
    <numFmt numFmtId="180" formatCode="[$-409]d\-mmm\-yy;@"/>
    <numFmt numFmtId="181" formatCode="0;[Red]0"/>
  </numFmts>
  <fonts count="75">
    <font>
      <sz val="11"/>
      <name val="Book Antiqua"/>
      <family val="1"/>
    </font>
    <font>
      <sz val="11"/>
      <color theme="1"/>
      <name val="Calibri"/>
      <family val="2"/>
      <scheme val="minor"/>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b/>
      <vertAlign val="superscript"/>
      <sz val="12"/>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4"/>
      <color indexed="12"/>
      <name val="Book Antiqua"/>
      <family val="1"/>
    </font>
    <font>
      <sz val="11.5"/>
      <name val="Book Antiqua"/>
      <family val="1"/>
    </font>
    <font>
      <b/>
      <sz val="16"/>
      <name val="Times New Roman"/>
      <family val="1"/>
    </font>
    <font>
      <b/>
      <sz val="26"/>
      <name val="Book Antiqua"/>
      <family val="1"/>
    </font>
    <font>
      <sz val="11"/>
      <color theme="1"/>
      <name val="Calibri"/>
      <family val="2"/>
      <scheme val="minor"/>
    </font>
    <font>
      <sz val="11"/>
      <color rgb="FF000000"/>
      <name val="Calibri"/>
      <family val="2"/>
      <scheme val="minor"/>
    </font>
    <font>
      <sz val="10"/>
      <color theme="0"/>
      <name val="Book Antiqua"/>
      <family val="1"/>
    </font>
    <font>
      <sz val="12"/>
      <color theme="1"/>
      <name val="Times New Roman"/>
      <family val="1"/>
    </font>
    <font>
      <b/>
      <sz val="12"/>
      <color theme="1"/>
      <name val="Times New Roman"/>
      <family val="1"/>
    </font>
    <font>
      <b/>
      <sz val="11"/>
      <color rgb="FFFF0000"/>
      <name val="Book Antiqua"/>
      <family val="1"/>
    </font>
    <font>
      <sz val="11"/>
      <color indexed="8"/>
      <name val="Calibri"/>
      <family val="2"/>
    </font>
    <font>
      <b/>
      <sz val="14"/>
      <name val="Calibri"/>
      <family val="2"/>
      <scheme val="minor"/>
    </font>
    <font>
      <sz val="12"/>
      <name val="Calibri"/>
      <family val="2"/>
      <scheme val="minor"/>
    </font>
    <font>
      <sz val="11"/>
      <color rgb="FF006100"/>
      <name val="Calibri"/>
      <family val="2"/>
      <scheme val="minor"/>
    </font>
    <font>
      <b/>
      <sz val="14"/>
      <color theme="1"/>
      <name val="Book Antiqua"/>
      <family val="1"/>
    </font>
    <font>
      <b/>
      <sz val="11"/>
      <name val="Calibri"/>
      <family val="2"/>
      <scheme val="minor"/>
    </font>
    <font>
      <sz val="14"/>
      <name val="Times New Roman"/>
      <family val="1"/>
    </font>
    <font>
      <b/>
      <sz val="12"/>
      <name val="Calibri"/>
      <family val="2"/>
      <scheme val="minor"/>
    </font>
  </fonts>
  <fills count="16">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C6EFCE"/>
      </patternFill>
    </fill>
    <fill>
      <patternFill patternType="solid">
        <fgColor theme="2"/>
        <bgColor indexed="64"/>
      </patternFill>
    </fill>
  </fills>
  <borders count="3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s>
  <cellStyleXfs count="57">
    <xf numFmtId="0" fontId="0" fillId="0" borderId="0"/>
    <xf numFmtId="9" fontId="7" fillId="0" borderId="0"/>
    <xf numFmtId="17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0" fontId="8" fillId="0" borderId="0"/>
    <xf numFmtId="164" fontId="2" fillId="0" borderId="0" applyFont="0" applyFill="0" applyBorder="0" applyAlignment="0" applyProtection="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64" fontId="33" fillId="0" borderId="0" applyFont="0" applyFill="0" applyBorder="0" applyAlignment="0" applyProtection="0"/>
    <xf numFmtId="165" fontId="61" fillId="0" borderId="0" applyFont="0" applyFill="0" applyBorder="0" applyAlignment="0" applyProtection="0"/>
    <xf numFmtId="0" fontId="54" fillId="0" borderId="0"/>
    <xf numFmtId="168"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0" fillId="0" borderId="0" applyNumberFormat="0" applyFill="0" applyBorder="0" applyAlignment="0" applyProtection="0">
      <alignment vertical="top"/>
      <protection locked="0"/>
    </xf>
    <xf numFmtId="37" fontId="11" fillId="0" borderId="0"/>
    <xf numFmtId="167" fontId="2" fillId="0" borderId="0"/>
    <xf numFmtId="0" fontId="33" fillId="0" borderId="0"/>
    <xf numFmtId="0" fontId="33" fillId="0" borderId="0"/>
    <xf numFmtId="0" fontId="33" fillId="0" borderId="0"/>
    <xf numFmtId="0" fontId="33" fillId="0" borderId="0"/>
    <xf numFmtId="0" fontId="61" fillId="0" borderId="0"/>
    <xf numFmtId="0" fontId="33" fillId="0" borderId="0"/>
    <xf numFmtId="0" fontId="33" fillId="0" borderId="0"/>
    <xf numFmtId="0" fontId="62" fillId="0" borderId="0"/>
    <xf numFmtId="0" fontId="31" fillId="0" borderId="0"/>
    <xf numFmtId="0" fontId="16" fillId="0" borderId="0"/>
    <xf numFmtId="0" fontId="31" fillId="0" borderId="0"/>
    <xf numFmtId="0" fontId="16" fillId="0" borderId="0" applyNumberFormat="0" applyFill="0" applyBorder="0" applyProtection="0">
      <alignment vertical="top"/>
    </xf>
    <xf numFmtId="0" fontId="2"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2" fillId="0" borderId="0"/>
    <xf numFmtId="0" fontId="16" fillId="0" borderId="0"/>
    <xf numFmtId="0" fontId="16" fillId="0" borderId="0"/>
    <xf numFmtId="0" fontId="2" fillId="0" borderId="0"/>
    <xf numFmtId="0" fontId="2" fillId="0" borderId="0" applyNumberFormat="0" applyFont="0" applyFill="0" applyBorder="0" applyAlignment="0" applyProtection="0">
      <alignment vertical="top"/>
    </xf>
    <xf numFmtId="9" fontId="2" fillId="0" borderId="0" applyFont="0" applyFill="0" applyBorder="0" applyAlignment="0" applyProtection="0"/>
    <xf numFmtId="0" fontId="12" fillId="0" borderId="0" applyFont="0"/>
    <xf numFmtId="0" fontId="13" fillId="0" borderId="0" applyNumberFormat="0" applyFill="0" applyBorder="0" applyAlignment="0" applyProtection="0">
      <alignment vertical="top"/>
      <protection locked="0"/>
    </xf>
    <xf numFmtId="0" fontId="14" fillId="0" borderId="0"/>
    <xf numFmtId="0" fontId="1" fillId="0" borderId="0"/>
    <xf numFmtId="0" fontId="2" fillId="0" borderId="0"/>
    <xf numFmtId="0" fontId="67"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70" fillId="14" borderId="0" applyNumberFormat="0" applyBorder="0" applyAlignment="0" applyProtection="0"/>
  </cellStyleXfs>
  <cellXfs count="605">
    <xf numFmtId="0" fontId="0" fillId="0" borderId="0" xfId="0"/>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right" vertical="center"/>
    </xf>
    <xf numFmtId="0" fontId="16" fillId="0" borderId="0" xfId="0" applyFont="1" applyAlignment="1">
      <alignment horizontal="justify" vertical="center"/>
    </xf>
    <xf numFmtId="0" fontId="17" fillId="0" borderId="0" xfId="39" applyFont="1" applyAlignment="1" applyProtection="1">
      <alignment vertical="center"/>
      <protection hidden="1"/>
    </xf>
    <xf numFmtId="0" fontId="4"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2" fillId="0" borderId="0" xfId="39" applyProtection="1">
      <protection hidden="1"/>
    </xf>
    <xf numFmtId="0" fontId="5" fillId="0" borderId="0" xfId="39" applyFont="1" applyAlignment="1" applyProtection="1">
      <alignment vertical="center"/>
      <protection hidden="1"/>
    </xf>
    <xf numFmtId="0" fontId="5" fillId="0" borderId="5" xfId="39" applyFont="1" applyBorder="1" applyAlignment="1" applyProtection="1">
      <alignment vertical="center"/>
      <protection hidden="1"/>
    </xf>
    <xf numFmtId="0" fontId="5" fillId="0" borderId="6" xfId="39" applyFont="1" applyBorder="1" applyAlignment="1" applyProtection="1">
      <alignment vertical="center"/>
      <protection hidden="1"/>
    </xf>
    <xf numFmtId="0" fontId="2" fillId="0" borderId="0" xfId="39"/>
    <xf numFmtId="0" fontId="5"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2"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5" fillId="0" borderId="8" xfId="39" applyFont="1" applyBorder="1" applyAlignment="1" applyProtection="1">
      <alignment vertical="center"/>
      <protection hidden="1"/>
    </xf>
    <xf numFmtId="0" fontId="15" fillId="0" borderId="0" xfId="40" applyFont="1" applyAlignment="1" applyProtection="1">
      <alignment vertical="center"/>
      <protection hidden="1"/>
    </xf>
    <xf numFmtId="0" fontId="16" fillId="0" borderId="0" xfId="40" applyAlignment="1" applyProtection="1">
      <alignment vertical="center"/>
      <protection hidden="1"/>
    </xf>
    <xf numFmtId="0" fontId="15" fillId="0" borderId="0" xfId="40" applyFont="1" applyAlignment="1" applyProtection="1">
      <alignment vertical="top"/>
      <protection hidden="1"/>
    </xf>
    <xf numFmtId="0" fontId="16" fillId="0" borderId="0" xfId="0" applyFont="1" applyAlignment="1" applyProtection="1">
      <alignment vertical="center"/>
      <protection hidden="1"/>
    </xf>
    <xf numFmtId="0" fontId="15" fillId="0" borderId="0" xfId="0" applyFont="1" applyAlignment="1">
      <alignment horizontal="justify" vertical="center"/>
    </xf>
    <xf numFmtId="0" fontId="15" fillId="0" borderId="0" xfId="0" applyFont="1" applyAlignment="1">
      <alignment horizontal="right" vertical="center"/>
    </xf>
    <xf numFmtId="0" fontId="16" fillId="0" borderId="0" xfId="0" applyFont="1" applyAlignment="1">
      <alignment horizontal="right" vertical="center"/>
    </xf>
    <xf numFmtId="0" fontId="5" fillId="0" borderId="0" xfId="39" applyFont="1" applyAlignment="1" applyProtection="1">
      <alignment vertical="top"/>
      <protection hidden="1"/>
    </xf>
    <xf numFmtId="0" fontId="15" fillId="0" borderId="0" xfId="39" applyFont="1" applyAlignment="1" applyProtection="1">
      <alignment vertical="center"/>
      <protection hidden="1"/>
    </xf>
    <xf numFmtId="0" fontId="16" fillId="0" borderId="0" xfId="39" applyFont="1" applyAlignment="1" applyProtection="1">
      <alignment vertical="center"/>
      <protection hidden="1"/>
    </xf>
    <xf numFmtId="0" fontId="15" fillId="0" borderId="0" xfId="42" applyFont="1" applyAlignment="1" applyProtection="1">
      <alignment vertical="top"/>
      <protection hidden="1"/>
    </xf>
    <xf numFmtId="0" fontId="16" fillId="0" borderId="0" xfId="39" applyFont="1" applyAlignment="1" applyProtection="1">
      <alignment vertical="top"/>
      <protection hidden="1"/>
    </xf>
    <xf numFmtId="0" fontId="16" fillId="0" borderId="0" xfId="39" applyFont="1" applyAlignment="1" applyProtection="1">
      <alignment horizontal="right" vertical="center"/>
      <protection hidden="1"/>
    </xf>
    <xf numFmtId="0" fontId="6" fillId="0" borderId="0" xfId="39" applyFont="1" applyAlignment="1" applyProtection="1">
      <alignment horizontal="center" vertical="top"/>
      <protection hidden="1"/>
    </xf>
    <xf numFmtId="0" fontId="15" fillId="0" borderId="4" xfId="39" applyFont="1" applyBorder="1" applyAlignment="1" applyProtection="1">
      <alignment vertical="top"/>
      <protection hidden="1"/>
    </xf>
    <xf numFmtId="0" fontId="15" fillId="0" borderId="9" xfId="39" applyFont="1" applyBorder="1" applyAlignment="1" applyProtection="1">
      <alignment horizontal="justify" vertical="top" wrapText="1"/>
      <protection hidden="1"/>
    </xf>
    <xf numFmtId="0" fontId="15" fillId="0" borderId="9" xfId="39" applyFont="1" applyBorder="1" applyAlignment="1" applyProtection="1">
      <alignment horizontal="right" vertical="center" wrapText="1" indent="5"/>
      <protection hidden="1"/>
    </xf>
    <xf numFmtId="0" fontId="16" fillId="0" borderId="10" xfId="39" applyFont="1" applyBorder="1" applyAlignment="1" applyProtection="1">
      <alignment horizontal="center" vertical="center"/>
      <protection hidden="1"/>
    </xf>
    <xf numFmtId="0" fontId="16" fillId="0" borderId="0" xfId="39" applyFont="1" applyAlignment="1" applyProtection="1">
      <alignment horizontal="left" vertical="center"/>
      <protection hidden="1"/>
    </xf>
    <xf numFmtId="0" fontId="5" fillId="0" borderId="0" xfId="39" applyFont="1" applyAlignment="1" applyProtection="1">
      <alignment horizontal="right"/>
      <protection hidden="1"/>
    </xf>
    <xf numFmtId="0" fontId="15" fillId="0" borderId="4" xfId="0" applyFont="1" applyBorder="1" applyAlignment="1">
      <alignment horizontal="left" vertical="center"/>
    </xf>
    <xf numFmtId="0" fontId="15" fillId="0" borderId="4" xfId="0" applyFont="1" applyBorder="1" applyAlignment="1">
      <alignment horizontal="justify" vertical="center"/>
    </xf>
    <xf numFmtId="0" fontId="16" fillId="0" borderId="0" xfId="0" applyFont="1" applyAlignment="1" applyProtection="1">
      <alignment horizontal="left" vertical="center" indent="1"/>
      <protection hidden="1"/>
    </xf>
    <xf numFmtId="0" fontId="16" fillId="0" borderId="0" xfId="39" applyFont="1" applyAlignment="1" applyProtection="1">
      <alignment horizontal="left" vertical="center" indent="1"/>
      <protection hidden="1"/>
    </xf>
    <xf numFmtId="0" fontId="16" fillId="0" borderId="0" xfId="0" applyFont="1" applyAlignment="1" applyProtection="1">
      <alignment horizontal="left" vertical="center"/>
      <protection hidden="1"/>
    </xf>
    <xf numFmtId="0" fontId="16" fillId="0" borderId="0" xfId="40" applyAlignment="1" applyProtection="1">
      <alignment horizontal="left" vertical="center"/>
      <protection hidden="1"/>
    </xf>
    <xf numFmtId="4" fontId="15" fillId="0" borderId="9" xfId="39" applyNumberFormat="1" applyFont="1" applyBorder="1" applyAlignment="1" applyProtection="1">
      <alignment vertical="center"/>
      <protection hidden="1"/>
    </xf>
    <xf numFmtId="0" fontId="16" fillId="0" borderId="0" xfId="39" applyFont="1" applyAlignment="1" applyProtection="1">
      <alignment horizontal="center" vertical="center"/>
      <protection hidden="1"/>
    </xf>
    <xf numFmtId="0" fontId="15" fillId="0" borderId="0" xfId="39" applyFont="1" applyAlignment="1" applyProtection="1">
      <alignment horizontal="left" vertical="center" wrapText="1"/>
      <protection hidden="1"/>
    </xf>
    <xf numFmtId="0" fontId="15" fillId="0" borderId="0" xfId="39" applyFont="1" applyAlignment="1" applyProtection="1">
      <alignment horizontal="right" vertical="center" wrapText="1"/>
      <protection hidden="1"/>
    </xf>
    <xf numFmtId="0" fontId="0" fillId="0" borderId="0" xfId="0" applyProtection="1">
      <protection hidden="1"/>
    </xf>
    <xf numFmtId="0" fontId="15" fillId="0" borderId="4" xfId="0" applyFont="1" applyBorder="1" applyAlignment="1" applyProtection="1">
      <alignment horizontal="left" vertical="center"/>
      <protection hidden="1"/>
    </xf>
    <xf numFmtId="0" fontId="15" fillId="0" borderId="4" xfId="0" applyFont="1" applyBorder="1" applyAlignment="1" applyProtection="1">
      <alignment horizontal="justify" vertical="center"/>
      <protection hidden="1"/>
    </xf>
    <xf numFmtId="0" fontId="15" fillId="0" borderId="4" xfId="0" applyFont="1" applyBorder="1" applyAlignment="1" applyProtection="1">
      <alignment horizontal="center" vertical="center"/>
      <protection hidden="1"/>
    </xf>
    <xf numFmtId="0" fontId="15" fillId="0" borderId="4" xfId="0" applyFont="1" applyBorder="1" applyAlignment="1" applyProtection="1">
      <alignment vertical="center"/>
      <protection hidden="1"/>
    </xf>
    <xf numFmtId="0" fontId="15" fillId="0" borderId="4" xfId="0" applyFont="1" applyBorder="1" applyAlignment="1" applyProtection="1">
      <alignment horizontal="right" vertical="center"/>
      <protection hidden="1"/>
    </xf>
    <xf numFmtId="0" fontId="2" fillId="0" borderId="0" xfId="38" applyNumberFormat="1" applyFont="1" applyFill="1" applyBorder="1" applyAlignment="1" applyProtection="1">
      <alignment vertical="top"/>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center" vertical="center"/>
      <protection hidden="1"/>
    </xf>
    <xf numFmtId="0" fontId="16" fillId="0" borderId="0" xfId="36" applyNumberFormat="1" applyFill="1" applyBorder="1" applyAlignment="1" applyProtection="1">
      <alignment vertical="center"/>
      <protection hidden="1"/>
    </xf>
    <xf numFmtId="0" fontId="16" fillId="0" borderId="0" xfId="36" applyNumberFormat="1" applyFill="1" applyBorder="1" applyAlignment="1" applyProtection="1">
      <alignment vertical="center" wrapText="1"/>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15" fillId="0" borderId="0" xfId="0" applyFont="1" applyAlignment="1">
      <alignment horizontal="left" vertical="center" indent="1"/>
    </xf>
    <xf numFmtId="0" fontId="15" fillId="0" borderId="4" xfId="33" applyFont="1" applyBorder="1" applyAlignment="1" applyProtection="1">
      <alignment vertical="center"/>
      <protection hidden="1"/>
    </xf>
    <xf numFmtId="0" fontId="16"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5" fillId="0" borderId="0" xfId="33" applyFont="1" applyAlignment="1" applyProtection="1">
      <alignment horizontal="center" vertical="center"/>
      <protection hidden="1"/>
    </xf>
    <xf numFmtId="0" fontId="16" fillId="0" borderId="0" xfId="33" applyFont="1" applyAlignment="1" applyProtection="1">
      <alignment vertical="center"/>
      <protection hidden="1"/>
    </xf>
    <xf numFmtId="0" fontId="15" fillId="0" borderId="0" xfId="34" applyFont="1" applyAlignment="1" applyProtection="1">
      <alignment horizontal="left" vertical="center"/>
      <protection hidden="1"/>
    </xf>
    <xf numFmtId="0" fontId="16" fillId="0" borderId="0" xfId="41" applyAlignment="1" applyProtection="1">
      <alignment horizontal="left" vertical="center"/>
      <protection hidden="1"/>
    </xf>
    <xf numFmtId="0" fontId="16" fillId="0" borderId="0" xfId="33" applyFont="1" applyAlignment="1" applyProtection="1">
      <alignment horizontal="left" vertical="center"/>
      <protection hidden="1"/>
    </xf>
    <xf numFmtId="0" fontId="16" fillId="0" borderId="0" xfId="33" applyFont="1" applyAlignment="1" applyProtection="1">
      <alignment horizontal="justify" vertical="center"/>
      <protection hidden="1"/>
    </xf>
    <xf numFmtId="0" fontId="15" fillId="0" borderId="0" xfId="33" applyFont="1" applyAlignment="1" applyProtection="1">
      <alignment horizontal="right" vertical="center"/>
      <protection hidden="1"/>
    </xf>
    <xf numFmtId="0" fontId="15" fillId="0" borderId="4" xfId="33" applyFont="1" applyBorder="1" applyAlignment="1" applyProtection="1">
      <alignment horizontal="right" vertical="center"/>
      <protection hidden="1"/>
    </xf>
    <xf numFmtId="176" fontId="16" fillId="0" borderId="0" xfId="33" applyNumberFormat="1" applyFont="1" applyAlignment="1" applyProtection="1">
      <alignment horizontal="left" vertical="center"/>
      <protection hidden="1"/>
    </xf>
    <xf numFmtId="0" fontId="16" fillId="0" borderId="0" xfId="33" applyFont="1" applyAlignment="1" applyProtection="1">
      <alignment vertical="top"/>
      <protection hidden="1"/>
    </xf>
    <xf numFmtId="0" fontId="16" fillId="0" borderId="0" xfId="0" applyFont="1" applyAlignment="1" applyProtection="1">
      <alignment horizontal="center" vertical="center" wrapText="1"/>
      <protection hidden="1"/>
    </xf>
    <xf numFmtId="166" fontId="16" fillId="0" borderId="0" xfId="0" applyNumberFormat="1" applyFont="1" applyAlignment="1" applyProtection="1">
      <alignment horizontal="center" vertical="center"/>
      <protection hidden="1"/>
    </xf>
    <xf numFmtId="176" fontId="15" fillId="0" borderId="0" xfId="0" applyNumberFormat="1" applyFont="1" applyAlignment="1">
      <alignment horizontal="left" vertical="center" indent="1"/>
    </xf>
    <xf numFmtId="176" fontId="15" fillId="0" borderId="0" xfId="33" applyNumberFormat="1" applyFont="1" applyAlignment="1" applyProtection="1">
      <alignment vertical="center"/>
      <protection hidden="1"/>
    </xf>
    <xf numFmtId="0" fontId="15" fillId="0" borderId="0" xfId="33" applyFont="1" applyAlignment="1" applyProtection="1">
      <alignment horizontal="left" vertical="center" indent="1"/>
      <protection hidden="1"/>
    </xf>
    <xf numFmtId="0" fontId="16" fillId="0" borderId="0" xfId="33" applyFont="1" applyAlignment="1" applyProtection="1">
      <alignment horizontal="left" vertical="center" indent="1"/>
      <protection hidden="1"/>
    </xf>
    <xf numFmtId="166" fontId="5" fillId="0" borderId="0" xfId="33" applyNumberFormat="1" applyFont="1" applyAlignment="1" applyProtection="1">
      <alignment horizontal="center" vertical="top"/>
      <protection hidden="1"/>
    </xf>
    <xf numFmtId="166" fontId="5" fillId="0" borderId="0" xfId="33" applyNumberFormat="1" applyFont="1" applyAlignment="1" applyProtection="1">
      <alignment horizontal="center" vertical="center"/>
      <protection hidden="1"/>
    </xf>
    <xf numFmtId="0" fontId="5" fillId="0" borderId="0" xfId="33" applyFont="1" applyAlignment="1" applyProtection="1">
      <alignment horizontal="center" vertical="top"/>
      <protection hidden="1"/>
    </xf>
    <xf numFmtId="0" fontId="5" fillId="0" borderId="0" xfId="33" applyFont="1" applyAlignment="1" applyProtection="1">
      <alignment horizontal="left" vertical="center"/>
      <protection hidden="1"/>
    </xf>
    <xf numFmtId="0" fontId="16" fillId="0" borderId="0" xfId="0" applyFont="1" applyAlignment="1" applyProtection="1">
      <alignment horizontal="left" vertical="center" indent="2"/>
      <protection hidden="1"/>
    </xf>
    <xf numFmtId="0" fontId="15" fillId="0" borderId="0" xfId="0" applyFont="1" applyAlignment="1" applyProtection="1">
      <alignment horizontal="left" vertical="center"/>
      <protection hidden="1"/>
    </xf>
    <xf numFmtId="176" fontId="15" fillId="0" borderId="0" xfId="0" applyNumberFormat="1" applyFont="1" applyAlignment="1" applyProtection="1">
      <alignment horizontal="left" vertical="center" indent="1"/>
      <protection hidden="1"/>
    </xf>
    <xf numFmtId="0" fontId="16" fillId="0" borderId="0" xfId="0" applyFont="1" applyAlignment="1" applyProtection="1">
      <alignment vertical="center"/>
      <protection locked="0"/>
    </xf>
    <xf numFmtId="0" fontId="16" fillId="0" borderId="11" xfId="0" applyFont="1" applyBorder="1" applyAlignment="1" applyProtection="1">
      <alignment horizontal="left" vertical="center"/>
      <protection hidden="1"/>
    </xf>
    <xf numFmtId="0" fontId="15"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5" fillId="0" borderId="0" xfId="0" applyFont="1" applyAlignment="1" applyProtection="1">
      <alignment horizontal="center" vertical="center"/>
      <protection hidden="1"/>
    </xf>
    <xf numFmtId="0" fontId="15"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6" fillId="0" borderId="0" xfId="38" applyNumberFormat="1" applyFont="1" applyFill="1" applyBorder="1" applyAlignment="1" applyProtection="1">
      <alignment vertical="center" wrapText="1"/>
      <protection hidden="1"/>
    </xf>
    <xf numFmtId="0" fontId="1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16" fillId="0" borderId="0" xfId="38" applyNumberFormat="1" applyFont="1" applyFill="1" applyBorder="1" applyAlignment="1" applyProtection="1">
      <alignment horizontal="left" vertical="center" indent="6"/>
      <protection hidden="1"/>
    </xf>
    <xf numFmtId="0" fontId="16" fillId="0" borderId="12" xfId="38" applyFont="1" applyBorder="1" applyAlignment="1" applyProtection="1">
      <alignment horizontal="center" vertical="top"/>
      <protection hidden="1"/>
    </xf>
    <xf numFmtId="0" fontId="15" fillId="0" borderId="0" xfId="38" applyFont="1" applyBorder="1" applyAlignment="1" applyProtection="1">
      <alignment horizontal="center" vertical="center" wrapText="1"/>
      <protection hidden="1"/>
    </xf>
    <xf numFmtId="0" fontId="16" fillId="0" borderId="0" xfId="38" applyFont="1" applyBorder="1" applyAlignment="1" applyProtection="1">
      <alignment horizontal="justify" vertical="center"/>
      <protection hidden="1"/>
    </xf>
    <xf numFmtId="10" fontId="16" fillId="2" borderId="12" xfId="38" applyNumberFormat="1" applyFont="1" applyFill="1" applyBorder="1" applyAlignment="1" applyProtection="1">
      <alignment horizontal="right" vertical="center"/>
      <protection locked="0"/>
    </xf>
    <xf numFmtId="0" fontId="16"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5" fillId="0" borderId="0" xfId="35" applyFont="1" applyAlignment="1" applyProtection="1">
      <alignment vertical="center"/>
      <protection hidden="1"/>
    </xf>
    <xf numFmtId="0" fontId="16" fillId="0" borderId="0" xfId="35" applyFont="1" applyAlignment="1" applyProtection="1">
      <alignment vertical="center"/>
      <protection hidden="1"/>
    </xf>
    <xf numFmtId="0" fontId="15" fillId="0" borderId="0" xfId="35" applyFont="1" applyAlignment="1" applyProtection="1">
      <alignment horizontal="center" vertical="center"/>
      <protection hidden="1"/>
    </xf>
    <xf numFmtId="0" fontId="16"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6" fillId="0" borderId="14" xfId="35" applyFont="1" applyBorder="1" applyAlignment="1" applyProtection="1">
      <alignment vertical="center" wrapText="1"/>
      <protection hidden="1"/>
    </xf>
    <xf numFmtId="0" fontId="16" fillId="0" borderId="0" xfId="35" applyFont="1" applyAlignment="1" applyProtection="1">
      <alignment horizontal="center" vertical="center"/>
      <protection hidden="1"/>
    </xf>
    <xf numFmtId="0" fontId="16" fillId="0" borderId="0" xfId="35" applyFont="1" applyProtection="1">
      <protection hidden="1"/>
    </xf>
    <xf numFmtId="0" fontId="16" fillId="0" borderId="0" xfId="35" applyFont="1" applyAlignment="1" applyProtection="1">
      <alignment vertical="center" wrapText="1"/>
      <protection hidden="1"/>
    </xf>
    <xf numFmtId="0" fontId="15"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5" fillId="0" borderId="0" xfId="35"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5"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15" fillId="0" borderId="0" xfId="36" applyNumberFormat="1" applyFont="1" applyFill="1" applyBorder="1" applyAlignment="1" applyProtection="1">
      <alignment horizontal="left" vertical="center"/>
      <protection hidden="1"/>
    </xf>
    <xf numFmtId="0" fontId="15" fillId="0" borderId="12" xfId="0" applyFont="1" applyBorder="1" applyAlignment="1" applyProtection="1">
      <alignment horizontal="center" vertical="center" wrapText="1"/>
      <protection hidden="1"/>
    </xf>
    <xf numFmtId="0" fontId="15" fillId="0" borderId="12" xfId="0" applyFont="1" applyBorder="1" applyAlignment="1" applyProtection="1">
      <alignment horizontal="center" vertical="center"/>
      <protection hidden="1"/>
    </xf>
    <xf numFmtId="0" fontId="16" fillId="0" borderId="0" xfId="0" applyFont="1" applyProtection="1">
      <protection hidden="1"/>
    </xf>
    <xf numFmtId="0" fontId="16" fillId="0" borderId="0" xfId="36" applyNumberFormat="1" applyFill="1" applyBorder="1" applyAlignment="1" applyProtection="1">
      <alignment horizontal="center" vertical="center"/>
      <protection hidden="1"/>
    </xf>
    <xf numFmtId="0" fontId="15" fillId="0" borderId="0" xfId="36" applyNumberFormat="1" applyFont="1" applyFill="1" applyBorder="1" applyAlignment="1" applyProtection="1">
      <alignment vertical="center" wrapText="1"/>
      <protection hidden="1"/>
    </xf>
    <xf numFmtId="176" fontId="15"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6" fillId="3" borderId="0" xfId="0" applyFont="1" applyFill="1" applyAlignment="1" applyProtection="1">
      <alignment vertical="center"/>
      <protection hidden="1"/>
    </xf>
    <xf numFmtId="0" fontId="0" fillId="3" borderId="0" xfId="0" applyFill="1" applyProtection="1">
      <protection hidden="1"/>
    </xf>
    <xf numFmtId="0" fontId="15" fillId="3" borderId="0" xfId="0" applyFont="1" applyFill="1" applyAlignment="1" applyProtection="1">
      <alignment horizontal="center" vertical="center"/>
      <protection hidden="1"/>
    </xf>
    <xf numFmtId="0" fontId="15" fillId="3" borderId="0" xfId="0" applyFont="1" applyFill="1" applyAlignment="1" applyProtection="1">
      <alignment horizontal="center" vertical="top"/>
      <protection hidden="1"/>
    </xf>
    <xf numFmtId="0" fontId="15" fillId="3" borderId="0" xfId="0" applyFont="1" applyFill="1" applyAlignment="1" applyProtection="1">
      <alignment vertical="top"/>
      <protection hidden="1"/>
    </xf>
    <xf numFmtId="0" fontId="15" fillId="3" borderId="0" xfId="0" applyFont="1" applyFill="1" applyAlignment="1" applyProtection="1">
      <alignment vertical="center"/>
      <protection hidden="1"/>
    </xf>
    <xf numFmtId="0" fontId="41" fillId="3" borderId="0" xfId="0" applyFont="1" applyFill="1" applyAlignment="1" applyProtection="1">
      <alignment vertical="center"/>
      <protection hidden="1"/>
    </xf>
    <xf numFmtId="0" fontId="15" fillId="3" borderId="16" xfId="0" applyFont="1" applyFill="1" applyBorder="1" applyAlignment="1" applyProtection="1">
      <alignment vertical="center"/>
      <protection hidden="1"/>
    </xf>
    <xf numFmtId="0" fontId="43"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top"/>
      <protection hidden="1"/>
    </xf>
    <xf numFmtId="0" fontId="45"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top"/>
      <protection hidden="1"/>
    </xf>
    <xf numFmtId="0" fontId="45" fillId="0" borderId="0" xfId="38" applyNumberFormat="1" applyFont="1" applyFill="1" applyBorder="1" applyAlignment="1" applyProtection="1">
      <alignment vertical="top"/>
      <protection hidden="1"/>
    </xf>
    <xf numFmtId="0" fontId="45" fillId="0" borderId="0" xfId="0" applyFont="1" applyAlignment="1" applyProtection="1">
      <alignment horizontal="justify" vertical="center"/>
      <protection hidden="1"/>
    </xf>
    <xf numFmtId="0" fontId="45" fillId="0" borderId="0" xfId="33" applyFont="1" applyAlignment="1" applyProtection="1">
      <alignment horizontal="left" vertical="center"/>
      <protection hidden="1"/>
    </xf>
    <xf numFmtId="0" fontId="45" fillId="0" borderId="0" xfId="33" applyFont="1" applyAlignment="1" applyProtection="1">
      <alignment vertical="center"/>
      <protection hidden="1"/>
    </xf>
    <xf numFmtId="4" fontId="16" fillId="2" borderId="12" xfId="38" applyNumberFormat="1" applyFont="1" applyFill="1" applyBorder="1" applyAlignment="1" applyProtection="1">
      <alignment horizontal="right" vertical="center"/>
      <protection locked="0"/>
    </xf>
    <xf numFmtId="2" fontId="46" fillId="0" borderId="0" xfId="38" applyNumberFormat="1" applyFont="1" applyFill="1" applyBorder="1" applyAlignment="1" applyProtection="1">
      <alignment vertical="center"/>
      <protection hidden="1"/>
    </xf>
    <xf numFmtId="2" fontId="45" fillId="0" borderId="0" xfId="38" applyNumberFormat="1" applyFont="1" applyFill="1" applyBorder="1" applyAlignment="1" applyProtection="1">
      <alignment vertical="center"/>
      <protection hidden="1"/>
    </xf>
    <xf numFmtId="10" fontId="46" fillId="0" borderId="0" xfId="38" applyNumberFormat="1" applyFont="1" applyFill="1" applyBorder="1" applyAlignment="1" applyProtection="1">
      <alignment vertical="top"/>
      <protection hidden="1"/>
    </xf>
    <xf numFmtId="10" fontId="45" fillId="0" borderId="0" xfId="38" applyNumberFormat="1" applyFont="1" applyFill="1" applyBorder="1" applyAlignment="1" applyProtection="1">
      <alignment vertical="top"/>
      <protection hidden="1"/>
    </xf>
    <xf numFmtId="0" fontId="46"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5" fillId="0" borderId="0" xfId="33" applyFont="1" applyAlignment="1" applyProtection="1">
      <alignment vertical="top"/>
      <protection hidden="1"/>
    </xf>
    <xf numFmtId="0" fontId="0" fillId="0" borderId="0" xfId="33" applyFont="1" applyAlignment="1" applyProtection="1">
      <alignment vertical="top"/>
      <protection hidden="1"/>
    </xf>
    <xf numFmtId="179" fontId="45"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6" fillId="0" borderId="0" xfId="34" applyAlignment="1" applyProtection="1">
      <alignment horizontal="left" vertical="center" indent="1"/>
      <protection hidden="1"/>
    </xf>
    <xf numFmtId="0" fontId="15" fillId="0" borderId="0" xfId="0" applyFont="1" applyAlignment="1" applyProtection="1">
      <alignment vertical="center"/>
      <protection hidden="1"/>
    </xf>
    <xf numFmtId="0" fontId="15" fillId="0" borderId="0" xfId="38" applyNumberFormat="1" applyFont="1" applyFill="1" applyBorder="1" applyAlignment="1" applyProtection="1">
      <alignment horizontal="left" vertical="top"/>
      <protection hidden="1"/>
    </xf>
    <xf numFmtId="0" fontId="15" fillId="0" borderId="0" xfId="33" applyFont="1" applyAlignment="1" applyProtection="1">
      <alignment vertical="center"/>
      <protection hidden="1"/>
    </xf>
    <xf numFmtId="166" fontId="15" fillId="0" borderId="0" xfId="0" applyNumberFormat="1" applyFont="1" applyAlignment="1" applyProtection="1">
      <alignment horizontal="center" vertical="center"/>
      <protection hidden="1"/>
    </xf>
    <xf numFmtId="0" fontId="15" fillId="0" borderId="0" xfId="35" applyFont="1" applyAlignment="1" applyProtection="1">
      <alignment horizontal="center" vertical="center" wrapText="1"/>
      <protection hidden="1"/>
    </xf>
    <xf numFmtId="0" fontId="17" fillId="0" borderId="0" xfId="35" applyFont="1" applyProtection="1">
      <protection hidden="1"/>
    </xf>
    <xf numFmtId="0" fontId="63" fillId="0" borderId="0" xfId="33" applyFont="1" applyProtection="1">
      <protection hidden="1"/>
    </xf>
    <xf numFmtId="0" fontId="16" fillId="0" borderId="12" xfId="39" applyFont="1" applyBorder="1" applyAlignment="1" applyProtection="1">
      <alignment horizontal="center" vertical="center"/>
      <protection hidden="1"/>
    </xf>
    <xf numFmtId="0" fontId="15"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5" fillId="0" borderId="12" xfId="39" applyFont="1" applyBorder="1" applyAlignment="1" applyProtection="1">
      <alignment horizontal="justify" vertical="top" wrapText="1"/>
      <protection hidden="1"/>
    </xf>
    <xf numFmtId="0" fontId="15" fillId="0" borderId="12" xfId="39" applyFont="1" applyBorder="1" applyAlignment="1" applyProtection="1">
      <alignment horizontal="right" vertical="center" wrapText="1" indent="5"/>
      <protection hidden="1"/>
    </xf>
    <xf numFmtId="175" fontId="15" fillId="0" borderId="12" xfId="39" applyNumberFormat="1" applyFont="1" applyBorder="1" applyAlignment="1" applyProtection="1">
      <alignment horizontal="center" vertical="center"/>
      <protection hidden="1"/>
    </xf>
    <xf numFmtId="4" fontId="15" fillId="0" borderId="12" xfId="39" applyNumberFormat="1" applyFont="1" applyBorder="1" applyAlignment="1" applyProtection="1">
      <alignment vertical="center"/>
      <protection hidden="1"/>
    </xf>
    <xf numFmtId="0" fontId="15" fillId="0" borderId="12" xfId="39" applyFont="1" applyBorder="1" applyAlignment="1" applyProtection="1">
      <alignment horizontal="center" vertical="center"/>
      <protection hidden="1"/>
    </xf>
    <xf numFmtId="0" fontId="61" fillId="0" borderId="0" xfId="29"/>
    <xf numFmtId="165" fontId="61" fillId="0" borderId="0" xfId="17" applyFont="1"/>
    <xf numFmtId="0" fontId="5" fillId="0" borderId="27" xfId="35" applyFont="1" applyBorder="1" applyAlignment="1" applyProtection="1">
      <alignment vertical="center"/>
      <protection hidden="1"/>
    </xf>
    <xf numFmtId="0" fontId="5" fillId="0" borderId="28" xfId="35" applyFont="1" applyBorder="1" applyAlignment="1" applyProtection="1">
      <alignment vertical="center"/>
      <protection hidden="1"/>
    </xf>
    <xf numFmtId="0" fontId="5" fillId="2" borderId="29" xfId="35" applyFont="1" applyFill="1" applyBorder="1" applyAlignment="1" applyProtection="1">
      <alignment vertical="center" wrapText="1"/>
      <protection locked="0"/>
    </xf>
    <xf numFmtId="0" fontId="5" fillId="0" borderId="15" xfId="35" applyFont="1" applyBorder="1" applyAlignment="1" applyProtection="1">
      <alignment vertical="center"/>
      <protection hidden="1"/>
    </xf>
    <xf numFmtId="0" fontId="5" fillId="0" borderId="30" xfId="35" applyFont="1" applyBorder="1" applyAlignment="1" applyProtection="1">
      <alignment vertical="center"/>
      <protection hidden="1"/>
    </xf>
    <xf numFmtId="0" fontId="5" fillId="0" borderId="31" xfId="35" applyFont="1" applyBorder="1" applyAlignment="1" applyProtection="1">
      <alignment vertical="center"/>
      <protection hidden="1"/>
    </xf>
    <xf numFmtId="0" fontId="5" fillId="0" borderId="32" xfId="35" applyFont="1" applyBorder="1" applyAlignment="1" applyProtection="1">
      <alignment vertical="center"/>
      <protection hidden="1"/>
    </xf>
    <xf numFmtId="0" fontId="5" fillId="0" borderId="33" xfId="35" applyFont="1" applyBorder="1" applyAlignment="1" applyProtection="1">
      <alignment vertical="center"/>
      <protection hidden="1"/>
    </xf>
    <xf numFmtId="0" fontId="5" fillId="0" borderId="7" xfId="35" applyFont="1" applyBorder="1" applyAlignment="1" applyProtection="1">
      <alignment vertical="center"/>
      <protection hidden="1"/>
    </xf>
    <xf numFmtId="0" fontId="5" fillId="0" borderId="0" xfId="35" applyFont="1" applyAlignment="1" applyProtection="1">
      <alignment vertical="center"/>
      <protection hidden="1"/>
    </xf>
    <xf numFmtId="0" fontId="5" fillId="0" borderId="0" xfId="35" applyFont="1" applyAlignment="1" applyProtection="1">
      <alignment vertical="center" wrapText="1"/>
      <protection hidden="1"/>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5" fillId="0" borderId="0" xfId="35" applyFont="1" applyAlignment="1" applyProtection="1">
      <alignment horizontal="left" vertical="center"/>
      <protection hidden="1"/>
    </xf>
    <xf numFmtId="180" fontId="5"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9" fontId="46"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5" fillId="0" borderId="0" xfId="39" applyNumberFormat="1" applyFont="1" applyAlignment="1" applyProtection="1">
      <alignment vertical="top"/>
      <protection hidden="1"/>
    </xf>
    <xf numFmtId="178" fontId="45" fillId="0" borderId="0" xfId="38" applyNumberFormat="1" applyFont="1" applyFill="1" applyBorder="1" applyAlignment="1" applyProtection="1">
      <alignment horizontal="right" vertical="center"/>
      <protection hidden="1"/>
    </xf>
    <xf numFmtId="10" fontId="46" fillId="0" borderId="0" xfId="38" applyNumberFormat="1" applyFont="1" applyFill="1" applyBorder="1" applyAlignment="1" applyProtection="1">
      <alignment horizontal="right" vertical="top"/>
      <protection hidden="1"/>
    </xf>
    <xf numFmtId="0" fontId="49" fillId="0" borderId="0" xfId="38" applyNumberFormat="1" applyFont="1" applyFill="1" applyBorder="1" applyAlignment="1" applyProtection="1">
      <alignment horizontal="right" vertical="top" wrapText="1"/>
      <protection hidden="1"/>
    </xf>
    <xf numFmtId="0" fontId="49" fillId="0" borderId="0" xfId="38" applyNumberFormat="1" applyFont="1" applyFill="1" applyBorder="1" applyAlignment="1" applyProtection="1">
      <alignment vertical="top" wrapText="1"/>
      <protection hidden="1"/>
    </xf>
    <xf numFmtId="10" fontId="16" fillId="9" borderId="12" xfId="44" applyNumberFormat="1" applyFont="1" applyFill="1" applyBorder="1" applyAlignment="1" applyProtection="1">
      <alignment horizontal="center" vertical="center"/>
      <protection locked="0"/>
    </xf>
    <xf numFmtId="0" fontId="50" fillId="0" borderId="12" xfId="0" applyFont="1" applyBorder="1" applyAlignment="1">
      <alignment horizontal="center" vertical="center" wrapText="1"/>
    </xf>
    <xf numFmtId="49" fontId="47" fillId="0" borderId="12" xfId="0" applyNumberFormat="1" applyFont="1" applyBorder="1" applyAlignment="1">
      <alignment horizontal="center" vertical="center" wrapText="1"/>
    </xf>
    <xf numFmtId="0" fontId="15" fillId="0" borderId="10" xfId="39" applyFont="1" applyBorder="1" applyAlignment="1" applyProtection="1">
      <alignment horizontal="center" vertical="center"/>
      <protection hidden="1"/>
    </xf>
    <xf numFmtId="0" fontId="5"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6" fillId="0" borderId="0" xfId="34" applyAlignment="1" applyProtection="1">
      <alignment horizontal="left" vertical="center"/>
      <protection hidden="1"/>
    </xf>
    <xf numFmtId="0" fontId="16" fillId="0" borderId="0" xfId="40" applyAlignment="1" applyProtection="1">
      <alignment horizontal="right" vertical="center"/>
      <protection hidden="1"/>
    </xf>
    <xf numFmtId="0" fontId="15" fillId="0" borderId="12"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protection hidden="1"/>
    </xf>
    <xf numFmtId="0" fontId="16" fillId="0" borderId="0" xfId="36" applyNumberFormat="1" applyFill="1" applyBorder="1" applyAlignment="1" applyProtection="1">
      <alignment horizontal="right" vertical="center"/>
      <protection hidden="1"/>
    </xf>
    <xf numFmtId="169" fontId="47" fillId="0" borderId="1" xfId="0" applyNumberFormat="1" applyFont="1" applyBorder="1" applyAlignment="1">
      <alignment horizontal="center" vertical="center" wrapText="1"/>
    </xf>
    <xf numFmtId="0" fontId="51" fillId="0" borderId="12" xfId="37" applyNumberFormat="1" applyFont="1" applyFill="1" applyBorder="1" applyAlignment="1" applyProtection="1">
      <alignment horizontal="left" vertical="center" wrapText="1"/>
      <protection hidden="1"/>
    </xf>
    <xf numFmtId="177" fontId="51" fillId="0" borderId="12" xfId="7" applyNumberFormat="1" applyFont="1" applyFill="1" applyBorder="1" applyAlignment="1" applyProtection="1">
      <alignment horizontal="right" vertical="center"/>
      <protection hidden="1"/>
    </xf>
    <xf numFmtId="0" fontId="5"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6" fillId="0" borderId="0" xfId="34" applyAlignment="1" applyProtection="1">
      <alignment horizontal="center" vertical="center"/>
      <protection hidden="1"/>
    </xf>
    <xf numFmtId="0" fontId="16" fillId="0" borderId="0" xfId="40" applyAlignment="1" applyProtection="1">
      <alignment horizontal="center" vertical="center"/>
      <protection hidden="1"/>
    </xf>
    <xf numFmtId="0" fontId="15" fillId="0" borderId="0" xfId="40" applyFont="1" applyAlignment="1" applyProtection="1">
      <alignment horizontal="center" vertical="top"/>
      <protection hidden="1"/>
    </xf>
    <xf numFmtId="0" fontId="15" fillId="0" borderId="0" xfId="40" applyFont="1" applyAlignment="1" applyProtection="1">
      <alignment horizontal="center" vertical="center"/>
      <protection hidden="1"/>
    </xf>
    <xf numFmtId="0" fontId="15" fillId="0" borderId="4" xfId="0" applyFont="1" applyBorder="1" applyAlignment="1" applyProtection="1">
      <alignment horizontal="left" vertical="top"/>
      <protection hidden="1"/>
    </xf>
    <xf numFmtId="0" fontId="16" fillId="0" borderId="0" xfId="0" applyFont="1" applyAlignment="1" applyProtection="1">
      <alignment horizontal="left" vertical="top"/>
      <protection hidden="1"/>
    </xf>
    <xf numFmtId="0" fontId="16" fillId="0" borderId="0" xfId="0" applyFont="1" applyAlignment="1" applyProtection="1">
      <alignment horizontal="center" vertical="top"/>
      <protection hidden="1"/>
    </xf>
    <xf numFmtId="0" fontId="16" fillId="0" borderId="0" xfId="40" applyAlignment="1" applyProtection="1">
      <alignment vertical="top"/>
      <protection hidden="1"/>
    </xf>
    <xf numFmtId="0" fontId="15" fillId="0" borderId="12" xfId="0" applyFont="1" applyBorder="1" applyAlignment="1" applyProtection="1">
      <alignment horizontal="center" vertical="top" wrapText="1"/>
      <protection hidden="1"/>
    </xf>
    <xf numFmtId="0" fontId="15" fillId="0" borderId="12" xfId="0" applyFont="1" applyBorder="1" applyAlignment="1" applyProtection="1">
      <alignment horizontal="center" vertical="top"/>
      <protection hidden="1"/>
    </xf>
    <xf numFmtId="49" fontId="47"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5" fillId="0" borderId="0" xfId="0" applyFont="1" applyAlignment="1" applyProtection="1">
      <alignment horizontal="justify" vertical="top"/>
      <protection hidden="1"/>
    </xf>
    <xf numFmtId="0" fontId="16"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5" fillId="0" borderId="10" xfId="0" applyFont="1" applyBorder="1" applyAlignment="1" applyProtection="1">
      <alignment horizontal="left" vertical="top"/>
      <protection hidden="1"/>
    </xf>
    <xf numFmtId="0" fontId="15" fillId="0" borderId="12" xfId="0" applyFont="1" applyBorder="1" applyAlignment="1" applyProtection="1">
      <alignment horizontal="left" vertical="top" wrapText="1"/>
      <protection hidden="1"/>
    </xf>
    <xf numFmtId="0" fontId="15" fillId="0" borderId="12" xfId="43" applyNumberFormat="1" applyFont="1" applyFill="1" applyBorder="1" applyAlignment="1" applyProtection="1">
      <alignment horizontal="left" vertical="top" wrapText="1"/>
      <protection hidden="1"/>
    </xf>
    <xf numFmtId="176" fontId="15" fillId="0" borderId="0" xfId="0" applyNumberFormat="1"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164" fontId="16" fillId="0" borderId="12" xfId="7" applyFont="1" applyFill="1" applyBorder="1" applyAlignment="1" applyProtection="1">
      <alignment vertical="center"/>
      <protection hidden="1"/>
    </xf>
    <xf numFmtId="164" fontId="15" fillId="0" borderId="12" xfId="7" applyFont="1" applyFill="1" applyBorder="1" applyAlignment="1" applyProtection="1">
      <alignment vertical="center"/>
      <protection hidden="1"/>
    </xf>
    <xf numFmtId="176" fontId="0" fillId="0" borderId="0" xfId="0" applyNumberFormat="1" applyAlignment="1" applyProtection="1">
      <alignment horizontal="justify" vertical="center"/>
      <protection hidden="1"/>
    </xf>
    <xf numFmtId="166" fontId="15"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5" fillId="0" borderId="4" xfId="0" applyFont="1" applyBorder="1" applyAlignment="1" applyProtection="1">
      <alignment horizontal="justify" vertical="top"/>
      <protection hidden="1"/>
    </xf>
    <xf numFmtId="0" fontId="15" fillId="0" borderId="0" xfId="36" applyNumberFormat="1" applyFont="1" applyFill="1" applyBorder="1" applyAlignment="1" applyProtection="1">
      <alignment vertical="top" wrapText="1"/>
      <protection hidden="1"/>
    </xf>
    <xf numFmtId="176" fontId="15" fillId="0" borderId="0" xfId="0" applyNumberFormat="1" applyFont="1" applyAlignment="1" applyProtection="1">
      <alignment horizontal="left" vertical="top"/>
      <protection hidden="1"/>
    </xf>
    <xf numFmtId="0" fontId="64" fillId="0" borderId="12" xfId="0" applyFont="1" applyBorder="1" applyAlignment="1">
      <alignment horizontal="center" vertical="center"/>
    </xf>
    <xf numFmtId="0" fontId="16" fillId="0" borderId="0" xfId="0" applyFont="1" applyAlignment="1" applyProtection="1">
      <alignment horizontal="left" vertical="center" wrapText="1"/>
      <protection hidden="1"/>
    </xf>
    <xf numFmtId="0" fontId="15" fillId="0" borderId="26" xfId="0" applyFont="1" applyBorder="1" applyAlignment="1" applyProtection="1">
      <alignment horizontal="center" vertical="top"/>
      <protection hidden="1"/>
    </xf>
    <xf numFmtId="0" fontId="15" fillId="0" borderId="3" xfId="0" applyFont="1" applyBorder="1" applyAlignment="1" applyProtection="1">
      <alignment horizontal="center" vertical="center"/>
      <protection hidden="1"/>
    </xf>
    <xf numFmtId="0" fontId="15" fillId="0" borderId="14" xfId="0" applyFont="1" applyBorder="1" applyAlignment="1" applyProtection="1">
      <alignment horizontal="center" vertical="top"/>
      <protection hidden="1"/>
    </xf>
    <xf numFmtId="49" fontId="15" fillId="0" borderId="26" xfId="0" applyNumberFormat="1" applyFont="1" applyBorder="1" applyAlignment="1">
      <alignment vertical="center"/>
    </xf>
    <xf numFmtId="49" fontId="15" fillId="0" borderId="14" xfId="0" applyNumberFormat="1" applyFont="1" applyBorder="1" applyAlignment="1">
      <alignment vertical="center"/>
    </xf>
    <xf numFmtId="166" fontId="15" fillId="0" borderId="12" xfId="0" applyNumberFormat="1" applyFont="1" applyBorder="1" applyAlignment="1" applyProtection="1">
      <alignment horizontal="center" vertical="center"/>
      <protection hidden="1"/>
    </xf>
    <xf numFmtId="49" fontId="65" fillId="0" borderId="12" xfId="0" applyNumberFormat="1" applyFont="1" applyBorder="1" applyAlignment="1">
      <alignment horizontal="center" vertical="center"/>
    </xf>
    <xf numFmtId="3" fontId="52" fillId="0" borderId="12" xfId="43" applyNumberFormat="1" applyFont="1" applyBorder="1" applyAlignment="1" applyProtection="1">
      <alignment horizontal="center" vertical="center" wrapText="1"/>
      <protection hidden="1"/>
    </xf>
    <xf numFmtId="3" fontId="51" fillId="0" borderId="12" xfId="43" applyNumberFormat="1" applyFont="1" applyFill="1" applyBorder="1" applyAlignment="1" applyProtection="1">
      <alignment horizontal="center" vertical="center" wrapText="1"/>
      <protection hidden="1"/>
    </xf>
    <xf numFmtId="2" fontId="51" fillId="0" borderId="12" xfId="36" applyNumberFormat="1" applyFont="1" applyFill="1" applyBorder="1" applyAlignment="1" applyProtection="1">
      <alignment horizontal="right" vertical="center"/>
      <protection hidden="1"/>
    </xf>
    <xf numFmtId="0" fontId="15" fillId="0" borderId="0" xfId="0" applyFont="1" applyProtection="1">
      <protection hidden="1"/>
    </xf>
    <xf numFmtId="0" fontId="24" fillId="0" borderId="0" xfId="0" applyFont="1" applyProtection="1">
      <protection hidden="1"/>
    </xf>
    <xf numFmtId="164" fontId="5" fillId="0" borderId="0" xfId="39" applyNumberFormat="1" applyFont="1" applyAlignment="1" applyProtection="1">
      <alignment vertical="top"/>
      <protection hidden="1"/>
    </xf>
    <xf numFmtId="0" fontId="5"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5" fillId="0" borderId="4" xfId="0" applyFont="1" applyBorder="1" applyAlignment="1" applyProtection="1">
      <alignment horizontal="center" vertical="top"/>
      <protection hidden="1"/>
    </xf>
    <xf numFmtId="0" fontId="15"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5"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5"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5"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0" fontId="15"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5"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5"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0" fontId="15"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5" fillId="0" borderId="0" xfId="40" applyFont="1" applyAlignment="1" applyProtection="1">
      <alignment horizontal="right" vertical="top"/>
      <protection hidden="1"/>
    </xf>
    <xf numFmtId="0" fontId="15" fillId="0" borderId="0" xfId="40" applyFont="1" applyAlignment="1" applyProtection="1">
      <alignment vertical="top" wrapText="1"/>
      <protection hidden="1"/>
    </xf>
    <xf numFmtId="0" fontId="6" fillId="0" borderId="4" xfId="0" applyFont="1" applyBorder="1" applyAlignment="1" applyProtection="1">
      <alignment horizontal="right" vertical="top"/>
      <protection hidden="1"/>
    </xf>
    <xf numFmtId="0" fontId="5" fillId="0" borderId="0" xfId="0" applyFont="1" applyAlignment="1" applyProtection="1">
      <alignment horizontal="right" vertical="top"/>
      <protection hidden="1"/>
    </xf>
    <xf numFmtId="0" fontId="5" fillId="0" borderId="0" xfId="36" applyNumberFormat="1" applyFont="1" applyFill="1" applyBorder="1" applyAlignment="1" applyProtection="1">
      <alignment horizontal="right" vertical="top"/>
      <protection hidden="1"/>
    </xf>
    <xf numFmtId="0" fontId="5" fillId="0" borderId="0" xfId="40" applyFont="1" applyAlignment="1" applyProtection="1">
      <alignment horizontal="right" vertical="top"/>
      <protection hidden="1"/>
    </xf>
    <xf numFmtId="0" fontId="5" fillId="0" borderId="0" xfId="34" applyFont="1" applyAlignment="1" applyProtection="1">
      <alignment horizontal="right" vertical="top"/>
      <protection hidden="1"/>
    </xf>
    <xf numFmtId="0" fontId="6" fillId="0" borderId="0" xfId="40" applyFont="1" applyAlignment="1" applyProtection="1">
      <alignment horizontal="right" vertical="top"/>
      <protection hidden="1"/>
    </xf>
    <xf numFmtId="0" fontId="18" fillId="0" borderId="0" xfId="0" applyFont="1" applyAlignment="1">
      <alignment horizontal="center" vertical="top"/>
    </xf>
    <xf numFmtId="0" fontId="4"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5" fillId="0" borderId="0" xfId="0" applyFont="1" applyAlignment="1">
      <alignment horizontal="justify" vertical="top" wrapText="1"/>
    </xf>
    <xf numFmtId="0" fontId="4" fillId="0" borderId="0" xfId="0" applyFont="1" applyAlignment="1">
      <alignment horizontal="center" vertical="top" wrapText="1"/>
    </xf>
    <xf numFmtId="0" fontId="18" fillId="0" borderId="0" xfId="0" applyFont="1" applyAlignment="1">
      <alignment vertical="top" wrapText="1"/>
    </xf>
    <xf numFmtId="0" fontId="50" fillId="0" borderId="0" xfId="0" applyFont="1" applyAlignment="1">
      <alignment horizontal="justify" vertical="top" wrapText="1"/>
    </xf>
    <xf numFmtId="0" fontId="56"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4" fillId="11" borderId="0" xfId="0" applyFont="1" applyFill="1" applyAlignment="1">
      <alignment horizontal="justify" vertical="top" wrapText="1"/>
    </xf>
    <xf numFmtId="0" fontId="18" fillId="11" borderId="0" xfId="0" applyFont="1" applyFill="1" applyAlignment="1">
      <alignment horizontal="justify" vertical="top" wrapText="1"/>
    </xf>
    <xf numFmtId="177" fontId="0" fillId="0" borderId="0" xfId="0" applyNumberFormat="1" applyAlignment="1" applyProtection="1">
      <alignment vertical="top"/>
      <protection hidden="1"/>
    </xf>
    <xf numFmtId="0" fontId="6" fillId="0" borderId="12" xfId="0" applyFont="1" applyBorder="1" applyAlignment="1" applyProtection="1">
      <alignment horizontal="right" vertical="top"/>
      <protection hidden="1"/>
    </xf>
    <xf numFmtId="181"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5" fillId="0" borderId="0" xfId="0" applyFont="1" applyAlignment="1">
      <alignment horizontal="center" vertical="top"/>
    </xf>
    <xf numFmtId="1" fontId="55" fillId="0" borderId="0" xfId="0" applyNumberFormat="1" applyFont="1" applyAlignment="1">
      <alignment vertical="top" wrapText="1"/>
    </xf>
    <xf numFmtId="0" fontId="18" fillId="0" borderId="0" xfId="0" applyFont="1" applyAlignment="1">
      <alignment horizontal="left" vertical="top" wrapText="1"/>
    </xf>
    <xf numFmtId="1" fontId="55" fillId="5" borderId="0" xfId="0" applyNumberFormat="1" applyFont="1" applyFill="1" applyAlignment="1">
      <alignment vertical="top" wrapText="1"/>
    </xf>
    <xf numFmtId="0" fontId="58" fillId="0" borderId="0" xfId="0" applyFont="1" applyAlignment="1">
      <alignment vertical="top"/>
    </xf>
    <xf numFmtId="4" fontId="15" fillId="0" borderId="12" xfId="39" applyNumberFormat="1" applyFont="1" applyBorder="1" applyAlignment="1" applyProtection="1">
      <alignment horizontal="right" vertical="center"/>
      <protection hidden="1"/>
    </xf>
    <xf numFmtId="0" fontId="15" fillId="0" borderId="0" xfId="40" applyFont="1" applyAlignment="1" applyProtection="1">
      <alignment horizontal="center" vertical="top" wrapText="1"/>
      <protection hidden="1"/>
    </xf>
    <xf numFmtId="0" fontId="16" fillId="11" borderId="0" xfId="36" applyNumberFormat="1" applyFill="1" applyBorder="1" applyProtection="1">
      <alignment vertical="top"/>
      <protection hidden="1"/>
    </xf>
    <xf numFmtId="0" fontId="60" fillId="11" borderId="0" xfId="36" applyNumberFormat="1" applyFont="1" applyFill="1" applyBorder="1" applyAlignment="1" applyProtection="1">
      <alignment horizontal="center" vertical="top" wrapText="1"/>
      <protection hidden="1"/>
    </xf>
    <xf numFmtId="0" fontId="5"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6" fillId="0" borderId="12" xfId="0" applyFont="1" applyBorder="1" applyAlignment="1" applyProtection="1">
      <alignment horizontal="center" vertical="top" wrapText="1"/>
      <protection hidden="1"/>
    </xf>
    <xf numFmtId="0" fontId="65"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16" fillId="0" borderId="0" xfId="40" applyAlignment="1" applyProtection="1">
      <alignment horizontal="center" vertical="center" wrapText="1"/>
      <protection hidden="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176" fontId="15"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0" fontId="15" fillId="0" borderId="4" xfId="0" applyFont="1" applyBorder="1" applyAlignment="1" applyProtection="1">
      <alignment vertical="top"/>
      <protection hidden="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shrinkToFit="1"/>
    </xf>
    <xf numFmtId="2" fontId="0" fillId="0" borderId="4" xfId="0" applyNumberFormat="1" applyBorder="1" applyAlignment="1" applyProtection="1">
      <alignment horizontal="right" vertical="top"/>
      <protection hidden="1"/>
    </xf>
    <xf numFmtId="2" fontId="0" fillId="0" borderId="0" xfId="0" applyNumberFormat="1" applyAlignment="1" applyProtection="1">
      <alignment horizontal="right" vertical="top"/>
      <protection hidden="1"/>
    </xf>
    <xf numFmtId="2" fontId="0" fillId="0" borderId="0" xfId="40" applyNumberFormat="1" applyFont="1" applyAlignment="1" applyProtection="1">
      <alignment horizontal="right" vertical="top"/>
      <protection hidden="1"/>
    </xf>
    <xf numFmtId="0" fontId="15" fillId="0" borderId="12" xfId="0" applyFont="1" applyBorder="1" applyAlignment="1" applyProtection="1">
      <alignment vertical="top" wrapText="1"/>
      <protection hidden="1"/>
    </xf>
    <xf numFmtId="0" fontId="15" fillId="0" borderId="12" xfId="0" applyFont="1" applyBorder="1" applyAlignment="1" applyProtection="1">
      <alignment vertical="top"/>
      <protection hidden="1"/>
    </xf>
    <xf numFmtId="2" fontId="6" fillId="0" borderId="4" xfId="0" applyNumberFormat="1" applyFont="1" applyBorder="1" applyAlignment="1" applyProtection="1">
      <alignment horizontal="right" vertical="top"/>
      <protection hidden="1"/>
    </xf>
    <xf numFmtId="2" fontId="5" fillId="0" borderId="0" xfId="0" applyNumberFormat="1" applyFont="1" applyAlignment="1" applyProtection="1">
      <alignment horizontal="right" vertical="top"/>
      <protection hidden="1"/>
    </xf>
    <xf numFmtId="2" fontId="5" fillId="11" borderId="0" xfId="36" applyNumberFormat="1" applyFont="1" applyFill="1" applyBorder="1" applyAlignment="1" applyProtection="1">
      <alignment horizontal="right" vertical="top"/>
      <protection hidden="1"/>
    </xf>
    <xf numFmtId="2" fontId="5" fillId="0" borderId="0" xfId="4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protection hidden="1"/>
    </xf>
    <xf numFmtId="2" fontId="5" fillId="0" borderId="12" xfId="0" applyNumberFormat="1" applyFont="1" applyBorder="1" applyAlignment="1" applyProtection="1">
      <alignment horizontal="right" vertical="top"/>
      <protection hidden="1"/>
    </xf>
    <xf numFmtId="2" fontId="5" fillId="0" borderId="0" xfId="36" applyNumberFormat="1" applyFont="1" applyFill="1" applyBorder="1" applyAlignment="1" applyProtection="1">
      <alignment horizontal="right" vertical="top"/>
      <protection hidden="1"/>
    </xf>
    <xf numFmtId="2" fontId="15" fillId="0" borderId="0" xfId="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wrapText="1"/>
      <protection hidden="1"/>
    </xf>
    <xf numFmtId="164" fontId="5" fillId="2" borderId="12" xfId="36" applyNumberFormat="1" applyFont="1" applyFill="1" applyBorder="1" applyAlignment="1" applyProtection="1">
      <alignment horizontal="center" vertical="center"/>
      <protection locked="0" hidden="1"/>
    </xf>
    <xf numFmtId="0" fontId="6" fillId="0" borderId="12" xfId="0" applyFont="1" applyBorder="1" applyAlignment="1" applyProtection="1">
      <alignment horizontal="center" vertical="center" wrapText="1"/>
      <protection hidden="1"/>
    </xf>
    <xf numFmtId="0" fontId="6" fillId="0" borderId="12" xfId="0" applyFont="1" applyBorder="1" applyAlignment="1" applyProtection="1">
      <alignment horizontal="center" vertical="top"/>
      <protection hidden="1"/>
    </xf>
    <xf numFmtId="0" fontId="5" fillId="0" borderId="12" xfId="0" applyFont="1" applyBorder="1" applyAlignment="1" applyProtection="1">
      <alignment horizontal="center" vertical="center"/>
      <protection hidden="1"/>
    </xf>
    <xf numFmtId="2" fontId="5" fillId="0" borderId="12" xfId="0" applyNumberFormat="1" applyFont="1" applyBorder="1" applyAlignment="1" applyProtection="1">
      <alignment horizontal="right" vertical="top" wrapText="1"/>
      <protection hidden="1"/>
    </xf>
    <xf numFmtId="0" fontId="6" fillId="0" borderId="12" xfId="0" applyFont="1" applyBorder="1" applyAlignment="1" applyProtection="1">
      <alignment horizontal="center" vertical="center"/>
      <protection hidden="1"/>
    </xf>
    <xf numFmtId="2" fontId="5" fillId="12" borderId="12" xfId="0" applyNumberFormat="1" applyFont="1" applyFill="1" applyBorder="1" applyAlignment="1">
      <alignment horizontal="center" vertical="center" wrapText="1"/>
    </xf>
    <xf numFmtId="0" fontId="58" fillId="0" borderId="0" xfId="0" applyFont="1" applyAlignment="1" applyProtection="1">
      <alignment vertical="top"/>
      <protection hidden="1"/>
    </xf>
    <xf numFmtId="49" fontId="5" fillId="12" borderId="12" xfId="0" applyNumberFormat="1" applyFont="1" applyFill="1" applyBorder="1" applyAlignment="1">
      <alignment horizontal="center" vertical="center"/>
    </xf>
    <xf numFmtId="0" fontId="16" fillId="0" borderId="17" xfId="0" applyFont="1" applyBorder="1" applyAlignment="1" applyProtection="1">
      <alignment horizontal="center" vertical="center"/>
      <protection locked="0"/>
    </xf>
    <xf numFmtId="0" fontId="16" fillId="0" borderId="18" xfId="0" applyFont="1" applyBorder="1" applyAlignment="1" applyProtection="1">
      <alignment vertical="center"/>
      <protection locked="0"/>
    </xf>
    <xf numFmtId="0" fontId="16" fillId="0" borderId="19"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6" fillId="0" borderId="21" xfId="0" applyFont="1" applyBorder="1" applyAlignment="1" applyProtection="1">
      <alignment vertical="center"/>
      <protection locked="0"/>
    </xf>
    <xf numFmtId="0" fontId="16" fillId="0" borderId="22"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4" xfId="0" applyFont="1" applyBorder="1" applyAlignment="1" applyProtection="1">
      <alignment vertical="center"/>
      <protection locked="0"/>
    </xf>
    <xf numFmtId="0" fontId="16" fillId="0" borderId="25" xfId="0" applyFont="1" applyBorder="1" applyAlignment="1" applyProtection="1">
      <alignment horizontal="center" vertical="center"/>
      <protection locked="0"/>
    </xf>
    <xf numFmtId="0" fontId="16" fillId="0" borderId="0" xfId="0" applyFont="1" applyAlignment="1" applyProtection="1">
      <alignment horizontal="justify" vertical="top"/>
      <protection hidden="1"/>
    </xf>
    <xf numFmtId="0" fontId="16" fillId="0" borderId="0" xfId="38" applyFont="1" applyAlignment="1" applyProtection="1">
      <alignment vertical="top"/>
      <protection hidden="1"/>
    </xf>
    <xf numFmtId="0" fontId="16" fillId="0" borderId="0" xfId="38" applyNumberFormat="1" applyFont="1" applyFill="1" applyBorder="1" applyAlignment="1" applyProtection="1">
      <alignment vertical="center"/>
      <protection hidden="1"/>
    </xf>
    <xf numFmtId="1" fontId="69" fillId="0" borderId="12" xfId="0" applyNumberFormat="1" applyFont="1" applyBorder="1" applyAlignment="1">
      <alignment vertical="center"/>
    </xf>
    <xf numFmtId="0" fontId="51" fillId="12" borderId="12" xfId="0" applyFont="1" applyFill="1" applyBorder="1" applyAlignment="1" applyProtection="1">
      <alignment horizontal="left" vertical="center" wrapText="1"/>
      <protection hidden="1"/>
    </xf>
    <xf numFmtId="14" fontId="5" fillId="12" borderId="12" xfId="0" applyNumberFormat="1" applyFont="1" applyFill="1" applyBorder="1" applyAlignment="1" applyProtection="1">
      <alignment horizontal="center" vertical="top"/>
      <protection hidden="1"/>
    </xf>
    <xf numFmtId="166" fontId="51" fillId="0" borderId="12" xfId="0" applyNumberFormat="1" applyFont="1" applyBorder="1" applyAlignment="1" applyProtection="1">
      <alignment horizontal="center" vertical="top"/>
      <protection hidden="1"/>
    </xf>
    <xf numFmtId="49" fontId="71" fillId="0" borderId="12" xfId="0" applyNumberFormat="1" applyFont="1" applyBorder="1" applyAlignment="1">
      <alignment horizontal="center" vertical="top"/>
    </xf>
    <xf numFmtId="0" fontId="51" fillId="0" borderId="0" xfId="0" applyFont="1" applyAlignment="1" applyProtection="1">
      <alignment horizontal="center" vertical="top"/>
      <protection hidden="1"/>
    </xf>
    <xf numFmtId="0" fontId="51" fillId="0" borderId="0" xfId="0" applyFont="1" applyAlignment="1" applyProtection="1">
      <alignment vertical="top"/>
      <protection hidden="1"/>
    </xf>
    <xf numFmtId="0" fontId="29" fillId="0" borderId="0" xfId="0" applyFont="1" applyAlignment="1" applyProtection="1">
      <alignment vertical="top"/>
      <protection hidden="1"/>
    </xf>
    <xf numFmtId="0" fontId="29" fillId="0" borderId="0" xfId="0" applyFont="1" applyAlignment="1" applyProtection="1">
      <alignment horizontal="center" vertical="top"/>
      <protection hidden="1"/>
    </xf>
    <xf numFmtId="164" fontId="51" fillId="12" borderId="12" xfId="7" applyFont="1" applyFill="1" applyBorder="1" applyAlignment="1">
      <alignment vertical="top"/>
    </xf>
    <xf numFmtId="0" fontId="5" fillId="11" borderId="12" xfId="0" applyFont="1" applyFill="1" applyBorder="1" applyAlignment="1">
      <alignment horizontal="center" vertical="top"/>
    </xf>
    <xf numFmtId="0" fontId="6" fillId="12" borderId="12" xfId="0" applyFont="1" applyFill="1" applyBorder="1" applyAlignment="1">
      <alignment horizontal="left" vertical="top" wrapText="1"/>
    </xf>
    <xf numFmtId="164" fontId="51" fillId="12" borderId="12" xfId="7" applyFont="1" applyFill="1" applyBorder="1" applyAlignment="1">
      <alignment horizontal="right" vertical="center"/>
    </xf>
    <xf numFmtId="4" fontId="6" fillId="12" borderId="12" xfId="7" applyNumberFormat="1" applyFont="1" applyFill="1" applyBorder="1" applyAlignment="1">
      <alignment horizontal="right" vertical="top" wrapText="1"/>
    </xf>
    <xf numFmtId="4" fontId="15" fillId="0" borderId="12" xfId="39" applyNumberFormat="1" applyFont="1" applyBorder="1" applyAlignment="1" applyProtection="1">
      <alignment horizontal="center" vertical="center" wrapText="1"/>
      <protection hidden="1"/>
    </xf>
    <xf numFmtId="4" fontId="15" fillId="0" borderId="12" xfId="39" applyNumberFormat="1" applyFont="1" applyBorder="1" applyAlignment="1" applyProtection="1">
      <alignment horizontal="center" vertical="center"/>
      <protection hidden="1"/>
    </xf>
    <xf numFmtId="4" fontId="15" fillId="15" borderId="12" xfId="39" applyNumberFormat="1" applyFont="1" applyFill="1" applyBorder="1" applyAlignment="1" applyProtection="1">
      <alignment horizontal="center" vertical="center" wrapText="1"/>
      <protection hidden="1"/>
    </xf>
    <xf numFmtId="0" fontId="15" fillId="15" borderId="12" xfId="39" applyFont="1" applyFill="1" applyBorder="1" applyAlignment="1" applyProtection="1">
      <alignment horizontal="center" vertical="center"/>
      <protection hidden="1"/>
    </xf>
    <xf numFmtId="0" fontId="5" fillId="0" borderId="12" xfId="49" applyFont="1" applyBorder="1" applyAlignment="1">
      <alignment vertical="center" wrapText="1"/>
    </xf>
    <xf numFmtId="0" fontId="5" fillId="0" borderId="12" xfId="49" applyFont="1" applyBorder="1" applyAlignment="1">
      <alignment horizontal="center" vertical="center" wrapText="1"/>
    </xf>
    <xf numFmtId="0" fontId="0" fillId="0" borderId="0" xfId="33" applyFont="1" applyAlignment="1" applyProtection="1">
      <alignment horizontal="left" vertical="top"/>
      <protection hidden="1"/>
    </xf>
    <xf numFmtId="0" fontId="0" fillId="0" borderId="0" xfId="0" applyAlignment="1">
      <alignment horizontal="left" vertical="top" wrapText="1"/>
    </xf>
    <xf numFmtId="2" fontId="5" fillId="2" borderId="12" xfId="36" applyNumberFormat="1" applyFont="1" applyFill="1" applyBorder="1" applyAlignment="1" applyProtection="1">
      <alignment horizontal="center" vertical="center"/>
      <protection locked="0" hidden="1"/>
    </xf>
    <xf numFmtId="2" fontId="72" fillId="14" borderId="12" xfId="56" applyNumberFormat="1" applyFont="1" applyBorder="1" applyAlignment="1" applyProtection="1">
      <alignment horizontal="center" vertical="center"/>
      <protection locked="0"/>
    </xf>
    <xf numFmtId="0" fontId="69" fillId="0" borderId="12" xfId="0" applyFont="1" applyBorder="1" applyAlignment="1">
      <alignment vertical="center"/>
    </xf>
    <xf numFmtId="0" fontId="6" fillId="0" borderId="12" xfId="49" applyFont="1" applyBorder="1" applyAlignment="1">
      <alignment vertical="center" wrapText="1"/>
    </xf>
    <xf numFmtId="0" fontId="0" fillId="0" borderId="0" xfId="34" applyFont="1" applyAlignment="1" applyProtection="1">
      <alignment horizontal="left" vertical="top"/>
      <protection hidden="1"/>
    </xf>
    <xf numFmtId="0" fontId="15" fillId="0" borderId="0" xfId="40" applyFont="1" applyAlignment="1" applyProtection="1">
      <alignment horizontal="right" vertical="top" wrapText="1"/>
      <protection hidden="1"/>
    </xf>
    <xf numFmtId="0" fontId="5" fillId="12" borderId="12" xfId="0" applyFont="1" applyFill="1" applyBorder="1" applyAlignment="1">
      <alignment horizontal="center" vertical="top"/>
    </xf>
    <xf numFmtId="0" fontId="5" fillId="12" borderId="12" xfId="0" applyFont="1" applyFill="1" applyBorder="1" applyAlignment="1" applyProtection="1">
      <alignment horizontal="center" vertical="center"/>
      <protection hidden="1"/>
    </xf>
    <xf numFmtId="181" fontId="5" fillId="12" borderId="12" xfId="0" applyNumberFormat="1" applyFont="1" applyFill="1" applyBorder="1" applyAlignment="1">
      <alignment horizontal="center" vertical="top" wrapText="1"/>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6" fillId="7" borderId="26" xfId="39" applyFont="1" applyFill="1" applyBorder="1" applyAlignment="1" applyProtection="1">
      <alignment horizontal="center" vertical="center"/>
      <protection hidden="1"/>
    </xf>
    <xf numFmtId="0" fontId="6" fillId="7" borderId="3" xfId="39" applyFont="1" applyFill="1" applyBorder="1" applyAlignment="1" applyProtection="1">
      <alignment horizontal="center" vertical="center"/>
      <protection hidden="1"/>
    </xf>
    <xf numFmtId="0" fontId="6"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57" fillId="0" borderId="5" xfId="39" applyFont="1" applyBorder="1" applyAlignment="1" applyProtection="1">
      <alignment horizontal="center" vertical="center" wrapText="1"/>
      <protection hidden="1"/>
    </xf>
    <xf numFmtId="0" fontId="57" fillId="0" borderId="0" xfId="39" applyFont="1" applyAlignment="1" applyProtection="1">
      <alignment horizontal="center" vertical="center" wrapText="1"/>
      <protection hidden="1"/>
    </xf>
    <xf numFmtId="0" fontId="57"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2" fillId="0" borderId="5" xfId="39" applyBorder="1"/>
    <xf numFmtId="0" fontId="2" fillId="0" borderId="0" xfId="39"/>
    <xf numFmtId="0" fontId="2"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0" fillId="0" borderId="34" xfId="0" applyBorder="1" applyAlignment="1" applyProtection="1">
      <alignment horizontal="left" vertical="center"/>
      <protection locked="0"/>
    </xf>
    <xf numFmtId="0" fontId="16" fillId="0" borderId="13"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5" fillId="0" borderId="34" xfId="39" applyFont="1" applyBorder="1" applyAlignment="1" applyProtection="1">
      <alignment horizontal="justify" vertical="top" wrapText="1"/>
      <protection locked="0"/>
    </xf>
    <xf numFmtId="0" fontId="5" fillId="0" borderId="13" xfId="39" applyFont="1" applyBorder="1" applyAlignment="1" applyProtection="1">
      <alignment horizontal="justify" vertical="top" wrapText="1"/>
      <protection locked="0"/>
    </xf>
    <xf numFmtId="0" fontId="5" fillId="0" borderId="35" xfId="39" applyFont="1" applyBorder="1" applyAlignment="1" applyProtection="1">
      <alignment horizontal="justify" vertical="top" wrapText="1"/>
      <protection locked="0"/>
    </xf>
    <xf numFmtId="0" fontId="15" fillId="3" borderId="0" xfId="0" applyFont="1" applyFill="1" applyAlignment="1" applyProtection="1">
      <alignment horizontal="center" vertical="center"/>
      <protection hidden="1"/>
    </xf>
    <xf numFmtId="0" fontId="15" fillId="3" borderId="26" xfId="0" applyFont="1" applyFill="1" applyBorder="1" applyAlignment="1" applyProtection="1">
      <alignment horizontal="center" vertical="center"/>
      <protection hidden="1"/>
    </xf>
    <xf numFmtId="0" fontId="15" fillId="3" borderId="36" xfId="0" applyFont="1" applyFill="1" applyBorder="1" applyAlignment="1" applyProtection="1">
      <alignment horizontal="center" vertical="center"/>
      <protection hidden="1"/>
    </xf>
    <xf numFmtId="0" fontId="16" fillId="0" borderId="34" xfId="0" applyFont="1" applyBorder="1" applyAlignment="1" applyProtection="1">
      <alignment horizontal="left" vertical="center"/>
      <protection locked="0"/>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5" fillId="0" borderId="3" xfId="35" applyFont="1" applyBorder="1" applyAlignment="1" applyProtection="1">
      <alignment horizontal="center" vertical="center"/>
      <protection hidden="1"/>
    </xf>
    <xf numFmtId="0" fontId="51"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1" fontId="6" fillId="0" borderId="26" xfId="0" applyNumberFormat="1" applyFont="1" applyBorder="1" applyAlignment="1" applyProtection="1">
      <alignment horizontal="center" vertical="center" wrapText="1"/>
      <protection hidden="1"/>
    </xf>
    <xf numFmtId="1" fontId="6" fillId="0" borderId="3" xfId="0" applyNumberFormat="1" applyFont="1" applyBorder="1" applyAlignment="1" applyProtection="1">
      <alignment horizontal="center" vertical="center" wrapText="1"/>
      <protection hidden="1"/>
    </xf>
    <xf numFmtId="1" fontId="6" fillId="0" borderId="14" xfId="0" applyNumberFormat="1" applyFont="1" applyBorder="1" applyAlignment="1" applyProtection="1">
      <alignment horizontal="center" vertical="center" wrapText="1"/>
      <protection hidden="1"/>
    </xf>
    <xf numFmtId="0" fontId="51" fillId="12" borderId="26" xfId="0" applyFont="1" applyFill="1" applyBorder="1" applyAlignment="1" applyProtection="1">
      <alignment horizontal="left" vertical="top" wrapText="1"/>
      <protection hidden="1"/>
    </xf>
    <xf numFmtId="0" fontId="51" fillId="12" borderId="3" xfId="0" applyFont="1" applyFill="1" applyBorder="1" applyAlignment="1" applyProtection="1">
      <alignment horizontal="left" vertical="top" wrapText="1"/>
      <protection hidden="1"/>
    </xf>
    <xf numFmtId="0" fontId="51" fillId="12" borderId="14" xfId="0" applyFont="1" applyFill="1" applyBorder="1" applyAlignment="1" applyProtection="1">
      <alignment horizontal="left" vertical="top" wrapText="1"/>
      <protection hidden="1"/>
    </xf>
    <xf numFmtId="0" fontId="15" fillId="0" borderId="0" xfId="40" applyFont="1" applyAlignment="1" applyProtection="1">
      <alignment horizontal="left" vertical="top" wrapText="1"/>
      <protection hidden="1"/>
    </xf>
    <xf numFmtId="0" fontId="15"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1" fontId="59" fillId="12" borderId="26" xfId="0" applyNumberFormat="1" applyFont="1" applyFill="1" applyBorder="1" applyAlignment="1" applyProtection="1">
      <alignment horizontal="left" vertical="top" wrapText="1"/>
      <protection hidden="1"/>
    </xf>
    <xf numFmtId="1" fontId="59" fillId="12" borderId="3" xfId="0" applyNumberFormat="1" applyFont="1" applyFill="1" applyBorder="1" applyAlignment="1" applyProtection="1">
      <alignment horizontal="left" vertical="top" wrapText="1"/>
      <protection hidden="1"/>
    </xf>
    <xf numFmtId="1" fontId="59" fillId="12" borderId="14" xfId="0" applyNumberFormat="1" applyFont="1" applyFill="1" applyBorder="1" applyAlignment="1" applyProtection="1">
      <alignment horizontal="left" vertical="top" wrapText="1"/>
      <protection hidden="1"/>
    </xf>
    <xf numFmtId="0" fontId="68" fillId="13" borderId="0" xfId="0" applyFont="1" applyFill="1" applyAlignment="1" applyProtection="1">
      <alignment horizontal="center" vertical="center" wrapText="1"/>
      <protection hidden="1"/>
    </xf>
    <xf numFmtId="0" fontId="53" fillId="0" borderId="26" xfId="0" applyFont="1" applyBorder="1" applyAlignment="1" applyProtection="1">
      <alignment horizontal="left" vertical="top" wrapText="1"/>
      <protection hidden="1"/>
    </xf>
    <xf numFmtId="0" fontId="53" fillId="0" borderId="3" xfId="0" applyFont="1" applyBorder="1" applyAlignment="1" applyProtection="1">
      <alignment horizontal="left" vertical="top"/>
      <protection hidden="1"/>
    </xf>
    <xf numFmtId="0" fontId="53" fillId="0" borderId="14" xfId="0" applyFont="1" applyBorder="1" applyAlignment="1" applyProtection="1">
      <alignment horizontal="left" vertical="top"/>
      <protection hidden="1"/>
    </xf>
    <xf numFmtId="49" fontId="47"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5" fillId="0" borderId="0" xfId="40" applyFont="1" applyAlignment="1" applyProtection="1">
      <alignment horizontal="left" vertical="center" wrapText="1"/>
      <protection hidden="1"/>
    </xf>
    <xf numFmtId="0" fontId="15" fillId="0" borderId="0" xfId="0" applyFont="1" applyAlignment="1" applyProtection="1">
      <alignment horizontal="center" vertical="top"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4" fillId="0" borderId="0" xfId="0" applyFont="1" applyAlignment="1">
      <alignment horizontal="center" vertical="top" wrapText="1"/>
    </xf>
    <xf numFmtId="0" fontId="15" fillId="0" borderId="12" xfId="39" applyFont="1" applyBorder="1" applyAlignment="1" applyProtection="1">
      <alignment horizontal="justify" vertical="center" wrapText="1"/>
      <protection hidden="1"/>
    </xf>
    <xf numFmtId="0" fontId="0" fillId="0" borderId="12" xfId="39" applyFont="1" applyBorder="1" applyAlignment="1" applyProtection="1">
      <alignment horizontal="justify" vertical="center" wrapText="1"/>
      <protection hidden="1"/>
    </xf>
    <xf numFmtId="0" fontId="16" fillId="0" borderId="12" xfId="39" applyFont="1" applyBorder="1" applyAlignment="1" applyProtection="1">
      <alignment horizontal="justify" vertical="center" wrapText="1"/>
      <protection hidden="1"/>
    </xf>
    <xf numFmtId="0" fontId="15" fillId="0" borderId="0" xfId="39" applyFont="1" applyAlignment="1" applyProtection="1">
      <alignment horizontal="left" vertical="top" wrapText="1"/>
      <protection hidden="1"/>
    </xf>
    <xf numFmtId="0" fontId="15" fillId="4" borderId="12" xfId="39" applyFont="1" applyFill="1" applyBorder="1" applyAlignment="1" applyProtection="1">
      <alignment horizontal="left" vertical="center" wrapText="1"/>
      <protection hidden="1"/>
    </xf>
    <xf numFmtId="0" fontId="51"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5" fillId="0" borderId="12" xfId="39" applyFont="1" applyBorder="1" applyAlignment="1" applyProtection="1">
      <alignment horizontal="center" vertical="center" wrapText="1"/>
      <protection hidden="1"/>
    </xf>
    <xf numFmtId="0" fontId="15" fillId="11" borderId="26" xfId="39" applyFont="1" applyFill="1" applyBorder="1" applyAlignment="1" applyProtection="1">
      <alignment horizontal="center" vertical="center" wrapText="1"/>
      <protection hidden="1"/>
    </xf>
    <xf numFmtId="0" fontId="15" fillId="11" borderId="14" xfId="39" applyFont="1" applyFill="1" applyBorder="1" applyAlignment="1" applyProtection="1">
      <alignment horizontal="center" vertical="center" wrapText="1"/>
      <protection hidden="1"/>
    </xf>
    <xf numFmtId="0" fontId="0" fillId="0" borderId="38" xfId="39" applyFont="1" applyBorder="1" applyAlignment="1" applyProtection="1">
      <alignment horizontal="center" vertical="center" wrapText="1"/>
      <protection hidden="1"/>
    </xf>
    <xf numFmtId="0" fontId="16" fillId="0" borderId="6" xfId="39" applyFont="1" applyBorder="1" applyAlignment="1" applyProtection="1">
      <alignment horizontal="center" vertical="center" wrapText="1"/>
      <protection hidden="1"/>
    </xf>
    <xf numFmtId="0" fontId="15" fillId="15" borderId="12" xfId="39" applyFont="1" applyFill="1" applyBorder="1" applyAlignment="1" applyProtection="1">
      <alignment horizontal="left" vertical="center" wrapText="1"/>
      <protection hidden="1"/>
    </xf>
    <xf numFmtId="0" fontId="15" fillId="15" borderId="26" xfId="39" applyFont="1" applyFill="1" applyBorder="1" applyAlignment="1" applyProtection="1">
      <alignment horizontal="left" vertical="center" wrapText="1"/>
      <protection hidden="1"/>
    </xf>
    <xf numFmtId="0" fontId="15" fillId="15" borderId="14" xfId="39" applyFont="1" applyFill="1" applyBorder="1" applyAlignment="1" applyProtection="1">
      <alignment horizontal="left" vertical="center" wrapText="1"/>
      <protection hidden="1"/>
    </xf>
    <xf numFmtId="0" fontId="15" fillId="0" borderId="26" xfId="39" applyFont="1" applyBorder="1" applyAlignment="1" applyProtection="1">
      <alignment horizontal="center" vertical="center" wrapText="1"/>
      <protection hidden="1"/>
    </xf>
    <xf numFmtId="0" fontId="15" fillId="0" borderId="14" xfId="39" applyFont="1" applyBorder="1" applyAlignment="1" applyProtection="1">
      <alignment horizontal="center" vertical="center" wrapText="1"/>
      <protection hidden="1"/>
    </xf>
    <xf numFmtId="0" fontId="15" fillId="0" borderId="0" xfId="33" applyFont="1" applyAlignment="1" applyProtection="1">
      <alignment horizontal="left" vertical="center" indent="2"/>
      <protection hidden="1"/>
    </xf>
    <xf numFmtId="0" fontId="15" fillId="0" borderId="26" xfId="38" applyFont="1" applyBorder="1" applyAlignment="1" applyProtection="1">
      <alignment horizontal="justify" vertical="top" wrapText="1"/>
      <protection hidden="1"/>
    </xf>
    <xf numFmtId="0" fontId="16" fillId="0" borderId="3" xfId="38" applyFont="1" applyBorder="1" applyAlignment="1" applyProtection="1">
      <alignment horizontal="justify" vertical="top"/>
      <protection hidden="1"/>
    </xf>
    <xf numFmtId="0" fontId="16"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6" fillId="0" borderId="8" xfId="38" applyFont="1" applyBorder="1" applyAlignment="1" applyProtection="1">
      <alignment horizontal="left" vertical="center" wrapText="1"/>
      <protection hidden="1"/>
    </xf>
    <xf numFmtId="0" fontId="15" fillId="8" borderId="0" xfId="38" applyNumberFormat="1" applyFont="1" applyFill="1" applyBorder="1" applyAlignment="1" applyProtection="1">
      <alignment horizontal="center" vertical="center" wrapText="1"/>
      <protection hidden="1"/>
    </xf>
    <xf numFmtId="0" fontId="16" fillId="0" borderId="0" xfId="0" applyFont="1" applyAlignment="1" applyProtection="1">
      <alignment horizontal="justify" vertical="top" wrapText="1"/>
      <protection hidden="1"/>
    </xf>
    <xf numFmtId="0" fontId="16" fillId="0" borderId="0" xfId="38"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6"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6" fillId="0" borderId="3" xfId="38" applyFont="1" applyBorder="1" applyAlignment="1" applyProtection="1">
      <alignment horizontal="left" vertical="top" wrapText="1"/>
      <protection hidden="1"/>
    </xf>
    <xf numFmtId="0" fontId="16" fillId="0" borderId="14" xfId="38" applyFont="1" applyBorder="1" applyAlignment="1" applyProtection="1">
      <alignment horizontal="left" vertical="top" wrapText="1"/>
      <protection hidden="1"/>
    </xf>
    <xf numFmtId="10" fontId="16" fillId="2" borderId="26" xfId="38" applyNumberFormat="1" applyFont="1" applyFill="1" applyBorder="1" applyAlignment="1" applyProtection="1">
      <alignment horizontal="center" vertical="center"/>
      <protection locked="0"/>
    </xf>
    <xf numFmtId="10" fontId="16" fillId="2" borderId="3" xfId="38" applyNumberFormat="1" applyFont="1" applyFill="1" applyBorder="1" applyAlignment="1" applyProtection="1">
      <alignment horizontal="center" vertical="center"/>
      <protection locked="0"/>
    </xf>
    <xf numFmtId="10" fontId="16" fillId="2" borderId="14" xfId="38" applyNumberFormat="1" applyFont="1" applyFill="1" applyBorder="1" applyAlignment="1" applyProtection="1">
      <alignment horizontal="center" vertical="center"/>
      <protection locked="0"/>
    </xf>
    <xf numFmtId="0" fontId="15" fillId="0" borderId="0" xfId="38" applyNumberFormat="1" applyFont="1" applyFill="1" applyBorder="1" applyAlignment="1" applyProtection="1">
      <alignment horizontal="left" vertical="top"/>
      <protection hidden="1"/>
    </xf>
    <xf numFmtId="0" fontId="48" fillId="0" borderId="3" xfId="38" applyFont="1" applyBorder="1" applyAlignment="1" applyProtection="1">
      <alignment horizontal="center" vertical="center" wrapText="1"/>
      <protection hidden="1"/>
    </xf>
    <xf numFmtId="0" fontId="66" fillId="0" borderId="0" xfId="33" applyFont="1" applyAlignment="1" applyProtection="1">
      <alignment horizontal="center" vertical="center"/>
      <protection hidden="1"/>
    </xf>
    <xf numFmtId="0" fontId="5" fillId="0" borderId="0" xfId="33" applyFont="1" applyAlignment="1" applyProtection="1">
      <alignment horizontal="justify" vertical="top"/>
      <protection hidden="1"/>
    </xf>
    <xf numFmtId="0" fontId="16" fillId="0" borderId="37" xfId="0" applyFont="1" applyBorder="1" applyAlignment="1" applyProtection="1">
      <alignment horizontal="left" vertical="center" indent="2"/>
      <protection hidden="1"/>
    </xf>
    <xf numFmtId="176" fontId="15" fillId="0" borderId="0" xfId="33" applyNumberFormat="1" applyFont="1" applyAlignment="1" applyProtection="1">
      <alignment horizontal="left" vertical="center" indent="1"/>
      <protection hidden="1"/>
    </xf>
    <xf numFmtId="0" fontId="6" fillId="0" borderId="0" xfId="33" applyFont="1" applyAlignment="1" applyProtection="1">
      <alignment horizontal="justify" vertical="center"/>
      <protection hidden="1"/>
    </xf>
    <xf numFmtId="0" fontId="0" fillId="0" borderId="0" xfId="33" applyFont="1" applyAlignment="1" applyProtection="1">
      <alignment vertical="top" wrapText="1"/>
      <protection hidden="1"/>
    </xf>
    <xf numFmtId="0" fontId="0" fillId="0" borderId="0" xfId="0" applyAlignment="1">
      <alignment vertical="top" wrapText="1"/>
    </xf>
    <xf numFmtId="0" fontId="5" fillId="0" borderId="0" xfId="33" applyFont="1" applyAlignment="1" applyProtection="1">
      <alignment horizontal="left" vertical="top"/>
      <protection hidden="1"/>
    </xf>
    <xf numFmtId="0" fontId="5" fillId="0" borderId="0" xfId="33" applyFont="1" applyAlignment="1" applyProtection="1">
      <alignment horizontal="justify" vertical="center"/>
      <protection hidden="1"/>
    </xf>
    <xf numFmtId="0" fontId="16" fillId="2" borderId="13" xfId="0" applyFont="1" applyFill="1" applyBorder="1" applyAlignment="1" applyProtection="1">
      <alignment horizontal="left" vertical="center"/>
      <protection locked="0"/>
    </xf>
    <xf numFmtId="0" fontId="16" fillId="0" borderId="11" xfId="0" applyFont="1" applyBorder="1" applyAlignment="1" applyProtection="1">
      <alignment horizontal="left" vertical="center" indent="2"/>
      <protection hidden="1"/>
    </xf>
    <xf numFmtId="0" fontId="16" fillId="0" borderId="0" xfId="0" applyFont="1" applyAlignment="1" applyProtection="1">
      <alignment horizontal="left" vertical="center" indent="2"/>
      <protection hidden="1"/>
    </xf>
    <xf numFmtId="0" fontId="16" fillId="0" borderId="13" xfId="0" applyFont="1" applyBorder="1" applyAlignment="1" applyProtection="1">
      <alignment horizontal="left" vertical="center" indent="2"/>
      <protection hidden="1"/>
    </xf>
    <xf numFmtId="0" fontId="0" fillId="0" borderId="0" xfId="33" applyFont="1" applyAlignment="1" applyProtection="1">
      <alignment horizontal="left" vertical="top" wrapText="1"/>
      <protection hidden="1"/>
    </xf>
    <xf numFmtId="0" fontId="0" fillId="0" borderId="0" xfId="33" applyFont="1" applyAlignment="1" applyProtection="1">
      <alignment horizontal="justify" vertical="top"/>
      <protection hidden="1"/>
    </xf>
    <xf numFmtId="0" fontId="16" fillId="0" borderId="0" xfId="33" applyFont="1" applyAlignment="1" applyProtection="1">
      <alignment horizontal="justify" vertical="top"/>
      <protection hidden="1"/>
    </xf>
    <xf numFmtId="0" fontId="15"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6" fillId="2" borderId="0" xfId="33" applyFont="1" applyFill="1" applyAlignment="1" applyProtection="1">
      <alignment horizontal="left" vertical="center"/>
      <protection locked="0"/>
    </xf>
    <xf numFmtId="176" fontId="16" fillId="0" borderId="0" xfId="33" applyNumberFormat="1" applyFont="1" applyAlignment="1" applyProtection="1">
      <alignment horizontal="left" vertical="center"/>
      <protection hidden="1"/>
    </xf>
    <xf numFmtId="0" fontId="6" fillId="0" borderId="0" xfId="33" applyFont="1" applyAlignment="1" applyProtection="1">
      <alignment horizontal="justify" vertical="top"/>
      <protection hidden="1"/>
    </xf>
    <xf numFmtId="0" fontId="5" fillId="2" borderId="12" xfId="36" applyFont="1" applyFill="1" applyBorder="1" applyAlignment="1" applyProtection="1">
      <alignment horizontal="center" vertical="center"/>
      <protection locked="0" hidden="1"/>
    </xf>
    <xf numFmtId="1" fontId="0" fillId="11" borderId="12" xfId="0" applyNumberFormat="1" applyFont="1" applyFill="1" applyBorder="1" applyAlignment="1">
      <alignment horizontal="center" vertical="center"/>
    </xf>
    <xf numFmtId="1" fontId="5" fillId="0" borderId="12" xfId="0" applyNumberFormat="1" applyFont="1" applyBorder="1" applyAlignment="1">
      <alignment horizontal="center" vertical="center" wrapText="1"/>
    </xf>
    <xf numFmtId="1" fontId="5" fillId="0" borderId="12" xfId="0" applyNumberFormat="1" applyFont="1" applyBorder="1" applyAlignment="1">
      <alignment horizontal="left" vertical="center" wrapText="1"/>
    </xf>
    <xf numFmtId="2" fontId="5" fillId="0" borderId="12" xfId="0" applyNumberFormat="1" applyFont="1" applyBorder="1" applyAlignment="1">
      <alignment horizontal="center" vertical="center" wrapText="1"/>
    </xf>
    <xf numFmtId="4" fontId="25" fillId="0" borderId="12" xfId="0" applyNumberFormat="1" applyFont="1" applyBorder="1" applyAlignment="1">
      <alignment horizontal="right" vertical="center" wrapText="1"/>
    </xf>
    <xf numFmtId="0" fontId="5" fillId="0" borderId="12" xfId="0" applyFont="1" applyBorder="1" applyAlignment="1">
      <alignment horizontal="left" vertical="center" wrapText="1"/>
    </xf>
    <xf numFmtId="0" fontId="5" fillId="0" borderId="12" xfId="0" applyFont="1" applyBorder="1" applyAlignment="1">
      <alignment horizontal="center" vertical="center" wrapText="1"/>
    </xf>
    <xf numFmtId="169" fontId="5" fillId="12" borderId="12" xfId="32" applyNumberFormat="1" applyFont="1" applyFill="1" applyBorder="1" applyAlignment="1">
      <alignment horizontal="center" vertical="center" wrapText="1"/>
    </xf>
    <xf numFmtId="0" fontId="0" fillId="0" borderId="0" xfId="0" applyFont="1" applyAlignment="1" applyProtection="1">
      <alignment vertical="top"/>
      <protection hidden="1"/>
    </xf>
    <xf numFmtId="14" fontId="0" fillId="0" borderId="0" xfId="0" applyNumberFormat="1" applyFont="1" applyAlignment="1" applyProtection="1">
      <alignment horizontal="center" vertical="top"/>
      <protection hidden="1"/>
    </xf>
    <xf numFmtId="0" fontId="0" fillId="0" borderId="0" xfId="0" applyFont="1" applyAlignment="1" applyProtection="1">
      <alignment horizontal="center" vertical="center"/>
      <protection hidden="1"/>
    </xf>
    <xf numFmtId="2" fontId="0" fillId="0" borderId="0" xfId="0" applyNumberFormat="1" applyFont="1" applyAlignment="1" applyProtection="1">
      <alignment horizontal="right" vertical="top"/>
      <protection hidden="1"/>
    </xf>
    <xf numFmtId="0" fontId="72" fillId="14" borderId="12" xfId="56" applyFont="1" applyBorder="1" applyAlignment="1" applyProtection="1">
      <alignment horizontal="center" vertical="center"/>
      <protection locked="0"/>
    </xf>
    <xf numFmtId="0" fontId="0" fillId="11" borderId="12" xfId="0" applyFont="1" applyFill="1" applyBorder="1" applyAlignment="1">
      <alignment horizontal="center" vertical="center"/>
    </xf>
    <xf numFmtId="1" fontId="73" fillId="0" borderId="12" xfId="0" applyNumberFormat="1" applyFont="1" applyBorder="1" applyAlignment="1">
      <alignment vertical="center" wrapText="1"/>
    </xf>
    <xf numFmtId="3" fontId="5" fillId="0" borderId="12" xfId="49" applyNumberFormat="1" applyFont="1" applyBorder="1" applyAlignment="1">
      <alignment horizontal="center" vertical="center" wrapText="1"/>
    </xf>
    <xf numFmtId="4" fontId="5" fillId="2" borderId="12" xfId="36" applyNumberFormat="1" applyFont="1" applyFill="1" applyBorder="1" applyAlignment="1" applyProtection="1">
      <alignment horizontal="center" vertical="center"/>
      <protection locked="0" hidden="1"/>
    </xf>
    <xf numFmtId="181" fontId="5" fillId="0" borderId="12" xfId="49" applyNumberFormat="1" applyFont="1" applyBorder="1" applyAlignment="1">
      <alignment horizontal="center" vertical="center" wrapText="1"/>
    </xf>
    <xf numFmtId="164" fontId="5" fillId="0" borderId="12" xfId="49" applyNumberFormat="1" applyFont="1" applyBorder="1" applyAlignment="1">
      <alignment horizontal="center" vertical="center" wrapText="1"/>
    </xf>
    <xf numFmtId="4" fontId="5" fillId="0" borderId="12" xfId="0" applyNumberFormat="1" applyFont="1" applyBorder="1" applyAlignment="1">
      <alignment horizontal="right" vertical="center" wrapText="1"/>
    </xf>
    <xf numFmtId="0" fontId="0" fillId="10" borderId="0" xfId="0" applyFont="1" applyFill="1" applyAlignment="1" applyProtection="1">
      <alignment vertical="top"/>
      <protection hidden="1"/>
    </xf>
    <xf numFmtId="0" fontId="74" fillId="12" borderId="26" xfId="0" applyFont="1" applyFill="1" applyBorder="1" applyAlignment="1">
      <alignment horizontal="center" vertical="center"/>
    </xf>
    <xf numFmtId="0" fontId="74" fillId="12" borderId="3" xfId="0" applyFont="1" applyFill="1" applyBorder="1" applyAlignment="1">
      <alignment horizontal="center" vertical="center"/>
    </xf>
    <xf numFmtId="0" fontId="74" fillId="12" borderId="14" xfId="0" applyFont="1" applyFill="1" applyBorder="1" applyAlignment="1">
      <alignment horizontal="center" vertical="center"/>
    </xf>
  </cellXfs>
  <cellStyles count="57">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3" xfId="17" xr:uid="{00000000-0005-0000-0000-000010000000}"/>
    <cellStyle name="Comma 4" xfId="51" xr:uid="{281F6B8A-22EC-4600-B37F-772B5863D5BA}"/>
    <cellStyle name="Comma 5" xfId="53" xr:uid="{432DEC2E-BBCE-4D46-A566-9D38975629B8}"/>
    <cellStyle name="Comma 6" xfId="55" xr:uid="{8D2942E9-9982-41E5-86B3-D91066716743}"/>
    <cellStyle name="Excel Built-in Normal" xfId="18" xr:uid="{00000000-0005-0000-0000-000011000000}"/>
    <cellStyle name="Formula" xfId="19" xr:uid="{00000000-0005-0000-0000-000012000000}"/>
    <cellStyle name="Good" xfId="56" builtinId="26"/>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1" xfId="26" xr:uid="{00000000-0005-0000-0000-00001A000000}"/>
    <cellStyle name="Normal 13" xfId="27" xr:uid="{00000000-0005-0000-0000-00001B000000}"/>
    <cellStyle name="Normal 18" xfId="28" xr:uid="{00000000-0005-0000-0000-00001C000000}"/>
    <cellStyle name="Normal 2" xfId="29" xr:uid="{00000000-0005-0000-0000-00001D000000}"/>
    <cellStyle name="Normal 2 2" xfId="30" xr:uid="{00000000-0005-0000-0000-00001E000000}"/>
    <cellStyle name="Normal 2 2 2" xfId="49" xr:uid="{37472D30-556E-43D4-807B-85D7ADF4693D}"/>
    <cellStyle name="Normal 2 4" xfId="50" xr:uid="{455C4370-3626-484A-A31C-DA3C5B02D3D0}"/>
    <cellStyle name="Normal 3" xfId="31" xr:uid="{00000000-0005-0000-0000-00001F000000}"/>
    <cellStyle name="Normal 4" xfId="32" xr:uid="{00000000-0005-0000-0000-000020000000}"/>
    <cellStyle name="Normal 5" xfId="48" xr:uid="{22013933-C37C-40A2-BE69-289BE7E2DF0F}"/>
    <cellStyle name="Normal 6" xfId="52" xr:uid="{A6137D7F-1BEF-4C04-905F-B1A3229DC474}"/>
    <cellStyle name="Normal 7" xfId="54" xr:uid="{6C47D33F-BB2C-4AC8-B180-32FCBDA02E92}"/>
    <cellStyle name="Normal_Annexures TW 04" xfId="33" xr:uid="{00000000-0005-0000-0000-000021000000}"/>
    <cellStyle name="Normal_Attach 3(JV)" xfId="34" xr:uid="{00000000-0005-0000-0000-000022000000}"/>
    <cellStyle name="Normal_Attacments TW 04" xfId="35" xr:uid="{00000000-0005-0000-0000-000023000000}"/>
    <cellStyle name="Normal_pgcil-tivim-pricesched" xfId="36" xr:uid="{00000000-0005-0000-0000-000024000000}"/>
    <cellStyle name="Normal_pgcil-tivim-pricesched_Sch-1" xfId="37" xr:uid="{00000000-0005-0000-0000-000025000000}"/>
    <cellStyle name="Normal_PRICE SCHEDULE-4 to 6-A4"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PRICE-SCHE Bihar-Rev-2-corrections_Price_Schedules for Insulator Package Rev-01" xfId="42" xr:uid="{00000000-0005-0000-0000-00002A000000}"/>
    <cellStyle name="Normal_Sch-1" xfId="43" xr:uid="{00000000-0005-0000-0000-00002B000000}"/>
    <cellStyle name="Percent" xfId="44" builtinId="5"/>
    <cellStyle name="Popis" xfId="45" xr:uid="{00000000-0005-0000-0000-00002D000000}"/>
    <cellStyle name="Sledovaný hypertextový odkaz" xfId="46" xr:uid="{00000000-0005-0000-0000-00002E000000}"/>
    <cellStyle name="Standard_BS14" xfId="47" xr:uid="{00000000-0005-0000-0000-00002F000000}"/>
  </cellStyles>
  <dxfs count="3">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1131651</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4</xdr:col>
      <xdr:colOff>19050</xdr:colOff>
      <xdr:row>10</xdr:row>
      <xdr:rowOff>228600</xdr:rowOff>
    </xdr:from>
    <xdr:to>
      <xdr:col>4</xdr:col>
      <xdr:colOff>1552575</xdr:colOff>
      <xdr:row>12</xdr:row>
      <xdr:rowOff>200025</xdr:rowOff>
    </xdr:to>
    <xdr:pic>
      <xdr:nvPicPr>
        <xdr:cNvPr id="105477" name="Picture 3">
          <a:extLst>
            <a:ext uri="{FF2B5EF4-FFF2-40B4-BE49-F238E27FC236}">
              <a16:creationId xmlns:a16="http://schemas.microsoft.com/office/drawing/2014/main" id="{00000000-0008-0000-0100-0000059C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10450" y="354330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106502" name="Group 6">
          <a:hlinkClick xmlns:r="http://schemas.openxmlformats.org/officeDocument/2006/relationships" r:id="rId1" tooltip="Click for Sch-1"/>
          <a:extLst>
            <a:ext uri="{FF2B5EF4-FFF2-40B4-BE49-F238E27FC236}">
              <a16:creationId xmlns:a16="http://schemas.microsoft.com/office/drawing/2014/main" id="{00000000-0008-0000-0200-000006A00100}"/>
            </a:ext>
          </a:extLst>
        </xdr:cNvPr>
        <xdr:cNvGrpSpPr>
          <a:grpSpLocks/>
        </xdr:cNvGrpSpPr>
      </xdr:nvGrpSpPr>
      <xdr:grpSpPr bwMode="auto">
        <a:xfrm>
          <a:off x="8004175" y="209550"/>
          <a:ext cx="1111250" cy="846667"/>
          <a:chOff x="804" y="5"/>
          <a:chExt cx="116" cy="73"/>
        </a:xfrm>
      </xdr:grpSpPr>
      <xdr:sp macro="" textlink="">
        <xdr:nvSpPr>
          <xdr:cNvPr id="106503" name="AutoShape 2">
            <a:extLst>
              <a:ext uri="{FF2B5EF4-FFF2-40B4-BE49-F238E27FC236}">
                <a16:creationId xmlns:a16="http://schemas.microsoft.com/office/drawing/2014/main" id="{00000000-0008-0000-0200-000007A0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200-0000032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7524" name="AutoShape 39">
          <a:extLst>
            <a:ext uri="{FF2B5EF4-FFF2-40B4-BE49-F238E27FC236}">
              <a16:creationId xmlns:a16="http://schemas.microsoft.com/office/drawing/2014/main" id="{00000000-0008-0000-0300-000004A40100}"/>
            </a:ext>
          </a:extLst>
        </xdr:cNvPr>
        <xdr:cNvSpPr>
          <a:spLocks noChangeArrowheads="1"/>
        </xdr:cNvSpPr>
      </xdr:nvSpPr>
      <xdr:spPr bwMode="auto">
        <a:xfrm>
          <a:off x="97059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842090</xdr:colOff>
      <xdr:row>0</xdr:row>
      <xdr:rowOff>131674</xdr:rowOff>
    </xdr:from>
    <xdr:to>
      <xdr:col>6</xdr:col>
      <xdr:colOff>913507</xdr:colOff>
      <xdr:row>2</xdr:row>
      <xdr:rowOff>109156</xdr:rowOff>
    </xdr:to>
    <xdr:sp macro="" textlink="">
      <xdr:nvSpPr>
        <xdr:cNvPr id="6" name="Text Box 3">
          <a:hlinkClick xmlns:r="http://schemas.openxmlformats.org/officeDocument/2006/relationships" r:id="rId1"/>
          <a:extLst>
            <a:ext uri="{FF2B5EF4-FFF2-40B4-BE49-F238E27FC236}">
              <a16:creationId xmlns:a16="http://schemas.microsoft.com/office/drawing/2014/main" id="{00000000-0008-0000-0300-000006000000}"/>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8550" name="Group 5">
          <a:extLst>
            <a:ext uri="{FF2B5EF4-FFF2-40B4-BE49-F238E27FC236}">
              <a16:creationId xmlns:a16="http://schemas.microsoft.com/office/drawing/2014/main" id="{00000000-0008-0000-0400-000006A80100}"/>
            </a:ext>
          </a:extLst>
        </xdr:cNvPr>
        <xdr:cNvGrpSpPr>
          <a:grpSpLocks/>
        </xdr:cNvGrpSpPr>
      </xdr:nvGrpSpPr>
      <xdr:grpSpPr bwMode="auto">
        <a:xfrm>
          <a:off x="11663205" y="0"/>
          <a:ext cx="2414536" cy="656806"/>
          <a:chOff x="5992911" y="0"/>
          <a:chExt cx="2419036" cy="769027"/>
        </a:xfrm>
      </xdr:grpSpPr>
      <xdr:sp macro="" textlink="">
        <xdr:nvSpPr>
          <xdr:cNvPr id="108551" name="AutoShape 2">
            <a:hlinkClick xmlns:r="http://schemas.openxmlformats.org/officeDocument/2006/relationships" r:id="rId1"/>
            <a:extLst>
              <a:ext uri="{FF2B5EF4-FFF2-40B4-BE49-F238E27FC236}">
                <a16:creationId xmlns:a16="http://schemas.microsoft.com/office/drawing/2014/main" id="{00000000-0008-0000-0400-000007A8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00000000-0008-0000-0400-000006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9572" name="AutoShape 39">
          <a:extLst>
            <a:ext uri="{FF2B5EF4-FFF2-40B4-BE49-F238E27FC236}">
              <a16:creationId xmlns:a16="http://schemas.microsoft.com/office/drawing/2014/main" id="{00000000-0008-0000-0500-000004AC0100}"/>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849710</xdr:colOff>
      <xdr:row>0</xdr:row>
      <xdr:rowOff>124054</xdr:rowOff>
    </xdr:from>
    <xdr:to>
      <xdr:col>6</xdr:col>
      <xdr:colOff>895486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10598" name="Group 5">
          <a:extLst>
            <a:ext uri="{FF2B5EF4-FFF2-40B4-BE49-F238E27FC236}">
              <a16:creationId xmlns:a16="http://schemas.microsoft.com/office/drawing/2014/main" id="{00000000-0008-0000-0600-000006B00100}"/>
            </a:ext>
          </a:extLst>
        </xdr:cNvPr>
        <xdr:cNvGrpSpPr>
          <a:grpSpLocks/>
        </xdr:cNvGrpSpPr>
      </xdr:nvGrpSpPr>
      <xdr:grpSpPr bwMode="auto">
        <a:xfrm>
          <a:off x="9182100" y="0"/>
          <a:ext cx="2419350" cy="762000"/>
          <a:chOff x="5992911" y="0"/>
          <a:chExt cx="2419036" cy="769027"/>
        </a:xfrm>
      </xdr:grpSpPr>
      <xdr:sp macro="" textlink="">
        <xdr:nvSpPr>
          <xdr:cNvPr id="110599" name="AutoShape 2">
            <a:hlinkClick xmlns:r="http://schemas.openxmlformats.org/officeDocument/2006/relationships" r:id="rId1"/>
            <a:extLst>
              <a:ext uri="{FF2B5EF4-FFF2-40B4-BE49-F238E27FC236}">
                <a16:creationId xmlns:a16="http://schemas.microsoft.com/office/drawing/2014/main" id="{00000000-0008-0000-0600-000007B0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600-000004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257175</xdr:colOff>
      <xdr:row>0</xdr:row>
      <xdr:rowOff>19050</xdr:rowOff>
    </xdr:from>
    <xdr:to>
      <xdr:col>8</xdr:col>
      <xdr:colOff>676275</xdr:colOff>
      <xdr:row>5</xdr:row>
      <xdr:rowOff>28575</xdr:rowOff>
    </xdr:to>
    <xdr:grpSp>
      <xdr:nvGrpSpPr>
        <xdr:cNvPr id="111622" name="Group 1">
          <a:hlinkClick xmlns:r="http://schemas.openxmlformats.org/officeDocument/2006/relationships" r:id="rId1" tooltip="Click for Sch-4"/>
          <a:extLst>
            <a:ext uri="{FF2B5EF4-FFF2-40B4-BE49-F238E27FC236}">
              <a16:creationId xmlns:a16="http://schemas.microsoft.com/office/drawing/2014/main" id="{00000000-0008-0000-0700-000006B40100}"/>
            </a:ext>
          </a:extLst>
        </xdr:cNvPr>
        <xdr:cNvGrpSpPr>
          <a:grpSpLocks/>
        </xdr:cNvGrpSpPr>
      </xdr:nvGrpSpPr>
      <xdr:grpSpPr bwMode="auto">
        <a:xfrm>
          <a:off x="12430125" y="19050"/>
          <a:ext cx="0" cy="1685925"/>
          <a:chOff x="804" y="5"/>
          <a:chExt cx="116" cy="73"/>
        </a:xfrm>
      </xdr:grpSpPr>
      <xdr:sp macro="" textlink="">
        <xdr:nvSpPr>
          <xdr:cNvPr id="111623" name="AutoShape 2">
            <a:extLst>
              <a:ext uri="{FF2B5EF4-FFF2-40B4-BE49-F238E27FC236}">
                <a16:creationId xmlns:a16="http://schemas.microsoft.com/office/drawing/2014/main" id="{00000000-0008-0000-0700-000007B4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00000000-0008-0000-0700-0000032C0000}"/>
              </a:ext>
            </a:extLst>
          </xdr:cNvPr>
          <xdr:cNvSpPr txBox="1">
            <a:spLocks noChangeArrowheads="1"/>
          </xdr:cNvSpPr>
        </xdr:nvSpPr>
        <xdr:spPr bwMode="auto">
          <a:xfrm>
            <a:off x="11449050" y="1714404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112646" name="Group 5">
          <a:hlinkClick xmlns:r="http://schemas.openxmlformats.org/officeDocument/2006/relationships" r:id="rId1"/>
          <a:extLst>
            <a:ext uri="{FF2B5EF4-FFF2-40B4-BE49-F238E27FC236}">
              <a16:creationId xmlns:a16="http://schemas.microsoft.com/office/drawing/2014/main" id="{00000000-0008-0000-0800-000006B80100}"/>
            </a:ext>
          </a:extLst>
        </xdr:cNvPr>
        <xdr:cNvGrpSpPr>
          <a:grpSpLocks/>
        </xdr:cNvGrpSpPr>
      </xdr:nvGrpSpPr>
      <xdr:grpSpPr bwMode="auto">
        <a:xfrm>
          <a:off x="7772400" y="19050"/>
          <a:ext cx="1714500" cy="695325"/>
          <a:chOff x="7341417" y="19050"/>
          <a:chExt cx="1701982" cy="687619"/>
        </a:xfrm>
      </xdr:grpSpPr>
      <xdr:sp macro="" textlink="">
        <xdr:nvSpPr>
          <xdr:cNvPr id="112647" name="AutoShape 2">
            <a:extLst>
              <a:ext uri="{FF2B5EF4-FFF2-40B4-BE49-F238E27FC236}">
                <a16:creationId xmlns:a16="http://schemas.microsoft.com/office/drawing/2014/main" id="{00000000-0008-0000-0800-000007B80100}"/>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800-000003340000}"/>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13670" name="Group 1">
          <a:hlinkClick xmlns:r="http://schemas.openxmlformats.org/officeDocument/2006/relationships" r:id="rId1"/>
          <a:extLst>
            <a:ext uri="{FF2B5EF4-FFF2-40B4-BE49-F238E27FC236}">
              <a16:creationId xmlns:a16="http://schemas.microsoft.com/office/drawing/2014/main" id="{00000000-0008-0000-0900-000006BC0100}"/>
            </a:ext>
          </a:extLst>
        </xdr:cNvPr>
        <xdr:cNvGrpSpPr>
          <a:grpSpLocks/>
        </xdr:cNvGrpSpPr>
      </xdr:nvGrpSpPr>
      <xdr:grpSpPr bwMode="auto">
        <a:xfrm>
          <a:off x="7629525" y="19050"/>
          <a:ext cx="533400" cy="695325"/>
          <a:chOff x="804" y="5"/>
          <a:chExt cx="116" cy="73"/>
        </a:xfrm>
      </xdr:grpSpPr>
      <xdr:sp macro="" textlink="">
        <xdr:nvSpPr>
          <xdr:cNvPr id="113671" name="AutoShape 2">
            <a:extLst>
              <a:ext uri="{FF2B5EF4-FFF2-40B4-BE49-F238E27FC236}">
                <a16:creationId xmlns:a16="http://schemas.microsoft.com/office/drawing/2014/main" id="{00000000-0008-0000-0900-000007BC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114694" name="Group 7">
          <a:extLst>
            <a:ext uri="{FF2B5EF4-FFF2-40B4-BE49-F238E27FC236}">
              <a16:creationId xmlns:a16="http://schemas.microsoft.com/office/drawing/2014/main" id="{00000000-0008-0000-0A00-000006C00100}"/>
            </a:ext>
          </a:extLst>
        </xdr:cNvPr>
        <xdr:cNvGrpSpPr>
          <a:grpSpLocks/>
        </xdr:cNvGrpSpPr>
      </xdr:nvGrpSpPr>
      <xdr:grpSpPr bwMode="auto">
        <a:xfrm>
          <a:off x="8553450" y="0"/>
          <a:ext cx="1304925" cy="857250"/>
          <a:chOff x="4776511" y="0"/>
          <a:chExt cx="1896595" cy="854286"/>
        </a:xfrm>
      </xdr:grpSpPr>
      <xdr:sp macro="" textlink="">
        <xdr:nvSpPr>
          <xdr:cNvPr id="114695" name="AutoShape 2">
            <a:extLst>
              <a:ext uri="{FF2B5EF4-FFF2-40B4-BE49-F238E27FC236}">
                <a16:creationId xmlns:a16="http://schemas.microsoft.com/office/drawing/2014/main" id="{00000000-0008-0000-0A00-000007C00100}"/>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00000000-0008-0000-0A00-000008000000}"/>
              </a:ext>
            </a:extLst>
          </xdr:cNvPr>
          <xdr:cNvSpPr txBox="1">
            <a:spLocks noChangeArrowheads="1"/>
          </xdr:cNvSpPr>
        </xdr:nvSpPr>
        <xdr:spPr bwMode="auto">
          <a:xfrm>
            <a:off x="5025699" y="180349"/>
            <a:ext cx="1647407"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4455" name="Group 5">
          <a:hlinkClick xmlns:r="http://schemas.openxmlformats.org/officeDocument/2006/relationships" r:id="rId1" tooltip="Back to Cover Page"/>
          <a:extLst>
            <a:ext uri="{FF2B5EF4-FFF2-40B4-BE49-F238E27FC236}">
              <a16:creationId xmlns:a16="http://schemas.microsoft.com/office/drawing/2014/main" id="{00000000-0008-0000-0B00-000007980100}"/>
            </a:ext>
          </a:extLst>
        </xdr:cNvPr>
        <xdr:cNvGrpSpPr>
          <a:grpSpLocks/>
        </xdr:cNvGrpSpPr>
      </xdr:nvGrpSpPr>
      <xdr:grpSpPr bwMode="auto">
        <a:xfrm>
          <a:off x="7335644" y="47625"/>
          <a:ext cx="1093749" cy="689749"/>
          <a:chOff x="762" y="5"/>
          <a:chExt cx="116" cy="73"/>
        </a:xfrm>
      </xdr:grpSpPr>
      <xdr:sp macro="" textlink="">
        <xdr:nvSpPr>
          <xdr:cNvPr id="104456" name="AutoShape 2">
            <a:extLst>
              <a:ext uri="{FF2B5EF4-FFF2-40B4-BE49-F238E27FC236}">
                <a16:creationId xmlns:a16="http://schemas.microsoft.com/office/drawing/2014/main" id="{00000000-0008-0000-0B00-00000898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00000000-0008-0000-0B00-000003400000}"/>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20"/>
  <sheetViews>
    <sheetView showGridLines="0" workbookViewId="0">
      <selection activeCell="C5" sqref="C5:F5"/>
    </sheetView>
  </sheetViews>
  <sheetFormatPr defaultColWidth="9" defaultRowHeight="16.5"/>
  <cols>
    <col min="1" max="1" width="3.5" style="153" customWidth="1"/>
    <col min="2" max="2" width="18" style="160" customWidth="1"/>
    <col min="3" max="3" width="6.625" style="160" customWidth="1"/>
    <col min="4" max="4" width="36" style="160" customWidth="1"/>
    <col min="5" max="5" width="11" style="160" customWidth="1"/>
    <col min="6" max="6" width="9" style="160"/>
    <col min="7" max="16384" width="9" style="155"/>
  </cols>
  <sheetData>
    <row r="1" spans="1:6">
      <c r="B1" s="154"/>
      <c r="C1" s="154"/>
      <c r="D1" s="154"/>
      <c r="E1" s="154"/>
      <c r="F1" s="154"/>
    </row>
    <row r="2" spans="1:6" ht="18.75">
      <c r="A2" s="481" t="s">
        <v>0</v>
      </c>
      <c r="B2" s="481"/>
      <c r="C2" s="481"/>
      <c r="D2" s="481"/>
      <c r="E2" s="481"/>
      <c r="F2" s="481"/>
    </row>
    <row r="3" spans="1:6">
      <c r="A3" s="485" t="s">
        <v>1</v>
      </c>
      <c r="B3" s="485"/>
      <c r="C3" s="485"/>
      <c r="D3" s="485"/>
      <c r="E3" s="485"/>
      <c r="F3" s="485"/>
    </row>
    <row r="4" spans="1:6">
      <c r="B4" s="154"/>
      <c r="C4" s="154"/>
      <c r="D4" s="154"/>
      <c r="E4" s="154"/>
      <c r="F4" s="154"/>
    </row>
    <row r="5" spans="1:6" ht="37.5" customHeight="1">
      <c r="A5" s="157">
        <v>1</v>
      </c>
      <c r="B5" s="158" t="s">
        <v>2</v>
      </c>
      <c r="C5" s="482"/>
      <c r="D5" s="483"/>
      <c r="E5" s="483"/>
      <c r="F5" s="484"/>
    </row>
    <row r="6" spans="1:6">
      <c r="A6" s="156"/>
      <c r="B6" s="159"/>
      <c r="C6" s="154"/>
      <c r="D6" s="154"/>
      <c r="E6" s="154"/>
      <c r="F6" s="154"/>
    </row>
    <row r="7" spans="1:6" ht="24.95" customHeight="1">
      <c r="A7" s="156">
        <v>2</v>
      </c>
      <c r="B7" s="159" t="s">
        <v>3</v>
      </c>
      <c r="C7" s="478"/>
      <c r="D7" s="479"/>
      <c r="E7" s="479"/>
      <c r="F7" s="480"/>
    </row>
    <row r="8" spans="1:6">
      <c r="A8" s="156"/>
      <c r="B8" s="159"/>
      <c r="C8" s="154"/>
      <c r="D8" s="154"/>
      <c r="E8" s="154"/>
      <c r="F8" s="154"/>
    </row>
    <row r="9" spans="1:6" ht="24.95" customHeight="1">
      <c r="A9" s="156">
        <v>3</v>
      </c>
      <c r="B9" s="159" t="s">
        <v>4</v>
      </c>
      <c r="C9" s="478"/>
      <c r="D9" s="479"/>
      <c r="E9" s="479"/>
      <c r="F9" s="480"/>
    </row>
    <row r="10" spans="1:6" hidden="1">
      <c r="A10" s="156"/>
      <c r="B10" s="159"/>
      <c r="C10" s="154"/>
      <c r="D10" s="154"/>
      <c r="E10" s="154"/>
      <c r="F10" s="154"/>
    </row>
    <row r="11" spans="1:6" ht="24.95" hidden="1" customHeight="1">
      <c r="A11" s="156">
        <v>4</v>
      </c>
      <c r="B11" s="159" t="s">
        <v>5</v>
      </c>
      <c r="C11" s="478" t="s">
        <v>6</v>
      </c>
      <c r="D11" s="479"/>
      <c r="E11" s="479"/>
      <c r="F11" s="480"/>
    </row>
    <row r="12" spans="1:6" ht="24.95" hidden="1" customHeight="1">
      <c r="A12" s="156">
        <v>5</v>
      </c>
      <c r="B12" s="159" t="s">
        <v>7</v>
      </c>
      <c r="C12" s="488">
        <v>6615</v>
      </c>
      <c r="D12" s="479"/>
      <c r="E12" s="479"/>
      <c r="F12" s="480"/>
    </row>
    <row r="13" spans="1:6" hidden="1">
      <c r="A13" s="156"/>
      <c r="B13" s="159"/>
      <c r="C13" s="154"/>
      <c r="D13" s="154"/>
      <c r="E13" s="154"/>
      <c r="F13" s="154"/>
    </row>
    <row r="14" spans="1:6" ht="24.95" hidden="1" customHeight="1">
      <c r="A14" s="156">
        <v>6</v>
      </c>
      <c r="B14" s="159" t="s">
        <v>8</v>
      </c>
      <c r="C14" s="486" t="s">
        <v>9</v>
      </c>
      <c r="D14" s="487"/>
      <c r="E14" s="161" t="s">
        <v>10</v>
      </c>
      <c r="F14" s="154"/>
    </row>
    <row r="15" spans="1:6" ht="20.100000000000001" hidden="1" customHeight="1">
      <c r="B15" s="154"/>
      <c r="C15" s="413"/>
      <c r="D15" s="414"/>
      <c r="E15" s="415"/>
      <c r="F15" s="154"/>
    </row>
    <row r="16" spans="1:6" ht="20.100000000000001" hidden="1" customHeight="1">
      <c r="B16" s="154"/>
      <c r="C16" s="416"/>
      <c r="D16" s="417"/>
      <c r="E16" s="418"/>
      <c r="F16" s="154"/>
    </row>
    <row r="17" spans="3:5" ht="20.100000000000001" hidden="1" customHeight="1">
      <c r="C17" s="416"/>
      <c r="D17" s="417"/>
      <c r="E17" s="418"/>
    </row>
    <row r="18" spans="3:5" ht="20.100000000000001" hidden="1" customHeight="1">
      <c r="C18" s="419"/>
      <c r="D18" s="420"/>
      <c r="E18" s="421"/>
    </row>
    <row r="19" spans="3:5" hidden="1">
      <c r="C19" s="154"/>
      <c r="D19" s="154"/>
      <c r="E19" s="154"/>
    </row>
    <row r="20" spans="3:5" hidden="1">
      <c r="C20" s="154"/>
      <c r="D20" s="154"/>
      <c r="E20" s="154"/>
    </row>
  </sheetData>
  <sheetProtection selectLockedCells="1" selectUnlockedCells="1"/>
  <customSheetViews>
    <customSheetView guid="{F2279B93-E4FF-4A81-B734-06F92F73708D}" showGridLines="0" hiddenRows="1" state="hidden">
      <selection activeCell="C5" sqref="C5:F5"/>
      <pageMargins left="0" right="0" top="0" bottom="0" header="0" footer="0"/>
      <pageSetup orientation="portrait" r:id="rId1"/>
      <headerFooter alignWithMargins="0"/>
    </customSheetView>
    <customSheetView guid="{C3C2F6BE-1796-4187-BF38-BACEF6057F57}" showGridLines="0" hiddenRows="1" state="hidden">
      <selection activeCell="C5" sqref="C5:F5"/>
      <pageMargins left="0" right="0" top="0" bottom="0" header="0" footer="0"/>
      <pageSetup orientation="portrait" r:id="rId2"/>
      <headerFooter alignWithMargins="0"/>
    </customSheetView>
    <customSheetView guid="{5E2FF645-A015-403E-863B-BADF6B75C7D1}" showGridLines="0" hiddenRows="1" state="hidden">
      <selection activeCell="C5" sqref="C5:F5"/>
      <pageMargins left="0" right="0" top="0" bottom="0" header="0" footer="0"/>
      <pageSetup orientation="portrait" r:id="rId3"/>
      <headerFooter alignWithMargins="0"/>
    </customSheetView>
    <customSheetView guid="{25334923-91A5-4F88-9A10-8FA88873EC26}" showGridLines="0" hiddenRows="1" state="hidden">
      <selection activeCell="C5" sqref="C5:F5"/>
      <pageMargins left="0" right="0" top="0" bottom="0" header="0" footer="0"/>
      <pageSetup orientation="portrait" r:id="rId4"/>
      <headerFooter alignWithMargins="0"/>
    </customSheetView>
    <customSheetView guid="{4F47A486-EA66-4D4B-9D65-1ABEAC31AACE}" showGridLines="0" hiddenRows="1" state="hidden">
      <selection activeCell="C5" sqref="C5:F5"/>
      <pageMargins left="0" right="0" top="0" bottom="0" header="0" footer="0"/>
      <pageSetup orientation="portrait" r:id="rId5"/>
      <headerFooter alignWithMargins="0"/>
    </customSheetView>
    <customSheetView guid="{1A26D3B9-AD8D-4AE9-81F5-E0DF795F4658}" showGridLines="0" hiddenRows="1" state="hidden">
      <selection activeCell="C5" sqref="C5:F5"/>
      <pageMargins left="0" right="0" top="0" bottom="0" header="0" footer="0"/>
      <pageSetup orientation="portrait" r:id="rId6"/>
      <headerFooter alignWithMargins="0"/>
    </customSheetView>
    <customSheetView guid="{B0EE7D76-5806-4718-BDAD-3A3EA691E5E4}" showGridLines="0" hiddenRows="1" state="hidden">
      <selection activeCell="I14" sqref="I14"/>
      <pageMargins left="0" right="0" top="0" bottom="0" header="0" footer="0"/>
      <pageSetup orientation="portrait" r:id="rId7"/>
      <headerFooter alignWithMargins="0"/>
    </customSheetView>
    <customSheetView guid="{696D9240-6693-44E8-B9A4-2BFADD101EE2}" showGridLines="0" hiddenRows="1" state="hidden">
      <selection activeCell="C9" sqref="C9:F9"/>
      <pageMargins left="0" right="0" top="0" bottom="0" header="0" footer="0"/>
      <pageSetup orientation="portrait" r:id="rId8"/>
      <headerFooter alignWithMargins="0"/>
    </customSheetView>
    <customSheetView guid="{58D82F59-8CF6-455F-B9F4-081499FDF243}" showGridLines="0" hiddenRows="1" state="hidden">
      <selection activeCell="I14" sqref="I14"/>
      <pageMargins left="0" right="0" top="0" bottom="0" header="0" footer="0"/>
      <pageSetup orientation="portrait" r:id="rId9"/>
      <headerFooter alignWithMargins="0"/>
    </customSheetView>
    <customSheetView guid="{B1277D53-29D6-4226-81E2-084FB62977B6}" showGridLines="0" hiddenRows="1" state="hidden">
      <selection activeCell="I14" sqref="I14"/>
      <pageMargins left="0" right="0" top="0" bottom="0" header="0" footer="0"/>
      <pageSetup orientation="portrait" r:id="rId10"/>
      <headerFooter alignWithMargins="0"/>
    </customSheetView>
    <customSheetView guid="{E95B21C1-D936-4435-AF6F-90CF0B6A7506}" showGridLines="0" hiddenRows="1" state="hidden">
      <selection activeCell="C7" sqref="C7:F7"/>
      <pageMargins left="0" right="0" top="0" bottom="0" header="0" footer="0"/>
      <pageSetup orientation="portrait" r:id="rId11"/>
      <headerFooter alignWithMargins="0"/>
    </customSheetView>
    <customSheetView guid="{8DC3BA4D-7811-4245-A3D0-7EE4A8A001CA}" showGridLines="0" hiddenRows="1" state="hidden">
      <selection activeCell="C5" sqref="C5:F5"/>
      <pageMargins left="0" right="0" top="0" bottom="0" header="0" footer="0"/>
      <pageSetup orientation="portrait" r:id="rId12"/>
      <headerFooter alignWithMargins="0"/>
    </customSheetView>
    <customSheetView guid="{BAD0225F-C858-4E40-A5E7-64BB5328C88A}" showGridLines="0" hiddenRows="1" state="hidden">
      <selection activeCell="C5" sqref="C5:F5"/>
      <pageMargins left="0" right="0" top="0" bottom="0" header="0" footer="0"/>
      <pageSetup orientation="portrait" r:id="rId13"/>
      <headerFooter alignWithMargins="0"/>
    </customSheetView>
    <customSheetView guid="{CF0E662C-D3BC-4297-99E8-62C40B3B7AD9}" showGridLines="0" hiddenRows="1" state="hidden">
      <selection activeCell="C5" sqref="C5:F5"/>
      <pageMargins left="0" right="0" top="0" bottom="0" header="0" footer="0"/>
      <pageSetup orientation="portrait" r:id="rId14"/>
      <headerFooter alignWithMargins="0"/>
    </customSheetView>
    <customSheetView guid="{BEF72719-4CCF-4C9B-95F6-0F3535FF30B3}" showGridLines="0" hiddenRows="1" state="hidden">
      <selection activeCell="C5" sqref="C5:F5"/>
      <pageMargins left="0" right="0" top="0" bottom="0" header="0" footer="0"/>
      <pageSetup orientation="portrait" r:id="rId15"/>
      <headerFooter alignWithMargins="0"/>
    </customSheetView>
    <customSheetView guid="{398C7893-3C2A-4DA4-8552-014985533932}" showGridLines="0" hiddenRows="1" state="hidden">
      <selection activeCell="C5" sqref="C5:F5"/>
      <pageMargins left="0" right="0" top="0" bottom="0" header="0" footer="0"/>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zoomScaleNormal="100" zoomScaleSheetLayoutView="100" workbookViewId="0">
      <selection activeCell="I3" sqref="I3"/>
    </sheetView>
  </sheetViews>
  <sheetFormatPr defaultColWidth="8" defaultRowHeight="13.5"/>
  <cols>
    <col min="1" max="1" width="8.625" style="7" customWidth="1"/>
    <col min="2" max="2" width="11.125" style="7" customWidth="1"/>
    <col min="3" max="4" width="38.625" style="7" customWidth="1"/>
    <col min="5" max="5" width="21.5" style="7" customWidth="1"/>
    <col min="6" max="6" width="8.625" style="18" customWidth="1"/>
    <col min="7" max="9" width="8" style="18" customWidth="1"/>
    <col min="10" max="16384" width="8" style="11"/>
  </cols>
  <sheetData>
    <row r="1" spans="1:10" ht="30.75" customHeight="1">
      <c r="B1" s="460" t="s">
        <v>11</v>
      </c>
      <c r="C1" s="461"/>
      <c r="D1" s="461"/>
      <c r="E1" s="462"/>
      <c r="F1" s="8"/>
      <c r="G1" s="9"/>
      <c r="H1" s="9"/>
      <c r="I1" s="9"/>
      <c r="J1" s="10"/>
    </row>
    <row r="2" spans="1:10" ht="75" customHeight="1">
      <c r="A2" s="12"/>
      <c r="B2" s="465" t="s">
        <v>350</v>
      </c>
      <c r="C2" s="466"/>
      <c r="D2" s="466"/>
      <c r="E2" s="467"/>
      <c r="F2" s="9"/>
      <c r="G2" s="9"/>
      <c r="H2" s="9"/>
      <c r="I2" s="9"/>
      <c r="J2" s="10"/>
    </row>
    <row r="3" spans="1:10" ht="38.450000000000003" customHeight="1">
      <c r="A3" s="12"/>
      <c r="B3" s="468" t="s">
        <v>349</v>
      </c>
      <c r="C3" s="469"/>
      <c r="D3" s="469"/>
      <c r="E3" s="470"/>
      <c r="F3" s="9"/>
      <c r="G3" s="9"/>
      <c r="H3" s="9"/>
      <c r="I3" s="9"/>
      <c r="J3" s="10"/>
    </row>
    <row r="4" spans="1:10" ht="35.25" customHeight="1">
      <c r="A4" s="12"/>
      <c r="B4" s="126">
        <v>1</v>
      </c>
      <c r="C4" s="463" t="s">
        <v>12</v>
      </c>
      <c r="D4" s="463"/>
      <c r="E4" s="464"/>
      <c r="F4" s="9"/>
      <c r="G4" s="15"/>
      <c r="H4" s="15"/>
      <c r="I4" s="9"/>
      <c r="J4" s="10"/>
    </row>
    <row r="5" spans="1:10" ht="30" customHeight="1">
      <c r="A5" s="12"/>
      <c r="B5" s="126">
        <v>2</v>
      </c>
      <c r="C5" s="463" t="s">
        <v>13</v>
      </c>
      <c r="D5" s="463"/>
      <c r="E5" s="464"/>
      <c r="F5" s="9"/>
      <c r="G5" s="9"/>
      <c r="H5" s="9"/>
      <c r="I5" s="9"/>
      <c r="J5" s="10"/>
    </row>
    <row r="6" spans="1:10" s="18" customFormat="1" ht="30" customHeight="1">
      <c r="A6" s="12"/>
      <c r="B6" s="126">
        <v>3</v>
      </c>
      <c r="C6" s="463" t="s">
        <v>14</v>
      </c>
      <c r="D6" s="463"/>
      <c r="E6" s="464"/>
      <c r="F6" s="9"/>
      <c r="G6" s="9"/>
      <c r="H6" s="9"/>
      <c r="I6" s="9"/>
      <c r="J6" s="9"/>
    </row>
    <row r="7" spans="1:10" ht="40.15" hidden="1" customHeight="1">
      <c r="A7" s="12"/>
      <c r="B7" s="127">
        <v>4</v>
      </c>
      <c r="C7" s="474" t="s">
        <v>15</v>
      </c>
      <c r="D7" s="474"/>
      <c r="E7" s="475"/>
      <c r="F7" s="9"/>
      <c r="G7" s="9"/>
      <c r="H7" s="9"/>
      <c r="I7" s="9"/>
      <c r="J7" s="10"/>
    </row>
    <row r="8" spans="1:10" ht="12" customHeight="1">
      <c r="A8" s="12"/>
      <c r="B8" s="13"/>
      <c r="C8" s="12"/>
      <c r="D8" s="12"/>
      <c r="E8" s="14"/>
      <c r="F8" s="9"/>
      <c r="G8" s="9"/>
      <c r="H8" s="9"/>
      <c r="I8" s="9"/>
      <c r="J8" s="10"/>
    </row>
    <row r="9" spans="1:10" ht="20.25" customHeight="1">
      <c r="A9" s="12"/>
      <c r="B9" s="471"/>
      <c r="C9" s="472"/>
      <c r="D9" s="472"/>
      <c r="E9" s="473"/>
      <c r="F9" s="9"/>
      <c r="G9" s="9"/>
      <c r="H9" s="9"/>
      <c r="I9" s="9"/>
      <c r="J9" s="10"/>
    </row>
    <row r="10" spans="1:10" ht="33.75" hidden="1" customHeight="1">
      <c r="A10" s="12"/>
      <c r="B10" s="13"/>
      <c r="C10" s="12"/>
      <c r="D10" s="12"/>
      <c r="E10" s="16"/>
      <c r="F10" s="9"/>
      <c r="G10" s="9"/>
      <c r="H10" s="9"/>
      <c r="I10" s="9"/>
      <c r="J10" s="10"/>
    </row>
    <row r="11" spans="1:10" ht="24" customHeight="1">
      <c r="B11" s="456" t="s">
        <v>16</v>
      </c>
      <c r="C11" s="457"/>
      <c r="D11" s="457"/>
      <c r="E11" s="17"/>
    </row>
    <row r="12" spans="1:10" ht="15.95" customHeight="1">
      <c r="B12" s="476" t="s">
        <v>17</v>
      </c>
      <c r="C12" s="477"/>
      <c r="D12" s="477"/>
      <c r="E12" s="19"/>
      <c r="G12" s="9"/>
      <c r="H12" s="9"/>
      <c r="I12" s="9"/>
      <c r="J12" s="10"/>
    </row>
    <row r="13" spans="1:10" ht="24" customHeight="1">
      <c r="B13" s="456" t="s">
        <v>18</v>
      </c>
      <c r="C13" s="457"/>
      <c r="D13" s="457"/>
      <c r="E13" s="17"/>
      <c r="F13" s="20"/>
      <c r="G13" s="21"/>
      <c r="H13" s="21"/>
      <c r="I13" s="21"/>
      <c r="J13" s="21"/>
    </row>
    <row r="14" spans="1:10" ht="15.95" customHeight="1">
      <c r="B14" s="458" t="s">
        <v>19</v>
      </c>
      <c r="C14" s="459"/>
      <c r="D14" s="459"/>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xB3X7vW25liwsvq7vVeUp9yTwpnK710z5euDcP2bbOl+WQmmi3G8ogb3IgB8zgBbqLMLP5Q4EfL/iKo4dVR9OA==" saltValue="tTDk0z2bjafiPNlA814aiQ==" spinCount="100000" sheet="1" formatColumns="0" formatRows="0" selectLockedCells="1"/>
  <customSheetViews>
    <customSheetView guid="{F2279B93-E4FF-4A81-B734-06F92F73708D}" showGridLines="0" hiddenRows="1">
      <selection activeCell="B2" sqref="B2:E2"/>
      <pageMargins left="0" right="0" top="0" bottom="0" header="0" footer="0"/>
      <printOptions horizontalCentered="1"/>
      <pageSetup paperSize="9" orientation="landscape" r:id="rId1"/>
      <headerFooter alignWithMargins="0"/>
    </customSheetView>
    <customSheetView guid="{C3C2F6BE-1796-4187-BF38-BACEF6057F57}" showGridLines="0" hiddenRows="1">
      <selection activeCell="B3" sqref="B3:E3"/>
      <pageMargins left="0" right="0" top="0" bottom="0" header="0" footer="0"/>
      <printOptions horizontalCentered="1"/>
      <pageSetup paperSize="9" orientation="landscape" r:id="rId2"/>
      <headerFooter alignWithMargins="0"/>
    </customSheetView>
    <customSheetView guid="{5E2FF645-A015-403E-863B-BADF6B75C7D1}" showGridLines="0" hiddenRows="1">
      <pageMargins left="0" right="0" top="0" bottom="0" header="0" footer="0"/>
      <printOptions horizontalCentered="1"/>
      <pageSetup paperSize="9" orientation="landscape" r:id="rId3"/>
      <headerFooter alignWithMargins="0"/>
    </customSheetView>
    <customSheetView guid="{25334923-91A5-4F88-9A10-8FA88873EC26}" showPageBreaks="1" showGridLines="0" printArea="1" hiddenRows="1">
      <selection activeCell="C5" sqref="C5:E5"/>
      <pageMargins left="0" right="0" top="0" bottom="0" header="0" footer="0"/>
      <printOptions horizontalCentered="1"/>
      <pageSetup paperSize="9" orientation="landscape" r:id="rId4"/>
      <headerFooter alignWithMargins="0"/>
    </customSheetView>
    <customSheetView guid="{4F47A486-EA66-4D4B-9D65-1ABEAC31AACE}" showGridLines="0" hiddenRows="1">
      <selection activeCell="B2" sqref="B2:E2"/>
      <pageMargins left="0" right="0" top="0" bottom="0" header="0" footer="0"/>
      <printOptions horizontalCentered="1"/>
      <pageSetup paperSize="9" orientation="landscape" r:id="rId5"/>
      <headerFooter alignWithMargins="0"/>
    </customSheetView>
    <customSheetView guid="{1A26D3B9-AD8D-4AE9-81F5-E0DF795F4658}" showPageBreaks="1" showGridLines="0" printArea="1" hiddenRows="1" topLeftCell="A11">
      <selection activeCell="G9" sqref="G9"/>
      <pageMargins left="0" right="0" top="0" bottom="0" header="0" footer="0"/>
      <printOptions horizontalCentered="1"/>
      <pageSetup paperSize="9" orientation="landscape" r:id="rId6"/>
      <headerFooter alignWithMargins="0"/>
    </customSheetView>
    <customSheetView guid="{B0EE7D76-5806-4718-BDAD-3A3EA691E5E4}" showGridLines="0" hiddenRows="1">
      <selection activeCell="F4" sqref="F4"/>
      <pageMargins left="0" right="0" top="0" bottom="0" header="0" footer="0"/>
      <printOptions horizontalCentered="1"/>
      <pageSetup paperSize="9" orientation="landscape" r:id="rId7"/>
      <headerFooter alignWithMargins="0"/>
    </customSheetView>
    <customSheetView guid="{696D9240-6693-44E8-B9A4-2BFADD101EE2}" showGridLines="0" hiddenRows="1">
      <selection activeCell="F4" sqref="F4"/>
      <pageMargins left="0" right="0" top="0" bottom="0" header="0" footer="0"/>
      <printOptions horizontalCentered="1"/>
      <pageSetup paperSize="9" orientation="landscape" r:id="rId8"/>
      <headerFooter alignWithMargins="0"/>
    </customSheetView>
    <customSheetView guid="{4F65FF32-EC61-4022-A399-2986D7B6B8B3}" showGridLines="0" showRuler="0">
      <selection activeCell="B2" sqref="B2:E2"/>
      <pageMargins left="0" right="0" top="0" bottom="0" header="0" footer="0"/>
      <pageSetup paperSize="9" orientation="landscape" r:id="rId9"/>
      <headerFooter alignWithMargins="0"/>
    </customSheetView>
    <customSheetView guid="{58D82F59-8CF6-455F-B9F4-081499FDF243}" showGridLines="0" hiddenRows="1">
      <selection activeCell="F4" sqref="F4"/>
      <pageMargins left="0" right="0" top="0" bottom="0" header="0" footer="0"/>
      <printOptions horizontalCentered="1"/>
      <pageSetup paperSize="9" orientation="landscape" r:id="rId10"/>
      <headerFooter alignWithMargins="0"/>
    </customSheetView>
    <customSheetView guid="{B1277D53-29D6-4226-81E2-084FB62977B6}" showGridLines="0" hiddenRows="1">
      <selection activeCell="F4" sqref="F4"/>
      <pageMargins left="0" right="0" top="0" bottom="0" header="0" footer="0"/>
      <printOptions horizontalCentered="1"/>
      <pageSetup paperSize="9" orientation="landscape" r:id="rId11"/>
      <headerFooter alignWithMargins="0"/>
    </customSheetView>
    <customSheetView guid="{E95B21C1-D936-4435-AF6F-90CF0B6A7506}" showGridLines="0" hiddenRows="1">
      <selection activeCell="F4" sqref="F4"/>
      <pageMargins left="0" right="0" top="0" bottom="0" header="0" footer="0"/>
      <printOptions horizontalCentered="1"/>
      <pageSetup paperSize="9" orientation="landscape" r:id="rId12"/>
      <headerFooter alignWithMargins="0"/>
    </customSheetView>
    <customSheetView guid="{8DC3BA4D-7811-4245-A3D0-7EE4A8A001CA}" showPageBreaks="1" showGridLines="0" printArea="1" hiddenRows="1">
      <selection activeCell="G9" sqref="G9"/>
      <pageMargins left="0" right="0" top="0" bottom="0" header="0" footer="0"/>
      <printOptions horizontalCentered="1"/>
      <pageSetup paperSize="9" orientation="landscape" r:id="rId13"/>
      <headerFooter alignWithMargins="0"/>
    </customSheetView>
    <customSheetView guid="{BAD0225F-C858-4E40-A5E7-64BB5328C88A}" showPageBreaks="1" showGridLines="0" printArea="1" hiddenRows="1">
      <selection activeCell="C6" sqref="C6:E6"/>
      <pageMargins left="0" right="0" top="0" bottom="0" header="0" footer="0"/>
      <printOptions horizontalCentered="1"/>
      <pageSetup paperSize="9" orientation="landscape" r:id="rId14"/>
      <headerFooter alignWithMargins="0"/>
    </customSheetView>
    <customSheetView guid="{CF0E662C-D3BC-4297-99E8-62C40B3B7AD9}" showGridLines="0" hiddenRows="1">
      <selection activeCell="B3" sqref="B3:E3"/>
      <pageMargins left="0" right="0" top="0" bottom="0" header="0" footer="0"/>
      <printOptions horizontalCentered="1"/>
      <pageSetup paperSize="9" orientation="landscape" r:id="rId15"/>
      <headerFooter alignWithMargins="0"/>
    </customSheetView>
    <customSheetView guid="{BEF72719-4CCF-4C9B-95F6-0F3535FF30B3}" showPageBreaks="1" showGridLines="0" printArea="1" hiddenRows="1">
      <selection activeCell="B3" sqref="B3:E3"/>
      <pageMargins left="0" right="0" top="0" bottom="0" header="0" footer="0"/>
      <printOptions horizontalCentered="1"/>
      <pageSetup paperSize="9" orientation="landscape" r:id="rId16"/>
      <headerFooter alignWithMargins="0"/>
    </customSheetView>
    <customSheetView guid="{398C7893-3C2A-4DA4-8552-014985533932}" showGridLines="0" hiddenRows="1">
      <selection activeCell="B2" sqref="B2:E2"/>
      <pageMargins left="0" right="0" top="0" bottom="0" header="0" footer="0"/>
      <printOptions horizontalCentered="1"/>
      <pageSetup paperSize="9" orientation="landscape" r:id="rId17"/>
      <headerFooter alignWithMargins="0"/>
    </customSheetView>
  </customSheetViews>
  <mergeCells count="12">
    <mergeCell ref="B13:D13"/>
    <mergeCell ref="B14:D14"/>
    <mergeCell ref="B1:E1"/>
    <mergeCell ref="C4:E4"/>
    <mergeCell ref="C5:E5"/>
    <mergeCell ref="B2:E2"/>
    <mergeCell ref="B3:E3"/>
    <mergeCell ref="B11:D11"/>
    <mergeCell ref="C6:E6"/>
    <mergeCell ref="B9:E9"/>
    <mergeCell ref="C7:E7"/>
    <mergeCell ref="B12:D12"/>
  </mergeCells>
  <phoneticPr fontId="3"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B1:AC25"/>
  <sheetViews>
    <sheetView showGridLines="0" view="pageBreakPreview" zoomScale="90" zoomScaleNormal="100" zoomScaleSheetLayoutView="90" workbookViewId="0">
      <selection activeCell="D8" sqref="D8"/>
    </sheetView>
  </sheetViews>
  <sheetFormatPr defaultColWidth="8" defaultRowHeight="16.5"/>
  <cols>
    <col min="1" max="1" width="8" style="112" customWidth="1"/>
    <col min="2" max="2" width="28.875" style="116" customWidth="1"/>
    <col min="3" max="3" width="10.25" style="116" customWidth="1"/>
    <col min="4" max="4" width="50.75" style="116" customWidth="1"/>
    <col min="5" max="5" width="10.375" style="116" customWidth="1"/>
    <col min="6" max="25" width="10.375" style="122" customWidth="1"/>
    <col min="26" max="26" width="8" style="112" customWidth="1"/>
    <col min="27" max="27" width="21" style="112" customWidth="1"/>
    <col min="28" max="16384" width="8" style="112"/>
  </cols>
  <sheetData>
    <row r="1" spans="2:29" s="119" customFormat="1" ht="66.75" customHeight="1">
      <c r="B1" s="492" t="str">
        <f>Cover!$B$2</f>
        <v>Construction of 30mtrsx15mtrs x 7mtrs Truss less GIS store at 400/220KV GIS Sub-Station, Navi Mumbai</v>
      </c>
      <c r="C1" s="492"/>
      <c r="D1" s="492"/>
      <c r="E1" s="113"/>
      <c r="F1" s="128"/>
      <c r="G1" s="195"/>
      <c r="H1" s="195"/>
      <c r="I1" s="195"/>
      <c r="J1" s="195"/>
      <c r="K1" s="195"/>
      <c r="L1" s="195"/>
      <c r="M1" s="195"/>
      <c r="N1" s="195"/>
      <c r="O1" s="195"/>
      <c r="P1" s="195"/>
      <c r="Q1" s="114"/>
      <c r="R1" s="114"/>
      <c r="S1" s="114"/>
      <c r="T1" s="114"/>
      <c r="U1" s="114"/>
      <c r="V1" s="114"/>
      <c r="W1" s="114"/>
      <c r="X1" s="114"/>
      <c r="Y1" s="114"/>
      <c r="AB1" s="130"/>
      <c r="AC1" s="130"/>
    </row>
    <row r="2" spans="2:29" ht="31.5" customHeight="1">
      <c r="B2" s="493" t="str">
        <f>Cover!B3</f>
        <v xml:space="preserve">Specification No.: WR-I/RPC/VRL/NIT-114/I-664-2026/RFX-5002005652    </v>
      </c>
      <c r="C2" s="493"/>
      <c r="D2" s="493"/>
      <c r="E2" s="115"/>
      <c r="F2" s="116"/>
      <c r="G2" s="116"/>
      <c r="H2" s="116"/>
      <c r="I2" s="116"/>
      <c r="J2" s="116"/>
      <c r="K2" s="116"/>
      <c r="L2" s="116"/>
      <c r="M2" s="116"/>
      <c r="N2" s="116"/>
      <c r="O2" s="116"/>
      <c r="P2" s="116"/>
      <c r="Q2" s="116"/>
      <c r="R2" s="116"/>
      <c r="S2" s="116"/>
      <c r="T2" s="116"/>
      <c r="U2" s="116"/>
      <c r="V2" s="116"/>
      <c r="W2" s="116"/>
      <c r="X2" s="116"/>
      <c r="Y2" s="116"/>
      <c r="AA2" s="196" t="s">
        <v>20</v>
      </c>
      <c r="AB2" s="132">
        <v>1</v>
      </c>
      <c r="AC2" s="131"/>
    </row>
    <row r="3" spans="2:29" ht="12" customHeight="1">
      <c r="B3" s="117"/>
      <c r="C3" s="117"/>
      <c r="D3" s="117"/>
      <c r="E3" s="117"/>
      <c r="F3" s="116"/>
      <c r="G3" s="116"/>
      <c r="H3" s="116"/>
      <c r="I3" s="116"/>
      <c r="J3" s="116"/>
      <c r="K3" s="116"/>
      <c r="L3" s="116"/>
      <c r="M3" s="116"/>
      <c r="N3" s="116"/>
      <c r="O3" s="116"/>
      <c r="P3" s="116"/>
      <c r="Q3" s="116"/>
      <c r="R3" s="116"/>
      <c r="S3" s="116"/>
      <c r="T3" s="116"/>
      <c r="U3" s="116"/>
      <c r="V3" s="116"/>
      <c r="W3" s="116"/>
      <c r="X3" s="116"/>
      <c r="Y3" s="116"/>
      <c r="AA3" s="196" t="s">
        <v>21</v>
      </c>
      <c r="AB3" s="132">
        <v>2</v>
      </c>
      <c r="AC3" s="131"/>
    </row>
    <row r="4" spans="2:29" ht="20.100000000000001" customHeight="1">
      <c r="B4" s="491" t="s">
        <v>22</v>
      </c>
      <c r="C4" s="491"/>
      <c r="D4" s="491"/>
      <c r="E4" s="117"/>
      <c r="F4" s="116"/>
      <c r="G4" s="116"/>
      <c r="H4" s="116"/>
      <c r="I4" s="116"/>
      <c r="J4" s="116"/>
      <c r="K4" s="116"/>
      <c r="L4" s="116"/>
      <c r="M4" s="116"/>
      <c r="N4" s="116"/>
      <c r="O4" s="116"/>
      <c r="P4" s="116"/>
      <c r="Q4" s="116"/>
      <c r="R4" s="116"/>
      <c r="S4" s="116"/>
      <c r="T4" s="116"/>
      <c r="U4" s="116"/>
      <c r="V4" s="116"/>
      <c r="W4" s="116"/>
      <c r="X4" s="116"/>
      <c r="Y4" s="116"/>
      <c r="AA4" s="196" t="s">
        <v>23</v>
      </c>
      <c r="AB4" s="132"/>
      <c r="AC4" s="131"/>
    </row>
    <row r="5" spans="2:29" ht="12" customHeight="1">
      <c r="B5" s="118"/>
      <c r="C5" s="118"/>
      <c r="F5" s="116"/>
      <c r="G5" s="116"/>
      <c r="H5" s="116"/>
      <c r="I5" s="116"/>
      <c r="J5" s="116"/>
      <c r="K5" s="116"/>
      <c r="L5" s="116"/>
      <c r="M5" s="116"/>
      <c r="N5" s="116"/>
      <c r="O5" s="116"/>
      <c r="P5" s="116"/>
      <c r="Q5" s="116"/>
      <c r="R5" s="116"/>
      <c r="S5" s="116"/>
      <c r="T5" s="116"/>
      <c r="U5" s="116"/>
      <c r="V5" s="116"/>
      <c r="W5" s="116"/>
      <c r="X5" s="116"/>
      <c r="Y5" s="116"/>
      <c r="AB5" s="131"/>
      <c r="AC5" s="131"/>
    </row>
    <row r="6" spans="2:29" s="119" customFormat="1" ht="43.5" hidden="1" customHeight="1">
      <c r="B6" s="178" t="s">
        <v>24</v>
      </c>
      <c r="C6" s="120"/>
      <c r="D6" s="140"/>
      <c r="F6" s="121"/>
      <c r="G6" s="121"/>
      <c r="H6" s="121"/>
      <c r="I6" s="121"/>
      <c r="J6" s="121"/>
      <c r="K6" s="121"/>
      <c r="L6" s="121"/>
      <c r="M6" s="121"/>
      <c r="N6" s="121"/>
      <c r="O6" s="121"/>
      <c r="P6" s="121"/>
      <c r="Q6" s="121"/>
      <c r="R6" s="121"/>
      <c r="S6" s="121"/>
      <c r="U6" s="121"/>
      <c r="V6" s="121"/>
      <c r="W6" s="121"/>
      <c r="X6" s="121"/>
      <c r="Y6" s="121"/>
      <c r="AA6" s="121" t="e">
        <f xml:space="preserve"> IF(D6= "Sole Bidder", 0,#REF!)</f>
        <v>#REF!</v>
      </c>
      <c r="AB6" s="130"/>
      <c r="AC6" s="130"/>
    </row>
    <row r="7" spans="2:29" ht="19.5" customHeight="1">
      <c r="B7" s="123"/>
      <c r="C7" s="123"/>
      <c r="D7" s="121"/>
    </row>
    <row r="8" spans="2:29" ht="45" customHeight="1">
      <c r="B8" s="208" t="s">
        <v>25</v>
      </c>
      <c r="C8" s="209"/>
      <c r="D8" s="210"/>
    </row>
    <row r="9" spans="2:29" ht="40.5" customHeight="1">
      <c r="B9" s="211" t="s">
        <v>26</v>
      </c>
      <c r="C9" s="212"/>
      <c r="D9" s="210"/>
    </row>
    <row r="10" spans="2:29" ht="40.5" customHeight="1">
      <c r="B10" s="213" t="s">
        <v>27</v>
      </c>
      <c r="C10" s="214"/>
      <c r="D10" s="210"/>
    </row>
    <row r="11" spans="2:29" ht="47.25" customHeight="1">
      <c r="B11" s="215" t="s">
        <v>28</v>
      </c>
      <c r="C11" s="216"/>
      <c r="D11" s="210"/>
    </row>
    <row r="12" spans="2:29" ht="15" customHeight="1">
      <c r="B12" s="217"/>
      <c r="C12" s="217"/>
      <c r="D12" s="218"/>
    </row>
    <row r="13" spans="2:29" hidden="1">
      <c r="B13" s="208" t="str">
        <f>IF(D6="Individual Firm","",IF(D6="Licensee of a Manufacturer","Name of Manufacturer [Licenser]","Name of Manufacturer"))</f>
        <v>Name of Manufacturer</v>
      </c>
      <c r="C13" s="209"/>
      <c r="D13" s="210"/>
    </row>
    <row r="14" spans="2:29" hidden="1">
      <c r="B14" s="211" t="s">
        <v>29</v>
      </c>
      <c r="C14" s="212"/>
      <c r="D14" s="210"/>
    </row>
    <row r="15" spans="2:29" hidden="1">
      <c r="B15" s="213"/>
      <c r="C15" s="214"/>
      <c r="D15" s="210"/>
    </row>
    <row r="16" spans="2:29" hidden="1">
      <c r="B16" s="215"/>
      <c r="C16" s="216"/>
      <c r="D16" s="210"/>
    </row>
    <row r="17" spans="2:5">
      <c r="B17" s="217"/>
      <c r="C17" s="217"/>
      <c r="D17" s="218"/>
    </row>
    <row r="18" spans="2:5">
      <c r="B18" s="219" t="s">
        <v>30</v>
      </c>
      <c r="C18" s="220"/>
      <c r="D18" s="210"/>
    </row>
    <row r="19" spans="2:5">
      <c r="B19" s="489" t="s">
        <v>31</v>
      </c>
      <c r="C19" s="490"/>
      <c r="D19" s="250"/>
    </row>
    <row r="20" spans="2:5">
      <c r="B20" s="489" t="s">
        <v>32</v>
      </c>
      <c r="C20" s="490"/>
      <c r="D20" s="250"/>
    </row>
    <row r="21" spans="2:5">
      <c r="B21" s="489" t="s">
        <v>33</v>
      </c>
      <c r="C21" s="490"/>
      <c r="D21" s="250"/>
    </row>
    <row r="22" spans="2:5" ht="21" customHeight="1">
      <c r="B22" s="221"/>
      <c r="C22" s="221"/>
      <c r="D22" s="221"/>
    </row>
    <row r="23" spans="2:5" ht="21" customHeight="1">
      <c r="B23" s="219" t="s">
        <v>34</v>
      </c>
      <c r="C23" s="220"/>
      <c r="D23" s="222"/>
      <c r="E23" s="122"/>
    </row>
    <row r="24" spans="2:5" ht="21" customHeight="1">
      <c r="B24" s="219" t="s">
        <v>35</v>
      </c>
      <c r="C24" s="220"/>
      <c r="D24" s="210"/>
      <c r="E24" s="122"/>
    </row>
    <row r="25" spans="2:5">
      <c r="E25" s="122"/>
    </row>
  </sheetData>
  <sheetProtection algorithmName="SHA-512" hashValue="sJzcW3LWEbX0oUdWh4qwWxwavLytKiKgFm03a6kgipdjuwYzdNJuqiHXUsoSky4AGjCNzjzGNfIH+atp7cImbg==" saltValue="BeAQmabbqtMFE6e3krxfUA==" spinCount="100000" sheet="1" formatColumns="0" formatRows="0" selectLockedCells="1"/>
  <customSheetViews>
    <customSheetView guid="{F2279B93-E4FF-4A81-B734-06F92F73708D}" scale="90" showPageBreaks="1" showGridLines="0" printArea="1" hiddenRows="1" view="pageBreakPreview">
      <selection activeCell="D10" sqref="D10"/>
      <pageMargins left="0" right="0" top="0" bottom="0" header="0" footer="0"/>
      <pageSetup orientation="portrait" r:id="rId1"/>
      <headerFooter alignWithMargins="0"/>
    </customSheetView>
    <customSheetView guid="{C3C2F6BE-1796-4187-BF38-BACEF6057F57}" scale="90" showPageBreaks="1" showGridLines="0" printArea="1" hiddenRows="1" view="pageBreakPreview">
      <selection activeCell="D10" sqref="D10"/>
      <pageMargins left="0" right="0" top="0" bottom="0" header="0" footer="0"/>
      <pageSetup orientation="portrait" r:id="rId2"/>
      <headerFooter alignWithMargins="0"/>
    </customSheetView>
    <customSheetView guid="{5E2FF645-A015-403E-863B-BADF6B75C7D1}" scale="90" showPageBreaks="1" showGridLines="0" printArea="1" hiddenRows="1" view="pageBreakPreview">
      <selection activeCell="D10" sqref="D10"/>
      <pageMargins left="0" right="0" top="0" bottom="0" header="0" footer="0"/>
      <pageSetup orientation="portrait" r:id="rId3"/>
      <headerFooter alignWithMargins="0"/>
    </customSheetView>
    <customSheetView guid="{25334923-91A5-4F88-9A10-8FA88873EC26}" scale="90" showPageBreaks="1" showGridLines="0" printArea="1" hiddenRows="1" view="pageBreakPreview">
      <selection activeCell="D20" sqref="D20"/>
      <pageMargins left="0" right="0" top="0" bottom="0" header="0" footer="0"/>
      <pageSetup orientation="portrait" r:id="rId4"/>
      <headerFooter alignWithMargins="0"/>
    </customSheetView>
    <customSheetView guid="{4F47A486-EA66-4D4B-9D65-1ABEAC31AACE}" scale="90" showPageBreaks="1" showGridLines="0" printArea="1" hiddenRows="1" view="pageBreakPreview" topLeftCell="A4">
      <selection activeCell="D19" sqref="D19"/>
      <pageMargins left="0" right="0" top="0" bottom="0" header="0" footer="0"/>
      <pageSetup orientation="portrait" r:id="rId5"/>
      <headerFooter alignWithMargins="0"/>
    </customSheetView>
    <customSheetView guid="{1A26D3B9-AD8D-4AE9-81F5-E0DF795F4658}" scale="90" showPageBreaks="1" showGridLines="0" printArea="1" view="pageBreakPreview" topLeftCell="A4">
      <selection activeCell="D22" sqref="D22"/>
      <pageMargins left="0" right="0" top="0" bottom="0" header="0" footer="0"/>
      <pageSetup orientation="portrait" r:id="rId6"/>
      <headerFooter alignWithMargins="0"/>
    </customSheetView>
    <customSheetView guid="{B0EE7D76-5806-4718-BDAD-3A3EA691E5E4}" showGridLines="0" topLeftCell="A4">
      <selection activeCell="D22" sqref="D22"/>
      <pageMargins left="0" right="0" top="0" bottom="0" header="0" footer="0"/>
      <pageSetup orientation="portrait" r:id="rId7"/>
      <headerFooter alignWithMargins="0"/>
    </customSheetView>
    <customSheetView guid="{696D9240-6693-44E8-B9A4-2BFADD101EE2}" showGridLines="0">
      <selection activeCell="D6" sqref="D6"/>
      <pageMargins left="0" right="0" top="0" bottom="0" header="0" footer="0"/>
      <pageSetup orientation="portrait" r:id="rId8"/>
      <headerFooter alignWithMargins="0"/>
    </customSheetView>
    <customSheetView guid="{58D82F59-8CF6-455F-B9F4-081499FDF243}" showGridLines="0">
      <selection activeCell="D9" sqref="D9"/>
      <pageMargins left="0" right="0" top="0" bottom="0" header="0" footer="0"/>
      <pageSetup orientation="portrait" r:id="rId9"/>
      <headerFooter alignWithMargins="0"/>
    </customSheetView>
    <customSheetView guid="{B1277D53-29D6-4226-81E2-084FB62977B6}" scale="60" showPageBreaks="1" showGridLines="0" printArea="1" view="pageBreakPreview">
      <selection activeCell="D6" sqref="D6"/>
      <pageMargins left="0" right="0" top="0" bottom="0" header="0" footer="0"/>
      <pageSetup orientation="portrait" r:id="rId10"/>
      <headerFooter alignWithMargins="0"/>
    </customSheetView>
    <customSheetView guid="{E95B21C1-D936-4435-AF6F-90CF0B6A7506}" scale="60" showPageBreaks="1" showGridLines="0" printArea="1" view="pageBreakPreview">
      <selection activeCell="D6" sqref="D6"/>
      <pageMargins left="0" right="0" top="0" bottom="0" header="0" footer="0"/>
      <pageSetup orientation="portrait" r:id="rId11"/>
      <headerFooter alignWithMargins="0"/>
    </customSheetView>
    <customSheetView guid="{8DC3BA4D-7811-4245-A3D0-7EE4A8A001CA}" scale="90" showPageBreaks="1" showGridLines="0" printArea="1" hiddenRows="1" view="pageBreakPreview">
      <selection activeCell="D21" sqref="D21:D22"/>
      <pageMargins left="0" right="0" top="0" bottom="0" header="0" footer="0"/>
      <pageSetup orientation="portrait" r:id="rId12"/>
      <headerFooter alignWithMargins="0"/>
    </customSheetView>
    <customSheetView guid="{BAD0225F-C858-4E40-A5E7-64BB5328C88A}" scale="90" showPageBreaks="1" showGridLines="0" printArea="1" hiddenRows="1" view="pageBreakPreview" topLeftCell="A4">
      <selection activeCell="D20" sqref="D20"/>
      <pageMargins left="0" right="0" top="0" bottom="0" header="0" footer="0"/>
      <pageSetup orientation="portrait" r:id="rId13"/>
      <headerFooter alignWithMargins="0"/>
    </customSheetView>
    <customSheetView guid="{CF0E662C-D3BC-4297-99E8-62C40B3B7AD9}" scale="90" showPageBreaks="1" showGridLines="0" printArea="1" hiddenRows="1" view="pageBreakPreview">
      <selection activeCell="D23" sqref="D23:D24"/>
      <pageMargins left="0" right="0" top="0" bottom="0" header="0" footer="0"/>
      <pageSetup orientation="portrait" r:id="rId14"/>
      <headerFooter alignWithMargins="0"/>
    </customSheetView>
    <customSheetView guid="{BEF72719-4CCF-4C9B-95F6-0F3535FF30B3}" scale="90" showPageBreaks="1" showGridLines="0" printArea="1" hiddenRows="1" view="pageBreakPreview">
      <selection activeCell="D10" sqref="D10"/>
      <pageMargins left="0" right="0" top="0" bottom="0" header="0" footer="0"/>
      <pageSetup orientation="portrait" r:id="rId15"/>
      <headerFooter alignWithMargins="0"/>
    </customSheetView>
    <customSheetView guid="{398C7893-3C2A-4DA4-8552-014985533932}" scale="90" showPageBreaks="1" showGridLines="0" printArea="1" hiddenRows="1" view="pageBreakPreview">
      <selection activeCell="D10" sqref="D10"/>
      <pageMargins left="0" right="0" top="0" bottom="0" header="0" footer="0"/>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2" priority="4" stopIfTrue="1">
      <formula>$D$6= "Individual Firm"</formula>
    </cfRule>
  </conditionalFormatting>
  <conditionalFormatting sqref="D7">
    <cfRule type="expression" dxfId="1" priority="3" stopIfTrue="1">
      <formula>$AA$6=0</formula>
    </cfRule>
  </conditionalFormatting>
  <conditionalFormatting sqref="D13:D16">
    <cfRule type="expression" dxfId="0" priority="1" stopIfTrue="1">
      <formula>$D$6= "Individual Firm"</formula>
    </cfRule>
  </conditionalFormatting>
  <dataValidations count="2">
    <dataValidation type="date" allowBlank="1" showInputMessage="1" showErrorMessage="1" error="Enter date in dd-mmm-yy format. Example 01-oct-10" sqref="D23" xr:uid="{00000000-0002-0000-0200-000000000000}">
      <formula1>AB17</formula1>
      <formula2>AB18</formula2>
    </dataValidation>
    <dataValidation type="list" allowBlank="1" showInputMessage="1" showErrorMessage="1" sqref="D6" xr:uid="{00000000-0002-0000-0200-000001000000}">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2"/>
  </sheetPr>
  <dimension ref="A1:G105"/>
  <sheetViews>
    <sheetView topLeftCell="A86" zoomScale="90" zoomScaleNormal="90" zoomScaleSheetLayoutView="90" workbookViewId="0">
      <selection activeCell="F100" sqref="F100"/>
    </sheetView>
  </sheetViews>
  <sheetFormatPr defaultColWidth="9" defaultRowHeight="16.5"/>
  <cols>
    <col min="1" max="1" width="9" style="184" customWidth="1"/>
    <col min="2" max="2" width="18.375" style="319" customWidth="1"/>
    <col min="3" max="3" width="74.125" style="383" customWidth="1"/>
    <col min="4" max="4" width="11.125" style="319" customWidth="1"/>
    <col min="5" max="5" width="9.875" style="184" customWidth="1"/>
    <col min="6" max="6" width="14.75" style="327" customWidth="1"/>
    <col min="7" max="7" width="29.875" style="391" customWidth="1"/>
    <col min="8" max="8" width="3.75" style="322" customWidth="1"/>
    <col min="9" max="9" width="9" style="322" customWidth="1"/>
    <col min="10" max="10" width="17.25" style="322" customWidth="1"/>
    <col min="11" max="11" width="9" style="322" customWidth="1"/>
    <col min="12" max="13" width="14.125" style="322" customWidth="1"/>
    <col min="14" max="18" width="9" style="322" customWidth="1"/>
    <col min="19" max="16384" width="9" style="322"/>
  </cols>
  <sheetData>
    <row r="1" spans="1:7">
      <c r="A1" s="55" t="str">
        <f>Cover!B3</f>
        <v xml:space="preserve">Specification No.: WR-I/RPC/VRL/NIT-114/I-664-2026/RFX-5002005652    </v>
      </c>
      <c r="B1" s="256"/>
      <c r="C1" s="381"/>
      <c r="D1" s="306"/>
      <c r="E1" s="379"/>
      <c r="F1" s="307"/>
      <c r="G1" s="390"/>
    </row>
    <row r="2" spans="1:7">
      <c r="B2" s="323"/>
      <c r="C2" s="334"/>
    </row>
    <row r="3" spans="1:7" ht="69.75" customHeight="1">
      <c r="A3" s="494" t="str">
        <f>Cover!$B$2</f>
        <v>Construction of 30mtrsx15mtrs x 7mtrs Truss less GIS store at 400/220KV GIS Sub-Station, Navi Mumbai</v>
      </c>
      <c r="B3" s="494"/>
      <c r="C3" s="494"/>
      <c r="D3" s="494"/>
      <c r="E3" s="494"/>
      <c r="F3" s="494"/>
      <c r="G3" s="494"/>
    </row>
    <row r="4" spans="1:7" ht="18.75">
      <c r="A4" s="495" t="s">
        <v>36</v>
      </c>
      <c r="B4" s="496"/>
      <c r="C4" s="496"/>
      <c r="D4" s="496"/>
      <c r="E4" s="496"/>
      <c r="F4" s="496"/>
      <c r="G4" s="496"/>
    </row>
    <row r="6" spans="1:7">
      <c r="A6" s="255" t="s">
        <v>37</v>
      </c>
      <c r="B6" s="26"/>
      <c r="C6" s="382"/>
      <c r="D6" s="254"/>
      <c r="E6" s="253"/>
      <c r="F6" s="327" t="s">
        <v>38</v>
      </c>
    </row>
    <row r="7" spans="1:7">
      <c r="A7" s="255" t="str">
        <f>"Bidder as "&amp; 'Names of Bidder'!D6</f>
        <v xml:space="preserve">Bidder as </v>
      </c>
      <c r="B7" s="26"/>
      <c r="F7" s="332" t="s">
        <v>348</v>
      </c>
    </row>
    <row r="8" spans="1:7">
      <c r="A8" s="255" t="s">
        <v>40</v>
      </c>
      <c r="B8" s="26"/>
      <c r="C8" s="339" t="str">
        <f>IF('Names of Bidder'!D8=0, "", 'Names of Bidder'!D8)</f>
        <v/>
      </c>
      <c r="D8" s="369"/>
      <c r="E8" s="380"/>
      <c r="F8" s="337" t="s">
        <v>41</v>
      </c>
      <c r="G8" s="392"/>
    </row>
    <row r="9" spans="1:7">
      <c r="A9" s="255" t="s">
        <v>42</v>
      </c>
      <c r="B9" s="26"/>
      <c r="C9" s="339" t="str">
        <f>IF('Names of Bidder'!D9=0, "", 'Names of Bidder'!D9)</f>
        <v/>
      </c>
      <c r="D9" s="369"/>
      <c r="E9" s="380"/>
      <c r="F9" s="337" t="s">
        <v>43</v>
      </c>
      <c r="G9" s="392"/>
    </row>
    <row r="10" spans="1:7">
      <c r="A10" s="251"/>
      <c r="B10" s="331"/>
      <c r="C10" s="339" t="str">
        <f>IF('Names of Bidder'!D10=0, "", 'Names of Bidder'!D10)</f>
        <v/>
      </c>
      <c r="D10" s="369"/>
      <c r="E10" s="380"/>
      <c r="F10" s="337" t="s">
        <v>44</v>
      </c>
      <c r="G10" s="392"/>
    </row>
    <row r="11" spans="1:7">
      <c r="A11" s="251"/>
      <c r="B11" s="331"/>
      <c r="C11" s="339" t="str">
        <f>IF('Names of Bidder'!D11=0, "", 'Names of Bidder'!D11)</f>
        <v/>
      </c>
      <c r="D11" s="369"/>
      <c r="E11" s="380"/>
      <c r="F11" s="337" t="s">
        <v>45</v>
      </c>
      <c r="G11" s="392"/>
    </row>
    <row r="12" spans="1:7">
      <c r="A12" s="251"/>
      <c r="B12" s="331"/>
      <c r="C12" s="339"/>
      <c r="D12" s="254"/>
      <c r="E12" s="253"/>
      <c r="F12" s="332"/>
    </row>
    <row r="13" spans="1:7">
      <c r="F13" s="307"/>
      <c r="G13" s="390" t="s">
        <v>46</v>
      </c>
    </row>
    <row r="14" spans="1:7">
      <c r="A14" s="405" t="s">
        <v>47</v>
      </c>
      <c r="B14" s="377" t="s">
        <v>48</v>
      </c>
      <c r="C14" s="376" t="s">
        <v>49</v>
      </c>
      <c r="D14" s="406" t="s">
        <v>50</v>
      </c>
      <c r="E14" s="407" t="s">
        <v>51</v>
      </c>
      <c r="F14" s="376" t="s">
        <v>52</v>
      </c>
      <c r="G14" s="408" t="s">
        <v>53</v>
      </c>
    </row>
    <row r="15" spans="1:7">
      <c r="A15" s="409">
        <v>1</v>
      </c>
      <c r="B15" s="406">
        <v>2</v>
      </c>
      <c r="C15" s="376">
        <v>3</v>
      </c>
      <c r="D15" s="406">
        <v>4</v>
      </c>
      <c r="E15" s="409">
        <v>5</v>
      </c>
      <c r="F15" s="406">
        <v>6</v>
      </c>
      <c r="G15" s="400" t="s">
        <v>54</v>
      </c>
    </row>
    <row r="16" spans="1:7" ht="33" customHeight="1">
      <c r="A16" s="497"/>
      <c r="B16" s="498"/>
      <c r="C16" s="498"/>
      <c r="D16" s="498"/>
      <c r="E16" s="498"/>
      <c r="F16" s="498"/>
      <c r="G16" s="499"/>
    </row>
    <row r="17" spans="1:7" s="411" customFormat="1">
      <c r="A17" s="581" t="s">
        <v>351</v>
      </c>
      <c r="B17" s="582"/>
      <c r="C17" s="583"/>
      <c r="D17" s="584"/>
      <c r="E17" s="582"/>
      <c r="F17" s="580"/>
      <c r="G17" s="585"/>
    </row>
    <row r="18" spans="1:7" s="411" customFormat="1">
      <c r="A18" s="581"/>
      <c r="B18" s="582"/>
      <c r="C18" s="586" t="s">
        <v>352</v>
      </c>
      <c r="D18" s="587"/>
      <c r="E18" s="587"/>
      <c r="F18" s="580"/>
      <c r="G18" s="585"/>
    </row>
    <row r="19" spans="1:7" s="411" customFormat="1" ht="63">
      <c r="A19" s="581">
        <v>1</v>
      </c>
      <c r="B19" s="587">
        <v>2.1</v>
      </c>
      <c r="C19" s="586" t="s">
        <v>353</v>
      </c>
      <c r="D19" s="587"/>
      <c r="E19" s="582"/>
      <c r="F19" s="580"/>
      <c r="G19" s="585">
        <f t="shared" ref="G19:G82" si="0">E19*F19</f>
        <v>0</v>
      </c>
    </row>
    <row r="20" spans="1:7" s="411" customFormat="1">
      <c r="A20" s="581"/>
      <c r="B20" s="587" t="s">
        <v>354</v>
      </c>
      <c r="C20" s="586" t="s">
        <v>68</v>
      </c>
      <c r="D20" s="587" t="s">
        <v>355</v>
      </c>
      <c r="E20" s="584">
        <v>50</v>
      </c>
      <c r="F20" s="447"/>
      <c r="G20" s="585">
        <f t="shared" si="0"/>
        <v>0</v>
      </c>
    </row>
    <row r="21" spans="1:7" s="411" customFormat="1" ht="63">
      <c r="A21" s="581">
        <v>2</v>
      </c>
      <c r="B21" s="587">
        <v>2.6</v>
      </c>
      <c r="C21" s="586" t="s">
        <v>356</v>
      </c>
      <c r="D21" s="587"/>
      <c r="E21" s="584"/>
      <c r="F21" s="580"/>
      <c r="G21" s="585">
        <f t="shared" si="0"/>
        <v>0</v>
      </c>
    </row>
    <row r="22" spans="1:7" s="411" customFormat="1">
      <c r="A22" s="581"/>
      <c r="B22" s="587" t="s">
        <v>357</v>
      </c>
      <c r="C22" s="586" t="s">
        <v>68</v>
      </c>
      <c r="D22" s="587" t="s">
        <v>358</v>
      </c>
      <c r="E22" s="584">
        <v>269</v>
      </c>
      <c r="F22" s="447"/>
      <c r="G22" s="585">
        <f t="shared" si="0"/>
        <v>0</v>
      </c>
    </row>
    <row r="23" spans="1:7" s="411" customFormat="1" ht="78.75">
      <c r="A23" s="581">
        <v>3</v>
      </c>
      <c r="B23" s="587">
        <v>2.8</v>
      </c>
      <c r="C23" s="586" t="s">
        <v>66</v>
      </c>
      <c r="D23" s="587"/>
      <c r="E23" s="584"/>
      <c r="F23" s="580"/>
      <c r="G23" s="585">
        <f t="shared" si="0"/>
        <v>0</v>
      </c>
    </row>
    <row r="24" spans="1:7" s="411" customFormat="1">
      <c r="A24" s="581"/>
      <c r="B24" s="587" t="s">
        <v>67</v>
      </c>
      <c r="C24" s="586" t="s">
        <v>359</v>
      </c>
      <c r="D24" s="587" t="s">
        <v>358</v>
      </c>
      <c r="E24" s="584">
        <v>128</v>
      </c>
      <c r="F24" s="447"/>
      <c r="G24" s="585">
        <f t="shared" si="0"/>
        <v>0</v>
      </c>
    </row>
    <row r="25" spans="1:7" s="411" customFormat="1" ht="94.5">
      <c r="A25" s="581">
        <v>4</v>
      </c>
      <c r="B25" s="584">
        <v>2.1</v>
      </c>
      <c r="C25" s="586" t="s">
        <v>70</v>
      </c>
      <c r="D25" s="587"/>
      <c r="E25" s="584"/>
      <c r="F25" s="580"/>
      <c r="G25" s="585">
        <f t="shared" si="0"/>
        <v>0</v>
      </c>
    </row>
    <row r="26" spans="1:7" s="411" customFormat="1">
      <c r="A26" s="581"/>
      <c r="B26" s="584" t="s">
        <v>360</v>
      </c>
      <c r="C26" s="586" t="s">
        <v>68</v>
      </c>
      <c r="D26" s="587"/>
      <c r="E26" s="584"/>
      <c r="F26" s="580"/>
      <c r="G26" s="585">
        <f t="shared" si="0"/>
        <v>0</v>
      </c>
    </row>
    <row r="27" spans="1:7" s="411" customFormat="1">
      <c r="A27" s="581"/>
      <c r="B27" s="587" t="s">
        <v>71</v>
      </c>
      <c r="C27" s="586" t="s">
        <v>361</v>
      </c>
      <c r="D27" s="587" t="s">
        <v>89</v>
      </c>
      <c r="E27" s="584">
        <v>100</v>
      </c>
      <c r="F27" s="447"/>
      <c r="G27" s="585">
        <f t="shared" si="0"/>
        <v>0</v>
      </c>
    </row>
    <row r="28" spans="1:7" s="411" customFormat="1" ht="47.25">
      <c r="A28" s="581">
        <v>5</v>
      </c>
      <c r="B28" s="587">
        <v>2.25</v>
      </c>
      <c r="C28" s="586" t="s">
        <v>362</v>
      </c>
      <c r="D28" s="587" t="s">
        <v>358</v>
      </c>
      <c r="E28" s="584">
        <v>242</v>
      </c>
      <c r="F28" s="447"/>
      <c r="G28" s="585">
        <f t="shared" si="0"/>
        <v>0</v>
      </c>
    </row>
    <row r="29" spans="1:7" s="411" customFormat="1" ht="31.5">
      <c r="A29" s="581">
        <v>6</v>
      </c>
      <c r="B29" s="587">
        <v>2.2599999999999998</v>
      </c>
      <c r="C29" s="586" t="s">
        <v>363</v>
      </c>
      <c r="D29" s="587"/>
      <c r="E29" s="584"/>
      <c r="F29" s="580"/>
      <c r="G29" s="585">
        <f t="shared" si="0"/>
        <v>0</v>
      </c>
    </row>
    <row r="30" spans="1:7" s="411" customFormat="1">
      <c r="A30" s="581"/>
      <c r="B30" s="587" t="s">
        <v>364</v>
      </c>
      <c r="C30" s="586" t="s">
        <v>365</v>
      </c>
      <c r="D30" s="587" t="s">
        <v>358</v>
      </c>
      <c r="E30" s="584">
        <v>68</v>
      </c>
      <c r="F30" s="447"/>
      <c r="G30" s="585">
        <f t="shared" si="0"/>
        <v>0</v>
      </c>
    </row>
    <row r="31" spans="1:7" s="411" customFormat="1" ht="31.5">
      <c r="A31" s="581">
        <v>7</v>
      </c>
      <c r="B31" s="587">
        <v>4.0999999999999996</v>
      </c>
      <c r="C31" s="586" t="s">
        <v>77</v>
      </c>
      <c r="D31" s="587"/>
      <c r="E31" s="584"/>
      <c r="F31" s="580"/>
      <c r="G31" s="585">
        <f t="shared" si="0"/>
        <v>0</v>
      </c>
    </row>
    <row r="32" spans="1:7" s="411" customFormat="1" ht="31.5">
      <c r="A32" s="581"/>
      <c r="B32" s="587" t="s">
        <v>366</v>
      </c>
      <c r="C32" s="586" t="s">
        <v>367</v>
      </c>
      <c r="D32" s="587" t="s">
        <v>358</v>
      </c>
      <c r="E32" s="584">
        <v>9</v>
      </c>
      <c r="F32" s="447"/>
      <c r="G32" s="585">
        <f t="shared" si="0"/>
        <v>0</v>
      </c>
    </row>
    <row r="33" spans="1:7" s="411" customFormat="1" ht="31.5">
      <c r="A33" s="581">
        <v>8</v>
      </c>
      <c r="B33" s="587" t="s">
        <v>78</v>
      </c>
      <c r="C33" s="586" t="s">
        <v>368</v>
      </c>
      <c r="D33" s="587" t="s">
        <v>358</v>
      </c>
      <c r="E33" s="584">
        <v>69</v>
      </c>
      <c r="F33" s="447"/>
      <c r="G33" s="585">
        <f t="shared" si="0"/>
        <v>0</v>
      </c>
    </row>
    <row r="34" spans="1:7" s="411" customFormat="1" ht="31.5">
      <c r="A34" s="581">
        <v>9</v>
      </c>
      <c r="B34" s="587">
        <v>4.3</v>
      </c>
      <c r="C34" s="586" t="s">
        <v>80</v>
      </c>
      <c r="D34" s="587"/>
      <c r="E34" s="584"/>
      <c r="F34" s="580"/>
      <c r="G34" s="585">
        <f t="shared" si="0"/>
        <v>0</v>
      </c>
    </row>
    <row r="35" spans="1:7" s="411" customFormat="1">
      <c r="A35" s="581"/>
      <c r="B35" s="587" t="s">
        <v>81</v>
      </c>
      <c r="C35" s="586" t="s">
        <v>369</v>
      </c>
      <c r="D35" s="587" t="s">
        <v>355</v>
      </c>
      <c r="E35" s="584">
        <v>8</v>
      </c>
      <c r="F35" s="447"/>
      <c r="G35" s="585">
        <f t="shared" si="0"/>
        <v>0</v>
      </c>
    </row>
    <row r="36" spans="1:7" s="411" customFormat="1" ht="63">
      <c r="A36" s="581">
        <v>10</v>
      </c>
      <c r="B36" s="587">
        <v>4.12</v>
      </c>
      <c r="C36" s="586" t="s">
        <v>370</v>
      </c>
      <c r="D36" s="587" t="s">
        <v>371</v>
      </c>
      <c r="E36" s="584">
        <v>15</v>
      </c>
      <c r="F36" s="447"/>
      <c r="G36" s="585">
        <f t="shared" si="0"/>
        <v>0</v>
      </c>
    </row>
    <row r="37" spans="1:7" s="411" customFormat="1" ht="78.75">
      <c r="A37" s="581">
        <v>11</v>
      </c>
      <c r="B37" s="587">
        <v>4.17</v>
      </c>
      <c r="C37" s="586" t="s">
        <v>372</v>
      </c>
      <c r="D37" s="587" t="s">
        <v>355</v>
      </c>
      <c r="E37" s="584">
        <v>104</v>
      </c>
      <c r="F37" s="447"/>
      <c r="G37" s="585">
        <f t="shared" si="0"/>
        <v>0</v>
      </c>
    </row>
    <row r="38" spans="1:7" s="411" customFormat="1" ht="47.25">
      <c r="A38" s="581">
        <v>12</v>
      </c>
      <c r="B38" s="587">
        <v>5.0999999999999996</v>
      </c>
      <c r="C38" s="586" t="s">
        <v>373</v>
      </c>
      <c r="D38" s="587"/>
      <c r="E38" s="584"/>
      <c r="F38" s="580"/>
      <c r="G38" s="585">
        <f t="shared" si="0"/>
        <v>0</v>
      </c>
    </row>
    <row r="39" spans="1:7" s="411" customFormat="1" ht="31.5">
      <c r="A39" s="581"/>
      <c r="B39" s="587" t="s">
        <v>374</v>
      </c>
      <c r="C39" s="586" t="s">
        <v>375</v>
      </c>
      <c r="D39" s="587" t="s">
        <v>358</v>
      </c>
      <c r="E39" s="584">
        <v>139</v>
      </c>
      <c r="F39" s="447"/>
      <c r="G39" s="585">
        <f t="shared" si="0"/>
        <v>0</v>
      </c>
    </row>
    <row r="40" spans="1:7" s="411" customFormat="1" ht="63">
      <c r="A40" s="581">
        <v>13</v>
      </c>
      <c r="B40" s="587">
        <v>5.2</v>
      </c>
      <c r="C40" s="586" t="s">
        <v>376</v>
      </c>
      <c r="D40" s="587"/>
      <c r="E40" s="584"/>
      <c r="F40" s="580"/>
      <c r="G40" s="585">
        <f t="shared" si="0"/>
        <v>0</v>
      </c>
    </row>
    <row r="41" spans="1:7" s="411" customFormat="1" ht="31.5">
      <c r="A41" s="581"/>
      <c r="B41" s="587" t="s">
        <v>377</v>
      </c>
      <c r="C41" s="586" t="s">
        <v>378</v>
      </c>
      <c r="D41" s="587" t="s">
        <v>358</v>
      </c>
      <c r="E41" s="584">
        <v>22</v>
      </c>
      <c r="F41" s="447"/>
      <c r="G41" s="585">
        <f t="shared" si="0"/>
        <v>0</v>
      </c>
    </row>
    <row r="42" spans="1:7" s="411" customFormat="1" ht="94.5">
      <c r="A42" s="581">
        <v>14</v>
      </c>
      <c r="B42" s="587">
        <v>5.3</v>
      </c>
      <c r="C42" s="586" t="s">
        <v>379</v>
      </c>
      <c r="D42" s="587" t="s">
        <v>358</v>
      </c>
      <c r="E42" s="584">
        <v>28</v>
      </c>
      <c r="F42" s="447"/>
      <c r="G42" s="585">
        <f t="shared" si="0"/>
        <v>0</v>
      </c>
    </row>
    <row r="43" spans="1:7" s="411" customFormat="1" ht="31.5">
      <c r="A43" s="581">
        <v>15</v>
      </c>
      <c r="B43" s="587">
        <v>5.9</v>
      </c>
      <c r="C43" s="586" t="s">
        <v>380</v>
      </c>
      <c r="D43" s="587"/>
      <c r="E43" s="584"/>
      <c r="F43" s="580"/>
      <c r="G43" s="585">
        <f t="shared" si="0"/>
        <v>0</v>
      </c>
    </row>
    <row r="44" spans="1:7" s="411" customFormat="1">
      <c r="A44" s="581"/>
      <c r="B44" s="587" t="s">
        <v>381</v>
      </c>
      <c r="C44" s="586" t="s">
        <v>382</v>
      </c>
      <c r="D44" s="587" t="s">
        <v>355</v>
      </c>
      <c r="E44" s="584">
        <v>123</v>
      </c>
      <c r="F44" s="447"/>
      <c r="G44" s="585">
        <f t="shared" si="0"/>
        <v>0</v>
      </c>
    </row>
    <row r="45" spans="1:7" s="411" customFormat="1" ht="31.5">
      <c r="A45" s="581"/>
      <c r="B45" s="587" t="s">
        <v>383</v>
      </c>
      <c r="C45" s="586" t="s">
        <v>384</v>
      </c>
      <c r="D45" s="587" t="s">
        <v>355</v>
      </c>
      <c r="E45" s="584">
        <v>129</v>
      </c>
      <c r="F45" s="447"/>
      <c r="G45" s="585">
        <f t="shared" si="0"/>
        <v>0</v>
      </c>
    </row>
    <row r="46" spans="1:7" s="411" customFormat="1">
      <c r="A46" s="581"/>
      <c r="B46" s="587" t="s">
        <v>385</v>
      </c>
      <c r="C46" s="586" t="s">
        <v>386</v>
      </c>
      <c r="D46" s="587" t="s">
        <v>355</v>
      </c>
      <c r="E46" s="584">
        <v>9</v>
      </c>
      <c r="F46" s="447"/>
      <c r="G46" s="585">
        <f t="shared" si="0"/>
        <v>0</v>
      </c>
    </row>
    <row r="47" spans="1:7" s="411" customFormat="1">
      <c r="A47" s="581"/>
      <c r="B47" s="587" t="s">
        <v>387</v>
      </c>
      <c r="C47" s="586" t="s">
        <v>388</v>
      </c>
      <c r="D47" s="587" t="s">
        <v>355</v>
      </c>
      <c r="E47" s="584">
        <v>422</v>
      </c>
      <c r="F47" s="447"/>
      <c r="G47" s="585">
        <f t="shared" si="0"/>
        <v>0</v>
      </c>
    </row>
    <row r="48" spans="1:7" s="411" customFormat="1">
      <c r="A48" s="581"/>
      <c r="B48" s="587" t="s">
        <v>389</v>
      </c>
      <c r="C48" s="586" t="s">
        <v>390</v>
      </c>
      <c r="D48" s="587" t="s">
        <v>355</v>
      </c>
      <c r="E48" s="584">
        <v>276</v>
      </c>
      <c r="F48" s="447"/>
      <c r="G48" s="585">
        <f t="shared" si="0"/>
        <v>0</v>
      </c>
    </row>
    <row r="49" spans="1:7" s="411" customFormat="1">
      <c r="A49" s="581"/>
      <c r="B49" s="587" t="s">
        <v>391</v>
      </c>
      <c r="C49" s="586" t="s">
        <v>392</v>
      </c>
      <c r="D49" s="587" t="s">
        <v>355</v>
      </c>
      <c r="E49" s="584">
        <v>72</v>
      </c>
      <c r="F49" s="447"/>
      <c r="G49" s="585">
        <f t="shared" si="0"/>
        <v>0</v>
      </c>
    </row>
    <row r="50" spans="1:7" s="411" customFormat="1" ht="31.5">
      <c r="A50" s="581">
        <v>16</v>
      </c>
      <c r="B50" s="587">
        <v>5.22</v>
      </c>
      <c r="C50" s="586" t="s">
        <v>393</v>
      </c>
      <c r="D50" s="587"/>
      <c r="E50" s="584"/>
      <c r="F50" s="580"/>
      <c r="G50" s="585">
        <f t="shared" si="0"/>
        <v>0</v>
      </c>
    </row>
    <row r="51" spans="1:7" s="411" customFormat="1">
      <c r="A51" s="581"/>
      <c r="B51" s="587" t="s">
        <v>394</v>
      </c>
      <c r="C51" s="586" t="s">
        <v>395</v>
      </c>
      <c r="D51" s="587" t="s">
        <v>396</v>
      </c>
      <c r="E51" s="584">
        <v>11815</v>
      </c>
      <c r="F51" s="447"/>
      <c r="G51" s="585">
        <f t="shared" si="0"/>
        <v>0</v>
      </c>
    </row>
    <row r="52" spans="1:7" s="411" customFormat="1" ht="31.5">
      <c r="A52" s="581">
        <v>17</v>
      </c>
      <c r="B52" s="587" t="s">
        <v>397</v>
      </c>
      <c r="C52" s="586" t="s">
        <v>398</v>
      </c>
      <c r="D52" s="587"/>
      <c r="E52" s="584"/>
      <c r="F52" s="580"/>
      <c r="G52" s="585">
        <f t="shared" si="0"/>
        <v>0</v>
      </c>
    </row>
    <row r="53" spans="1:7" s="411" customFormat="1">
      <c r="A53" s="581"/>
      <c r="B53" s="587" t="s">
        <v>399</v>
      </c>
      <c r="C53" s="586" t="s">
        <v>395</v>
      </c>
      <c r="D53" s="587" t="s">
        <v>400</v>
      </c>
      <c r="E53" s="584">
        <v>4500</v>
      </c>
      <c r="F53" s="447"/>
      <c r="G53" s="585">
        <f t="shared" si="0"/>
        <v>0</v>
      </c>
    </row>
    <row r="54" spans="1:7" s="411" customFormat="1" ht="31.5">
      <c r="A54" s="581">
        <v>18</v>
      </c>
      <c r="B54" s="584">
        <v>5.3</v>
      </c>
      <c r="C54" s="586" t="s">
        <v>401</v>
      </c>
      <c r="D54" s="587" t="s">
        <v>89</v>
      </c>
      <c r="E54" s="584">
        <v>64</v>
      </c>
      <c r="F54" s="447"/>
      <c r="G54" s="585">
        <f t="shared" si="0"/>
        <v>0</v>
      </c>
    </row>
    <row r="55" spans="1:7" s="411" customFormat="1" ht="47.25">
      <c r="A55" s="581">
        <v>19</v>
      </c>
      <c r="B55" s="584">
        <v>10.25</v>
      </c>
      <c r="C55" s="586" t="s">
        <v>402</v>
      </c>
      <c r="D55" s="587"/>
      <c r="E55" s="584"/>
      <c r="F55" s="580"/>
      <c r="G55" s="585">
        <f t="shared" si="0"/>
        <v>0</v>
      </c>
    </row>
    <row r="56" spans="1:7" s="411" customFormat="1" ht="31.5">
      <c r="A56" s="581"/>
      <c r="B56" s="584" t="s">
        <v>403</v>
      </c>
      <c r="C56" s="586" t="s">
        <v>404</v>
      </c>
      <c r="D56" s="587" t="s">
        <v>396</v>
      </c>
      <c r="E56" s="584">
        <v>2000</v>
      </c>
      <c r="F56" s="447"/>
      <c r="G56" s="585">
        <f t="shared" si="0"/>
        <v>0</v>
      </c>
    </row>
    <row r="57" spans="1:7" s="411" customFormat="1" ht="47.25">
      <c r="A57" s="581">
        <v>20</v>
      </c>
      <c r="B57" s="587">
        <v>12.41</v>
      </c>
      <c r="C57" s="586" t="s">
        <v>405</v>
      </c>
      <c r="D57" s="587"/>
      <c r="E57" s="584"/>
      <c r="F57" s="580"/>
      <c r="G57" s="585">
        <f t="shared" si="0"/>
        <v>0</v>
      </c>
    </row>
    <row r="58" spans="1:7" s="411" customFormat="1">
      <c r="A58" s="581"/>
      <c r="B58" s="587" t="s">
        <v>406</v>
      </c>
      <c r="C58" s="586" t="s">
        <v>407</v>
      </c>
      <c r="D58" s="587" t="s">
        <v>89</v>
      </c>
      <c r="E58" s="584">
        <v>64</v>
      </c>
      <c r="F58" s="447"/>
      <c r="G58" s="585">
        <f t="shared" si="0"/>
        <v>0</v>
      </c>
    </row>
    <row r="59" spans="1:7" s="411" customFormat="1" ht="63">
      <c r="A59" s="581">
        <v>21</v>
      </c>
      <c r="B59" s="587">
        <v>12.42</v>
      </c>
      <c r="C59" s="586" t="s">
        <v>408</v>
      </c>
      <c r="D59" s="587"/>
      <c r="E59" s="584"/>
      <c r="F59" s="580"/>
      <c r="G59" s="585">
        <f t="shared" si="0"/>
        <v>0</v>
      </c>
    </row>
    <row r="60" spans="1:7" s="411" customFormat="1">
      <c r="A60" s="581"/>
      <c r="B60" s="587" t="s">
        <v>409</v>
      </c>
      <c r="C60" s="586" t="s">
        <v>410</v>
      </c>
      <c r="D60" s="587"/>
      <c r="E60" s="584"/>
      <c r="F60" s="580"/>
      <c r="G60" s="585">
        <f t="shared" si="0"/>
        <v>0</v>
      </c>
    </row>
    <row r="61" spans="1:7" s="411" customFormat="1">
      <c r="A61" s="581" t="s">
        <v>121</v>
      </c>
      <c r="B61" s="587" t="s">
        <v>411</v>
      </c>
      <c r="C61" s="586" t="s">
        <v>412</v>
      </c>
      <c r="D61" s="587" t="s">
        <v>96</v>
      </c>
      <c r="E61" s="584">
        <v>8</v>
      </c>
      <c r="F61" s="447"/>
      <c r="G61" s="585">
        <f t="shared" si="0"/>
        <v>0</v>
      </c>
    </row>
    <row r="62" spans="1:7" s="411" customFormat="1">
      <c r="A62" s="581"/>
      <c r="B62" s="587" t="s">
        <v>413</v>
      </c>
      <c r="C62" s="586" t="s">
        <v>414</v>
      </c>
      <c r="D62" s="587"/>
      <c r="E62" s="584"/>
      <c r="F62" s="580"/>
      <c r="G62" s="585">
        <f t="shared" si="0"/>
        <v>0</v>
      </c>
    </row>
    <row r="63" spans="1:7" s="411" customFormat="1">
      <c r="A63" s="581" t="s">
        <v>415</v>
      </c>
      <c r="B63" s="587" t="s">
        <v>416</v>
      </c>
      <c r="C63" s="586" t="s">
        <v>417</v>
      </c>
      <c r="D63" s="587" t="s">
        <v>96</v>
      </c>
      <c r="E63" s="584">
        <v>8</v>
      </c>
      <c r="F63" s="447"/>
      <c r="G63" s="585">
        <f t="shared" si="0"/>
        <v>0</v>
      </c>
    </row>
    <row r="64" spans="1:7" s="411" customFormat="1">
      <c r="A64" s="581"/>
      <c r="B64" s="587" t="s">
        <v>418</v>
      </c>
      <c r="C64" s="586" t="s">
        <v>419</v>
      </c>
      <c r="D64" s="587"/>
      <c r="E64" s="584"/>
      <c r="F64" s="580"/>
      <c r="G64" s="585">
        <f t="shared" si="0"/>
        <v>0</v>
      </c>
    </row>
    <row r="65" spans="1:7" s="411" customFormat="1">
      <c r="A65" s="581" t="s">
        <v>420</v>
      </c>
      <c r="B65" s="587" t="s">
        <v>421</v>
      </c>
      <c r="C65" s="586" t="s">
        <v>422</v>
      </c>
      <c r="D65" s="587" t="s">
        <v>423</v>
      </c>
      <c r="E65" s="584">
        <v>8</v>
      </c>
      <c r="F65" s="447"/>
      <c r="G65" s="585">
        <f t="shared" si="0"/>
        <v>0</v>
      </c>
    </row>
    <row r="66" spans="1:7" s="411" customFormat="1" ht="78.75">
      <c r="A66" s="581">
        <v>22</v>
      </c>
      <c r="B66" s="587">
        <v>12.43</v>
      </c>
      <c r="C66" s="586" t="s">
        <v>424</v>
      </c>
      <c r="D66" s="587"/>
      <c r="E66" s="584"/>
      <c r="F66" s="580"/>
      <c r="G66" s="585">
        <f t="shared" si="0"/>
        <v>0</v>
      </c>
    </row>
    <row r="67" spans="1:7" s="411" customFormat="1">
      <c r="A67" s="581"/>
      <c r="B67" s="587" t="s">
        <v>425</v>
      </c>
      <c r="C67" s="586" t="s">
        <v>412</v>
      </c>
      <c r="D67" s="587" t="s">
        <v>96</v>
      </c>
      <c r="E67" s="584">
        <v>92</v>
      </c>
      <c r="F67" s="447"/>
      <c r="G67" s="585">
        <f t="shared" si="0"/>
        <v>0</v>
      </c>
    </row>
    <row r="68" spans="1:7" s="411" customFormat="1" ht="31.5">
      <c r="A68" s="581">
        <v>23</v>
      </c>
      <c r="B68" s="587">
        <v>12.44</v>
      </c>
      <c r="C68" s="586" t="s">
        <v>426</v>
      </c>
      <c r="D68" s="587" t="s">
        <v>96</v>
      </c>
      <c r="E68" s="584">
        <v>8</v>
      </c>
      <c r="F68" s="447"/>
      <c r="G68" s="585">
        <f t="shared" si="0"/>
        <v>0</v>
      </c>
    </row>
    <row r="69" spans="1:7" s="411" customFormat="1">
      <c r="A69" s="581">
        <v>24</v>
      </c>
      <c r="B69" s="587">
        <v>13.4</v>
      </c>
      <c r="C69" s="586" t="s">
        <v>427</v>
      </c>
      <c r="D69" s="587"/>
      <c r="E69" s="584"/>
      <c r="F69" s="580"/>
      <c r="G69" s="585">
        <f t="shared" si="0"/>
        <v>0</v>
      </c>
    </row>
    <row r="70" spans="1:7" s="411" customFormat="1">
      <c r="A70" s="581"/>
      <c r="B70" s="587" t="s">
        <v>428</v>
      </c>
      <c r="C70" s="586" t="s">
        <v>429</v>
      </c>
      <c r="D70" s="587" t="s">
        <v>355</v>
      </c>
      <c r="E70" s="584">
        <v>566</v>
      </c>
      <c r="F70" s="447"/>
      <c r="G70" s="585">
        <f t="shared" si="0"/>
        <v>0</v>
      </c>
    </row>
    <row r="71" spans="1:7" s="411" customFormat="1">
      <c r="A71" s="581">
        <v>25</v>
      </c>
      <c r="B71" s="587">
        <v>13.7</v>
      </c>
      <c r="C71" s="586" t="s">
        <v>430</v>
      </c>
      <c r="D71" s="587"/>
      <c r="E71" s="584"/>
      <c r="F71" s="580"/>
      <c r="G71" s="585">
        <f t="shared" si="0"/>
        <v>0</v>
      </c>
    </row>
    <row r="72" spans="1:7" s="411" customFormat="1">
      <c r="A72" s="581"/>
      <c r="B72" s="587" t="s">
        <v>431</v>
      </c>
      <c r="C72" s="586" t="s">
        <v>432</v>
      </c>
      <c r="D72" s="587" t="s">
        <v>355</v>
      </c>
      <c r="E72" s="584">
        <v>6</v>
      </c>
      <c r="F72" s="447"/>
      <c r="G72" s="585">
        <f t="shared" si="0"/>
        <v>0</v>
      </c>
    </row>
    <row r="73" spans="1:7" s="411" customFormat="1" ht="47.25">
      <c r="A73" s="581">
        <v>26</v>
      </c>
      <c r="B73" s="587">
        <v>13.12</v>
      </c>
      <c r="C73" s="586" t="s">
        <v>433</v>
      </c>
      <c r="D73" s="587" t="s">
        <v>355</v>
      </c>
      <c r="E73" s="584">
        <v>844</v>
      </c>
      <c r="F73" s="447"/>
      <c r="G73" s="585">
        <f t="shared" si="0"/>
        <v>0</v>
      </c>
    </row>
    <row r="74" spans="1:7" s="411" customFormat="1">
      <c r="A74" s="581">
        <v>27</v>
      </c>
      <c r="B74" s="587">
        <v>13.16</v>
      </c>
      <c r="C74" s="586" t="s">
        <v>434</v>
      </c>
      <c r="D74" s="587"/>
      <c r="E74" s="584"/>
      <c r="F74" s="580"/>
      <c r="G74" s="585">
        <f t="shared" si="0"/>
        <v>0</v>
      </c>
    </row>
    <row r="75" spans="1:7" s="411" customFormat="1">
      <c r="A75" s="581"/>
      <c r="B75" s="587" t="s">
        <v>435</v>
      </c>
      <c r="C75" s="586" t="s">
        <v>436</v>
      </c>
      <c r="D75" s="587" t="s">
        <v>355</v>
      </c>
      <c r="E75" s="584">
        <v>72</v>
      </c>
      <c r="F75" s="447"/>
      <c r="G75" s="585">
        <f t="shared" si="0"/>
        <v>0</v>
      </c>
    </row>
    <row r="76" spans="1:7" s="411" customFormat="1">
      <c r="A76" s="581">
        <v>28</v>
      </c>
      <c r="B76" s="587">
        <v>13.18</v>
      </c>
      <c r="C76" s="586" t="s">
        <v>437</v>
      </c>
      <c r="D76" s="587" t="s">
        <v>355</v>
      </c>
      <c r="E76" s="584">
        <v>150</v>
      </c>
      <c r="F76" s="447"/>
      <c r="G76" s="585">
        <f t="shared" si="0"/>
        <v>0</v>
      </c>
    </row>
    <row r="77" spans="1:7" s="411" customFormat="1" ht="31.5">
      <c r="A77" s="581">
        <v>29</v>
      </c>
      <c r="B77" s="587">
        <v>13.61</v>
      </c>
      <c r="C77" s="586" t="s">
        <v>438</v>
      </c>
      <c r="D77" s="587"/>
      <c r="E77" s="584"/>
      <c r="F77" s="580"/>
      <c r="G77" s="585">
        <f t="shared" si="0"/>
        <v>0</v>
      </c>
    </row>
    <row r="78" spans="1:7" s="411" customFormat="1">
      <c r="A78" s="581"/>
      <c r="B78" s="587" t="s">
        <v>439</v>
      </c>
      <c r="C78" s="586" t="s">
        <v>440</v>
      </c>
      <c r="D78" s="587" t="s">
        <v>355</v>
      </c>
      <c r="E78" s="584">
        <v>146</v>
      </c>
      <c r="F78" s="447"/>
      <c r="G78" s="585">
        <f t="shared" si="0"/>
        <v>0</v>
      </c>
    </row>
    <row r="79" spans="1:7" s="411" customFormat="1" ht="63">
      <c r="A79" s="581">
        <v>30</v>
      </c>
      <c r="B79" s="587" t="s">
        <v>441</v>
      </c>
      <c r="C79" s="586" t="s">
        <v>442</v>
      </c>
      <c r="D79" s="587"/>
      <c r="E79" s="584"/>
      <c r="F79" s="580"/>
      <c r="G79" s="585">
        <f t="shared" si="0"/>
        <v>0</v>
      </c>
    </row>
    <row r="80" spans="1:7" s="411" customFormat="1" ht="31.5">
      <c r="A80" s="581"/>
      <c r="B80" s="587" t="s">
        <v>443</v>
      </c>
      <c r="C80" s="586" t="s">
        <v>444</v>
      </c>
      <c r="D80" s="587" t="s">
        <v>355</v>
      </c>
      <c r="E80" s="584">
        <v>844</v>
      </c>
      <c r="F80" s="447"/>
      <c r="G80" s="585">
        <f t="shared" si="0"/>
        <v>0</v>
      </c>
    </row>
    <row r="81" spans="1:7" s="411" customFormat="1" ht="47.25">
      <c r="A81" s="581">
        <v>31</v>
      </c>
      <c r="B81" s="584">
        <v>13.8</v>
      </c>
      <c r="C81" s="586" t="s">
        <v>445</v>
      </c>
      <c r="D81" s="587" t="s">
        <v>355</v>
      </c>
      <c r="E81" s="584">
        <v>844</v>
      </c>
      <c r="F81" s="447"/>
      <c r="G81" s="585">
        <f t="shared" si="0"/>
        <v>0</v>
      </c>
    </row>
    <row r="82" spans="1:7" s="411" customFormat="1" ht="63">
      <c r="A82" s="581">
        <v>32</v>
      </c>
      <c r="B82" s="587">
        <v>13.83</v>
      </c>
      <c r="C82" s="586" t="s">
        <v>446</v>
      </c>
      <c r="D82" s="587"/>
      <c r="E82" s="584"/>
      <c r="F82" s="580"/>
      <c r="G82" s="585">
        <f t="shared" si="0"/>
        <v>0</v>
      </c>
    </row>
    <row r="83" spans="1:7" s="411" customFormat="1">
      <c r="A83" s="581"/>
      <c r="B83" s="587" t="s">
        <v>447</v>
      </c>
      <c r="C83" s="586" t="s">
        <v>448</v>
      </c>
      <c r="D83" s="587" t="s">
        <v>355</v>
      </c>
      <c r="E83" s="584">
        <v>566</v>
      </c>
      <c r="F83" s="447"/>
      <c r="G83" s="585">
        <f t="shared" ref="G83:G100" si="1">E83*F83</f>
        <v>0</v>
      </c>
    </row>
    <row r="84" spans="1:7" s="411" customFormat="1" ht="31.5">
      <c r="A84" s="581">
        <v>33</v>
      </c>
      <c r="B84" s="587">
        <v>13.85</v>
      </c>
      <c r="C84" s="586" t="s">
        <v>449</v>
      </c>
      <c r="D84" s="587"/>
      <c r="E84" s="584"/>
      <c r="F84" s="580"/>
      <c r="G84" s="585">
        <f t="shared" si="1"/>
        <v>0</v>
      </c>
    </row>
    <row r="85" spans="1:7" s="411" customFormat="1" ht="31.5">
      <c r="A85" s="581"/>
      <c r="B85" s="587" t="s">
        <v>450</v>
      </c>
      <c r="C85" s="586" t="s">
        <v>451</v>
      </c>
      <c r="D85" s="587" t="s">
        <v>355</v>
      </c>
      <c r="E85" s="584">
        <v>566</v>
      </c>
      <c r="F85" s="447"/>
      <c r="G85" s="585">
        <f t="shared" si="1"/>
        <v>0</v>
      </c>
    </row>
    <row r="86" spans="1:7" s="411" customFormat="1" ht="47.25">
      <c r="A86" s="581">
        <v>34</v>
      </c>
      <c r="B86" s="587">
        <v>15.7</v>
      </c>
      <c r="C86" s="586" t="s">
        <v>452</v>
      </c>
      <c r="D86" s="587"/>
      <c r="E86" s="584"/>
      <c r="F86" s="580"/>
      <c r="G86" s="585">
        <f t="shared" si="1"/>
        <v>0</v>
      </c>
    </row>
    <row r="87" spans="1:7" s="411" customFormat="1">
      <c r="A87" s="581"/>
      <c r="B87" s="587" t="s">
        <v>453</v>
      </c>
      <c r="C87" s="586" t="s">
        <v>454</v>
      </c>
      <c r="D87" s="587" t="s">
        <v>358</v>
      </c>
      <c r="E87" s="584">
        <v>15</v>
      </c>
      <c r="F87" s="447"/>
      <c r="G87" s="585">
        <f t="shared" si="1"/>
        <v>0</v>
      </c>
    </row>
    <row r="88" spans="1:7" s="411" customFormat="1" ht="78.75">
      <c r="A88" s="581">
        <v>35</v>
      </c>
      <c r="B88" s="587">
        <v>16.100000000000001</v>
      </c>
      <c r="C88" s="586" t="s">
        <v>455</v>
      </c>
      <c r="D88" s="587" t="s">
        <v>355</v>
      </c>
      <c r="E88" s="584">
        <v>40</v>
      </c>
      <c r="F88" s="447"/>
      <c r="G88" s="585">
        <f t="shared" si="1"/>
        <v>0</v>
      </c>
    </row>
    <row r="89" spans="1:7" s="411" customFormat="1">
      <c r="A89" s="581"/>
      <c r="B89" s="587"/>
      <c r="C89" s="586"/>
      <c r="D89" s="587"/>
      <c r="E89" s="584"/>
      <c r="F89" s="447"/>
      <c r="G89" s="585">
        <f t="shared" si="1"/>
        <v>0</v>
      </c>
    </row>
    <row r="90" spans="1:7" s="411" customFormat="1">
      <c r="A90" s="581">
        <v>36</v>
      </c>
      <c r="B90" s="587">
        <v>16.3</v>
      </c>
      <c r="C90" s="586" t="s">
        <v>456</v>
      </c>
      <c r="D90" s="587"/>
      <c r="E90" s="584"/>
      <c r="F90" s="580"/>
      <c r="G90" s="585">
        <f t="shared" si="1"/>
        <v>0</v>
      </c>
    </row>
    <row r="91" spans="1:7" s="411" customFormat="1">
      <c r="A91" s="581" t="s">
        <v>121</v>
      </c>
      <c r="B91" s="587" t="s">
        <v>457</v>
      </c>
      <c r="C91" s="586" t="s">
        <v>458</v>
      </c>
      <c r="D91" s="587" t="s">
        <v>358</v>
      </c>
      <c r="E91" s="584">
        <v>5</v>
      </c>
      <c r="F91" s="447"/>
      <c r="G91" s="585">
        <f t="shared" si="1"/>
        <v>0</v>
      </c>
    </row>
    <row r="92" spans="1:7" s="411" customFormat="1">
      <c r="A92" s="581" t="s">
        <v>415</v>
      </c>
      <c r="B92" s="587" t="s">
        <v>459</v>
      </c>
      <c r="C92" s="586" t="s">
        <v>460</v>
      </c>
      <c r="D92" s="587" t="s">
        <v>358</v>
      </c>
      <c r="E92" s="584">
        <v>7.2</v>
      </c>
      <c r="F92" s="447"/>
      <c r="G92" s="585">
        <f t="shared" si="1"/>
        <v>0</v>
      </c>
    </row>
    <row r="93" spans="1:7" s="411" customFormat="1">
      <c r="A93" s="581" t="s">
        <v>420</v>
      </c>
      <c r="B93" s="587" t="s">
        <v>461</v>
      </c>
      <c r="C93" s="586" t="s">
        <v>462</v>
      </c>
      <c r="D93" s="587" t="s">
        <v>358</v>
      </c>
      <c r="E93" s="584">
        <v>4</v>
      </c>
      <c r="F93" s="447"/>
      <c r="G93" s="585">
        <f t="shared" si="1"/>
        <v>0</v>
      </c>
    </row>
    <row r="94" spans="1:7" s="411" customFormat="1">
      <c r="A94" s="581" t="s">
        <v>463</v>
      </c>
      <c r="B94" s="587" t="s">
        <v>464</v>
      </c>
      <c r="C94" s="586" t="s">
        <v>465</v>
      </c>
      <c r="D94" s="587" t="s">
        <v>358</v>
      </c>
      <c r="E94" s="584">
        <v>3</v>
      </c>
      <c r="F94" s="447"/>
      <c r="G94" s="585">
        <f t="shared" si="1"/>
        <v>0</v>
      </c>
    </row>
    <row r="95" spans="1:7" s="411" customFormat="1" ht="94.5">
      <c r="A95" s="581">
        <v>37</v>
      </c>
      <c r="B95" s="587">
        <v>16.399999999999999</v>
      </c>
      <c r="C95" s="586" t="s">
        <v>466</v>
      </c>
      <c r="D95" s="587" t="s">
        <v>358</v>
      </c>
      <c r="E95" s="584">
        <v>11</v>
      </c>
      <c r="F95" s="447"/>
      <c r="G95" s="585">
        <f t="shared" si="1"/>
        <v>0</v>
      </c>
    </row>
    <row r="96" spans="1:7" s="411" customFormat="1" ht="47.25">
      <c r="A96" s="581">
        <v>38</v>
      </c>
      <c r="B96" s="587">
        <v>19.600000000000001</v>
      </c>
      <c r="C96" s="586" t="s">
        <v>103</v>
      </c>
      <c r="D96" s="587"/>
      <c r="E96" s="584"/>
      <c r="F96" s="580"/>
      <c r="G96" s="585">
        <f t="shared" si="1"/>
        <v>0</v>
      </c>
    </row>
    <row r="97" spans="1:7" s="411" customFormat="1">
      <c r="A97" s="581" t="s">
        <v>121</v>
      </c>
      <c r="B97" s="587" t="s">
        <v>104</v>
      </c>
      <c r="C97" s="586" t="s">
        <v>467</v>
      </c>
      <c r="D97" s="587" t="s">
        <v>89</v>
      </c>
      <c r="E97" s="584">
        <v>25</v>
      </c>
      <c r="F97" s="447"/>
      <c r="G97" s="585">
        <f t="shared" si="1"/>
        <v>0</v>
      </c>
    </row>
    <row r="98" spans="1:7" s="411" customFormat="1">
      <c r="A98" s="581" t="s">
        <v>415</v>
      </c>
      <c r="B98" s="587" t="s">
        <v>468</v>
      </c>
      <c r="C98" s="586" t="s">
        <v>469</v>
      </c>
      <c r="D98" s="587" t="s">
        <v>89</v>
      </c>
      <c r="E98" s="584">
        <v>10</v>
      </c>
      <c r="F98" s="447"/>
      <c r="G98" s="585">
        <f t="shared" si="1"/>
        <v>0</v>
      </c>
    </row>
    <row r="99" spans="1:7" s="411" customFormat="1">
      <c r="A99" s="581">
        <v>39</v>
      </c>
      <c r="B99" s="587">
        <v>22.14</v>
      </c>
      <c r="C99" s="586" t="s">
        <v>470</v>
      </c>
      <c r="D99" s="587"/>
      <c r="E99" s="584"/>
      <c r="F99" s="580"/>
      <c r="G99" s="585">
        <f t="shared" si="1"/>
        <v>0</v>
      </c>
    </row>
    <row r="100" spans="1:7" s="411" customFormat="1">
      <c r="A100" s="581"/>
      <c r="B100" s="587" t="s">
        <v>471</v>
      </c>
      <c r="C100" s="586" t="s">
        <v>472</v>
      </c>
      <c r="D100" s="587" t="s">
        <v>358</v>
      </c>
      <c r="E100" s="584">
        <v>3</v>
      </c>
      <c r="F100" s="447"/>
      <c r="G100" s="585">
        <f t="shared" si="1"/>
        <v>0</v>
      </c>
    </row>
    <row r="101" spans="1:7" s="589" customFormat="1" ht="39" customHeight="1">
      <c r="A101" s="412"/>
      <c r="B101" s="453"/>
      <c r="C101" s="426" t="s">
        <v>333</v>
      </c>
      <c r="D101" s="410"/>
      <c r="E101" s="588"/>
      <c r="F101" s="427"/>
      <c r="G101" s="437">
        <f>SUM(G17:G100)</f>
        <v>0</v>
      </c>
    </row>
    <row r="102" spans="1:7" s="589" customFormat="1" ht="39.75" customHeight="1">
      <c r="A102" s="100" t="s">
        <v>55</v>
      </c>
      <c r="B102" s="264"/>
      <c r="C102" s="384" t="str">
        <f>IF('Names of Bidder'!D23=0, "", 'Names of Bidder'!D23)</f>
        <v/>
      </c>
      <c r="D102" s="590"/>
      <c r="E102" s="591"/>
      <c r="F102" s="320" t="s">
        <v>56</v>
      </c>
      <c r="G102" s="592" t="str">
        <f>IF('Names of Bidder'!D18=0, "", 'Names of Bidder'!D18)</f>
        <v/>
      </c>
    </row>
    <row r="103" spans="1:7" ht="37.5" customHeight="1">
      <c r="A103" s="100" t="s">
        <v>57</v>
      </c>
      <c r="B103" s="264"/>
      <c r="C103" s="384" t="str">
        <f>IF('Names of Bidder'!D24=0, "", 'Names of Bidder'!D24)</f>
        <v/>
      </c>
      <c r="F103" s="320" t="s">
        <v>58</v>
      </c>
      <c r="G103" s="391" t="str">
        <f>IF('Names of Bidder'!D19=0, "", 'Names of Bidder'!D19)</f>
        <v/>
      </c>
    </row>
    <row r="104" spans="1:7">
      <c r="C104" s="385"/>
    </row>
    <row r="105" spans="1:7">
      <c r="C105" s="385"/>
      <c r="F105" s="320"/>
    </row>
  </sheetData>
  <sheetProtection algorithmName="SHA-512" hashValue="ca1+LYnrEweKHsnRXlyb6OgnxLOQXFNUuMNvOYMSLqFTo2qSop4MOz75ZUR4Q16UTjRXCPnZIQZUDV201yocGw==" saltValue="xCNoPBbJPxBk7Tq/YEDSPg==" spinCount="100000" sheet="1" formatColumns="0" formatRows="0" selectLockedCells="1"/>
  <customSheetViews>
    <customSheetView guid="{F2279B93-E4FF-4A81-B734-06F92F73708D}"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 right="0" top="0" bottom="0" header="0" footer="0"/>
      <printOptions horizontalCentered="1"/>
      <pageSetup paperSize="9" scale="62" orientation="portrait" horizontalDpi="300" verticalDpi="300" r:id="rId2"/>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 right="0" top="0" bottom="0" header="0" footer="0"/>
      <printOptions horizontalCentered="1"/>
      <pageSetup paperSize="9" scale="71" orientation="portrait" horizontalDpi="300" verticalDpi="300" r:id="rId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 right="0" top="0" bottom="0" header="0" footer="0"/>
      <printOptions horizontalCentered="1"/>
      <pageSetup paperSize="9" scale="90"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 right="0" top="0" bottom="0" header="0" footer="0"/>
      <printOptions horizontalCentered="1"/>
      <pageSetup paperSize="9" scale="88" orientation="portrait" horizontalDpi="300" verticalDpi="300" r:id="rId10"/>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 right="0" top="0" bottom="0" header="0" footer="0"/>
      <printOptions horizontalCentered="1"/>
      <pageSetup paperSize="9" scale="88" orientation="portrait" horizontalDpi="300" verticalDpi="300" r:id="rId11"/>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12"/>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 right="0" top="0" bottom="0" header="0" footer="0"/>
      <printOptions horizontalCentered="1"/>
      <pageSetup paperSize="9" scale="88" orientation="portrait" horizontalDpi="300" verticalDpi="300" r:id="rId1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 right="0" top="0" bottom="0" header="0" footer="0"/>
      <printOptions horizontalCentered="1"/>
      <pageSetup paperSize="9" scale="88" orientation="portrait" horizontalDpi="300" verticalDpi="300" r:id="rId14"/>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 right="0" top="0" bottom="0" header="0" footer="0"/>
      <printOptions horizontalCentered="1"/>
      <pageSetup paperSize="9" scale="71" orientation="portrait" horizontalDpi="300" verticalDpi="300" r:id="rId15"/>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 right="0" top="0" bottom="0" header="0" footer="0"/>
      <printOptions horizontalCentered="1"/>
      <pageSetup paperSize="9" scale="62" orientation="portrait" horizontalDpi="300" verticalDpi="300" r:id="rId16"/>
      <headerFooter alignWithMargins="0">
        <oddFooter>&amp;R&amp;"Book Antiqua,Bold"&amp;10Schedule-1/ Page &amp;P of &amp;N</oddFooter>
      </headerFooter>
    </customSheetView>
    <customSheetView guid="{398C7893-3C2A-4DA4-8552-014985533932}"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G16"/>
  </mergeCells>
  <phoneticPr fontId="3" type="noConversion"/>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53"/>
  </sheetPr>
  <dimension ref="A1:AA44"/>
  <sheetViews>
    <sheetView view="pageBreakPreview" topLeftCell="A4" zoomScale="91" zoomScaleNormal="91" zoomScaleSheetLayoutView="91" workbookViewId="0">
      <selection activeCell="F17" sqref="F17"/>
    </sheetView>
  </sheetViews>
  <sheetFormatPr defaultColWidth="9" defaultRowHeight="16.5"/>
  <cols>
    <col min="1" max="1" width="8.25" style="333" customWidth="1"/>
    <col min="2" max="2" width="13.875" style="333" customWidth="1"/>
    <col min="3" max="3" width="61.25" style="329" customWidth="1"/>
    <col min="4" max="4" width="10.375" style="328" customWidth="1"/>
    <col min="5" max="5" width="15.75" style="378" customWidth="1"/>
    <col min="6" max="6" width="18.125" style="330" customWidth="1"/>
    <col min="7" max="7" width="24.375" style="328" customWidth="1"/>
    <col min="8" max="8" width="17.75" style="322" customWidth="1"/>
    <col min="9" max="9" width="8" style="322" customWidth="1"/>
    <col min="10" max="10" width="17.5" style="322" customWidth="1"/>
    <col min="11" max="11" width="9" style="322" customWidth="1"/>
    <col min="12" max="12" width="9" style="308" customWidth="1"/>
    <col min="13" max="14" width="17.625" style="308" customWidth="1"/>
    <col min="15" max="27" width="9" style="308"/>
    <col min="28" max="16384" width="9" style="322"/>
  </cols>
  <sheetData>
    <row r="1" spans="1:14">
      <c r="A1" s="58" t="str">
        <f>Cover!B3</f>
        <v xml:space="preserve">Specification No.: WR-I/RPC/VRL/NIT-114/I-664-2026/RFX-5002005652    </v>
      </c>
      <c r="B1" s="386"/>
      <c r="C1" s="386"/>
      <c r="D1" s="306"/>
      <c r="E1" s="57"/>
      <c r="F1" s="307"/>
      <c r="G1" s="386" t="s">
        <v>59</v>
      </c>
    </row>
    <row r="2" spans="1:14">
      <c r="A2" s="319"/>
      <c r="B2" s="323"/>
      <c r="C2" s="326"/>
      <c r="D2" s="319"/>
      <c r="E2" s="184"/>
      <c r="F2" s="327"/>
      <c r="G2" s="322"/>
    </row>
    <row r="3" spans="1:14" ht="54.75" customHeight="1">
      <c r="A3" s="504" t="str">
        <f>Cover!$B$2</f>
        <v>Construction of 30mtrsx15mtrs x 7mtrs Truss less GIS store at 400/220KV GIS Sub-Station, Navi Mumbai</v>
      </c>
      <c r="B3" s="504"/>
      <c r="C3" s="504"/>
      <c r="D3" s="504"/>
      <c r="E3" s="504"/>
      <c r="F3" s="504"/>
      <c r="G3" s="504"/>
      <c r="L3" s="310"/>
      <c r="N3" s="311"/>
    </row>
    <row r="4" spans="1:14" ht="51" customHeight="1">
      <c r="A4" s="505" t="s">
        <v>332</v>
      </c>
      <c r="B4" s="506"/>
      <c r="C4" s="506"/>
      <c r="D4" s="506"/>
      <c r="E4" s="506"/>
      <c r="F4" s="506"/>
      <c r="G4" s="506"/>
      <c r="H4" s="312"/>
      <c r="L4" s="310"/>
      <c r="N4" s="311"/>
    </row>
    <row r="5" spans="1:14" ht="18.75" customHeight="1">
      <c r="A5" s="510" t="s">
        <v>331</v>
      </c>
      <c r="B5" s="510"/>
      <c r="C5" s="510"/>
      <c r="D5" s="510"/>
      <c r="E5" s="510"/>
      <c r="F5" s="510"/>
      <c r="G5" s="510"/>
      <c r="L5" s="310"/>
      <c r="N5" s="311"/>
    </row>
    <row r="6" spans="1:14">
      <c r="A6" s="254" t="str">
        <f>'  Sch-1'!A6</f>
        <v>Bidder’s Name and Address</v>
      </c>
      <c r="B6" s="26"/>
      <c r="C6" s="331"/>
      <c r="D6" s="331"/>
      <c r="E6" s="251"/>
      <c r="F6" s="327" t="s">
        <v>38</v>
      </c>
      <c r="G6" s="322"/>
      <c r="H6" s="331"/>
      <c r="L6" s="310"/>
      <c r="N6" s="311"/>
    </row>
    <row r="7" spans="1:14">
      <c r="A7" s="335" t="str">
        <f>'  Sch-1'!A7</f>
        <v xml:space="preserve">Bidder as </v>
      </c>
      <c r="B7" s="313"/>
      <c r="F7" s="451" t="s">
        <v>348</v>
      </c>
      <c r="G7" s="322"/>
      <c r="H7" s="331"/>
      <c r="L7" s="310"/>
      <c r="N7" s="311"/>
    </row>
    <row r="8" spans="1:14">
      <c r="A8" s="254" t="s">
        <v>40</v>
      </c>
      <c r="B8" s="26"/>
      <c r="C8" s="503" t="str">
        <f>IF('  Sch-1'!C8=0, "", '  Sch-1'!C8)</f>
        <v/>
      </c>
      <c r="D8" s="503"/>
      <c r="E8" s="503"/>
      <c r="F8" s="451" t="s">
        <v>41</v>
      </c>
      <c r="G8" s="331"/>
      <c r="L8" s="310"/>
      <c r="N8" s="311"/>
    </row>
    <row r="9" spans="1:14">
      <c r="A9" s="254" t="s">
        <v>42</v>
      </c>
      <c r="B9" s="26"/>
      <c r="C9" s="503" t="str">
        <f>IF('  Sch-1'!C9=0, "", '  Sch-1'!C9)</f>
        <v/>
      </c>
      <c r="D9" s="503"/>
      <c r="E9" s="503"/>
      <c r="F9" s="451" t="s">
        <v>43</v>
      </c>
      <c r="G9" s="331"/>
      <c r="L9" s="310"/>
      <c r="N9" s="311"/>
    </row>
    <row r="10" spans="1:14">
      <c r="A10" s="336"/>
      <c r="B10" s="331"/>
      <c r="C10" s="503" t="str">
        <f>IF('  Sch-1'!C10=0, "", '  Sch-1'!C10)</f>
        <v/>
      </c>
      <c r="D10" s="503"/>
      <c r="E10" s="503"/>
      <c r="F10" s="451" t="s">
        <v>44</v>
      </c>
      <c r="G10" s="331"/>
    </row>
    <row r="11" spans="1:14">
      <c r="A11" s="336"/>
      <c r="B11" s="331"/>
      <c r="C11" s="503" t="str">
        <f>IF('  Sch-1'!C11=0, "", '  Sch-1'!C11)</f>
        <v/>
      </c>
      <c r="D11" s="503"/>
      <c r="E11" s="503"/>
      <c r="F11" s="451" t="s">
        <v>45</v>
      </c>
      <c r="G11" s="331"/>
    </row>
    <row r="12" spans="1:14">
      <c r="A12" s="336"/>
      <c r="B12" s="331"/>
      <c r="C12" s="26"/>
      <c r="D12" s="26"/>
      <c r="E12" s="255"/>
      <c r="F12" s="332"/>
      <c r="G12" s="322"/>
      <c r="H12" s="331"/>
    </row>
    <row r="13" spans="1:14">
      <c r="A13" s="336"/>
      <c r="B13" s="331"/>
      <c r="C13" s="26"/>
      <c r="D13" s="26"/>
      <c r="E13" s="255"/>
      <c r="F13" s="338"/>
      <c r="G13" s="386" t="s">
        <v>46</v>
      </c>
    </row>
    <row r="14" spans="1:14">
      <c r="A14" s="260" t="s">
        <v>47</v>
      </c>
      <c r="B14" s="260" t="s">
        <v>60</v>
      </c>
      <c r="C14" s="260" t="s">
        <v>49</v>
      </c>
      <c r="D14" s="261" t="s">
        <v>50</v>
      </c>
      <c r="E14" s="145" t="s">
        <v>51</v>
      </c>
      <c r="F14" s="260" t="s">
        <v>61</v>
      </c>
      <c r="G14" s="393" t="s">
        <v>53</v>
      </c>
      <c r="H14" s="309"/>
      <c r="M14" s="314"/>
      <c r="N14" s="314"/>
    </row>
    <row r="15" spans="1:14">
      <c r="A15" s="261">
        <v>1</v>
      </c>
      <c r="B15" s="261">
        <v>2</v>
      </c>
      <c r="C15" s="261">
        <v>3</v>
      </c>
      <c r="D15" s="261">
        <v>4</v>
      </c>
      <c r="E15" s="145">
        <v>5</v>
      </c>
      <c r="F15" s="261">
        <v>6</v>
      </c>
      <c r="G15" s="394" t="s">
        <v>54</v>
      </c>
      <c r="H15" s="315"/>
      <c r="M15" s="316"/>
      <c r="N15" s="316"/>
    </row>
    <row r="16" spans="1:14" ht="20.25">
      <c r="A16" s="261"/>
      <c r="B16" s="261"/>
      <c r="C16" s="507" t="s">
        <v>473</v>
      </c>
      <c r="D16" s="508"/>
      <c r="E16" s="508"/>
      <c r="F16" s="508"/>
      <c r="G16" s="509"/>
      <c r="H16" s="315"/>
      <c r="M16" s="316"/>
      <c r="N16" s="316"/>
    </row>
    <row r="17" spans="1:27" s="589" customFormat="1" ht="110.25">
      <c r="A17" s="594">
        <v>1</v>
      </c>
      <c r="B17" s="587" t="s">
        <v>118</v>
      </c>
      <c r="C17" s="586" t="s">
        <v>474</v>
      </c>
      <c r="D17" s="587" t="s">
        <v>358</v>
      </c>
      <c r="E17" s="584">
        <v>1061</v>
      </c>
      <c r="F17" s="448"/>
      <c r="G17" s="595">
        <f t="shared" ref="G17:G26" si="0">E17*F17</f>
        <v>0</v>
      </c>
      <c r="H17" s="315"/>
      <c r="M17" s="315"/>
      <c r="N17" s="315"/>
    </row>
    <row r="18" spans="1:27" s="589" customFormat="1" ht="31.5">
      <c r="A18" s="594"/>
      <c r="B18" s="587"/>
      <c r="C18" s="586" t="s">
        <v>475</v>
      </c>
      <c r="D18" s="587"/>
      <c r="E18" s="584"/>
      <c r="F18" s="593"/>
      <c r="G18" s="595">
        <f t="shared" si="0"/>
        <v>0</v>
      </c>
      <c r="H18" s="315"/>
      <c r="M18" s="315"/>
      <c r="N18" s="315"/>
    </row>
    <row r="19" spans="1:27" s="589" customFormat="1" ht="283.5">
      <c r="A19" s="594">
        <v>2</v>
      </c>
      <c r="B19" s="587" t="s">
        <v>123</v>
      </c>
      <c r="C19" s="586" t="s">
        <v>476</v>
      </c>
      <c r="D19" s="587" t="s">
        <v>355</v>
      </c>
      <c r="E19" s="584">
        <v>4200</v>
      </c>
      <c r="F19" s="593"/>
      <c r="G19" s="595">
        <f t="shared" si="0"/>
        <v>0</v>
      </c>
      <c r="H19" s="315"/>
      <c r="M19" s="315"/>
      <c r="N19" s="315"/>
    </row>
    <row r="20" spans="1:27" s="589" customFormat="1" ht="47.25">
      <c r="A20" s="594">
        <v>3</v>
      </c>
      <c r="B20" s="587" t="s">
        <v>477</v>
      </c>
      <c r="C20" s="586" t="s">
        <v>478</v>
      </c>
      <c r="D20" s="587" t="s">
        <v>358</v>
      </c>
      <c r="E20" s="584">
        <v>4500</v>
      </c>
      <c r="F20" s="448"/>
      <c r="G20" s="595">
        <f t="shared" si="0"/>
        <v>0</v>
      </c>
      <c r="H20" s="315"/>
      <c r="M20" s="315"/>
      <c r="N20" s="315"/>
    </row>
    <row r="21" spans="1:27" s="589" customFormat="1" ht="63">
      <c r="A21" s="594">
        <v>4</v>
      </c>
      <c r="B21" s="587" t="s">
        <v>479</v>
      </c>
      <c r="C21" s="586" t="s">
        <v>480</v>
      </c>
      <c r="D21" s="587" t="s">
        <v>358</v>
      </c>
      <c r="E21" s="584">
        <v>7670</v>
      </c>
      <c r="F21" s="448"/>
      <c r="G21" s="595">
        <f t="shared" si="0"/>
        <v>0</v>
      </c>
      <c r="H21" s="315"/>
      <c r="M21" s="315"/>
      <c r="N21" s="315"/>
    </row>
    <row r="22" spans="1:27" s="589" customFormat="1" ht="63">
      <c r="A22" s="594">
        <v>5</v>
      </c>
      <c r="B22" s="587" t="s">
        <v>481</v>
      </c>
      <c r="C22" s="586" t="s">
        <v>482</v>
      </c>
      <c r="D22" s="587" t="s">
        <v>355</v>
      </c>
      <c r="E22" s="584">
        <v>1800</v>
      </c>
      <c r="F22" s="448"/>
      <c r="G22" s="595">
        <f t="shared" si="0"/>
        <v>0</v>
      </c>
      <c r="H22" s="315"/>
      <c r="M22" s="315"/>
      <c r="N22" s="315"/>
    </row>
    <row r="23" spans="1:27" s="589" customFormat="1" ht="63">
      <c r="A23" s="594">
        <v>6</v>
      </c>
      <c r="B23" s="587" t="s">
        <v>483</v>
      </c>
      <c r="C23" s="586" t="s">
        <v>484</v>
      </c>
      <c r="D23" s="587" t="s">
        <v>96</v>
      </c>
      <c r="E23" s="584">
        <v>16500</v>
      </c>
      <c r="F23" s="593"/>
      <c r="G23" s="595">
        <f t="shared" si="0"/>
        <v>0</v>
      </c>
      <c r="H23" s="315"/>
      <c r="M23" s="315"/>
      <c r="N23" s="315"/>
    </row>
    <row r="24" spans="1:27" s="589" customFormat="1" ht="31.5">
      <c r="A24" s="594">
        <v>7</v>
      </c>
      <c r="B24" s="587" t="s">
        <v>485</v>
      </c>
      <c r="C24" s="586" t="s">
        <v>486</v>
      </c>
      <c r="D24" s="587" t="s">
        <v>96</v>
      </c>
      <c r="E24" s="584">
        <v>500</v>
      </c>
      <c r="F24" s="593"/>
      <c r="G24" s="595">
        <f t="shared" si="0"/>
        <v>0</v>
      </c>
      <c r="H24" s="315"/>
      <c r="M24" s="315"/>
      <c r="N24" s="315"/>
    </row>
    <row r="25" spans="1:27" s="589" customFormat="1" ht="63">
      <c r="A25" s="594">
        <v>8</v>
      </c>
      <c r="B25" s="587" t="s">
        <v>487</v>
      </c>
      <c r="C25" s="586" t="s">
        <v>488</v>
      </c>
      <c r="D25" s="587" t="s">
        <v>96</v>
      </c>
      <c r="E25" s="584">
        <v>2080</v>
      </c>
      <c r="F25" s="593"/>
      <c r="G25" s="595">
        <f t="shared" si="0"/>
        <v>0</v>
      </c>
      <c r="H25" s="315"/>
      <c r="M25" s="315"/>
      <c r="N25" s="315"/>
    </row>
    <row r="26" spans="1:27" s="589" customFormat="1" ht="94.5">
      <c r="A26" s="594">
        <v>9</v>
      </c>
      <c r="B26" s="587" t="s">
        <v>489</v>
      </c>
      <c r="C26" s="586" t="s">
        <v>490</v>
      </c>
      <c r="D26" s="587" t="s">
        <v>358</v>
      </c>
      <c r="E26" s="584">
        <v>1800</v>
      </c>
      <c r="F26" s="593"/>
      <c r="G26" s="595">
        <f t="shared" si="0"/>
        <v>0</v>
      </c>
      <c r="H26" s="315"/>
      <c r="M26" s="315"/>
      <c r="N26" s="315"/>
    </row>
    <row r="27" spans="1:27" s="431" customFormat="1" ht="39.75" customHeight="1">
      <c r="A27" s="428"/>
      <c r="B27" s="429"/>
      <c r="C27" s="500" t="s">
        <v>491</v>
      </c>
      <c r="D27" s="501"/>
      <c r="E27" s="501"/>
      <c r="F27" s="502"/>
      <c r="G27" s="434">
        <f>SUM(G17:G26)</f>
        <v>0</v>
      </c>
      <c r="H27" s="430"/>
      <c r="L27" s="432"/>
      <c r="M27" s="433"/>
      <c r="N27" s="433"/>
      <c r="O27" s="432"/>
      <c r="P27" s="432"/>
      <c r="Q27" s="432"/>
      <c r="R27" s="432"/>
      <c r="S27" s="432"/>
      <c r="T27" s="432"/>
      <c r="U27" s="432"/>
      <c r="V27" s="432"/>
      <c r="W27" s="432"/>
      <c r="X27" s="432"/>
      <c r="Y27" s="432"/>
      <c r="Z27" s="432"/>
      <c r="AA27" s="432"/>
    </row>
    <row r="28" spans="1:27">
      <c r="C28" s="282"/>
      <c r="D28" s="318"/>
      <c r="M28" s="310"/>
      <c r="N28" s="321"/>
    </row>
    <row r="29" spans="1:27" ht="39" customHeight="1">
      <c r="A29" s="315" t="s">
        <v>55</v>
      </c>
      <c r="B29" s="264"/>
      <c r="C29" s="283" t="str">
        <f>IF('  Sch-1'!C102=0,"", '  Sch-1'!C102)</f>
        <v/>
      </c>
      <c r="D29" s="322"/>
      <c r="E29" s="184"/>
      <c r="F29" s="320" t="str">
        <f>'  Sch-1'!F102</f>
        <v>Printed Name   :</v>
      </c>
      <c r="G29" s="317" t="str">
        <f>IF('  Sch-1'!G102=0,"",'  Sch-1'!G102)</f>
        <v/>
      </c>
    </row>
    <row r="30" spans="1:27" ht="34.5" customHeight="1">
      <c r="A30" s="315" t="s">
        <v>57</v>
      </c>
      <c r="B30" s="264"/>
      <c r="C30" s="283" t="str">
        <f>IF('  Sch-1'!C103=0,"", '  Sch-1'!C103)</f>
        <v/>
      </c>
      <c r="D30" s="322"/>
      <c r="E30" s="184"/>
      <c r="F30" s="320" t="s">
        <v>58</v>
      </c>
      <c r="G30" s="317" t="str">
        <f>IF('  Sch-1'!G103=0,"",'  Sch-1'!G103)</f>
        <v/>
      </c>
    </row>
    <row r="31" spans="1:27">
      <c r="A31" s="319"/>
      <c r="B31" s="319"/>
      <c r="C31" s="326"/>
      <c r="D31" s="322"/>
      <c r="E31" s="184"/>
      <c r="F31" s="320"/>
      <c r="G31" s="322"/>
    </row>
    <row r="32" spans="1:27">
      <c r="A32" s="319"/>
      <c r="B32" s="319"/>
      <c r="C32" s="326"/>
      <c r="D32" s="322"/>
      <c r="E32" s="184"/>
      <c r="F32" s="327"/>
      <c r="G32" s="322"/>
    </row>
    <row r="33" spans="1:8">
      <c r="A33" s="319"/>
      <c r="B33" s="319"/>
      <c r="C33" s="334"/>
    </row>
    <row r="44" spans="1:8">
      <c r="H44" s="359"/>
    </row>
  </sheetData>
  <sheetProtection algorithmName="SHA-512" hashValue="ihXJJbEnblCrP/+l7uKxTYQjvbY0mOEii9TDe6xxjogs7BEMzxK/UACWM81T4/Omz1T9rLv0AzadbI1K0uix+w==" saltValue="cRUL61FPsCK0PAUmcHnpWA==" spinCount="100000" sheet="1" formatColumns="0" formatRows="0" selectLockedCells="1"/>
  <customSheetViews>
    <customSheetView guid="{F2279B93-E4FF-4A81-B734-06F92F73708D}"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 right="0" top="0" bottom="0" header="0" footer="0"/>
      <printOptions horizontalCentered="1"/>
      <pageSetup paperSize="9" scale="43" orientation="portrait" horizontalDpi="300" verticalDpi="300" r:id="rId2"/>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 right="0" top="0" bottom="0" header="0" footer="0"/>
      <printOptions horizontalCentered="1"/>
      <pageSetup paperSize="9" scale="43" orientation="portrait" horizontalDpi="300" verticalDpi="300" r:id="rId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696D9240-6693-44E8-B9A4-2BFADD101EE2}"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10"/>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11"/>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12"/>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 right="0" top="0" bottom="0" header="0" footer="0"/>
      <printOptions horizontalCentered="1"/>
      <pageSetup paperSize="9" scale="92" orientation="portrait" horizontalDpi="300" verticalDpi="300" r:id="rId1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 right="0" top="0" bottom="0" header="0" footer="0"/>
      <printOptions horizontalCentered="1"/>
      <pageSetup paperSize="9" scale="92" orientation="portrait" horizontalDpi="300" verticalDpi="300" r:id="rId14"/>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 right="0" top="0" bottom="0" header="0" footer="0"/>
      <printOptions horizontalCentered="1"/>
      <pageSetup paperSize="9" scale="43" orientation="portrait" horizontalDpi="300" verticalDpi="300" r:id="rId15"/>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 right="0" top="0" bottom="0" header="0" footer="0"/>
      <printOptions horizontalCentered="1"/>
      <pageSetup paperSize="9" scale="43" orientation="portrait" horizontalDpi="300" verticalDpi="300" r:id="rId16"/>
      <headerFooter alignWithMargins="0">
        <oddFooter>&amp;R&amp;"Book Antiqua,Bold"&amp;10Schedule-2/ Page &amp;P of &amp;N</oddFooter>
      </headerFooter>
    </customSheetView>
    <customSheetView guid="{398C7893-3C2A-4DA4-8552-014985533932}"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9">
    <mergeCell ref="C27:F27"/>
    <mergeCell ref="C10:E10"/>
    <mergeCell ref="C11:E11"/>
    <mergeCell ref="C8:E8"/>
    <mergeCell ref="A3:G3"/>
    <mergeCell ref="A4:G4"/>
    <mergeCell ref="C9:E9"/>
    <mergeCell ref="C16:G16"/>
    <mergeCell ref="A5:G5"/>
  </mergeCells>
  <phoneticPr fontId="3" type="noConversion"/>
  <dataValidations count="1">
    <dataValidation type="decimal" operator="greaterThanOrEqual" allowBlank="1" showInputMessage="1" showErrorMessage="1" sqref="F17:F26" xr:uid="{2B085C6E-45EC-440F-8F32-D220CFB45B13}">
      <formula1>0</formula1>
    </dataValidation>
  </dataValidations>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indexed="12"/>
  </sheetPr>
  <dimension ref="A1:W53"/>
  <sheetViews>
    <sheetView topLeftCell="A36" zoomScaleNormal="100" zoomScaleSheetLayoutView="100" workbookViewId="0">
      <selection activeCell="G46" sqref="G46"/>
    </sheetView>
  </sheetViews>
  <sheetFormatPr defaultColWidth="9" defaultRowHeight="16.5"/>
  <cols>
    <col min="1" max="1" width="5.75" style="258" customWidth="1"/>
    <col min="2" max="2" width="8.25" style="62" customWidth="1"/>
    <col min="3" max="3" width="65.625" style="266" customWidth="1"/>
    <col min="4" max="4" width="7.625" style="62" customWidth="1"/>
    <col min="5" max="5" width="8.125" style="62" customWidth="1"/>
    <col min="6" max="6" width="11.375" style="62" customWidth="1"/>
    <col min="7" max="7" width="21.625" style="185" customWidth="1"/>
    <col min="8" max="8" width="30" style="146"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56" t="str">
        <f>Cover!B3</f>
        <v xml:space="preserve">Specification No.: WR-I/RPC/VRL/NIT-114/I-664-2026/RFX-5002005652    </v>
      </c>
      <c r="B1" s="55"/>
      <c r="C1" s="265"/>
      <c r="D1" s="55"/>
      <c r="E1" s="55"/>
      <c r="F1" s="57"/>
      <c r="G1" s="271"/>
      <c r="H1" s="54"/>
    </row>
    <row r="2" spans="1:8" ht="18" customHeight="1">
      <c r="A2" s="257"/>
      <c r="B2" s="48"/>
      <c r="C2" s="257"/>
      <c r="D2" s="48"/>
      <c r="E2" s="48"/>
      <c r="H2" s="54"/>
    </row>
    <row r="3" spans="1:8" ht="48" customHeight="1">
      <c r="A3" s="504" t="str">
        <f>Cover!$B$2</f>
        <v>Construction of 30mtrsx15mtrs x 7mtrs Truss less GIS store at 400/220KV GIS Sub-Station, Navi Mumbai</v>
      </c>
      <c r="B3" s="504"/>
      <c r="C3" s="504"/>
      <c r="D3" s="504"/>
      <c r="E3" s="504"/>
      <c r="F3" s="504"/>
      <c r="G3" s="504"/>
      <c r="H3" s="54"/>
    </row>
    <row r="4" spans="1:8" ht="33" customHeight="1">
      <c r="A4" s="505" t="s">
        <v>62</v>
      </c>
      <c r="B4" s="506"/>
      <c r="C4" s="506"/>
      <c r="D4" s="506"/>
      <c r="E4" s="506"/>
      <c r="F4" s="506"/>
      <c r="G4" s="506"/>
    </row>
    <row r="5" spans="1:8" ht="18" customHeight="1">
      <c r="C5" s="258"/>
    </row>
    <row r="6" spans="1:8" ht="18" customHeight="1">
      <c r="A6" s="26" t="s">
        <v>37</v>
      </c>
      <c r="B6" s="24"/>
      <c r="C6" s="259"/>
      <c r="D6" s="24"/>
      <c r="E6" s="24"/>
      <c r="F6" s="62" t="s">
        <v>38</v>
      </c>
    </row>
    <row r="7" spans="1:8" ht="18" customHeight="1">
      <c r="A7" s="26" t="str">
        <f>"Bidder as "&amp; 'Names of Bidder'!D6</f>
        <v xml:space="preserve">Bidder as </v>
      </c>
      <c r="B7" s="24"/>
      <c r="C7" s="258"/>
      <c r="F7" s="251" t="s">
        <v>39</v>
      </c>
    </row>
    <row r="8" spans="1:8" ht="15.75" customHeight="1">
      <c r="A8" s="26" t="s">
        <v>40</v>
      </c>
      <c r="B8" s="24"/>
      <c r="C8" s="516" t="str">
        <f>IF('Names of Bidder'!D8=0, "", 'Names of Bidder'!D8)</f>
        <v/>
      </c>
      <c r="D8" s="516"/>
      <c r="E8" s="516"/>
      <c r="F8" s="252" t="s">
        <v>41</v>
      </c>
      <c r="G8" s="49"/>
    </row>
    <row r="9" spans="1:8">
      <c r="A9" s="26" t="s">
        <v>42</v>
      </c>
      <c r="B9" s="24"/>
      <c r="C9" s="516" t="str">
        <f>IF('Names of Bidder'!D9=0, "", 'Names of Bidder'!D9)</f>
        <v/>
      </c>
      <c r="D9" s="516"/>
      <c r="E9" s="516"/>
      <c r="F9" s="252" t="s">
        <v>43</v>
      </c>
      <c r="G9" s="49"/>
    </row>
    <row r="10" spans="1:8">
      <c r="A10" s="259"/>
      <c r="B10" s="25"/>
      <c r="C10" s="516" t="str">
        <f>IF('Names of Bidder'!D10=0, "", 'Names of Bidder'!D10)</f>
        <v/>
      </c>
      <c r="D10" s="516"/>
      <c r="E10" s="516"/>
      <c r="F10" s="252" t="s">
        <v>44</v>
      </c>
      <c r="G10" s="49"/>
    </row>
    <row r="11" spans="1:8">
      <c r="A11" s="259"/>
      <c r="B11" s="25"/>
      <c r="C11" s="516" t="str">
        <f>IF('Names of Bidder'!D11=0, "", 'Names of Bidder'!D11)</f>
        <v/>
      </c>
      <c r="D11" s="516"/>
      <c r="E11" s="516"/>
      <c r="F11" s="252" t="s">
        <v>45</v>
      </c>
      <c r="G11" s="49"/>
    </row>
    <row r="12" spans="1:8" ht="18" customHeight="1">
      <c r="A12" s="259"/>
      <c r="B12" s="25"/>
      <c r="C12" s="26"/>
      <c r="D12" s="26"/>
      <c r="E12" s="26"/>
      <c r="F12" s="253"/>
    </row>
    <row r="13" spans="1:8" ht="18" customHeight="1">
      <c r="C13" s="258"/>
      <c r="F13" s="57"/>
      <c r="G13" s="272" t="s">
        <v>46</v>
      </c>
    </row>
    <row r="14" spans="1:8" ht="75.75" customHeight="1">
      <c r="A14" s="260" t="s">
        <v>47</v>
      </c>
      <c r="B14" s="236" t="s">
        <v>63</v>
      </c>
      <c r="C14" s="260" t="s">
        <v>49</v>
      </c>
      <c r="D14" s="145" t="s">
        <v>50</v>
      </c>
      <c r="E14" s="145" t="s">
        <v>51</v>
      </c>
      <c r="F14" s="144" t="s">
        <v>52</v>
      </c>
      <c r="G14" s="273" t="s">
        <v>53</v>
      </c>
    </row>
    <row r="15" spans="1:8" ht="18" customHeight="1">
      <c r="A15" s="261">
        <v>1</v>
      </c>
      <c r="B15" s="145"/>
      <c r="C15" s="261">
        <v>2</v>
      </c>
      <c r="D15" s="145">
        <v>4</v>
      </c>
      <c r="E15" s="145">
        <v>5</v>
      </c>
      <c r="F15" s="145">
        <v>6</v>
      </c>
      <c r="G15" s="200" t="s">
        <v>54</v>
      </c>
    </row>
    <row r="16" spans="1:8" ht="18" customHeight="1">
      <c r="A16" s="286"/>
      <c r="B16" s="287"/>
      <c r="C16" s="288"/>
      <c r="D16" s="145"/>
      <c r="E16" s="145"/>
      <c r="F16" s="145"/>
      <c r="G16" s="200"/>
    </row>
    <row r="17" spans="1:7" ht="43.5" customHeight="1">
      <c r="A17" s="511" t="s">
        <v>64</v>
      </c>
      <c r="B17" s="512"/>
      <c r="C17" s="513"/>
      <c r="D17" s="145"/>
      <c r="E17" s="145"/>
      <c r="F17" s="145"/>
      <c r="G17" s="200"/>
    </row>
    <row r="18" spans="1:7" ht="18" customHeight="1">
      <c r="A18" s="289" t="s">
        <v>65</v>
      </c>
      <c r="B18" s="289"/>
      <c r="C18" s="290"/>
      <c r="D18" s="145"/>
      <c r="E18" s="145"/>
      <c r="F18" s="145"/>
      <c r="G18" s="200"/>
    </row>
    <row r="19" spans="1:7" ht="78.75">
      <c r="A19" s="284">
        <v>1</v>
      </c>
      <c r="B19" s="301">
        <v>2.8</v>
      </c>
      <c r="C19" s="302" t="s">
        <v>66</v>
      </c>
      <c r="D19" s="301"/>
      <c r="E19" s="303"/>
      <c r="F19" s="303"/>
      <c r="G19" s="200"/>
    </row>
    <row r="20" spans="1:7">
      <c r="A20" s="284"/>
      <c r="B20" s="301" t="s">
        <v>67</v>
      </c>
      <c r="C20" s="302" t="s">
        <v>68</v>
      </c>
      <c r="D20" s="301" t="s">
        <v>69</v>
      </c>
      <c r="E20" s="303">
        <v>60</v>
      </c>
      <c r="F20" s="303"/>
      <c r="G20" s="200"/>
    </row>
    <row r="21" spans="1:7" ht="94.5">
      <c r="A21" s="284">
        <v>2</v>
      </c>
      <c r="B21" s="304">
        <v>2.1</v>
      </c>
      <c r="C21" s="302" t="s">
        <v>70</v>
      </c>
      <c r="D21" s="301"/>
      <c r="E21" s="303"/>
      <c r="F21" s="303"/>
      <c r="G21" s="200"/>
    </row>
    <row r="22" spans="1:7">
      <c r="A22" s="284"/>
      <c r="B22" s="301" t="s">
        <v>71</v>
      </c>
      <c r="C22" s="302" t="s">
        <v>72</v>
      </c>
      <c r="D22" s="301" t="s">
        <v>73</v>
      </c>
      <c r="E22" s="303">
        <v>1000</v>
      </c>
      <c r="F22" s="303"/>
      <c r="G22" s="200"/>
    </row>
    <row r="23" spans="1:7" ht="47.25">
      <c r="A23" s="284">
        <v>3</v>
      </c>
      <c r="B23" s="301">
        <v>2.11</v>
      </c>
      <c r="C23" s="302" t="s">
        <v>74</v>
      </c>
      <c r="D23" s="301" t="s">
        <v>73</v>
      </c>
      <c r="E23" s="303">
        <v>50</v>
      </c>
      <c r="F23" s="303"/>
      <c r="G23" s="200"/>
    </row>
    <row r="24" spans="1:7" ht="47.25">
      <c r="A24" s="284">
        <v>4</v>
      </c>
      <c r="B24" s="301">
        <v>2.25</v>
      </c>
      <c r="C24" s="302" t="s">
        <v>75</v>
      </c>
      <c r="D24" s="301" t="s">
        <v>76</v>
      </c>
      <c r="E24" s="303">
        <v>20</v>
      </c>
      <c r="F24" s="303"/>
      <c r="G24" s="200"/>
    </row>
    <row r="25" spans="1:7" ht="31.5">
      <c r="A25" s="284">
        <v>5</v>
      </c>
      <c r="B25" s="301">
        <v>4.0999999999999996</v>
      </c>
      <c r="C25" s="302" t="s">
        <v>77</v>
      </c>
      <c r="D25" s="301"/>
      <c r="E25" s="303"/>
      <c r="F25" s="303"/>
      <c r="G25" s="200"/>
    </row>
    <row r="26" spans="1:7">
      <c r="A26" s="284"/>
      <c r="B26" s="301" t="s">
        <v>78</v>
      </c>
      <c r="C26" s="302" t="s">
        <v>79</v>
      </c>
      <c r="D26" s="301" t="s">
        <v>76</v>
      </c>
      <c r="E26" s="303">
        <v>50</v>
      </c>
      <c r="F26" s="303"/>
      <c r="G26" s="200"/>
    </row>
    <row r="27" spans="1:7" ht="31.5">
      <c r="A27" s="284">
        <v>6</v>
      </c>
      <c r="B27" s="301">
        <v>4.3</v>
      </c>
      <c r="C27" s="302" t="s">
        <v>80</v>
      </c>
      <c r="D27" s="301"/>
      <c r="E27" s="303"/>
      <c r="F27" s="303"/>
      <c r="G27" s="200"/>
    </row>
    <row r="28" spans="1:7">
      <c r="A28" s="284"/>
      <c r="B28" s="301" t="s">
        <v>81</v>
      </c>
      <c r="C28" s="302" t="s">
        <v>82</v>
      </c>
      <c r="D28" s="301" t="s">
        <v>83</v>
      </c>
      <c r="E28" s="303">
        <v>80</v>
      </c>
      <c r="F28" s="303"/>
      <c r="G28" s="200"/>
    </row>
    <row r="29" spans="1:7">
      <c r="A29" s="284">
        <v>7</v>
      </c>
      <c r="B29" s="301">
        <v>17.350000000000001</v>
      </c>
      <c r="C29" s="302" t="s">
        <v>84</v>
      </c>
      <c r="D29" s="301"/>
      <c r="E29" s="303"/>
      <c r="F29" s="303"/>
      <c r="G29" s="200"/>
    </row>
    <row r="30" spans="1:7">
      <c r="A30" s="284"/>
      <c r="B30" s="301" t="s">
        <v>85</v>
      </c>
      <c r="C30" s="302" t="s">
        <v>86</v>
      </c>
      <c r="D30" s="301"/>
      <c r="E30" s="303"/>
      <c r="F30" s="303"/>
      <c r="G30" s="200"/>
    </row>
    <row r="31" spans="1:7" ht="31.5">
      <c r="A31" s="284"/>
      <c r="B31" s="301" t="s">
        <v>87</v>
      </c>
      <c r="C31" s="302" t="s">
        <v>88</v>
      </c>
      <c r="D31" s="301" t="s">
        <v>89</v>
      </c>
      <c r="E31" s="303">
        <v>10</v>
      </c>
      <c r="F31" s="303"/>
      <c r="G31" s="200"/>
    </row>
    <row r="32" spans="1:7" ht="31.5">
      <c r="A32" s="284">
        <v>8</v>
      </c>
      <c r="B32" s="301">
        <v>18.27</v>
      </c>
      <c r="C32" s="302" t="s">
        <v>90</v>
      </c>
      <c r="D32" s="301"/>
      <c r="E32" s="303"/>
      <c r="F32" s="303"/>
      <c r="G32" s="200"/>
    </row>
    <row r="33" spans="1:23">
      <c r="A33" s="284"/>
      <c r="B33" s="301" t="s">
        <v>91</v>
      </c>
      <c r="C33" s="302" t="s">
        <v>92</v>
      </c>
      <c r="D33" s="301" t="s">
        <v>89</v>
      </c>
      <c r="E33" s="303">
        <v>50</v>
      </c>
      <c r="F33" s="303"/>
      <c r="G33" s="200"/>
    </row>
    <row r="34" spans="1:23" ht="31.5">
      <c r="A34" s="284">
        <v>9</v>
      </c>
      <c r="B34" s="301">
        <v>18.28</v>
      </c>
      <c r="C34" s="302" t="s">
        <v>93</v>
      </c>
      <c r="D34" s="301"/>
      <c r="E34" s="303"/>
      <c r="F34" s="303"/>
      <c r="G34" s="200"/>
    </row>
    <row r="35" spans="1:23">
      <c r="A35" s="284"/>
      <c r="B35" s="301" t="s">
        <v>94</v>
      </c>
      <c r="C35" s="302" t="s">
        <v>95</v>
      </c>
      <c r="D35" s="301" t="s">
        <v>96</v>
      </c>
      <c r="E35" s="303">
        <v>20</v>
      </c>
      <c r="F35" s="303"/>
      <c r="G35" s="200"/>
    </row>
    <row r="36" spans="1:23" ht="47.25">
      <c r="A36" s="284">
        <v>10</v>
      </c>
      <c r="B36" s="301">
        <v>19.100000000000001</v>
      </c>
      <c r="C36" s="302" t="s">
        <v>97</v>
      </c>
      <c r="D36" s="301"/>
      <c r="E36" s="303"/>
      <c r="F36" s="303"/>
      <c r="G36" s="200"/>
    </row>
    <row r="37" spans="1:23">
      <c r="A37" s="284"/>
      <c r="B37" s="301" t="s">
        <v>98</v>
      </c>
      <c r="C37" s="302" t="s">
        <v>99</v>
      </c>
      <c r="D37" s="301" t="s">
        <v>73</v>
      </c>
      <c r="E37" s="303">
        <v>1000</v>
      </c>
      <c r="F37" s="303"/>
      <c r="G37" s="200"/>
    </row>
    <row r="38" spans="1:23" ht="47.25">
      <c r="A38" s="284">
        <v>11</v>
      </c>
      <c r="B38" s="301">
        <v>19.2</v>
      </c>
      <c r="C38" s="302" t="s">
        <v>100</v>
      </c>
      <c r="D38" s="301"/>
      <c r="E38" s="303"/>
      <c r="F38" s="303"/>
      <c r="G38" s="200"/>
    </row>
    <row r="39" spans="1:23">
      <c r="A39" s="284"/>
      <c r="B39" s="301" t="s">
        <v>101</v>
      </c>
      <c r="C39" s="302" t="s">
        <v>102</v>
      </c>
      <c r="D39" s="301" t="s">
        <v>73</v>
      </c>
      <c r="E39" s="303">
        <v>1000</v>
      </c>
      <c r="F39" s="303"/>
      <c r="G39" s="200"/>
    </row>
    <row r="40" spans="1:23" ht="47.25">
      <c r="A40" s="300">
        <v>12</v>
      </c>
      <c r="B40" s="301">
        <v>19.600000000000001</v>
      </c>
      <c r="C40" s="302" t="s">
        <v>103</v>
      </c>
      <c r="D40" s="301"/>
      <c r="E40" s="303"/>
      <c r="F40" s="303"/>
      <c r="G40" s="200"/>
    </row>
    <row r="41" spans="1:23">
      <c r="A41" s="300"/>
      <c r="B41" s="301" t="s">
        <v>104</v>
      </c>
      <c r="C41" s="302" t="s">
        <v>105</v>
      </c>
      <c r="D41" s="301" t="s">
        <v>106</v>
      </c>
      <c r="E41" s="303">
        <v>30</v>
      </c>
      <c r="F41" s="303"/>
      <c r="G41" s="200"/>
    </row>
    <row r="42" spans="1:23" ht="47.25">
      <c r="A42" s="284">
        <v>13</v>
      </c>
      <c r="B42" s="301">
        <v>19.149999999999999</v>
      </c>
      <c r="C42" s="302" t="s">
        <v>107</v>
      </c>
      <c r="D42" s="301"/>
      <c r="E42" s="303"/>
      <c r="F42" s="303"/>
      <c r="G42" s="200"/>
    </row>
    <row r="43" spans="1:23">
      <c r="A43" s="284"/>
      <c r="B43" s="301" t="s">
        <v>108</v>
      </c>
      <c r="C43" s="302" t="s">
        <v>109</v>
      </c>
      <c r="D43" s="301" t="s">
        <v>110</v>
      </c>
      <c r="E43" s="303">
        <v>30</v>
      </c>
      <c r="F43" s="303"/>
      <c r="G43" s="200"/>
    </row>
    <row r="44" spans="1:23" s="146" customFormat="1">
      <c r="A44" s="262"/>
      <c r="B44" s="237"/>
      <c r="C44" s="267" t="s">
        <v>111</v>
      </c>
      <c r="D44" s="247"/>
      <c r="E44" s="247"/>
      <c r="F44" s="247"/>
      <c r="G44" s="274"/>
      <c r="I44" s="54"/>
      <c r="J44" s="54"/>
      <c r="K44" s="54"/>
      <c r="L44" s="54"/>
      <c r="M44" s="54"/>
      <c r="N44" s="54"/>
      <c r="O44" s="54"/>
      <c r="P44" s="54"/>
      <c r="Q44" s="54"/>
      <c r="R44" s="54"/>
      <c r="S44" s="54"/>
      <c r="T44" s="54"/>
      <c r="U44" s="54"/>
      <c r="V44" s="54"/>
      <c r="W44" s="54"/>
    </row>
    <row r="45" spans="1:23" s="146" customFormat="1">
      <c r="A45" s="262"/>
      <c r="B45" s="237"/>
      <c r="C45" s="268" t="s">
        <v>112</v>
      </c>
      <c r="D45" s="200"/>
      <c r="E45" s="200"/>
      <c r="F45" s="235"/>
      <c r="G45" s="275">
        <f>G44*F45</f>
        <v>0</v>
      </c>
      <c r="I45" s="54"/>
      <c r="J45" s="54"/>
      <c r="K45" s="54"/>
      <c r="L45" s="54"/>
      <c r="M45" s="54"/>
      <c r="N45" s="54"/>
      <c r="O45" s="54"/>
      <c r="P45" s="54"/>
      <c r="Q45" s="54"/>
      <c r="R45" s="54"/>
      <c r="S45" s="54"/>
      <c r="T45" s="54"/>
      <c r="U45" s="54"/>
      <c r="V45" s="54"/>
      <c r="W45" s="54"/>
    </row>
    <row r="46" spans="1:23" s="146" customFormat="1">
      <c r="A46" s="262"/>
      <c r="B46" s="237"/>
      <c r="C46" s="269" t="s">
        <v>113</v>
      </c>
      <c r="D46" s="199"/>
      <c r="E46" s="199"/>
      <c r="F46" s="145"/>
      <c r="G46" s="276">
        <f>+G45+G44</f>
        <v>0</v>
      </c>
      <c r="I46" s="54"/>
      <c r="J46" s="54"/>
      <c r="K46" s="54"/>
      <c r="L46" s="54"/>
      <c r="M46" s="54"/>
      <c r="N46" s="54"/>
      <c r="O46" s="54"/>
      <c r="P46" s="54"/>
      <c r="Q46" s="54"/>
      <c r="R46" s="54"/>
      <c r="S46" s="54"/>
      <c r="T46" s="54"/>
      <c r="U46" s="54"/>
      <c r="V46" s="54"/>
      <c r="W46" s="54"/>
    </row>
    <row r="47" spans="1:23" s="146" customFormat="1">
      <c r="A47" s="514"/>
      <c r="B47" s="514"/>
      <c r="C47" s="514"/>
      <c r="D47" s="514"/>
      <c r="E47" s="514"/>
      <c r="F47" s="514"/>
      <c r="G47" s="514"/>
      <c r="I47" s="54"/>
      <c r="J47" s="54"/>
      <c r="K47" s="54"/>
      <c r="L47" s="54"/>
      <c r="M47" s="54"/>
      <c r="N47" s="54"/>
      <c r="O47" s="54"/>
      <c r="P47" s="54"/>
      <c r="Q47" s="54"/>
      <c r="R47" s="54"/>
      <c r="S47" s="54"/>
      <c r="T47" s="54"/>
      <c r="U47" s="54"/>
      <c r="V47" s="54"/>
      <c r="W47" s="54"/>
    </row>
    <row r="48" spans="1:23" s="146" customFormat="1" ht="16.5" customHeight="1">
      <c r="A48" s="258"/>
      <c r="B48" s="62"/>
      <c r="C48" s="515"/>
      <c r="D48" s="515"/>
      <c r="E48" s="515"/>
      <c r="F48" s="515"/>
      <c r="G48" s="515"/>
      <c r="I48" s="54"/>
      <c r="J48" s="54"/>
      <c r="K48" s="54"/>
      <c r="L48" s="54"/>
      <c r="M48" s="54"/>
      <c r="N48" s="54"/>
      <c r="O48" s="54"/>
      <c r="P48" s="54"/>
      <c r="Q48" s="54"/>
      <c r="R48" s="54"/>
      <c r="S48" s="54"/>
      <c r="T48" s="54"/>
      <c r="U48" s="54"/>
      <c r="V48" s="54"/>
      <c r="W48" s="54"/>
    </row>
    <row r="49" spans="1:23" s="146" customFormat="1" ht="16.5" customHeight="1">
      <c r="A49" s="263"/>
      <c r="B49" s="150"/>
      <c r="C49" s="515"/>
      <c r="D49" s="515"/>
      <c r="E49" s="515"/>
      <c r="F49" s="515"/>
      <c r="G49" s="515"/>
      <c r="I49" s="54"/>
      <c r="J49" s="54"/>
      <c r="K49" s="54"/>
      <c r="L49" s="54"/>
      <c r="M49" s="54"/>
      <c r="N49" s="54"/>
      <c r="O49" s="54"/>
      <c r="P49" s="54"/>
      <c r="Q49" s="54"/>
      <c r="R49" s="54"/>
      <c r="S49" s="54"/>
      <c r="T49" s="54"/>
      <c r="U49" s="54"/>
      <c r="V49" s="54"/>
      <c r="W49" s="54"/>
    </row>
    <row r="50" spans="1:23" s="146" customFormat="1" ht="33.6" customHeight="1">
      <c r="A50" s="264" t="s">
        <v>55</v>
      </c>
      <c r="B50" s="65"/>
      <c r="C50" s="270" t="str">
        <f>IF('Names of Bidder'!D23=0, "", 'Names of Bidder'!D23)</f>
        <v/>
      </c>
      <c r="D50" s="183"/>
      <c r="E50" s="184"/>
      <c r="F50" s="100" t="s">
        <v>56</v>
      </c>
      <c r="G50" s="277" t="str">
        <f>IF('Names of Bidder'!D18=0, "", 'Names of Bidder'!D18)</f>
        <v/>
      </c>
      <c r="I50" s="54"/>
      <c r="J50" s="54"/>
      <c r="K50" s="54"/>
      <c r="L50" s="54"/>
      <c r="M50" s="54"/>
      <c r="N50" s="54"/>
      <c r="O50" s="54"/>
      <c r="P50" s="54"/>
      <c r="Q50" s="54"/>
      <c r="R50" s="54"/>
      <c r="S50" s="54"/>
      <c r="T50" s="54"/>
      <c r="U50" s="54"/>
      <c r="V50" s="54"/>
      <c r="W50" s="54"/>
    </row>
    <row r="51" spans="1:23" s="146" customFormat="1" ht="33.6" customHeight="1">
      <c r="A51" s="264" t="s">
        <v>57</v>
      </c>
      <c r="B51" s="65"/>
      <c r="C51" s="270" t="str">
        <f>IF('Names of Bidder'!D24=0, "", 'Names of Bidder'!D24)</f>
        <v/>
      </c>
      <c r="D51" s="185"/>
      <c r="E51" s="184"/>
      <c r="F51" s="100" t="s">
        <v>58</v>
      </c>
      <c r="G51" s="223" t="str">
        <f>IF('Names of Bidder'!D19=0, "", 'Names of Bidder'!D19)</f>
        <v/>
      </c>
      <c r="I51" s="54"/>
      <c r="J51" s="54"/>
      <c r="K51" s="54"/>
      <c r="L51" s="54"/>
      <c r="M51" s="54"/>
      <c r="N51" s="54"/>
      <c r="O51" s="54"/>
      <c r="P51" s="54"/>
      <c r="Q51" s="54"/>
      <c r="R51" s="54"/>
      <c r="S51" s="54"/>
      <c r="T51" s="54"/>
      <c r="U51" s="54"/>
      <c r="V51" s="54"/>
      <c r="W51" s="54"/>
    </row>
    <row r="52" spans="1:23" s="146" customFormat="1" ht="33.6" customHeight="1">
      <c r="A52" s="258"/>
      <c r="B52" s="62"/>
      <c r="C52" s="422"/>
      <c r="D52" s="27"/>
      <c r="E52" s="62"/>
      <c r="F52" s="62"/>
      <c r="G52" s="185"/>
      <c r="I52" s="54"/>
      <c r="J52" s="54"/>
      <c r="K52" s="54"/>
      <c r="L52" s="54"/>
      <c r="M52" s="54"/>
      <c r="N52" s="54"/>
      <c r="O52" s="54"/>
      <c r="P52" s="54"/>
      <c r="Q52" s="54"/>
      <c r="R52" s="54"/>
      <c r="S52" s="54"/>
      <c r="T52" s="54"/>
      <c r="U52" s="54"/>
      <c r="V52" s="54"/>
      <c r="W52" s="54"/>
    </row>
    <row r="53" spans="1:23" s="146" customFormat="1" ht="33.6" customHeight="1">
      <c r="A53" s="258"/>
      <c r="B53" s="62"/>
      <c r="C53" s="422"/>
      <c r="D53" s="27"/>
      <c r="E53" s="62"/>
      <c r="F53" s="100"/>
      <c r="G53" s="223"/>
      <c r="I53" s="54"/>
      <c r="J53" s="54"/>
      <c r="K53" s="54"/>
      <c r="L53" s="54"/>
      <c r="M53" s="54"/>
      <c r="N53" s="54"/>
      <c r="O53" s="54"/>
      <c r="P53" s="54"/>
      <c r="Q53" s="54"/>
      <c r="R53" s="54"/>
      <c r="S53" s="54"/>
      <c r="T53" s="54"/>
      <c r="U53" s="54"/>
      <c r="V53" s="54"/>
      <c r="W53" s="54"/>
    </row>
  </sheetData>
  <sheetProtection formatColumns="0" formatRows="0" selectLockedCells="1"/>
  <customSheetViews>
    <customSheetView guid="{F2279B93-E4FF-4A81-B734-06F92F73708D}"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1"/>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2"/>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3"/>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398C7893-3C2A-4DA4-8552-014985533932}"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53"/>
  </sheetPr>
  <dimension ref="A1:AA30"/>
  <sheetViews>
    <sheetView topLeftCell="A13" zoomScaleNormal="100" zoomScaleSheetLayoutView="100" workbookViewId="0">
      <selection activeCell="F20" sqref="F20:G24"/>
    </sheetView>
  </sheetViews>
  <sheetFormatPr defaultColWidth="9" defaultRowHeight="16.5"/>
  <cols>
    <col min="1" max="1" width="8.25" style="147" customWidth="1"/>
    <col min="2" max="2" width="7.375" style="147" customWidth="1"/>
    <col min="3" max="3" width="61.375" style="64" customWidth="1"/>
    <col min="4" max="4" width="7" style="63" customWidth="1"/>
    <col min="5" max="5" width="8.625" style="147" customWidth="1"/>
    <col min="6" max="6" width="12.25" style="63" customWidth="1"/>
    <col min="7" max="7" width="14.625" style="246" customWidth="1"/>
    <col min="8" max="8" width="17.75" style="27" customWidth="1"/>
    <col min="9" max="9" width="8" style="54" customWidth="1"/>
    <col min="10" max="10" width="17.5" style="54" customWidth="1"/>
    <col min="11" max="11" width="9" style="54" customWidth="1"/>
    <col min="12" max="12" width="9" style="135" customWidth="1"/>
    <col min="13" max="14" width="17.625" style="135" customWidth="1"/>
    <col min="15" max="27" width="9" style="135"/>
    <col min="28" max="16384" width="9" style="54"/>
  </cols>
  <sheetData>
    <row r="1" spans="1:14" ht="18" customHeight="1">
      <c r="A1" s="55" t="str">
        <f>Cover!B3</f>
        <v xml:space="preserve">Specification No.: WR-I/RPC/VRL/NIT-114/I-664-2026/RFX-5002005652    </v>
      </c>
      <c r="B1" s="55"/>
      <c r="C1" s="56"/>
      <c r="D1" s="57"/>
      <c r="E1" s="57"/>
      <c r="F1" s="58"/>
      <c r="G1" s="59" t="s">
        <v>59</v>
      </c>
    </row>
    <row r="2" spans="1:14" ht="23.25" customHeight="1">
      <c r="A2" s="48"/>
      <c r="B2" s="48"/>
      <c r="C2" s="61"/>
      <c r="D2" s="62"/>
      <c r="E2" s="62"/>
      <c r="F2" s="27"/>
      <c r="G2" s="67"/>
    </row>
    <row r="3" spans="1:14" ht="44.25" customHeight="1">
      <c r="A3" s="504" t="str">
        <f>Cover!$B$2</f>
        <v>Construction of 30mtrsx15mtrs x 7mtrs Truss less GIS store at 400/220KV GIS Sub-Station, Navi Mumbai</v>
      </c>
      <c r="B3" s="504"/>
      <c r="C3" s="504"/>
      <c r="D3" s="504"/>
      <c r="E3" s="504"/>
      <c r="F3" s="504"/>
      <c r="G3" s="504"/>
      <c r="L3" s="141"/>
      <c r="N3" s="142"/>
    </row>
    <row r="4" spans="1:14" ht="32.25" customHeight="1">
      <c r="A4" s="505" t="s">
        <v>114</v>
      </c>
      <c r="B4" s="506"/>
      <c r="C4" s="506"/>
      <c r="D4" s="506"/>
      <c r="E4" s="506"/>
      <c r="F4" s="506"/>
      <c r="G4" s="506"/>
      <c r="H4" s="151"/>
      <c r="L4" s="141"/>
      <c r="N4" s="142"/>
    </row>
    <row r="5" spans="1:14" ht="18" customHeight="1">
      <c r="G5" s="67"/>
      <c r="L5" s="141"/>
      <c r="N5" s="142"/>
    </row>
    <row r="6" spans="1:14" ht="18" customHeight="1">
      <c r="A6" s="24" t="str">
        <f>'  Sch-1'!A6</f>
        <v>Bidder’s Name and Address</v>
      </c>
      <c r="B6" s="24"/>
      <c r="C6" s="25"/>
      <c r="D6" s="25"/>
      <c r="E6" s="253"/>
      <c r="F6" s="48" t="s">
        <v>38</v>
      </c>
      <c r="G6" s="67"/>
      <c r="H6" s="25"/>
      <c r="L6" s="141"/>
      <c r="N6" s="142"/>
    </row>
    <row r="7" spans="1:14" ht="18" customHeight="1">
      <c r="A7" s="143" t="str">
        <f>'  Sch-1'!A7</f>
        <v xml:space="preserve">Bidder as </v>
      </c>
      <c r="B7" s="143"/>
      <c r="F7" s="241" t="s">
        <v>39</v>
      </c>
      <c r="G7" s="67"/>
      <c r="H7" s="25"/>
      <c r="L7" s="141"/>
      <c r="N7" s="142"/>
    </row>
    <row r="8" spans="1:14">
      <c r="A8" s="24" t="s">
        <v>40</v>
      </c>
      <c r="B8" s="24"/>
      <c r="C8" s="516" t="str">
        <f>IF('  Sch-1'!C8=0, "", '  Sch-1'!C8)</f>
        <v/>
      </c>
      <c r="D8" s="516"/>
      <c r="E8" s="516"/>
      <c r="F8" s="242" t="s">
        <v>41</v>
      </c>
      <c r="G8" s="243"/>
      <c r="L8" s="141"/>
      <c r="N8" s="142"/>
    </row>
    <row r="9" spans="1:14">
      <c r="A9" s="24" t="s">
        <v>42</v>
      </c>
      <c r="B9" s="24"/>
      <c r="C9" s="516" t="str">
        <f>IF('  Sch-1'!C9=0, "", '  Sch-1'!C9)</f>
        <v/>
      </c>
      <c r="D9" s="516"/>
      <c r="E9" s="516"/>
      <c r="F9" s="242" t="s">
        <v>43</v>
      </c>
      <c r="G9" s="243"/>
      <c r="L9" s="141"/>
      <c r="N9" s="142"/>
    </row>
    <row r="10" spans="1:14">
      <c r="A10" s="25"/>
      <c r="B10" s="25"/>
      <c r="C10" s="516" t="str">
        <f>IF('  Sch-1'!C10=0, "", '  Sch-1'!C10)</f>
        <v/>
      </c>
      <c r="D10" s="516"/>
      <c r="E10" s="516"/>
      <c r="F10" s="242" t="s">
        <v>44</v>
      </c>
      <c r="G10" s="243"/>
    </row>
    <row r="11" spans="1:14">
      <c r="A11" s="25"/>
      <c r="B11" s="25"/>
      <c r="C11" s="516" t="str">
        <f>IF('  Sch-1'!C11=0, "", '  Sch-1'!C11)</f>
        <v/>
      </c>
      <c r="D11" s="516"/>
      <c r="E11" s="516"/>
      <c r="F11" s="242" t="s">
        <v>45</v>
      </c>
      <c r="G11" s="243"/>
    </row>
    <row r="12" spans="1:14" ht="18" customHeight="1">
      <c r="A12" s="25"/>
      <c r="B12" s="25"/>
      <c r="C12" s="26"/>
      <c r="D12" s="26"/>
      <c r="E12" s="254"/>
      <c r="F12" s="49"/>
      <c r="G12" s="67"/>
      <c r="H12" s="25"/>
    </row>
    <row r="13" spans="1:14" ht="18" customHeight="1">
      <c r="A13" s="25"/>
      <c r="B13" s="25"/>
      <c r="C13" s="24"/>
      <c r="D13" s="24"/>
      <c r="E13" s="255"/>
      <c r="F13" s="24"/>
      <c r="G13" s="59" t="s">
        <v>46</v>
      </c>
    </row>
    <row r="14" spans="1:14" ht="43.5" customHeight="1">
      <c r="A14" s="144" t="s">
        <v>47</v>
      </c>
      <c r="B14" s="144" t="s">
        <v>60</v>
      </c>
      <c r="C14" s="144" t="s">
        <v>49</v>
      </c>
      <c r="D14" s="145" t="s">
        <v>50</v>
      </c>
      <c r="E14" s="145" t="s">
        <v>51</v>
      </c>
      <c r="F14" s="144" t="s">
        <v>61</v>
      </c>
      <c r="G14" s="244" t="s">
        <v>53</v>
      </c>
      <c r="H14" s="129"/>
      <c r="M14" s="134"/>
      <c r="N14" s="134"/>
    </row>
    <row r="15" spans="1:14" ht="18" customHeight="1">
      <c r="A15" s="145">
        <v>1</v>
      </c>
      <c r="B15" s="145">
        <v>2</v>
      </c>
      <c r="C15" s="145">
        <v>3</v>
      </c>
      <c r="D15" s="145">
        <v>4</v>
      </c>
      <c r="E15" s="145">
        <v>5</v>
      </c>
      <c r="F15" s="145">
        <v>6</v>
      </c>
      <c r="G15" s="245" t="s">
        <v>54</v>
      </c>
      <c r="H15" s="100"/>
      <c r="M15" s="133"/>
      <c r="N15" s="133"/>
    </row>
    <row r="16" spans="1:14" ht="44.25" customHeight="1">
      <c r="A16" s="511" t="s">
        <v>115</v>
      </c>
      <c r="B16" s="512"/>
      <c r="C16" s="513"/>
      <c r="D16" s="145"/>
      <c r="E16" s="145"/>
      <c r="F16" s="145"/>
      <c r="G16" s="245"/>
      <c r="H16" s="100"/>
      <c r="M16" s="133"/>
      <c r="N16" s="133"/>
    </row>
    <row r="17" spans="1:27">
      <c r="A17" s="278" t="s">
        <v>116</v>
      </c>
      <c r="B17" s="278" t="s">
        <v>117</v>
      </c>
      <c r="C17" s="278"/>
      <c r="D17" s="284"/>
      <c r="E17" s="284"/>
      <c r="F17" s="279"/>
      <c r="G17" s="279"/>
      <c r="H17" s="100"/>
      <c r="M17" s="133"/>
      <c r="N17" s="133"/>
    </row>
    <row r="18" spans="1:27" ht="141.75">
      <c r="A18" s="284">
        <v>1</v>
      </c>
      <c r="B18" s="301" t="s">
        <v>118</v>
      </c>
      <c r="C18" s="305" t="s">
        <v>119</v>
      </c>
      <c r="D18" s="301"/>
      <c r="E18" s="303"/>
      <c r="F18" s="303"/>
      <c r="G18" s="279"/>
      <c r="H18" s="100"/>
      <c r="M18" s="133"/>
      <c r="N18" s="133"/>
    </row>
    <row r="19" spans="1:27" ht="47.25">
      <c r="A19" s="284"/>
      <c r="B19" s="301"/>
      <c r="C19" s="302" t="s">
        <v>120</v>
      </c>
      <c r="D19" s="301"/>
      <c r="E19" s="303"/>
      <c r="F19" s="303"/>
      <c r="G19" s="279"/>
      <c r="H19" s="100"/>
      <c r="M19" s="133"/>
      <c r="N19" s="133"/>
    </row>
    <row r="20" spans="1:27">
      <c r="A20" s="284"/>
      <c r="B20" s="301" t="s">
        <v>121</v>
      </c>
      <c r="C20" s="302" t="s">
        <v>122</v>
      </c>
      <c r="D20" s="301" t="s">
        <v>110</v>
      </c>
      <c r="E20" s="303">
        <v>40</v>
      </c>
      <c r="F20" s="280"/>
      <c r="G20" s="279"/>
      <c r="H20" s="100"/>
      <c r="M20" s="133"/>
      <c r="N20" s="133"/>
    </row>
    <row r="21" spans="1:27">
      <c r="A21" s="284">
        <v>2</v>
      </c>
      <c r="B21" s="301" t="s">
        <v>123</v>
      </c>
      <c r="C21" s="302" t="s">
        <v>124</v>
      </c>
      <c r="D21" s="301"/>
      <c r="E21" s="303"/>
      <c r="F21" s="303"/>
      <c r="G21" s="279"/>
      <c r="H21" s="100"/>
      <c r="M21" s="133"/>
      <c r="N21" s="133"/>
    </row>
    <row r="22" spans="1:27">
      <c r="A22" s="284"/>
      <c r="B22" s="301"/>
      <c r="C22" s="305" t="s">
        <v>125</v>
      </c>
      <c r="D22" s="301"/>
      <c r="E22" s="303"/>
      <c r="F22" s="303"/>
      <c r="G22" s="279"/>
      <c r="H22" s="100"/>
      <c r="M22" s="133"/>
      <c r="N22" s="133"/>
    </row>
    <row r="23" spans="1:27">
      <c r="A23" s="284"/>
      <c r="B23" s="301"/>
      <c r="C23" s="305" t="s">
        <v>126</v>
      </c>
      <c r="D23" s="301" t="s">
        <v>127</v>
      </c>
      <c r="E23" s="303">
        <v>35</v>
      </c>
      <c r="F23" s="280"/>
      <c r="G23" s="279"/>
      <c r="H23" s="100"/>
      <c r="M23" s="133"/>
      <c r="N23" s="133"/>
    </row>
    <row r="24" spans="1:27" s="296" customFormat="1" ht="18.75">
      <c r="A24" s="291"/>
      <c r="B24" s="292"/>
      <c r="C24" s="248" t="s">
        <v>128</v>
      </c>
      <c r="D24" s="293"/>
      <c r="E24" s="294"/>
      <c r="F24" s="295"/>
      <c r="G24" s="249"/>
      <c r="H24" s="100"/>
      <c r="L24" s="297"/>
      <c r="M24" s="133"/>
      <c r="N24" s="133"/>
      <c r="O24" s="297"/>
      <c r="P24" s="297"/>
      <c r="Q24" s="297"/>
      <c r="R24" s="297"/>
      <c r="S24" s="297"/>
      <c r="T24" s="297"/>
      <c r="U24" s="297"/>
      <c r="V24" s="297"/>
      <c r="W24" s="297"/>
      <c r="X24" s="297"/>
      <c r="Y24" s="297"/>
      <c r="Z24" s="297"/>
      <c r="AA24" s="297"/>
    </row>
    <row r="25" spans="1:27" ht="33.6" customHeight="1">
      <c r="C25" s="148"/>
      <c r="D25" s="183"/>
      <c r="E25" s="184"/>
      <c r="F25" s="66" t="s">
        <v>56</v>
      </c>
      <c r="G25" s="66" t="str">
        <f>IF('  Sch-1'!G102=0,"",'  Sch-1'!G102)</f>
        <v/>
      </c>
      <c r="M25" s="141"/>
      <c r="N25" s="152"/>
    </row>
    <row r="26" spans="1:27" ht="33.6" customHeight="1">
      <c r="A26" s="65" t="s">
        <v>55</v>
      </c>
      <c r="B26" s="65"/>
      <c r="C26" s="149" t="str">
        <f>IF('  Sch-1'!C102=0,"", '  Sch-1'!C102)</f>
        <v/>
      </c>
      <c r="D26" s="185"/>
      <c r="E26" s="184"/>
      <c r="F26" s="66" t="s">
        <v>58</v>
      </c>
      <c r="G26" s="66" t="str">
        <f>IF('  Sch-1'!G103=0,"",'  Sch-1'!G103)</f>
        <v/>
      </c>
    </row>
    <row r="27" spans="1:27" ht="33.6" customHeight="1">
      <c r="A27" s="65" t="s">
        <v>57</v>
      </c>
      <c r="B27" s="65"/>
      <c r="C27" s="149" t="str">
        <f>IF('  Sch-1'!C103=0,"", '  Sch-1'!C103)</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285"/>
    </row>
  </sheetData>
  <sheetProtection formatColumns="0" formatRows="0" selectLockedCells="1"/>
  <customSheetViews>
    <customSheetView guid="{F2279B93-E4FF-4A81-B734-06F92F73708D}"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1"/>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2"/>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3"/>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398C7893-3C2A-4DA4-8552-014985533932}"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sheetPr>
  <dimension ref="A1:O94"/>
  <sheetViews>
    <sheetView view="pageBreakPreview" topLeftCell="A32" zoomScaleNormal="100" zoomScaleSheetLayoutView="100" workbookViewId="0">
      <selection activeCell="F21" sqref="F21"/>
    </sheetView>
  </sheetViews>
  <sheetFormatPr defaultColWidth="9" defaultRowHeight="16.5"/>
  <cols>
    <col min="1" max="1" width="10.625" style="328" customWidth="1"/>
    <col min="2" max="2" width="16.25" style="329" bestFit="1" customWidth="1"/>
    <col min="3" max="3" width="84.125" style="329" customWidth="1"/>
    <col min="4" max="4" width="9.375" style="328" customWidth="1"/>
    <col min="5" max="5" width="9.75" style="328" customWidth="1"/>
    <col min="6" max="6" width="14.5" style="342" customWidth="1"/>
    <col min="7" max="7" width="17.625" style="401" customWidth="1"/>
    <col min="8" max="8" width="10.5" style="322" hidden="1" customWidth="1"/>
    <col min="9" max="9" width="10.125" style="322" hidden="1" customWidth="1"/>
    <col min="10" max="10" width="13.125" style="322" hidden="1" customWidth="1"/>
    <col min="11" max="11" width="9" style="322" hidden="1" customWidth="1"/>
    <col min="12" max="12" width="0" style="322" hidden="1" customWidth="1"/>
    <col min="13" max="15" width="17.625" style="322" hidden="1" customWidth="1"/>
    <col min="16" max="33" width="0" style="322" hidden="1" customWidth="1"/>
    <col min="34" max="16384" width="9" style="322"/>
  </cols>
  <sheetData>
    <row r="1" spans="1:14">
      <c r="A1" s="256" t="str">
        <f>Cover!B3</f>
        <v xml:space="preserve">Specification No.: WR-I/RPC/VRL/NIT-114/I-664-2026/RFX-5002005652    </v>
      </c>
      <c r="B1" s="281"/>
      <c r="C1" s="281"/>
      <c r="D1" s="306"/>
      <c r="E1" s="306"/>
      <c r="F1" s="340"/>
      <c r="G1" s="395" t="s">
        <v>129</v>
      </c>
    </row>
    <row r="2" spans="1:14">
      <c r="A2" s="323"/>
      <c r="B2" s="326"/>
      <c r="C2" s="326"/>
      <c r="D2" s="319"/>
      <c r="E2" s="319"/>
      <c r="F2" s="341"/>
      <c r="G2" s="396"/>
    </row>
    <row r="3" spans="1:14" ht="46.5" customHeight="1">
      <c r="A3" s="517" t="str">
        <f>Cover!$B$2</f>
        <v>Construction of 30mtrsx15mtrs x 7mtrs Truss less GIS store at 400/220KV GIS Sub-Station, Navi Mumbai</v>
      </c>
      <c r="B3" s="517"/>
      <c r="C3" s="517"/>
      <c r="D3" s="517"/>
      <c r="E3" s="517"/>
      <c r="F3" s="517"/>
      <c r="G3" s="517"/>
      <c r="L3" s="323" t="s">
        <v>130</v>
      </c>
      <c r="N3" s="324"/>
    </row>
    <row r="4" spans="1:14" ht="18.75">
      <c r="A4" s="495" t="s">
        <v>334</v>
      </c>
      <c r="B4" s="496"/>
      <c r="C4" s="496"/>
      <c r="D4" s="496"/>
      <c r="E4" s="496"/>
      <c r="F4" s="496"/>
      <c r="G4" s="496"/>
      <c r="L4" s="323" t="s">
        <v>131</v>
      </c>
      <c r="N4" s="324"/>
    </row>
    <row r="5" spans="1:14" s="373" customFormat="1" ht="33.75">
      <c r="A5" s="370"/>
      <c r="B5" s="371"/>
      <c r="C5" s="371"/>
      <c r="D5" s="370"/>
      <c r="E5" s="370"/>
      <c r="F5" s="372"/>
      <c r="G5" s="397"/>
      <c r="L5" s="374" t="s">
        <v>132</v>
      </c>
      <c r="N5" s="375"/>
    </row>
    <row r="6" spans="1:14">
      <c r="A6" s="26" t="str">
        <f>'  Sch-1'!A6</f>
        <v>Bidder’s Name and Address</v>
      </c>
      <c r="B6" s="331"/>
      <c r="C6" s="331"/>
      <c r="D6" s="331"/>
      <c r="E6" s="331"/>
      <c r="F6" s="341" t="s">
        <v>38</v>
      </c>
      <c r="G6" s="396"/>
      <c r="H6" s="331"/>
      <c r="L6" s="323" t="s">
        <v>133</v>
      </c>
      <c r="N6" s="324"/>
    </row>
    <row r="7" spans="1:14">
      <c r="A7" s="313" t="str">
        <f>'  Sch-1'!A7</f>
        <v xml:space="preserve">Bidder as </v>
      </c>
      <c r="D7" s="330"/>
      <c r="E7" s="330"/>
      <c r="F7" s="343" t="s">
        <v>348</v>
      </c>
      <c r="G7" s="396"/>
      <c r="H7" s="331"/>
      <c r="L7" s="323" t="s">
        <v>134</v>
      </c>
      <c r="N7" s="324"/>
    </row>
    <row r="8" spans="1:14">
      <c r="A8" s="26" t="s">
        <v>40</v>
      </c>
      <c r="B8" s="339" t="str">
        <f>IF('  Sch-1'!C8=0, "", '  Sch-1'!C8)</f>
        <v/>
      </c>
      <c r="C8" s="339"/>
      <c r="D8" s="452"/>
      <c r="E8" s="452"/>
      <c r="F8" s="344" t="s">
        <v>41</v>
      </c>
      <c r="G8" s="398"/>
      <c r="L8" s="323" t="s">
        <v>135</v>
      </c>
      <c r="N8" s="324"/>
    </row>
    <row r="9" spans="1:14">
      <c r="A9" s="26" t="s">
        <v>42</v>
      </c>
      <c r="B9" s="339" t="str">
        <f>IF('  Sch-1'!C9=0, "", '  Sch-1'!C9)</f>
        <v/>
      </c>
      <c r="C9" s="339"/>
      <c r="D9" s="452"/>
      <c r="E9" s="452"/>
      <c r="F9" s="344" t="s">
        <v>43</v>
      </c>
      <c r="G9" s="398"/>
      <c r="L9" s="323" t="s">
        <v>136</v>
      </c>
      <c r="N9" s="324"/>
    </row>
    <row r="10" spans="1:14">
      <c r="A10" s="331"/>
      <c r="B10" s="339" t="str">
        <f>IF('  Sch-1'!C10=0, "", '  Sch-1'!C10)</f>
        <v/>
      </c>
      <c r="C10" s="339"/>
      <c r="D10" s="452"/>
      <c r="E10" s="452"/>
      <c r="F10" s="344" t="s">
        <v>44</v>
      </c>
      <c r="G10" s="398"/>
    </row>
    <row r="11" spans="1:14">
      <c r="A11" s="331"/>
      <c r="B11" s="339" t="str">
        <f>IF('  Sch-1'!C11=0, "", '  Sch-1'!C11)</f>
        <v/>
      </c>
      <c r="C11" s="339"/>
      <c r="D11" s="452"/>
      <c r="E11" s="452"/>
      <c r="F11" s="344" t="s">
        <v>45</v>
      </c>
      <c r="G11" s="398"/>
    </row>
    <row r="12" spans="1:14">
      <c r="A12" s="331"/>
      <c r="B12" s="26"/>
      <c r="C12" s="26"/>
      <c r="D12" s="26"/>
      <c r="E12" s="26"/>
      <c r="F12" s="343"/>
      <c r="G12" s="396"/>
    </row>
    <row r="13" spans="1:14">
      <c r="A13" s="331"/>
      <c r="B13" s="26"/>
      <c r="C13" s="26"/>
      <c r="D13" s="26"/>
      <c r="E13" s="26"/>
      <c r="F13" s="345"/>
      <c r="G13" s="395" t="s">
        <v>46</v>
      </c>
    </row>
    <row r="14" spans="1:14" s="319" customFormat="1">
      <c r="A14" s="387" t="s">
        <v>137</v>
      </c>
      <c r="B14" s="388" t="s">
        <v>138</v>
      </c>
      <c r="C14" s="389" t="s">
        <v>139</v>
      </c>
      <c r="D14" s="261" t="s">
        <v>50</v>
      </c>
      <c r="E14" s="261" t="s">
        <v>51</v>
      </c>
      <c r="F14" s="376" t="s">
        <v>140</v>
      </c>
      <c r="G14" s="403" t="s">
        <v>53</v>
      </c>
      <c r="M14" s="325"/>
      <c r="N14" s="325"/>
    </row>
    <row r="15" spans="1:14">
      <c r="A15" s="261">
        <v>1</v>
      </c>
      <c r="B15" s="261">
        <v>2</v>
      </c>
      <c r="C15" s="261">
        <v>4</v>
      </c>
      <c r="D15" s="261">
        <v>5</v>
      </c>
      <c r="E15" s="261">
        <v>6</v>
      </c>
      <c r="F15" s="360">
        <v>7</v>
      </c>
      <c r="G15" s="399" t="s">
        <v>141</v>
      </c>
      <c r="M15" s="315"/>
      <c r="N15" s="315"/>
    </row>
    <row r="16" spans="1:14" s="367" customFormat="1" ht="35.25" customHeight="1">
      <c r="A16" s="602" t="s">
        <v>492</v>
      </c>
      <c r="B16" s="603"/>
      <c r="C16" s="603"/>
      <c r="D16" s="603"/>
      <c r="E16" s="603"/>
      <c r="F16" s="603"/>
      <c r="G16" s="603"/>
      <c r="H16" s="604"/>
    </row>
    <row r="17" spans="1:7" s="367" customFormat="1">
      <c r="A17" s="425"/>
      <c r="B17" s="587"/>
      <c r="C17" s="450"/>
      <c r="D17" s="444"/>
      <c r="E17" s="444"/>
      <c r="F17" s="404"/>
      <c r="G17" s="600">
        <f t="shared" ref="G17:G47" si="0">E17*F17</f>
        <v>0</v>
      </c>
    </row>
    <row r="18" spans="1:7" s="367" customFormat="1">
      <c r="A18" s="449"/>
      <c r="B18" s="587" t="s">
        <v>493</v>
      </c>
      <c r="C18" s="443" t="s">
        <v>494</v>
      </c>
      <c r="D18" s="444"/>
      <c r="E18" s="596"/>
      <c r="F18" s="580"/>
      <c r="G18" s="600">
        <f t="shared" si="0"/>
        <v>0</v>
      </c>
    </row>
    <row r="19" spans="1:7" s="367" customFormat="1" ht="63">
      <c r="A19" s="449"/>
      <c r="B19" s="587"/>
      <c r="C19" s="443" t="s">
        <v>495</v>
      </c>
      <c r="D19" s="444"/>
      <c r="E19" s="596"/>
      <c r="F19" s="580"/>
      <c r="G19" s="600">
        <f t="shared" si="0"/>
        <v>0</v>
      </c>
    </row>
    <row r="20" spans="1:7" s="367" customFormat="1" ht="47.25">
      <c r="A20" s="449"/>
      <c r="B20" s="587"/>
      <c r="C20" s="443" t="s">
        <v>496</v>
      </c>
      <c r="D20" s="444"/>
      <c r="E20" s="596"/>
      <c r="F20" s="580"/>
      <c r="G20" s="600">
        <f t="shared" si="0"/>
        <v>0</v>
      </c>
    </row>
    <row r="21" spans="1:7" s="367" customFormat="1">
      <c r="A21" s="449"/>
      <c r="B21" s="587">
        <v>1</v>
      </c>
      <c r="C21" s="443" t="s">
        <v>497</v>
      </c>
      <c r="D21" s="444" t="s">
        <v>346</v>
      </c>
      <c r="E21" s="596">
        <v>200</v>
      </c>
      <c r="F21" s="447"/>
      <c r="G21" s="600">
        <f t="shared" si="0"/>
        <v>0</v>
      </c>
    </row>
    <row r="22" spans="1:7" s="367" customFormat="1">
      <c r="A22" s="449"/>
      <c r="B22" s="587" t="s">
        <v>498</v>
      </c>
      <c r="C22" s="443" t="s">
        <v>499</v>
      </c>
      <c r="D22" s="444"/>
      <c r="E22" s="444"/>
      <c r="F22" s="580"/>
      <c r="G22" s="600">
        <f t="shared" si="0"/>
        <v>0</v>
      </c>
    </row>
    <row r="23" spans="1:7" s="367" customFormat="1" ht="110.25">
      <c r="A23" s="449"/>
      <c r="B23" s="587"/>
      <c r="C23" s="443" t="s">
        <v>500</v>
      </c>
      <c r="D23" s="444"/>
      <c r="E23" s="444"/>
      <c r="F23" s="580"/>
      <c r="G23" s="600">
        <f t="shared" si="0"/>
        <v>0</v>
      </c>
    </row>
    <row r="24" spans="1:7" s="367" customFormat="1" ht="31.5">
      <c r="A24" s="449"/>
      <c r="B24" s="587">
        <v>1</v>
      </c>
      <c r="C24" s="443" t="s">
        <v>501</v>
      </c>
      <c r="D24" s="444" t="s">
        <v>346</v>
      </c>
      <c r="E24" s="596">
        <v>70</v>
      </c>
      <c r="F24" s="447"/>
      <c r="G24" s="600">
        <f t="shared" si="0"/>
        <v>0</v>
      </c>
    </row>
    <row r="25" spans="1:7" s="367" customFormat="1" ht="31.5">
      <c r="A25" s="449"/>
      <c r="B25" s="587" t="s">
        <v>502</v>
      </c>
      <c r="C25" s="443" t="s">
        <v>503</v>
      </c>
      <c r="D25" s="444"/>
      <c r="E25" s="596"/>
      <c r="F25" s="597"/>
      <c r="G25" s="600">
        <f t="shared" si="0"/>
        <v>0</v>
      </c>
    </row>
    <row r="26" spans="1:7" s="367" customFormat="1" ht="31.5">
      <c r="A26" s="449"/>
      <c r="B26" s="587">
        <v>1</v>
      </c>
      <c r="C26" s="443" t="s">
        <v>504</v>
      </c>
      <c r="D26" s="444" t="s">
        <v>346</v>
      </c>
      <c r="E26" s="596">
        <v>200</v>
      </c>
      <c r="F26" s="447"/>
      <c r="G26" s="600">
        <f t="shared" si="0"/>
        <v>0</v>
      </c>
    </row>
    <row r="27" spans="1:7" s="367" customFormat="1">
      <c r="A27" s="449"/>
      <c r="B27" s="587" t="s">
        <v>502</v>
      </c>
      <c r="C27" s="443" t="s">
        <v>505</v>
      </c>
      <c r="D27" s="444"/>
      <c r="E27" s="444"/>
      <c r="F27" s="580"/>
      <c r="G27" s="600">
        <f t="shared" si="0"/>
        <v>0</v>
      </c>
    </row>
    <row r="28" spans="1:7" s="367" customFormat="1" ht="63">
      <c r="A28" s="449"/>
      <c r="B28" s="587"/>
      <c r="C28" s="443" t="s">
        <v>506</v>
      </c>
      <c r="D28" s="444"/>
      <c r="E28" s="444"/>
      <c r="F28" s="580"/>
      <c r="G28" s="600">
        <f t="shared" si="0"/>
        <v>0</v>
      </c>
    </row>
    <row r="29" spans="1:7" s="367" customFormat="1">
      <c r="A29" s="449"/>
      <c r="B29" s="587">
        <v>1</v>
      </c>
      <c r="C29" s="443" t="s">
        <v>507</v>
      </c>
      <c r="D29" s="444" t="s">
        <v>508</v>
      </c>
      <c r="E29" s="598">
        <v>10</v>
      </c>
      <c r="F29" s="447"/>
      <c r="G29" s="600">
        <f t="shared" si="0"/>
        <v>0</v>
      </c>
    </row>
    <row r="30" spans="1:7" s="367" customFormat="1">
      <c r="A30" s="449"/>
      <c r="B30" s="587">
        <v>2</v>
      </c>
      <c r="C30" s="443" t="s">
        <v>509</v>
      </c>
      <c r="D30" s="444" t="s">
        <v>508</v>
      </c>
      <c r="E30" s="598">
        <v>2</v>
      </c>
      <c r="F30" s="447"/>
      <c r="G30" s="600">
        <f t="shared" si="0"/>
        <v>0</v>
      </c>
    </row>
    <row r="31" spans="1:7" s="367" customFormat="1" ht="31.5">
      <c r="A31" s="449"/>
      <c r="B31" s="587">
        <v>3</v>
      </c>
      <c r="C31" s="443" t="s">
        <v>510</v>
      </c>
      <c r="D31" s="444" t="s">
        <v>508</v>
      </c>
      <c r="E31" s="598">
        <v>4</v>
      </c>
      <c r="F31" s="447"/>
      <c r="G31" s="600">
        <f t="shared" si="0"/>
        <v>0</v>
      </c>
    </row>
    <row r="32" spans="1:7" s="367" customFormat="1" ht="31.5">
      <c r="A32" s="449"/>
      <c r="B32" s="587">
        <v>5</v>
      </c>
      <c r="C32" s="443" t="s">
        <v>511</v>
      </c>
      <c r="D32" s="444" t="s">
        <v>508</v>
      </c>
      <c r="E32" s="598">
        <v>5</v>
      </c>
      <c r="F32" s="447"/>
      <c r="G32" s="600">
        <f t="shared" si="0"/>
        <v>0</v>
      </c>
    </row>
    <row r="33" spans="1:10" s="367" customFormat="1" ht="31.5">
      <c r="A33" s="449"/>
      <c r="B33" s="587">
        <v>7</v>
      </c>
      <c r="C33" s="443" t="s">
        <v>512</v>
      </c>
      <c r="D33" s="444" t="s">
        <v>508</v>
      </c>
      <c r="E33" s="598">
        <v>2</v>
      </c>
      <c r="F33" s="447"/>
      <c r="G33" s="600">
        <f t="shared" si="0"/>
        <v>0</v>
      </c>
    </row>
    <row r="34" spans="1:10" s="367" customFormat="1">
      <c r="A34" s="449"/>
      <c r="B34" s="587" t="s">
        <v>513</v>
      </c>
      <c r="C34" s="443" t="s">
        <v>514</v>
      </c>
      <c r="D34" s="444"/>
      <c r="E34" s="599"/>
      <c r="F34" s="580"/>
      <c r="G34" s="600">
        <f t="shared" si="0"/>
        <v>0</v>
      </c>
    </row>
    <row r="35" spans="1:10" s="367" customFormat="1">
      <c r="A35" s="449"/>
      <c r="B35" s="587">
        <v>1</v>
      </c>
      <c r="C35" s="443" t="s">
        <v>515</v>
      </c>
      <c r="D35" s="444"/>
      <c r="E35" s="599"/>
      <c r="F35" s="580"/>
      <c r="G35" s="600">
        <f t="shared" si="0"/>
        <v>0</v>
      </c>
    </row>
    <row r="36" spans="1:10" s="367" customFormat="1" ht="141.75">
      <c r="A36" s="449"/>
      <c r="B36" s="587"/>
      <c r="C36" s="443" t="s">
        <v>516</v>
      </c>
      <c r="D36" s="444" t="s">
        <v>517</v>
      </c>
      <c r="E36" s="598">
        <v>1</v>
      </c>
      <c r="F36" s="447"/>
      <c r="G36" s="600">
        <f t="shared" si="0"/>
        <v>0</v>
      </c>
    </row>
    <row r="37" spans="1:10" s="367" customFormat="1" ht="31.5">
      <c r="A37" s="449"/>
      <c r="B37" s="587">
        <v>2</v>
      </c>
      <c r="C37" s="443" t="s">
        <v>518</v>
      </c>
      <c r="D37" s="444" t="s">
        <v>519</v>
      </c>
      <c r="E37" s="598">
        <v>6</v>
      </c>
      <c r="F37" s="447"/>
      <c r="G37" s="600">
        <f t="shared" si="0"/>
        <v>0</v>
      </c>
    </row>
    <row r="38" spans="1:10" s="367" customFormat="1">
      <c r="A38" s="449"/>
      <c r="B38" s="587"/>
      <c r="C38" s="443" t="s">
        <v>520</v>
      </c>
      <c r="D38" s="444"/>
      <c r="E38" s="598"/>
      <c r="F38" s="447"/>
      <c r="G38" s="600">
        <f t="shared" si="0"/>
        <v>0</v>
      </c>
    </row>
    <row r="39" spans="1:10" s="367" customFormat="1" ht="31.5">
      <c r="A39" s="449"/>
      <c r="B39" s="587" t="s">
        <v>521</v>
      </c>
      <c r="C39" s="443" t="s">
        <v>522</v>
      </c>
      <c r="D39" s="444"/>
      <c r="E39" s="598"/>
      <c r="F39" s="580"/>
      <c r="G39" s="600">
        <f t="shared" si="0"/>
        <v>0</v>
      </c>
    </row>
    <row r="40" spans="1:10" s="367" customFormat="1" ht="78.75">
      <c r="A40" s="449"/>
      <c r="B40" s="587"/>
      <c r="C40" s="443" t="s">
        <v>523</v>
      </c>
      <c r="D40" s="444"/>
      <c r="E40" s="598"/>
      <c r="F40" s="580"/>
      <c r="G40" s="600">
        <f t="shared" si="0"/>
        <v>0</v>
      </c>
    </row>
    <row r="41" spans="1:10" s="367" customFormat="1" ht="141.75">
      <c r="A41" s="449"/>
      <c r="B41" s="587">
        <v>1</v>
      </c>
      <c r="C41" s="443" t="s">
        <v>524</v>
      </c>
      <c r="D41" s="444" t="s">
        <v>519</v>
      </c>
      <c r="E41" s="598">
        <v>8</v>
      </c>
      <c r="F41" s="447"/>
      <c r="G41" s="600">
        <f t="shared" si="0"/>
        <v>0</v>
      </c>
    </row>
    <row r="42" spans="1:10" s="367" customFormat="1" ht="78.75">
      <c r="A42" s="449"/>
      <c r="B42" s="587">
        <v>2</v>
      </c>
      <c r="C42" s="443" t="s">
        <v>525</v>
      </c>
      <c r="D42" s="444" t="s">
        <v>519</v>
      </c>
      <c r="E42" s="598">
        <v>2</v>
      </c>
      <c r="F42" s="447"/>
      <c r="G42" s="600">
        <f t="shared" si="0"/>
        <v>0</v>
      </c>
    </row>
    <row r="43" spans="1:10" s="367" customFormat="1">
      <c r="A43" s="449"/>
      <c r="B43" s="587" t="s">
        <v>526</v>
      </c>
      <c r="C43" s="443" t="s">
        <v>527</v>
      </c>
      <c r="D43" s="444"/>
      <c r="E43" s="598"/>
      <c r="F43" s="580"/>
      <c r="G43" s="600">
        <f t="shared" si="0"/>
        <v>0</v>
      </c>
    </row>
    <row r="44" spans="1:10" s="367" customFormat="1" ht="47.25">
      <c r="A44" s="449"/>
      <c r="B44" s="587"/>
      <c r="C44" s="443" t="s">
        <v>528</v>
      </c>
      <c r="D44" s="444"/>
      <c r="E44" s="598"/>
      <c r="F44" s="580"/>
      <c r="G44" s="600">
        <f t="shared" si="0"/>
        <v>0</v>
      </c>
    </row>
    <row r="45" spans="1:10" s="367" customFormat="1" ht="47.25">
      <c r="A45" s="449"/>
      <c r="B45" s="587">
        <v>1</v>
      </c>
      <c r="C45" s="443" t="s">
        <v>529</v>
      </c>
      <c r="D45" s="444" t="s">
        <v>396</v>
      </c>
      <c r="E45" s="598">
        <v>10</v>
      </c>
      <c r="F45" s="447"/>
      <c r="G45" s="600">
        <f t="shared" si="0"/>
        <v>0</v>
      </c>
    </row>
    <row r="46" spans="1:10" s="367" customFormat="1" ht="78.75">
      <c r="A46" s="449"/>
      <c r="B46" s="587">
        <v>2</v>
      </c>
      <c r="C46" s="443" t="s">
        <v>530</v>
      </c>
      <c r="D46" s="444" t="s">
        <v>531</v>
      </c>
      <c r="E46" s="598">
        <v>1</v>
      </c>
      <c r="F46" s="447"/>
      <c r="G46" s="600">
        <f t="shared" si="0"/>
        <v>0</v>
      </c>
    </row>
    <row r="47" spans="1:10" s="367" customFormat="1" ht="63">
      <c r="A47" s="449"/>
      <c r="B47" s="587">
        <v>3</v>
      </c>
      <c r="C47" s="443" t="s">
        <v>532</v>
      </c>
      <c r="D47" s="444" t="s">
        <v>533</v>
      </c>
      <c r="E47" s="598">
        <v>15</v>
      </c>
      <c r="F47" s="447"/>
      <c r="G47" s="600">
        <f t="shared" si="0"/>
        <v>0</v>
      </c>
    </row>
    <row r="48" spans="1:10" s="601" customFormat="1">
      <c r="A48" s="435"/>
      <c r="B48" s="436"/>
      <c r="C48" s="436" t="s">
        <v>142</v>
      </c>
      <c r="D48" s="453"/>
      <c r="E48" s="454"/>
      <c r="F48" s="455"/>
      <c r="G48" s="438">
        <f>SUM(G17:G47)</f>
        <v>0</v>
      </c>
      <c r="H48" s="601">
        <f>0.18</f>
        <v>0.18</v>
      </c>
      <c r="I48" s="601" t="e">
        <f>#REF!*H48</f>
        <v>#REF!</v>
      </c>
      <c r="J48" s="601" t="e">
        <f>534250+I48</f>
        <v>#REF!</v>
      </c>
    </row>
    <row r="49" spans="1:8">
      <c r="A49" s="351"/>
      <c r="B49" s="347"/>
      <c r="C49" s="347"/>
      <c r="D49" s="346"/>
      <c r="E49" s="361"/>
    </row>
    <row r="50" spans="1:8">
      <c r="A50" s="349"/>
      <c r="B50" s="348"/>
      <c r="C50" s="348"/>
      <c r="D50" s="349"/>
      <c r="E50" s="349"/>
    </row>
    <row r="51" spans="1:8">
      <c r="A51" s="315" t="s">
        <v>55</v>
      </c>
      <c r="B51" s="264">
        <f>'Names of Bidder'!D23</f>
        <v>0</v>
      </c>
      <c r="C51" s="264"/>
      <c r="D51" s="283" t="str">
        <f>IF('  Sch-1'!C263=0,"", '  Sch-1'!C263)</f>
        <v/>
      </c>
      <c r="E51" s="322"/>
      <c r="F51" s="402" t="s">
        <v>56</v>
      </c>
      <c r="H51" s="320">
        <f>'Names of Bidder'!D18</f>
        <v>0</v>
      </c>
    </row>
    <row r="52" spans="1:8">
      <c r="A52" s="315" t="s">
        <v>57</v>
      </c>
      <c r="B52" s="264">
        <f>'Names of Bidder'!D24</f>
        <v>0</v>
      </c>
      <c r="C52" s="264"/>
      <c r="D52" s="283" t="str">
        <f>IF('  Sch-1'!C264=0,"", '  Sch-1'!C264)</f>
        <v/>
      </c>
      <c r="E52" s="322"/>
      <c r="F52" s="402" t="s">
        <v>58</v>
      </c>
      <c r="H52" s="320">
        <f>'Names of Bidder'!D19</f>
        <v>0</v>
      </c>
    </row>
    <row r="53" spans="1:8">
      <c r="A53" s="349"/>
      <c r="B53" s="348"/>
      <c r="C53" s="348"/>
      <c r="D53" s="349"/>
      <c r="E53" s="362"/>
    </row>
    <row r="54" spans="1:8">
      <c r="A54" s="349"/>
      <c r="B54" s="348"/>
      <c r="C54" s="348"/>
      <c r="D54" s="349"/>
      <c r="E54" s="349"/>
    </row>
    <row r="55" spans="1:8">
      <c r="A55" s="519"/>
      <c r="B55" s="348"/>
      <c r="C55" s="348"/>
      <c r="D55" s="519"/>
      <c r="E55" s="520"/>
    </row>
    <row r="56" spans="1:8">
      <c r="A56" s="519"/>
      <c r="B56" s="348"/>
      <c r="C56" s="348"/>
      <c r="D56" s="519"/>
      <c r="E56" s="520"/>
    </row>
    <row r="57" spans="1:8">
      <c r="A57" s="346"/>
      <c r="B57" s="350"/>
      <c r="C57" s="350"/>
      <c r="D57" s="363"/>
      <c r="E57" s="364"/>
    </row>
    <row r="58" spans="1:8">
      <c r="A58" s="521"/>
      <c r="B58" s="347"/>
      <c r="C58" s="347"/>
      <c r="D58" s="363"/>
      <c r="E58" s="364"/>
    </row>
    <row r="59" spans="1:8">
      <c r="A59" s="521"/>
      <c r="B59" s="352"/>
      <c r="C59" s="352"/>
      <c r="D59" s="363"/>
      <c r="E59" s="364"/>
    </row>
    <row r="60" spans="1:8">
      <c r="A60" s="351"/>
      <c r="B60" s="352"/>
      <c r="C60" s="352"/>
      <c r="D60" s="363"/>
      <c r="E60" s="364"/>
    </row>
    <row r="61" spans="1:8">
      <c r="A61" s="349"/>
      <c r="B61" s="352"/>
      <c r="C61" s="352"/>
      <c r="D61" s="363"/>
      <c r="E61" s="362"/>
    </row>
    <row r="62" spans="1:8">
      <c r="A62" s="349"/>
      <c r="B62" s="352"/>
      <c r="C62" s="352"/>
      <c r="D62" s="363"/>
      <c r="E62" s="364"/>
    </row>
    <row r="63" spans="1:8">
      <c r="A63" s="349"/>
      <c r="B63" s="352"/>
      <c r="C63" s="352"/>
      <c r="D63" s="363"/>
      <c r="E63" s="362"/>
    </row>
    <row r="64" spans="1:8">
      <c r="A64" s="349"/>
      <c r="B64" s="352"/>
      <c r="C64" s="352"/>
      <c r="D64" s="363"/>
      <c r="E64" s="362"/>
    </row>
    <row r="65" spans="1:5">
      <c r="A65" s="349"/>
      <c r="B65" s="352"/>
      <c r="C65" s="352"/>
      <c r="D65" s="349"/>
      <c r="E65" s="362"/>
    </row>
    <row r="66" spans="1:5">
      <c r="A66" s="349"/>
      <c r="B66" s="352"/>
      <c r="C66" s="352"/>
      <c r="D66" s="363"/>
      <c r="E66" s="364"/>
    </row>
    <row r="67" spans="1:5">
      <c r="A67" s="349"/>
      <c r="B67" s="365"/>
      <c r="C67" s="365"/>
      <c r="D67" s="349"/>
      <c r="E67" s="361"/>
    </row>
    <row r="68" spans="1:5">
      <c r="A68" s="346"/>
      <c r="B68" s="353"/>
      <c r="C68" s="353"/>
      <c r="D68" s="363"/>
      <c r="E68" s="364"/>
    </row>
    <row r="69" spans="1:5">
      <c r="A69" s="349"/>
      <c r="B69" s="352"/>
      <c r="C69" s="352"/>
      <c r="D69" s="349"/>
      <c r="E69" s="361"/>
    </row>
    <row r="70" spans="1:5">
      <c r="A70" s="346"/>
      <c r="B70" s="354"/>
      <c r="C70" s="354"/>
      <c r="D70" s="363"/>
      <c r="E70" s="364"/>
    </row>
    <row r="71" spans="1:5">
      <c r="A71" s="346"/>
      <c r="B71" s="352"/>
      <c r="C71" s="352"/>
      <c r="D71" s="349"/>
      <c r="E71" s="361"/>
    </row>
    <row r="72" spans="1:5">
      <c r="A72" s="346"/>
      <c r="B72" s="352"/>
      <c r="C72" s="352"/>
      <c r="D72" s="349"/>
      <c r="E72" s="361"/>
    </row>
    <row r="73" spans="1:5">
      <c r="A73" s="346"/>
      <c r="B73" s="352"/>
      <c r="C73" s="352"/>
      <c r="D73" s="349"/>
      <c r="E73" s="361"/>
    </row>
    <row r="74" spans="1:5">
      <c r="A74" s="355"/>
      <c r="B74" s="352"/>
      <c r="C74" s="352"/>
      <c r="D74" s="366"/>
      <c r="E74" s="364"/>
    </row>
    <row r="75" spans="1:5">
      <c r="A75" s="349"/>
      <c r="B75" s="352"/>
      <c r="C75" s="352"/>
      <c r="D75" s="349"/>
      <c r="E75" s="361"/>
    </row>
    <row r="76" spans="1:5">
      <c r="A76" s="355"/>
      <c r="B76" s="354"/>
      <c r="C76" s="354"/>
      <c r="D76" s="366"/>
      <c r="E76" s="364"/>
    </row>
    <row r="77" spans="1:5">
      <c r="A77" s="349"/>
      <c r="B77" s="352"/>
      <c r="C77" s="352"/>
      <c r="D77" s="349"/>
      <c r="E77" s="362"/>
    </row>
    <row r="78" spans="1:5">
      <c r="A78" s="349"/>
      <c r="B78" s="352"/>
      <c r="C78" s="352"/>
      <c r="D78" s="349"/>
      <c r="E78" s="362"/>
    </row>
    <row r="79" spans="1:5">
      <c r="A79" s="349"/>
      <c r="B79" s="352"/>
      <c r="C79" s="352"/>
      <c r="D79" s="349"/>
      <c r="E79" s="362"/>
    </row>
    <row r="80" spans="1:5">
      <c r="A80" s="349"/>
      <c r="B80" s="352"/>
      <c r="C80" s="352"/>
      <c r="D80" s="349"/>
      <c r="E80" s="362"/>
    </row>
    <row r="81" spans="1:5">
      <c r="A81" s="356"/>
      <c r="B81" s="357"/>
      <c r="C81" s="357"/>
      <c r="D81" s="356"/>
      <c r="E81" s="349"/>
    </row>
    <row r="82" spans="1:5">
      <c r="A82" s="356"/>
      <c r="B82" s="357"/>
      <c r="C82" s="357"/>
      <c r="D82" s="356"/>
      <c r="E82" s="349"/>
    </row>
    <row r="83" spans="1:5">
      <c r="A83" s="356"/>
      <c r="B83" s="358"/>
      <c r="C83" s="358"/>
      <c r="D83" s="349"/>
      <c r="E83" s="362"/>
    </row>
    <row r="84" spans="1:5">
      <c r="A84" s="356"/>
      <c r="B84" s="358"/>
      <c r="C84" s="358"/>
      <c r="D84" s="356"/>
      <c r="E84" s="349"/>
    </row>
    <row r="85" spans="1:5">
      <c r="A85" s="356"/>
      <c r="B85" s="358"/>
      <c r="C85" s="358"/>
      <c r="D85" s="356"/>
      <c r="E85" s="362"/>
    </row>
    <row r="86" spans="1:5">
      <c r="A86" s="356"/>
      <c r="B86" s="358"/>
      <c r="C86" s="358"/>
      <c r="D86" s="356"/>
      <c r="E86" s="349"/>
    </row>
    <row r="87" spans="1:5">
      <c r="A87" s="518"/>
      <c r="B87" s="357"/>
      <c r="C87" s="357"/>
      <c r="D87" s="518"/>
      <c r="E87" s="519"/>
    </row>
    <row r="88" spans="1:5">
      <c r="A88" s="518"/>
      <c r="B88" s="358"/>
      <c r="C88" s="358"/>
      <c r="D88" s="518"/>
      <c r="E88" s="519"/>
    </row>
    <row r="89" spans="1:5">
      <c r="A89" s="356"/>
      <c r="B89" s="358"/>
      <c r="C89" s="358"/>
      <c r="D89" s="356"/>
      <c r="E89" s="349"/>
    </row>
    <row r="90" spans="1:5">
      <c r="A90" s="356"/>
      <c r="B90" s="358"/>
      <c r="C90" s="358"/>
      <c r="D90" s="356"/>
      <c r="E90" s="362"/>
    </row>
    <row r="91" spans="1:5">
      <c r="A91" s="356"/>
      <c r="B91" s="358"/>
      <c r="C91" s="358"/>
      <c r="D91" s="356"/>
      <c r="E91" s="349"/>
    </row>
    <row r="92" spans="1:5">
      <c r="A92" s="356"/>
      <c r="B92" s="358"/>
      <c r="C92" s="358"/>
      <c r="D92" s="356"/>
      <c r="E92" s="362"/>
    </row>
    <row r="93" spans="1:5">
      <c r="A93" s="356"/>
      <c r="B93" s="358"/>
      <c r="C93" s="358"/>
      <c r="D93" s="356"/>
      <c r="E93" s="349"/>
    </row>
    <row r="94" spans="1:5">
      <c r="A94" s="356"/>
      <c r="B94" s="358"/>
      <c r="C94" s="358"/>
      <c r="D94" s="356"/>
      <c r="E94" s="362"/>
    </row>
  </sheetData>
  <sheetProtection algorithmName="SHA-512" hashValue="NZUN5CERlyDjXIou2Ol62waDeFBBfA0zXy08x/VFiu0KBg35QsnbCZMD00gREDr4VRjWCmr2DqDhBeqVYoqjxQ==" saltValue="LbaGFNOFVlPdj1XE1Y6pxg==" spinCount="100000" sheet="1" formatColumns="0" formatRows="0" selectLockedCells="1"/>
  <customSheetViews>
    <customSheetView guid="{F2279B93-E4FF-4A81-B734-06F92F73708D}"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 right="0" top="0" bottom="0" header="0" footer="0"/>
      <printOptions horizontalCentered="1"/>
      <pageSetup paperSize="9" scale="64" orientation="portrait" horizontalDpi="300" verticalDpi="300" r:id="rId2"/>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 right="0" top="0" bottom="0" header="0" footer="0"/>
      <printOptions horizontalCentered="1"/>
      <pageSetup paperSize="9" scale="64" orientation="portrait" horizontalDpi="300" verticalDpi="300" r:id="rId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Antiqua,Bold"&amp;10Schedule-3/ Page &amp;P of &amp;N</oddFooter>
      </headerFooter>
    </customSheetView>
    <customSheetView guid="{696D9240-6693-44E8-B9A4-2BFADD101EE2}">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 right="0" top="0" bottom="0" header="0" footer="0"/>
      <printOptions horizontalCentered="1"/>
      <pageSetup paperSize="9" scale="87" orientation="portrait" horizontalDpi="300" verticalDpi="300" r:id="rId9"/>
      <headerFooter alignWithMargins="0">
        <oddFooter>&amp;R&amp;"Book Antiqua,Bold"&amp;10Page &amp;P of &amp;N</oddFooter>
      </headerFooter>
    </customSheetView>
    <customSheetView guid="{58D82F59-8CF6-455F-B9F4-081499FDF243}" topLeftCell="A7">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 right="0" top="0" bottom="0" header="0" footer="0"/>
      <printOptions horizontalCentered="1"/>
      <pageSetup paperSize="9" scale="64" orientation="portrait" horizontalDpi="300" verticalDpi="300" r:id="rId15"/>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 right="0" top="0" bottom="0" header="0" footer="0"/>
      <printOptions horizontalCentered="1"/>
      <pageSetup paperSize="9" scale="64" orientation="portrait" horizontalDpi="300" verticalDpi="300" r:id="rId16"/>
      <headerFooter alignWithMargins="0">
        <oddFooter>&amp;R&amp;"Book Antiqua,Bold"&amp;10Schedule-3/ Page &amp;P of &amp;N</oddFooter>
      </headerFooter>
    </customSheetView>
    <customSheetView guid="{398C7893-3C2A-4DA4-8552-014985533932}"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10">
    <mergeCell ref="A3:G3"/>
    <mergeCell ref="A4:G4"/>
    <mergeCell ref="A87:A88"/>
    <mergeCell ref="D87:D88"/>
    <mergeCell ref="E87:E88"/>
    <mergeCell ref="A55:A56"/>
    <mergeCell ref="D55:D56"/>
    <mergeCell ref="E55:E56"/>
    <mergeCell ref="A58:A59"/>
    <mergeCell ref="A16:H16"/>
  </mergeCells>
  <phoneticPr fontId="3"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7"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sheetPr>
  <dimension ref="A1:I24"/>
  <sheetViews>
    <sheetView view="pageBreakPreview" topLeftCell="A3" zoomScaleNormal="89" zoomScaleSheetLayoutView="100" workbookViewId="0">
      <selection activeCell="D18" sqref="D18"/>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 xml:space="preserve">Specification No.: WR-I/RPC/VRL/NIT-114/I-664-2026/RFX-5002005652    </v>
      </c>
      <c r="B1" s="45"/>
      <c r="C1" s="4"/>
      <c r="D1" s="5" t="s">
        <v>143</v>
      </c>
    </row>
    <row r="2" spans="1:9" ht="18" customHeight="1">
      <c r="A2" s="2"/>
      <c r="B2" s="6"/>
      <c r="C2" s="1"/>
      <c r="D2" s="1"/>
    </row>
    <row r="3" spans="1:9" ht="76.5" customHeight="1">
      <c r="A3" s="527" t="str">
        <f>Cover!$B$2</f>
        <v>Construction of 30mtrsx15mtrs x 7mtrs Truss less GIS store at 400/220KV GIS Sub-Station, Navi Mumbai</v>
      </c>
      <c r="B3" s="527"/>
      <c r="C3" s="527"/>
      <c r="D3" s="527"/>
      <c r="E3" s="37"/>
      <c r="F3" s="37"/>
    </row>
    <row r="4" spans="1:9" ht="21.95" customHeight="1">
      <c r="A4" s="528" t="s">
        <v>144</v>
      </c>
      <c r="B4" s="528"/>
      <c r="C4" s="528"/>
      <c r="D4" s="528"/>
    </row>
    <row r="5" spans="1:9" ht="18" customHeight="1">
      <c r="A5" s="32"/>
    </row>
    <row r="6" spans="1:9" ht="18" customHeight="1">
      <c r="A6" s="24" t="str">
        <f>'  Sch-1'!A6</f>
        <v>Bidder’s Name and Address</v>
      </c>
      <c r="D6" s="46" t="s">
        <v>38</v>
      </c>
      <c r="E6" s="27"/>
      <c r="F6" s="25"/>
    </row>
    <row r="7" spans="1:9" ht="18" customHeight="1">
      <c r="A7" s="124" t="str">
        <f>'  Sch-1'!A7</f>
        <v xml:space="preserve">Bidder as </v>
      </c>
      <c r="D7" s="190" t="s">
        <v>348</v>
      </c>
      <c r="E7" s="27"/>
      <c r="F7" s="25"/>
    </row>
    <row r="8" spans="1:9">
      <c r="A8" s="34" t="s">
        <v>145</v>
      </c>
      <c r="B8" s="525" t="str">
        <f>IF('  Sch-1'!C8=0, "", '  Sch-1'!C8)</f>
        <v/>
      </c>
      <c r="C8" s="525"/>
      <c r="D8" s="190" t="s">
        <v>41</v>
      </c>
      <c r="E8" s="49"/>
      <c r="F8" s="27"/>
    </row>
    <row r="9" spans="1:9">
      <c r="A9" s="34" t="s">
        <v>146</v>
      </c>
      <c r="B9" s="525" t="str">
        <f>IF('  Sch-1'!C9=0, "", '  Sch-1'!C9)</f>
        <v/>
      </c>
      <c r="C9" s="525"/>
      <c r="D9" s="190" t="s">
        <v>43</v>
      </c>
      <c r="E9" s="49"/>
      <c r="F9" s="27"/>
    </row>
    <row r="10" spans="1:9">
      <c r="A10" s="35"/>
      <c r="B10" s="525" t="str">
        <f>IF('  Sch-1'!C10=0, "", '  Sch-1'!C10)</f>
        <v/>
      </c>
      <c r="C10" s="525"/>
      <c r="D10" s="190" t="s">
        <v>44</v>
      </c>
      <c r="E10" s="49"/>
      <c r="F10" s="27"/>
    </row>
    <row r="11" spans="1:9">
      <c r="A11" s="35"/>
      <c r="B11" s="525" t="str">
        <f>IF('  Sch-1'!C11=0, "", '  Sch-1'!C11)</f>
        <v/>
      </c>
      <c r="C11" s="525"/>
      <c r="D11" s="190" t="s">
        <v>45</v>
      </c>
      <c r="E11" s="49"/>
      <c r="F11" s="27"/>
      <c r="I11" s="230"/>
    </row>
    <row r="12" spans="1:9" ht="18" customHeight="1">
      <c r="A12" s="38"/>
      <c r="B12" s="38"/>
      <c r="C12" s="38"/>
      <c r="D12" s="47"/>
    </row>
    <row r="13" spans="1:9" ht="21.95" customHeight="1">
      <c r="A13" s="201" t="s">
        <v>147</v>
      </c>
      <c r="B13" s="529" t="s">
        <v>148</v>
      </c>
      <c r="C13" s="529"/>
      <c r="D13" s="202"/>
    </row>
    <row r="14" spans="1:9" ht="39" customHeight="1">
      <c r="A14" s="203"/>
      <c r="B14" s="526"/>
      <c r="C14" s="526"/>
      <c r="D14" s="204"/>
    </row>
    <row r="15" spans="1:9" ht="21.95" customHeight="1">
      <c r="A15" s="203" t="s">
        <v>149</v>
      </c>
      <c r="B15" s="523" t="s">
        <v>534</v>
      </c>
      <c r="C15" s="524"/>
      <c r="D15" s="204">
        <f>'  Sch-1'!G101</f>
        <v>0</v>
      </c>
    </row>
    <row r="16" spans="1:9" ht="42" customHeight="1">
      <c r="A16" s="203" t="s">
        <v>150</v>
      </c>
      <c r="B16" s="523" t="s">
        <v>535</v>
      </c>
      <c r="C16" s="524"/>
      <c r="D16" s="204">
        <f>'  Sch-2'!G27</f>
        <v>0</v>
      </c>
    </row>
    <row r="17" spans="1:6" ht="0.6" customHeight="1">
      <c r="A17" s="203"/>
      <c r="B17" s="526"/>
      <c r="C17" s="526"/>
      <c r="D17" s="204"/>
    </row>
    <row r="18" spans="1:6" ht="31.5" customHeight="1">
      <c r="A18" s="198">
        <v>3</v>
      </c>
      <c r="B18" s="523" t="s">
        <v>536</v>
      </c>
      <c r="C18" s="524"/>
      <c r="D18" s="368">
        <f>'Sch-3'!G48</f>
        <v>0</v>
      </c>
    </row>
    <row r="19" spans="1:6" ht="36.75" customHeight="1">
      <c r="A19" s="198"/>
      <c r="B19" s="522" t="s">
        <v>347</v>
      </c>
      <c r="C19" s="522"/>
      <c r="D19" s="204">
        <f>SUM(D15:D18)</f>
        <v>0</v>
      </c>
    </row>
    <row r="20" spans="1:6" ht="30" customHeight="1">
      <c r="A20" s="51"/>
      <c r="B20" s="52"/>
      <c r="C20" s="52"/>
      <c r="D20" s="53"/>
    </row>
    <row r="21" spans="1:6" ht="30" customHeight="1">
      <c r="A21" s="28" t="s">
        <v>55</v>
      </c>
      <c r="B21" s="85" t="str">
        <f>IF('  Sch-1'!C102=0,"", '  Sch-1'!C102)</f>
        <v/>
      </c>
      <c r="C21" s="29"/>
      <c r="D21" s="187"/>
      <c r="F21" s="30"/>
    </row>
    <row r="22" spans="1:6" ht="30" customHeight="1">
      <c r="A22" s="28" t="s">
        <v>57</v>
      </c>
      <c r="B22" s="85" t="str">
        <f>IF('  Sch-1'!C103=0,"", '  Sch-1'!C103)</f>
        <v/>
      </c>
      <c r="C22" s="29" t="s">
        <v>56</v>
      </c>
      <c r="D22" s="68" t="str">
        <f>IF('  Sch-1'!G102=0,"",'  Sch-1'!G102)</f>
        <v/>
      </c>
      <c r="F22" s="2"/>
    </row>
    <row r="23" spans="1:6" ht="30" customHeight="1">
      <c r="A23" s="3"/>
      <c r="B23" s="186"/>
      <c r="C23" s="29" t="s">
        <v>58</v>
      </c>
      <c r="D23" s="68" t="str">
        <f>IF('  Sch-1'!G103=0,"",'  Sch-1'!G103)</f>
        <v/>
      </c>
      <c r="F23" s="2"/>
    </row>
    <row r="24" spans="1:6" ht="30" customHeight="1">
      <c r="A24" s="3"/>
      <c r="B24" s="6"/>
      <c r="C24" s="29"/>
      <c r="D24" s="3"/>
      <c r="F24" s="30"/>
    </row>
  </sheetData>
  <sheetProtection algorithmName="SHA-512" hashValue="qPXPXxyr1lS1EaqzEayRWQ6U6lfos+ESy1Z4v485r6hWD/wCKYJvdakmaoTpPjsZgN/rmCX9P6wJG4jaFfx3VA==" saltValue="ZTyITqYRTRMojbTdVPGWgw==" spinCount="100000" sheet="1" formatColumns="0" formatRows="0" selectLockedCells="1"/>
  <customSheetViews>
    <customSheetView guid="{F2279B93-E4FF-4A81-B734-06F92F73708D}" showPageBreaks="1" printArea="1" hiddenRows="1" view="pageBreakPreview" topLeftCell="A7">
      <selection activeCell="E15" sqref="E15"/>
      <pageMargins left="0" right="0" top="0" bottom="0" header="0" footer="0"/>
      <printOptions horizontalCentered="1"/>
      <pageSetup paperSize="9" scale="95" fitToHeight="0" orientation="portrait" r:id="rId1"/>
      <headerFooter alignWithMargins="0">
        <oddFooter>&amp;R&amp;"Book Antiqua,Bold"&amp;10Schedule-6/ Page &amp;P of &amp;N</oddFooter>
      </headerFooter>
    </customSheetView>
    <customSheetView guid="{C3C2F6BE-1796-4187-BF38-BACEF6057F57}" scale="89" hiddenRows="1">
      <selection activeCell="D40" sqref="D40"/>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9" hiddenRows="1">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9" hiddenRows="1" topLeftCell="A13">
      <selection activeCell="F28" sqref="F28"/>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68" hiddenColumns="1" topLeftCell="A4">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B13">
      <selection activeCell="G22" sqref="G22"/>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16">
      <selection activeCell="F15" sqref="F15"/>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15" sqref="F15"/>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 right="0" top="0" bottom="0" header="0" footer="0"/>
      <printOptions horizontalCentered="1"/>
      <pageSetup paperSize="9" fitToHeight="0" orientation="portrait" r:id="rId9"/>
      <headerFooter alignWithMargins="0">
        <oddFooter>&amp;R&amp;"Book Antiqua,Bold"&amp;10Page &amp;P of &amp;N</oddFooter>
      </headerFooter>
    </customSheetView>
    <customSheetView guid="{58D82F59-8CF6-455F-B9F4-081499FDF243}">
      <selection activeCell="F15" sqref="F15"/>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B1277D53-29D6-4226-81E2-084FB62977B6}">
      <selection activeCell="B28" sqref="B28:D30"/>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E95B21C1-D936-4435-AF6F-90CF0B6A7506}">
      <selection activeCell="B28" sqref="B28:D30"/>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8DC3BA4D-7811-4245-A3D0-7EE4A8A001CA}" scale="77" hiddenColumns="1" topLeftCell="A7">
      <selection activeCell="G1" sqref="G1:N65536"/>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BAD0225F-C858-4E40-A5E7-64BB5328C88A}" scale="68">
      <selection activeCell="B25" sqref="B25:C25"/>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CF0E662C-D3BC-4297-99E8-62C40B3B7AD9}" scale="89" hiddenRows="1" topLeftCell="A7">
      <selection activeCell="D45" sqref="D45"/>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BEF72719-4CCF-4C9B-95F6-0F3535FF30B3}" scale="89" hiddenRows="1">
      <selection activeCell="J15" sqref="J15"/>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398C7893-3C2A-4DA4-8552-014985533932}" showPageBreaks="1" printArea="1" hiddenRows="1" view="pageBreakPreview" topLeftCell="A7">
      <selection activeCell="E15" sqref="E15"/>
      <pageMargins left="0" right="0" top="0" bottom="0" header="0" footer="0"/>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8:C8"/>
    <mergeCell ref="A3:D3"/>
    <mergeCell ref="A4:D4"/>
    <mergeCell ref="B13:C13"/>
    <mergeCell ref="B14:C14"/>
    <mergeCell ref="B19:C19"/>
    <mergeCell ref="B18:C18"/>
    <mergeCell ref="B16:C16"/>
    <mergeCell ref="B10:C10"/>
    <mergeCell ref="B9:C9"/>
    <mergeCell ref="B17:C17"/>
    <mergeCell ref="B11:C11"/>
    <mergeCell ref="B15:C15"/>
  </mergeCells>
  <phoneticPr fontId="2"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B0F0"/>
  </sheetPr>
  <dimension ref="A1:G39"/>
  <sheetViews>
    <sheetView tabSelected="1" view="pageBreakPreview" topLeftCell="A7" zoomScaleNormal="85" zoomScaleSheetLayoutView="100" workbookViewId="0">
      <selection activeCell="B27" sqref="B27:C27"/>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7" width="36.5" style="31" hidden="1" customWidth="1"/>
    <col min="8" max="8" width="8.125" style="31" customWidth="1"/>
    <col min="9" max="9" width="10" style="31" customWidth="1"/>
    <col min="10" max="16384" width="10" style="31"/>
  </cols>
  <sheetData>
    <row r="1" spans="1:7" ht="18" customHeight="1">
      <c r="A1" s="44" t="str">
        <f>Cover!B3</f>
        <v xml:space="preserve">Specification No.: WR-I/RPC/VRL/NIT-114/I-664-2026/RFX-5002005652    </v>
      </c>
      <c r="B1" s="45"/>
      <c r="C1" s="4"/>
      <c r="D1" s="5" t="s">
        <v>152</v>
      </c>
    </row>
    <row r="2" spans="1:7" ht="18" customHeight="1">
      <c r="A2" s="2"/>
      <c r="B2" s="6"/>
      <c r="C2" s="1"/>
      <c r="D2" s="1"/>
    </row>
    <row r="3" spans="1:7" ht="93" customHeight="1">
      <c r="A3" s="527" t="str">
        <f>Cover!$B$2</f>
        <v>Construction of 30mtrsx15mtrs x 7mtrs Truss less GIS store at 400/220KV GIS Sub-Station, Navi Mumbai</v>
      </c>
      <c r="B3" s="527"/>
      <c r="C3" s="527"/>
      <c r="D3" s="527"/>
      <c r="E3" s="37"/>
      <c r="F3" s="37"/>
    </row>
    <row r="4" spans="1:7" ht="40.5" customHeight="1">
      <c r="A4" s="528" t="s">
        <v>153</v>
      </c>
      <c r="B4" s="528"/>
      <c r="C4" s="528"/>
      <c r="D4" s="528"/>
    </row>
    <row r="5" spans="1:7" ht="18" customHeight="1">
      <c r="A5" s="32"/>
    </row>
    <row r="6" spans="1:7" ht="18" customHeight="1">
      <c r="A6" s="24" t="str">
        <f>'  Sch-1'!A6</f>
        <v>Bidder’s Name and Address</v>
      </c>
      <c r="D6" s="46" t="s">
        <v>38</v>
      </c>
      <c r="E6" s="27"/>
      <c r="F6" s="25"/>
    </row>
    <row r="7" spans="1:7" ht="18" customHeight="1">
      <c r="A7" s="124" t="str">
        <f>'  Sch-1'!A7</f>
        <v xml:space="preserve">Bidder as </v>
      </c>
      <c r="D7" s="179" t="s">
        <v>39</v>
      </c>
      <c r="E7" s="27"/>
      <c r="F7" s="25"/>
    </row>
    <row r="8" spans="1:7">
      <c r="A8" s="34" t="s">
        <v>145</v>
      </c>
      <c r="B8" s="525" t="str">
        <f>IF('  Sch-1'!C8=0, "", '  Sch-1'!C8)</f>
        <v/>
      </c>
      <c r="C8" s="525"/>
      <c r="D8" s="190" t="s">
        <v>41</v>
      </c>
      <c r="E8" s="49"/>
      <c r="F8" s="27"/>
    </row>
    <row r="9" spans="1:7">
      <c r="A9" s="34" t="s">
        <v>146</v>
      </c>
      <c r="B9" s="525" t="str">
        <f>IF('  Sch-1'!C9=0, "", '  Sch-1'!C9)</f>
        <v/>
      </c>
      <c r="C9" s="525"/>
      <c r="D9" s="190" t="s">
        <v>43</v>
      </c>
      <c r="E9" s="49"/>
      <c r="F9" s="27"/>
    </row>
    <row r="10" spans="1:7">
      <c r="A10" s="35"/>
      <c r="B10" s="525" t="str">
        <f>IF('  Sch-1'!C10=0, "", '  Sch-1'!C10)</f>
        <v/>
      </c>
      <c r="C10" s="525"/>
      <c r="D10" s="190" t="s">
        <v>44</v>
      </c>
      <c r="E10" s="49"/>
      <c r="F10" s="27"/>
    </row>
    <row r="11" spans="1:7">
      <c r="A11" s="35"/>
      <c r="B11" s="525" t="str">
        <f>IF('  Sch-1'!C11=0, "", '  Sch-1'!C11)</f>
        <v/>
      </c>
      <c r="C11" s="525"/>
      <c r="D11" s="190" t="s">
        <v>45</v>
      </c>
      <c r="E11" s="49"/>
      <c r="F11" s="27"/>
    </row>
    <row r="12" spans="1:7" ht="18" customHeight="1">
      <c r="A12" s="38"/>
      <c r="B12" s="38"/>
      <c r="C12" s="38"/>
      <c r="D12" s="47"/>
    </row>
    <row r="13" spans="1:7" ht="21.95" customHeight="1">
      <c r="A13" s="39" t="s">
        <v>147</v>
      </c>
      <c r="B13" s="537" t="s">
        <v>148</v>
      </c>
      <c r="C13" s="538"/>
      <c r="D13" s="40" t="s">
        <v>154</v>
      </c>
      <c r="F13" s="31" t="s">
        <v>136</v>
      </c>
      <c r="G13" s="230">
        <f>Discount!L20</f>
        <v>0</v>
      </c>
    </row>
    <row r="14" spans="1:7" ht="14.45" customHeight="1">
      <c r="A14" s="205"/>
      <c r="B14" s="526"/>
      <c r="C14" s="526"/>
      <c r="D14" s="50"/>
      <c r="G14" s="299"/>
    </row>
    <row r="15" spans="1:7" ht="33" customHeight="1">
      <c r="A15" s="238">
        <v>1</v>
      </c>
      <c r="B15" s="523" t="s">
        <v>534</v>
      </c>
      <c r="C15" s="524"/>
      <c r="D15" s="440">
        <f>G15</f>
        <v>0</v>
      </c>
      <c r="F15" s="298">
        <f>'Sch-4'!D15</f>
        <v>0</v>
      </c>
      <c r="G15" s="31">
        <f>F15*(1-$G$13)</f>
        <v>0</v>
      </c>
    </row>
    <row r="16" spans="1:7" ht="33.75" customHeight="1">
      <c r="A16" s="238">
        <v>2</v>
      </c>
      <c r="B16" s="523" t="s">
        <v>535</v>
      </c>
      <c r="C16" s="524"/>
      <c r="D16" s="440">
        <f>G16</f>
        <v>0</v>
      </c>
      <c r="F16" s="31">
        <f>'  Sch-2'!G27</f>
        <v>0</v>
      </c>
      <c r="G16" s="31">
        <f>F16*(1-$G$13)</f>
        <v>0</v>
      </c>
    </row>
    <row r="17" spans="1:7" ht="49.5" hidden="1" customHeight="1">
      <c r="A17" s="238"/>
      <c r="B17" s="523" t="s">
        <v>151</v>
      </c>
      <c r="C17" s="524"/>
      <c r="D17" s="440">
        <f t="shared" ref="D17:D26" si="0">G17</f>
        <v>0</v>
      </c>
    </row>
    <row r="18" spans="1:7" ht="21.95" hidden="1" customHeight="1">
      <c r="A18" s="238"/>
      <c r="B18" s="523"/>
      <c r="C18" s="524"/>
      <c r="D18" s="440">
        <f t="shared" si="0"/>
        <v>0</v>
      </c>
      <c r="F18" s="298"/>
    </row>
    <row r="19" spans="1:7" ht="21.95" hidden="1" customHeight="1">
      <c r="A19" s="238"/>
      <c r="B19" s="523"/>
      <c r="C19" s="524"/>
      <c r="D19" s="440">
        <f t="shared" si="0"/>
        <v>0</v>
      </c>
    </row>
    <row r="20" spans="1:7" ht="48" hidden="1" customHeight="1">
      <c r="A20" s="238"/>
      <c r="B20" s="526"/>
      <c r="C20" s="526"/>
      <c r="D20" s="440">
        <f t="shared" si="0"/>
        <v>0</v>
      </c>
    </row>
    <row r="21" spans="1:7" ht="21.95" hidden="1" customHeight="1">
      <c r="A21" s="238"/>
      <c r="B21" s="523"/>
      <c r="C21" s="524"/>
      <c r="D21" s="440">
        <f t="shared" si="0"/>
        <v>0</v>
      </c>
      <c r="F21" s="298"/>
    </row>
    <row r="22" spans="1:7" ht="21.95" hidden="1" customHeight="1">
      <c r="A22" s="238"/>
      <c r="B22" s="523"/>
      <c r="C22" s="524"/>
      <c r="D22" s="440">
        <f t="shared" si="0"/>
        <v>0</v>
      </c>
    </row>
    <row r="23" spans="1:7" ht="61.5" hidden="1" customHeight="1">
      <c r="A23" s="203"/>
      <c r="B23" s="526"/>
      <c r="C23" s="526"/>
      <c r="D23" s="440">
        <f t="shared" si="0"/>
        <v>0</v>
      </c>
    </row>
    <row r="24" spans="1:7" ht="21.95" hidden="1" customHeight="1">
      <c r="A24" s="203"/>
      <c r="B24" s="523"/>
      <c r="C24" s="524"/>
      <c r="D24" s="440">
        <f t="shared" si="0"/>
        <v>0</v>
      </c>
      <c r="F24" s="298"/>
    </row>
    <row r="25" spans="1:7" ht="21.95" hidden="1" customHeight="1">
      <c r="A25" s="203"/>
      <c r="B25" s="523"/>
      <c r="C25" s="524"/>
      <c r="D25" s="440">
        <f t="shared" si="0"/>
        <v>0</v>
      </c>
    </row>
    <row r="26" spans="1:7" ht="4.9000000000000004" hidden="1" customHeight="1">
      <c r="A26" s="238"/>
      <c r="B26" s="526"/>
      <c r="C26" s="526"/>
      <c r="D26" s="440">
        <f t="shared" si="0"/>
        <v>0</v>
      </c>
    </row>
    <row r="27" spans="1:7" ht="39.75" customHeight="1">
      <c r="A27" s="238">
        <v>2</v>
      </c>
      <c r="B27" s="523" t="s">
        <v>536</v>
      </c>
      <c r="C27" s="524"/>
      <c r="D27" s="440">
        <f>G27</f>
        <v>0</v>
      </c>
      <c r="F27" s="298">
        <f>'Sch-3'!G48</f>
        <v>0</v>
      </c>
      <c r="G27" s="31">
        <f>F27*(1-$G$13)</f>
        <v>0</v>
      </c>
    </row>
    <row r="28" spans="1:7" ht="36.75" customHeight="1">
      <c r="A28" s="41"/>
      <c r="B28" s="522" t="s">
        <v>155</v>
      </c>
      <c r="C28" s="522"/>
      <c r="D28" s="440">
        <f>SUM(D15:D27)</f>
        <v>0</v>
      </c>
      <c r="G28" s="31">
        <f>SUM(G15:G27)</f>
        <v>0</v>
      </c>
    </row>
    <row r="29" spans="1:7" ht="33" customHeight="1">
      <c r="A29" s="442" t="s">
        <v>340</v>
      </c>
      <c r="B29" s="535" t="s">
        <v>339</v>
      </c>
      <c r="C29" s="536"/>
      <c r="D29" s="441">
        <f>D28</f>
        <v>0</v>
      </c>
    </row>
    <row r="30" spans="1:7" ht="31.5" customHeight="1">
      <c r="A30" s="532" t="s">
        <v>338</v>
      </c>
      <c r="B30" s="530" t="s">
        <v>335</v>
      </c>
      <c r="C30" s="531"/>
      <c r="D30" s="439">
        <f>18%*D15</f>
        <v>0</v>
      </c>
    </row>
    <row r="31" spans="1:7" ht="43.5" customHeight="1">
      <c r="A31" s="533"/>
      <c r="B31" s="530" t="s">
        <v>537</v>
      </c>
      <c r="C31" s="531"/>
      <c r="D31" s="439">
        <f>18%*D16</f>
        <v>0</v>
      </c>
    </row>
    <row r="32" spans="1:7" ht="48" customHeight="1">
      <c r="A32" s="533"/>
      <c r="B32" s="530" t="s">
        <v>336</v>
      </c>
      <c r="C32" s="531"/>
      <c r="D32" s="439">
        <f>18%*D27</f>
        <v>0</v>
      </c>
    </row>
    <row r="33" spans="1:6" ht="45" customHeight="1">
      <c r="A33" s="442" t="s">
        <v>341</v>
      </c>
      <c r="B33" s="534" t="s">
        <v>337</v>
      </c>
      <c r="C33" s="534"/>
      <c r="D33" s="441">
        <f>D29+D30+D32</f>
        <v>0</v>
      </c>
    </row>
    <row r="34" spans="1:6" ht="30" customHeight="1">
      <c r="A34" s="51"/>
      <c r="B34" s="52"/>
      <c r="C34" s="52"/>
      <c r="D34" s="53"/>
    </row>
    <row r="35" spans="1:6" ht="30" customHeight="1">
      <c r="A35" s="28" t="s">
        <v>55</v>
      </c>
      <c r="B35" s="85" t="str">
        <f>IF('  Sch-1'!C102=0,"", '  Sch-1'!C102)</f>
        <v/>
      </c>
      <c r="C35" s="29" t="s">
        <v>56</v>
      </c>
      <c r="D35" s="187"/>
      <c r="F35" s="30"/>
    </row>
    <row r="36" spans="1:6" ht="30" customHeight="1">
      <c r="A36" s="28" t="s">
        <v>57</v>
      </c>
      <c r="B36" s="85" t="str">
        <f>IF('  Sch-1'!C103=0,"", '  Sch-1'!C103)</f>
        <v/>
      </c>
      <c r="C36" s="29" t="s">
        <v>58</v>
      </c>
      <c r="D36" s="68" t="str">
        <f>IF('  Sch-1'!G102=0,"",'  Sch-1'!G102)</f>
        <v/>
      </c>
      <c r="F36" s="2"/>
    </row>
    <row r="37" spans="1:6" ht="30" customHeight="1">
      <c r="A37" s="3"/>
      <c r="B37" s="186"/>
      <c r="D37" s="68" t="str">
        <f>IF('  Sch-1'!G103=0,"",'  Sch-1'!G103)</f>
        <v/>
      </c>
      <c r="F37" s="2"/>
    </row>
    <row r="38" spans="1:6" ht="30" customHeight="1">
      <c r="A38" s="3"/>
      <c r="B38" s="6"/>
      <c r="C38" s="29"/>
      <c r="D38" s="3"/>
      <c r="F38" s="30"/>
    </row>
    <row r="39" spans="1:6" ht="30" customHeight="1">
      <c r="A39" s="36"/>
      <c r="B39" s="36"/>
      <c r="C39" s="42"/>
      <c r="E39" s="43"/>
    </row>
  </sheetData>
  <sheetProtection algorithmName="SHA-512" hashValue="4eoUDxQ9zyGESMH1tXcY1fu8GIp3Av4x2SZ5nB+9m83aaoLieasR0tZBUM9otWZQKajJAvIXDux9NK/rVJ1V7Q==" saltValue="LYKvpFnIII4IS9APqF9cmQ==" spinCount="100000" sheet="1" formatColumns="0" formatRows="0" selectLockedCells="1"/>
  <customSheetViews>
    <customSheetView guid="{F2279B93-E4FF-4A81-B734-06F92F73708D}" showPageBreaks="1" printArea="1" hiddenRows="1" hiddenColumns="1" view="pageBreakPreview">
      <selection activeCell="H16" sqref="H16"/>
      <pageMargins left="0" right="0" top="0" bottom="0" header="0" footer="0"/>
      <printOptions horizontalCentered="1"/>
      <pageSetup paperSize="9" scale="99" fitToHeight="0" orientation="portrait" r:id="rId1"/>
      <headerFooter alignWithMargins="0">
        <oddFooter>&amp;R&amp;"Book Antiqua,Bold"&amp;10Schedule-6/ Page &amp;P of &amp;N</oddFooter>
      </headerFooter>
    </customSheetView>
    <customSheetView guid="{C3C2F6BE-1796-4187-BF38-BACEF6057F57}" scale="85" hiddenRows="1" hiddenColumns="1">
      <selection activeCell="L28" sqref="L28"/>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85" topLeftCell="A19">
      <selection activeCell="D27" sqref="D27"/>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A13">
      <selection activeCell="D15" sqref="D15"/>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7">
      <selection activeCell="F21" sqref="F21"/>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21" sqref="F21"/>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58D82F59-8CF6-455F-B9F4-081499FDF243}" topLeftCell="A13">
      <selection activeCell="F21" sqref="F21"/>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B1277D53-29D6-4226-81E2-084FB62977B6}" topLeftCell="A28">
      <selection activeCell="B28" sqref="B28:D30"/>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E95B21C1-D936-4435-AF6F-90CF0B6A7506}" topLeftCell="A28">
      <selection activeCell="B28" sqref="B28:D30"/>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8DC3BA4D-7811-4245-A3D0-7EE4A8A001CA}" topLeftCell="A10">
      <selection activeCell="G6" sqref="G6"/>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BAD0225F-C858-4E40-A5E7-64BB5328C88A}" scale="85" hiddenColumns="1" topLeftCell="A22">
      <selection activeCell="L11" sqref="L11"/>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BEF72719-4CCF-4C9B-95F6-0F3535FF30B3}" scale="85" hiddenRows="1" hiddenColumns="1">
      <selection activeCell="K15" sqref="K15"/>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398C7893-3C2A-4DA4-8552-014985533932}" showPageBreaks="1" printArea="1" hiddenRows="1" hiddenColumns="1" view="pageBreakPreview">
      <selection activeCell="H16" sqref="H16"/>
      <pageMargins left="0" right="0" top="0" bottom="0" header="0" footer="0"/>
      <printOptions horizontalCentered="1"/>
      <pageSetup paperSize="9" scale="99" fitToHeight="0" orientation="portrait" r:id="rId16"/>
      <headerFooter alignWithMargins="0">
        <oddFooter>&amp;R&amp;"Book Antiqua,Bold"&amp;10Schedule-6/ Page &amp;P of &amp;N</oddFooter>
      </headerFooter>
    </customSheetView>
  </customSheetViews>
  <mergeCells count="28">
    <mergeCell ref="A30:A32"/>
    <mergeCell ref="B33:C33"/>
    <mergeCell ref="B21:C21"/>
    <mergeCell ref="A3:D3"/>
    <mergeCell ref="A4:D4"/>
    <mergeCell ref="B8:C8"/>
    <mergeCell ref="B9:C9"/>
    <mergeCell ref="B10:C10"/>
    <mergeCell ref="B11:C11"/>
    <mergeCell ref="B26:C26"/>
    <mergeCell ref="B29:C29"/>
    <mergeCell ref="B13:C13"/>
    <mergeCell ref="B14:C14"/>
    <mergeCell ref="B28:C28"/>
    <mergeCell ref="B15:C15"/>
    <mergeCell ref="B27:C27"/>
    <mergeCell ref="B23:C23"/>
    <mergeCell ref="B22:C22"/>
    <mergeCell ref="B16:C16"/>
    <mergeCell ref="B17:C17"/>
    <mergeCell ref="B18:C18"/>
    <mergeCell ref="B19:C19"/>
    <mergeCell ref="B20:C20"/>
    <mergeCell ref="B30:C30"/>
    <mergeCell ref="B31:C31"/>
    <mergeCell ref="B32:C32"/>
    <mergeCell ref="B24:C24"/>
    <mergeCell ref="B25:C25"/>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11"/>
  </sheetPr>
  <dimension ref="A1:W35"/>
  <sheetViews>
    <sheetView showZeros="0" view="pageBreakPreview" topLeftCell="A12" zoomScaleNormal="79" zoomScaleSheetLayoutView="100" workbookViewId="0">
      <selection activeCell="G19" sqref="G19"/>
    </sheetView>
  </sheetViews>
  <sheetFormatPr defaultColWidth="9" defaultRowHeight="16.5"/>
  <cols>
    <col min="1" max="2" width="6.625" style="105" customWidth="1"/>
    <col min="3" max="3" width="21.625" style="105" customWidth="1"/>
    <col min="4" max="4" width="13.375" style="105" customWidth="1"/>
    <col min="5" max="5" width="23.625" style="105" customWidth="1"/>
    <col min="6" max="6" width="11.875" style="105" customWidth="1"/>
    <col min="7" max="7" width="19.5" style="105" customWidth="1"/>
    <col min="8" max="8" width="19.5" style="165" customWidth="1"/>
    <col min="9" max="9" width="15.375" style="166" hidden="1" customWidth="1"/>
    <col min="10" max="10" width="18.375" style="167" hidden="1" customWidth="1"/>
    <col min="11" max="11" width="8" style="167" hidden="1" customWidth="1"/>
    <col min="12" max="12" width="11.5" style="167" hidden="1" customWidth="1"/>
    <col min="13" max="13" width="13.25" style="167" hidden="1" customWidth="1"/>
    <col min="14" max="14" width="18.75" style="167" customWidth="1"/>
    <col min="15" max="15" width="15.375" style="167" customWidth="1"/>
    <col min="16" max="16" width="9.875" style="167" customWidth="1"/>
    <col min="17" max="17" width="14.25" style="167" customWidth="1"/>
    <col min="18" max="22" width="9" style="167" customWidth="1"/>
    <col min="23" max="23" width="9" style="167"/>
    <col min="24" max="16384" width="9" style="60"/>
  </cols>
  <sheetData>
    <row r="1" spans="1:23" s="99" customFormat="1" ht="39.950000000000003" customHeight="1">
      <c r="A1" s="545" t="s">
        <v>156</v>
      </c>
      <c r="B1" s="545"/>
      <c r="C1" s="545"/>
      <c r="D1" s="545"/>
      <c r="E1" s="545"/>
      <c r="F1" s="545"/>
      <c r="G1" s="545"/>
      <c r="H1" s="162"/>
      <c r="I1" s="163"/>
      <c r="J1" s="164"/>
      <c r="K1" s="164"/>
      <c r="L1" s="164"/>
      <c r="M1" s="164"/>
      <c r="N1" s="164"/>
      <c r="O1" s="164"/>
      <c r="P1" s="164"/>
      <c r="Q1" s="164"/>
      <c r="R1" s="164"/>
      <c r="S1" s="164"/>
      <c r="T1" s="164"/>
      <c r="U1" s="164"/>
      <c r="V1" s="164"/>
      <c r="W1" s="164"/>
    </row>
    <row r="2" spans="1:23" ht="18" customHeight="1">
      <c r="A2" s="55" t="str">
        <f>Cover!B3</f>
        <v xml:space="preserve">Specification No.: WR-I/RPC/VRL/NIT-114/I-664-2026/RFX-5002005652    </v>
      </c>
      <c r="B2" s="55"/>
      <c r="C2" s="56"/>
      <c r="D2" s="57"/>
      <c r="E2" s="57"/>
      <c r="F2" s="57"/>
      <c r="G2" s="59" t="s">
        <v>157</v>
      </c>
    </row>
    <row r="3" spans="1:23" ht="18" customHeight="1">
      <c r="A3" s="48"/>
      <c r="B3" s="48"/>
      <c r="C3" s="61"/>
      <c r="D3" s="62"/>
      <c r="E3" s="62"/>
      <c r="F3" s="62"/>
      <c r="G3" s="27"/>
    </row>
    <row r="4" spans="1:23" ht="18.95" customHeight="1">
      <c r="A4" s="548" t="s">
        <v>158</v>
      </c>
      <c r="B4" s="548"/>
      <c r="C4" s="548"/>
      <c r="D4" s="548"/>
      <c r="E4" s="548"/>
      <c r="F4" s="548"/>
      <c r="G4" s="548"/>
    </row>
    <row r="5" spans="1:23" ht="21" customHeight="1">
      <c r="A5" s="46" t="s">
        <v>38</v>
      </c>
      <c r="B5" s="27"/>
      <c r="C5" s="25"/>
      <c r="D5" s="100"/>
      <c r="E5" s="100"/>
      <c r="F5" s="100"/>
      <c r="G5" s="100"/>
    </row>
    <row r="6" spans="1:23" ht="21" customHeight="1">
      <c r="A6" s="179" t="s">
        <v>39</v>
      </c>
      <c r="B6" s="27"/>
      <c r="C6" s="25"/>
      <c r="D6" s="100"/>
      <c r="E6" s="100"/>
      <c r="F6" s="100"/>
      <c r="G6" s="100"/>
    </row>
    <row r="7" spans="1:23" ht="21" customHeight="1">
      <c r="A7" s="190" t="s">
        <v>41</v>
      </c>
      <c r="B7" s="49"/>
      <c r="C7" s="27"/>
      <c r="D7" s="100"/>
      <c r="E7" s="100"/>
      <c r="F7" s="100"/>
      <c r="G7" s="100"/>
    </row>
    <row r="8" spans="1:23" ht="21" customHeight="1">
      <c r="A8" s="190" t="s">
        <v>43</v>
      </c>
      <c r="B8" s="49"/>
      <c r="C8" s="27"/>
      <c r="D8" s="100"/>
      <c r="E8" s="100"/>
      <c r="F8" s="100"/>
      <c r="G8" s="100"/>
    </row>
    <row r="9" spans="1:23" ht="21" customHeight="1">
      <c r="A9" s="190" t="s">
        <v>44</v>
      </c>
      <c r="B9" s="49"/>
      <c r="C9" s="27"/>
      <c r="D9" s="100"/>
      <c r="E9" s="100"/>
      <c r="F9" s="100"/>
      <c r="G9" s="100"/>
    </row>
    <row r="10" spans="1:23" ht="21" customHeight="1">
      <c r="A10" s="190" t="s">
        <v>45</v>
      </c>
      <c r="B10" s="49"/>
      <c r="C10" s="27"/>
      <c r="D10" s="100"/>
      <c r="E10" s="100"/>
      <c r="F10" s="100"/>
      <c r="G10" s="100"/>
    </row>
    <row r="11" spans="1:23" ht="21" customHeight="1">
      <c r="A11" s="100"/>
      <c r="B11" s="100"/>
      <c r="C11" s="100"/>
      <c r="D11" s="100"/>
      <c r="E11" s="100"/>
      <c r="F11" s="100"/>
      <c r="G11" s="100"/>
    </row>
    <row r="12" spans="1:23" ht="70.5" customHeight="1">
      <c r="A12" s="423" t="s">
        <v>159</v>
      </c>
      <c r="B12" s="423"/>
      <c r="C12" s="546" t="str">
        <f>Cover!$B$2</f>
        <v>Construction of 30mtrsx15mtrs x 7mtrs Truss less GIS store at 400/220KV GIS Sub-Station, Navi Mumbai</v>
      </c>
      <c r="D12" s="546"/>
      <c r="E12" s="546"/>
      <c r="F12" s="546"/>
      <c r="G12" s="546"/>
    </row>
    <row r="13" spans="1:23" ht="21" customHeight="1">
      <c r="A13" s="559" t="s">
        <v>160</v>
      </c>
      <c r="B13" s="559"/>
      <c r="C13" s="559"/>
      <c r="D13" s="559"/>
      <c r="E13" s="559"/>
      <c r="F13" s="559"/>
      <c r="G13" s="559"/>
    </row>
    <row r="14" spans="1:23" ht="21" customHeight="1">
      <c r="A14" s="559" t="s">
        <v>161</v>
      </c>
      <c r="B14" s="559"/>
      <c r="C14" s="559"/>
      <c r="D14" s="559"/>
      <c r="E14" s="559"/>
      <c r="F14" s="559"/>
      <c r="G14" s="559"/>
    </row>
    <row r="15" spans="1:23" ht="21" customHeight="1">
      <c r="A15" s="104" t="s">
        <v>162</v>
      </c>
      <c r="B15" s="193"/>
      <c r="C15" s="194"/>
      <c r="D15" s="65"/>
      <c r="E15" s="192"/>
      <c r="F15" s="192"/>
      <c r="G15" s="192"/>
    </row>
    <row r="16" spans="1:23" ht="45.75" customHeight="1">
      <c r="A16" s="547" t="s">
        <v>163</v>
      </c>
      <c r="B16" s="547"/>
      <c r="C16" s="547"/>
      <c r="D16" s="547"/>
      <c r="E16" s="547"/>
      <c r="F16" s="547"/>
      <c r="G16" s="547"/>
      <c r="J16" s="233" t="s">
        <v>164</v>
      </c>
      <c r="K16" s="234"/>
      <c r="L16" s="234" t="s">
        <v>165</v>
      </c>
      <c r="M16" s="177"/>
      <c r="O16" s="224"/>
    </row>
    <row r="17" spans="1:23" ht="54.75" customHeight="1">
      <c r="A17" s="424"/>
      <c r="B17" s="107">
        <v>1</v>
      </c>
      <c r="C17" s="540" t="s">
        <v>166</v>
      </c>
      <c r="D17" s="541"/>
      <c r="E17" s="541"/>
      <c r="F17" s="542"/>
      <c r="G17" s="172"/>
      <c r="I17" s="173">
        <f>'Sch-4'!D19</f>
        <v>0</v>
      </c>
      <c r="J17" s="231">
        <f>IF(I17=0,0,G17/I17)</f>
        <v>0</v>
      </c>
      <c r="L17" s="175"/>
    </row>
    <row r="18" spans="1:23" ht="54.75" customHeight="1">
      <c r="A18" s="424"/>
      <c r="B18" s="558" t="s">
        <v>167</v>
      </c>
      <c r="C18" s="558"/>
      <c r="D18" s="558"/>
      <c r="E18" s="558"/>
      <c r="F18" s="558"/>
      <c r="G18" s="558"/>
      <c r="I18" s="173"/>
      <c r="J18" s="231"/>
    </row>
    <row r="19" spans="1:23" ht="54" customHeight="1">
      <c r="A19" s="424"/>
      <c r="B19" s="107">
        <v>2</v>
      </c>
      <c r="C19" s="540" t="s">
        <v>168</v>
      </c>
      <c r="D19" s="541"/>
      <c r="E19" s="541"/>
      <c r="F19" s="542"/>
      <c r="G19" s="110"/>
      <c r="I19" s="173"/>
      <c r="J19" s="232">
        <f>G19</f>
        <v>0</v>
      </c>
    </row>
    <row r="20" spans="1:23" s="102" customFormat="1" ht="87.75" customHeight="1">
      <c r="A20" s="101"/>
      <c r="B20" s="549" t="s">
        <v>169</v>
      </c>
      <c r="C20" s="550"/>
      <c r="D20" s="550"/>
      <c r="E20" s="550"/>
      <c r="F20" s="550"/>
      <c r="G20" s="550"/>
      <c r="H20" s="165"/>
      <c r="I20" s="174"/>
      <c r="J20" s="182"/>
      <c r="K20" s="168"/>
      <c r="L20" s="176">
        <f>J19+J17</f>
        <v>0</v>
      </c>
      <c r="M20" s="168"/>
      <c r="N20" s="168"/>
      <c r="O20" s="168"/>
      <c r="P20" s="168"/>
      <c r="Q20" s="168"/>
      <c r="R20" s="168"/>
      <c r="S20" s="168"/>
      <c r="T20" s="168"/>
      <c r="U20" s="168"/>
      <c r="V20" s="168"/>
      <c r="W20" s="168"/>
    </row>
    <row r="21" spans="1:23" s="102" customFormat="1" ht="24.75" hidden="1" customHeight="1">
      <c r="A21" s="101"/>
      <c r="B21" s="189">
        <v>5</v>
      </c>
      <c r="C21" s="551" t="s">
        <v>170</v>
      </c>
      <c r="D21" s="552"/>
      <c r="E21" s="552"/>
      <c r="F21" s="552"/>
      <c r="G21" s="553"/>
      <c r="H21" s="165"/>
      <c r="I21" s="174"/>
      <c r="J21" s="182"/>
      <c r="K21" s="168"/>
      <c r="L21" s="168"/>
      <c r="M21" s="168"/>
      <c r="N21" s="168"/>
      <c r="O21" s="168"/>
      <c r="P21" s="168"/>
      <c r="Q21" s="168"/>
      <c r="R21" s="168"/>
      <c r="S21" s="168"/>
      <c r="T21" s="168"/>
      <c r="U21" s="168"/>
      <c r="V21" s="168"/>
      <c r="W21" s="168"/>
    </row>
    <row r="22" spans="1:23" s="102" customFormat="1" ht="61.5" hidden="1" customHeight="1">
      <c r="A22" s="101"/>
      <c r="B22" s="554"/>
      <c r="C22" s="555"/>
      <c r="D22" s="555"/>
      <c r="E22" s="555"/>
      <c r="F22" s="555"/>
      <c r="G22" s="556"/>
      <c r="H22" s="165"/>
      <c r="I22" s="174" t="e">
        <f>'  Sch-1'!#REF!+'  Sch-2'!#REF!+#REF!</f>
        <v>#REF!</v>
      </c>
      <c r="J22" s="176">
        <f>G22</f>
        <v>0</v>
      </c>
      <c r="K22" s="168"/>
      <c r="L22" s="168"/>
      <c r="M22" s="168"/>
      <c r="N22" s="168"/>
      <c r="O22" s="168"/>
      <c r="P22" s="168"/>
      <c r="Q22" s="168"/>
      <c r="R22" s="168"/>
      <c r="S22" s="168"/>
      <c r="T22" s="168"/>
      <c r="U22" s="168"/>
      <c r="V22" s="168"/>
      <c r="W22" s="168"/>
    </row>
    <row r="23" spans="1:23" s="102" customFormat="1" ht="48.75" hidden="1" customHeight="1">
      <c r="A23" s="101"/>
      <c r="B23" s="543" t="s">
        <v>171</v>
      </c>
      <c r="C23" s="544"/>
      <c r="D23" s="544"/>
      <c r="E23" s="544"/>
      <c r="F23" s="544"/>
      <c r="G23" s="544"/>
      <c r="H23" s="165"/>
      <c r="I23" s="165"/>
      <c r="J23" s="168"/>
      <c r="K23" s="168"/>
      <c r="L23" s="168"/>
      <c r="M23" s="168"/>
      <c r="N23" s="168"/>
      <c r="O23" s="168"/>
      <c r="P23" s="168"/>
      <c r="Q23" s="168"/>
      <c r="R23" s="168"/>
      <c r="S23" s="168"/>
      <c r="T23" s="168"/>
      <c r="U23" s="168"/>
      <c r="V23" s="168"/>
      <c r="W23" s="168"/>
    </row>
    <row r="24" spans="1:23" s="102" customFormat="1" ht="33" customHeight="1">
      <c r="A24" s="104" t="s">
        <v>172</v>
      </c>
      <c r="B24" s="108"/>
      <c r="C24" s="106"/>
      <c r="E24" s="109"/>
      <c r="F24" s="109"/>
      <c r="G24" s="103"/>
      <c r="H24" s="165"/>
      <c r="I24" s="165"/>
      <c r="J24" s="168"/>
      <c r="K24" s="168"/>
      <c r="L24" s="168"/>
      <c r="M24" s="168"/>
      <c r="N24" s="168"/>
      <c r="O24" s="168"/>
      <c r="P24" s="168"/>
      <c r="Q24" s="168"/>
      <c r="R24" s="168"/>
      <c r="S24" s="168"/>
      <c r="T24" s="168"/>
      <c r="U24" s="168"/>
      <c r="V24" s="168"/>
      <c r="W24" s="168"/>
    </row>
    <row r="25" spans="1:23" s="102" customFormat="1" ht="33" customHeight="1">
      <c r="A25" s="27" t="s">
        <v>173</v>
      </c>
      <c r="B25" s="108"/>
      <c r="C25" s="106"/>
      <c r="E25" s="109"/>
      <c r="F25" s="109"/>
      <c r="G25" s="103"/>
      <c r="H25" s="165"/>
      <c r="I25" s="165"/>
      <c r="J25" s="168"/>
      <c r="K25" s="168"/>
      <c r="L25" s="168"/>
      <c r="M25" s="168"/>
      <c r="N25" s="168"/>
      <c r="O25" s="168"/>
      <c r="P25" s="168"/>
      <c r="Q25" s="168"/>
      <c r="R25" s="168"/>
      <c r="S25" s="168"/>
      <c r="T25" s="168"/>
      <c r="U25" s="168"/>
      <c r="V25" s="168"/>
      <c r="W25" s="168"/>
    </row>
    <row r="26" spans="1:23" s="102" customFormat="1" ht="33" customHeight="1">
      <c r="A26" s="191" t="s">
        <v>174</v>
      </c>
      <c r="B26" s="108"/>
      <c r="C26" s="106"/>
      <c r="E26" s="109"/>
      <c r="F26" s="109"/>
      <c r="G26" s="103"/>
      <c r="H26" s="169"/>
      <c r="I26" s="165"/>
      <c r="J26" s="168"/>
      <c r="K26" s="168"/>
      <c r="L26" s="168"/>
      <c r="M26" s="168"/>
      <c r="N26" s="168"/>
      <c r="O26" s="168"/>
      <c r="P26" s="168"/>
      <c r="Q26" s="168"/>
      <c r="R26" s="168"/>
      <c r="S26" s="168"/>
      <c r="T26" s="168"/>
      <c r="U26" s="168"/>
      <c r="V26" s="168"/>
      <c r="W26" s="168"/>
    </row>
    <row r="27" spans="1:23" ht="21" customHeight="1">
      <c r="A27" s="557" t="s">
        <v>175</v>
      </c>
      <c r="B27" s="557"/>
      <c r="C27" s="557"/>
      <c r="D27" s="557"/>
      <c r="E27" s="557"/>
      <c r="F27" s="557"/>
      <c r="G27" s="557"/>
      <c r="H27" s="167"/>
    </row>
    <row r="28" spans="1:23" ht="33" customHeight="1">
      <c r="A28" s="193" t="s">
        <v>176</v>
      </c>
      <c r="B28" s="193"/>
      <c r="C28" s="194"/>
      <c r="D28" s="65"/>
      <c r="E28" s="192"/>
      <c r="F28" s="192"/>
      <c r="G28" s="192"/>
      <c r="H28" s="167"/>
    </row>
    <row r="29" spans="1:23" ht="33" customHeight="1">
      <c r="A29" s="102"/>
      <c r="B29" s="27"/>
      <c r="C29" s="102"/>
      <c r="D29" s="54"/>
      <c r="E29" s="61"/>
      <c r="F29" s="61"/>
      <c r="G29" s="61"/>
      <c r="H29" s="170"/>
    </row>
    <row r="30" spans="1:23" ht="33" customHeight="1">
      <c r="A30" s="74"/>
      <c r="B30" s="74"/>
      <c r="C30" s="84"/>
      <c r="D30" s="61"/>
      <c r="E30" s="27"/>
      <c r="F30" s="27"/>
      <c r="G30" s="67" t="s">
        <v>177</v>
      </c>
      <c r="H30" s="167"/>
    </row>
    <row r="31" spans="1:23" ht="33" customHeight="1">
      <c r="A31" s="74"/>
      <c r="B31" s="74"/>
      <c r="C31" s="84"/>
      <c r="D31" s="61"/>
      <c r="E31" s="27"/>
      <c r="F31" s="27"/>
      <c r="G31" s="67" t="str">
        <f>"For and on behalf of " &amp; '  Sch-1'!C8</f>
        <v xml:space="preserve">For and on behalf of </v>
      </c>
      <c r="H31" s="167"/>
    </row>
    <row r="32" spans="1:23" ht="33" customHeight="1">
      <c r="A32" s="72"/>
      <c r="B32" s="72"/>
      <c r="C32" s="72"/>
      <c r="D32" s="86"/>
      <c r="E32" s="79"/>
      <c r="F32" s="79"/>
      <c r="G32" s="60"/>
      <c r="H32" s="171"/>
    </row>
    <row r="33" spans="1:7" ht="15">
      <c r="A33" s="98" t="s">
        <v>178</v>
      </c>
      <c r="B33" s="98"/>
      <c r="C33" s="86" t="str">
        <f>'  Sch-1'!C102</f>
        <v/>
      </c>
      <c r="D33" s="86"/>
      <c r="E33" s="79" t="s">
        <v>179</v>
      </c>
      <c r="F33" s="539" t="str">
        <f>'  Sch-1'!G102</f>
        <v/>
      </c>
      <c r="G33" s="539"/>
    </row>
    <row r="34" spans="1:7">
      <c r="A34" s="98" t="s">
        <v>180</v>
      </c>
      <c r="B34" s="98"/>
      <c r="C34" s="87" t="str">
        <f>'  Sch-1'!C103</f>
        <v/>
      </c>
      <c r="D34" s="88"/>
      <c r="E34" s="79" t="s">
        <v>181</v>
      </c>
      <c r="F34" s="539" t="str">
        <f>'  Sch-1'!G103</f>
        <v/>
      </c>
      <c r="G34" s="539"/>
    </row>
    <row r="35" spans="1:7">
      <c r="A35" s="74"/>
      <c r="B35" s="74"/>
      <c r="C35" s="74"/>
      <c r="D35" s="74"/>
      <c r="E35" s="79"/>
      <c r="F35" s="79"/>
      <c r="G35" s="60"/>
    </row>
  </sheetData>
  <sheetProtection algorithmName="SHA-512" hashValue="QrlwKzl6Xn27cUXWO5Ljvk5V+RVZEexdgc+GIuKRY0OXNAuhmD45W4SVjPIDAs6ldtXy7oXJ0rSCCrtdsvZ1fw==" saltValue="NPjsKieRBRxtWndeJTCQ2Q==" spinCount="100000" sheet="1" formatColumns="0" formatRows="0" selectLockedCells="1"/>
  <customSheetViews>
    <customSheetView guid="{F2279B93-E4FF-4A81-B734-06F92F73708D}" scale="79" zeroValues="0" hiddenRows="1" hiddenColumns="1" topLeftCell="A5">
      <selection activeCell="G19" sqref="G19"/>
      <pageMargins left="0" right="0" top="0" bottom="0" header="0" footer="0"/>
      <pageSetup scale="96" orientation="portrait" r:id="rId1"/>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 right="0" top="0" bottom="0" header="0" footer="0"/>
      <pageSetup scale="96" orientation="portrait" r:id="rId2"/>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 right="0" top="0" bottom="0" header="0" footer="0"/>
      <pageSetup scale="96" orientation="portrait" r:id="rId3"/>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 right="0" top="0" bottom="0" header="0" footer="0"/>
      <pageSetup scale="96" orientation="portrait" r:id="rId4"/>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 right="0" top="0" bottom="0" header="0" footer="0"/>
      <pageSetup scale="96" orientation="portrait" r:id="rId5"/>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 right="0" top="0" bottom="0" header="0" footer="0"/>
      <pageSetup scale="96" orientation="portrait" r:id="rId6"/>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 right="0" top="0" bottom="0" header="0" footer="0"/>
      <pageSetup scale="96" orientation="portrait" r:id="rId7"/>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 right="0" top="0" bottom="0" header="0" footer="0"/>
      <pageSetup scale="96" orientation="portrait" r:id="rId8"/>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 right="0" top="0" bottom="0" header="0" footer="0"/>
      <pageSetup scale="96" orientation="portrait" r:id="rId9"/>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 right="0" top="0" bottom="0" header="0" footer="0"/>
      <pageSetup scale="96" orientation="portrait" r:id="rId10"/>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 right="0" top="0" bottom="0" header="0" footer="0"/>
      <pageSetup scale="96" orientation="portrait" r:id="rId11"/>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 right="0" top="0" bottom="0" header="0" footer="0"/>
      <pageSetup scale="96" orientation="portrait" r:id="rId12"/>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 right="0" top="0" bottom="0" header="0" footer="0"/>
      <pageSetup scale="96" orientation="portrait" r:id="rId13"/>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 right="0" top="0" bottom="0" header="0" footer="0"/>
      <pageSetup scale="96" orientation="portrait" r:id="rId14"/>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 right="0" top="0" bottom="0" header="0" footer="0"/>
      <pageSetup scale="96" orientation="portrait" r:id="rId15"/>
      <headerFooter alignWithMargins="0">
        <oddFooter>&amp;R&amp;"Book Antiqua,Bold"&amp;10Letter of Discount  / Page &amp;P of &amp;N</oddFooter>
      </headerFooter>
    </customSheetView>
    <customSheetView guid="{398C7893-3C2A-4DA4-8552-014985533932}" scale="79" zeroValues="0" hiddenRows="1" hiddenColumns="1" topLeftCell="A5">
      <selection activeCell="G19" sqref="G19"/>
      <pageMargins left="0" right="0" top="0" bottom="0" header="0" footer="0"/>
      <pageSetup scale="96" orientation="portrait" r:id="rId16"/>
      <headerFooter alignWithMargins="0">
        <oddFooter>&amp;R&amp;"Book Antiqua,Bold"&amp;10Letter of Discount  / Page &amp;P of &amp;N</oddFooter>
      </headerFooter>
    </customSheetView>
  </customSheetViews>
  <mergeCells count="16">
    <mergeCell ref="F34:G34"/>
    <mergeCell ref="C17:F17"/>
    <mergeCell ref="C19:F19"/>
    <mergeCell ref="B23:G23"/>
    <mergeCell ref="A1:G1"/>
    <mergeCell ref="C12:G12"/>
    <mergeCell ref="A16:G16"/>
    <mergeCell ref="A4:G4"/>
    <mergeCell ref="F33:G33"/>
    <mergeCell ref="B20:G20"/>
    <mergeCell ref="C21:G21"/>
    <mergeCell ref="B22:G22"/>
    <mergeCell ref="A27:G27"/>
    <mergeCell ref="B18:G18"/>
    <mergeCell ref="A13:G13"/>
    <mergeCell ref="A14:G14"/>
  </mergeCells>
  <phoneticPr fontId="3" type="noConversion"/>
  <dataValidations count="2">
    <dataValidation type="decimal" allowBlank="1" showInputMessage="1" showErrorMessage="1" error="Enter in percent only." sqref="G19" xr:uid="{00000000-0002-0000-0A00-000000000000}">
      <formula1>0</formula1>
      <formula2>1</formula2>
    </dataValidation>
    <dataValidation type="whole" operator="greaterThanOrEqual" allowBlank="1" showInputMessage="1" showErrorMessage="1" error="Enter numeric figure without decimal only" sqref="G17" xr:uid="{00000000-0002-0000-0A00-00000100000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AP65"/>
  <sheetViews>
    <sheetView showZeros="0" topLeftCell="A28" zoomScale="82" zoomScaleNormal="82" zoomScaleSheetLayoutView="100" workbookViewId="0">
      <selection activeCell="F40" sqref="F40"/>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188" hidden="1" customWidth="1"/>
    <col min="29" max="29" width="17.5" style="188" hidden="1" customWidth="1"/>
    <col min="30" max="30" width="12.125" style="188" hidden="1" customWidth="1"/>
    <col min="31" max="31" width="8" style="136" customWidth="1"/>
    <col min="32" max="32" width="8" style="137" customWidth="1"/>
    <col min="33" max="33" width="12" style="137" customWidth="1"/>
    <col min="34" max="34" width="8" style="136" hidden="1" customWidth="1"/>
    <col min="35" max="36" width="8" style="136" customWidth="1"/>
    <col min="37" max="37" width="9.125" style="136" customWidth="1"/>
    <col min="38" max="42" width="8" style="136" customWidth="1"/>
    <col min="43" max="16384" width="8" style="72"/>
  </cols>
  <sheetData>
    <row r="1" spans="1:37">
      <c r="A1" s="69" t="str">
        <f>Cover!B3</f>
        <v xml:space="preserve">Specification No.: WR-I/RPC/VRL/NIT-114/I-664-2026/RFX-5002005652    </v>
      </c>
      <c r="B1" s="69"/>
      <c r="C1" s="70"/>
      <c r="D1" s="70"/>
      <c r="E1" s="70"/>
      <c r="F1" s="80" t="s">
        <v>182</v>
      </c>
      <c r="Z1" s="188">
        <f>'Names of Bidder'!D6</f>
        <v>0</v>
      </c>
      <c r="AF1" s="137">
        <v>1</v>
      </c>
      <c r="AG1" s="137" t="s">
        <v>183</v>
      </c>
      <c r="AJ1" s="137">
        <v>1</v>
      </c>
      <c r="AK1" s="136" t="s">
        <v>184</v>
      </c>
    </row>
    <row r="2" spans="1:37">
      <c r="B2" s="74"/>
      <c r="F2" s="74"/>
      <c r="Z2" s="188" t="e">
        <f>'Names of Bidder'!AA6</f>
        <v>#REF!</v>
      </c>
      <c r="AF2" s="137">
        <v>2</v>
      </c>
      <c r="AG2" s="137" t="s">
        <v>185</v>
      </c>
      <c r="AJ2" s="137">
        <v>2</v>
      </c>
      <c r="AK2" s="136" t="s">
        <v>186</v>
      </c>
    </row>
    <row r="3" spans="1:37" ht="15">
      <c r="A3" s="575" t="s">
        <v>187</v>
      </c>
      <c r="B3" s="575"/>
      <c r="C3" s="575"/>
      <c r="D3" s="575"/>
      <c r="E3" s="575"/>
      <c r="F3" s="575"/>
      <c r="AF3" s="137">
        <v>3</v>
      </c>
      <c r="AG3" s="137" t="s">
        <v>188</v>
      </c>
      <c r="AJ3" s="137">
        <v>3</v>
      </c>
      <c r="AK3" s="136" t="s">
        <v>189</v>
      </c>
    </row>
    <row r="4" spans="1:37" ht="15">
      <c r="A4" s="73"/>
      <c r="B4" s="73"/>
      <c r="C4" s="73"/>
      <c r="D4" s="73"/>
      <c r="E4" s="73"/>
      <c r="F4" s="73"/>
      <c r="AF4" s="137">
        <v>4</v>
      </c>
      <c r="AG4" s="137" t="s">
        <v>190</v>
      </c>
      <c r="AJ4" s="137">
        <v>4</v>
      </c>
      <c r="AK4" s="136" t="s">
        <v>191</v>
      </c>
    </row>
    <row r="5" spans="1:37">
      <c r="A5" s="77" t="s">
        <v>192</v>
      </c>
      <c r="C5" s="576"/>
      <c r="D5" s="577"/>
      <c r="E5" s="577"/>
      <c r="F5" s="577"/>
      <c r="AF5" s="137">
        <v>5</v>
      </c>
      <c r="AG5" s="137" t="s">
        <v>190</v>
      </c>
      <c r="AJ5" s="137">
        <v>5</v>
      </c>
      <c r="AK5" s="136" t="s">
        <v>193</v>
      </c>
    </row>
    <row r="6" spans="1:37">
      <c r="A6" s="77" t="s">
        <v>194</v>
      </c>
      <c r="B6" s="578" t="str">
        <f>'  Sch-1'!C102</f>
        <v/>
      </c>
      <c r="C6" s="578"/>
      <c r="F6" s="74"/>
      <c r="AF6" s="137">
        <v>6</v>
      </c>
      <c r="AG6" s="137" t="s">
        <v>190</v>
      </c>
      <c r="AH6" s="138" t="e">
        <f>DAY(B6)</f>
        <v>#VALUE!</v>
      </c>
      <c r="AJ6" s="137">
        <v>6</v>
      </c>
      <c r="AK6" s="136" t="s">
        <v>195</v>
      </c>
    </row>
    <row r="7" spans="1:37">
      <c r="A7" s="77"/>
      <c r="B7" s="81"/>
      <c r="C7" s="81"/>
      <c r="F7" s="74"/>
      <c r="AF7" s="137">
        <v>7</v>
      </c>
      <c r="AG7" s="137" t="s">
        <v>190</v>
      </c>
      <c r="AH7" s="138" t="e">
        <f>MONTH(B6)</f>
        <v>#VALUE!</v>
      </c>
      <c r="AJ7" s="137">
        <v>7</v>
      </c>
      <c r="AK7" s="136" t="s">
        <v>196</v>
      </c>
    </row>
    <row r="8" spans="1:37">
      <c r="A8" s="76" t="str">
        <f>'  Sch-1'!F6</f>
        <v>To:</v>
      </c>
      <c r="B8" s="75"/>
      <c r="F8" s="78"/>
      <c r="AF8" s="137">
        <v>8</v>
      </c>
      <c r="AG8" s="137" t="s">
        <v>190</v>
      </c>
      <c r="AH8" s="138" t="e">
        <f>LOOKUP(AH7,AJ1:AJ12,AK1:AK12)</f>
        <v>#VALUE!</v>
      </c>
      <c r="AJ8" s="137">
        <v>8</v>
      </c>
      <c r="AK8" s="136" t="s">
        <v>197</v>
      </c>
    </row>
    <row r="9" spans="1:37">
      <c r="A9" s="76" t="str">
        <f>'  Sch-1'!F7</f>
        <v>Regional Procurement Centre</v>
      </c>
      <c r="B9" s="76"/>
      <c r="F9" s="78"/>
      <c r="AF9" s="137">
        <v>9</v>
      </c>
      <c r="AG9" s="137" t="s">
        <v>190</v>
      </c>
      <c r="AH9" s="138" t="e">
        <f>YEAR(B6)</f>
        <v>#VALUE!</v>
      </c>
      <c r="AJ9" s="137">
        <v>9</v>
      </c>
      <c r="AK9" s="136" t="s">
        <v>198</v>
      </c>
    </row>
    <row r="10" spans="1:37">
      <c r="A10" s="76" t="str">
        <f>'  Sch-1'!F8</f>
        <v>Power Grid Corporation of India Ltd.,</v>
      </c>
      <c r="B10" s="76"/>
      <c r="F10" s="78"/>
      <c r="AF10" s="137">
        <v>10</v>
      </c>
      <c r="AG10" s="137" t="s">
        <v>190</v>
      </c>
      <c r="AJ10" s="137">
        <v>10</v>
      </c>
      <c r="AK10" s="136" t="s">
        <v>199</v>
      </c>
    </row>
    <row r="11" spans="1:37">
      <c r="A11" s="76" t="str">
        <f>'  Sch-1'!F9</f>
        <v>Western Region -I Headquarters</v>
      </c>
      <c r="B11" s="76"/>
      <c r="F11" s="78"/>
      <c r="AF11" s="137">
        <v>11</v>
      </c>
      <c r="AG11" s="137" t="s">
        <v>190</v>
      </c>
      <c r="AJ11" s="137">
        <v>11</v>
      </c>
      <c r="AK11" s="136" t="s">
        <v>200</v>
      </c>
    </row>
    <row r="12" spans="1:37">
      <c r="A12" s="76" t="str">
        <f>'  Sch-1'!F10</f>
        <v>Sampriti Nagar, Nari Ring Road</v>
      </c>
      <c r="B12" s="76"/>
      <c r="F12" s="78"/>
      <c r="AF12" s="137">
        <v>12</v>
      </c>
      <c r="AG12" s="137" t="s">
        <v>190</v>
      </c>
      <c r="AJ12" s="137">
        <v>12</v>
      </c>
      <c r="AK12" s="136" t="s">
        <v>201</v>
      </c>
    </row>
    <row r="13" spans="1:37">
      <c r="A13" s="76" t="str">
        <f>'  Sch-1'!F11</f>
        <v>PO: Uppalwadi, Nagpur (MS) -440026</v>
      </c>
      <c r="B13" s="76"/>
      <c r="F13" s="78"/>
      <c r="AF13" s="137">
        <v>13</v>
      </c>
      <c r="AG13" s="137" t="s">
        <v>190</v>
      </c>
    </row>
    <row r="14" spans="1:37" ht="49.5" customHeight="1">
      <c r="A14" s="77"/>
      <c r="F14" s="78"/>
      <c r="AF14" s="137">
        <v>14</v>
      </c>
      <c r="AG14" s="137" t="s">
        <v>190</v>
      </c>
    </row>
    <row r="15" spans="1:37" ht="71.25" customHeight="1">
      <c r="A15" s="82" t="s">
        <v>202</v>
      </c>
      <c r="B15" s="89"/>
      <c r="C15" s="579" t="str">
        <f>Cover!B2</f>
        <v>Construction of 30mtrsx15mtrs x 7mtrs Truss less GIS store at 400/220KV GIS Sub-Station, Navi Mumbai</v>
      </c>
      <c r="D15" s="579"/>
      <c r="E15" s="579"/>
      <c r="F15" s="579"/>
      <c r="U15" s="188"/>
      <c r="V15" s="188"/>
      <c r="W15" s="188"/>
      <c r="X15" s="188"/>
      <c r="Y15" s="188"/>
      <c r="AE15" s="188"/>
      <c r="AF15" s="137">
        <v>15</v>
      </c>
      <c r="AG15" s="137" t="s">
        <v>190</v>
      </c>
    </row>
    <row r="16" spans="1:37" ht="33" customHeight="1">
      <c r="A16" s="74" t="s">
        <v>203</v>
      </c>
      <c r="B16" s="74"/>
      <c r="C16" s="78"/>
      <c r="D16" s="78"/>
      <c r="E16" s="78"/>
      <c r="F16" s="78"/>
      <c r="U16" s="188"/>
      <c r="V16" s="188"/>
      <c r="W16" s="188"/>
      <c r="X16" s="188"/>
      <c r="Y16" s="197"/>
      <c r="AE16" s="188"/>
      <c r="AF16" s="137">
        <v>16</v>
      </c>
      <c r="AG16" s="137" t="s">
        <v>190</v>
      </c>
    </row>
    <row r="17" spans="1:42" ht="144" customHeight="1">
      <c r="A17" s="89">
        <v>1</v>
      </c>
      <c r="B17" s="560"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Construction of 30mtrsx15mtrs x 7mtrs Truss less GIS store at 400/220KV GIS Sub-Station, Navi Mumbai under the above-named package in full conformity with the said Bidding Documents for the sum of Rs. 0 (Rupees          only) or such other sums as may be determined in accordance with the terms and conditions of the Bidding Documents.</v>
      </c>
      <c r="C17" s="560"/>
      <c r="D17" s="560"/>
      <c r="E17" s="560"/>
      <c r="F17" s="560"/>
      <c r="U17" s="188"/>
      <c r="V17" s="188"/>
      <c r="W17" s="188"/>
      <c r="X17" s="188"/>
      <c r="Y17" s="197"/>
      <c r="Z17" s="225" t="s">
        <v>204</v>
      </c>
      <c r="AA17" s="225" t="s">
        <v>205</v>
      </c>
      <c r="AB17" s="226" t="s">
        <v>206</v>
      </c>
      <c r="AC17" s="227">
        <f>ROUND('Sch-5 After Discount'!D29,0)</f>
        <v>0</v>
      </c>
      <c r="AD17" s="228" t="str">
        <f>" (" &amp; 'N-W'!A8 &amp; ")"</f>
        <v xml:space="preserve"> (Rupees          only)</v>
      </c>
      <c r="AE17" s="188"/>
      <c r="AF17" s="137">
        <v>17</v>
      </c>
      <c r="AG17" s="137" t="s">
        <v>190</v>
      </c>
    </row>
    <row r="18" spans="1:42" ht="43.5" customHeight="1">
      <c r="B18" s="567" t="s">
        <v>207</v>
      </c>
      <c r="C18" s="567"/>
      <c r="D18" s="567"/>
      <c r="E18" s="567"/>
      <c r="F18" s="567"/>
      <c r="AF18" s="137">
        <v>18</v>
      </c>
      <c r="AG18" s="137" t="s">
        <v>190</v>
      </c>
    </row>
    <row r="19" spans="1:42" s="71" customFormat="1" ht="33" customHeight="1">
      <c r="A19" s="90">
        <v>2</v>
      </c>
      <c r="B19" s="563" t="s">
        <v>208</v>
      </c>
      <c r="C19" s="563"/>
      <c r="D19" s="563"/>
      <c r="E19" s="563"/>
      <c r="F19" s="563"/>
      <c r="Z19" s="229"/>
      <c r="AA19" s="229"/>
      <c r="AB19" s="229"/>
      <c r="AC19" s="229"/>
      <c r="AD19" s="229"/>
      <c r="AE19" s="139"/>
      <c r="AF19" s="137">
        <v>19</v>
      </c>
      <c r="AG19" s="137" t="s">
        <v>190</v>
      </c>
      <c r="AH19" s="139"/>
      <c r="AI19" s="139"/>
      <c r="AJ19" s="139"/>
      <c r="AK19" s="139"/>
      <c r="AL19" s="139"/>
      <c r="AM19" s="139"/>
      <c r="AN19" s="139"/>
      <c r="AO19" s="139"/>
      <c r="AP19" s="139"/>
    </row>
    <row r="20" spans="1:42" ht="45" customHeight="1">
      <c r="A20" s="89">
        <v>2.1</v>
      </c>
      <c r="B20" s="560" t="s">
        <v>209</v>
      </c>
      <c r="C20" s="560"/>
      <c r="D20" s="560"/>
      <c r="E20" s="560"/>
      <c r="F20" s="560"/>
      <c r="AF20" s="137">
        <v>20</v>
      </c>
      <c r="AG20" s="137" t="s">
        <v>190</v>
      </c>
    </row>
    <row r="21" spans="1:42" ht="29.25" customHeight="1">
      <c r="B21" s="566" t="s">
        <v>210</v>
      </c>
      <c r="C21" s="566"/>
      <c r="D21" s="573" t="s">
        <v>343</v>
      </c>
      <c r="E21" s="574"/>
      <c r="F21" s="574"/>
      <c r="AF21" s="137">
        <v>21</v>
      </c>
      <c r="AG21" s="137" t="s">
        <v>183</v>
      </c>
    </row>
    <row r="22" spans="1:42" ht="36" customHeight="1">
      <c r="B22" s="566" t="s">
        <v>211</v>
      </c>
      <c r="C22" s="566"/>
      <c r="D22" s="564" t="s">
        <v>344</v>
      </c>
      <c r="E22" s="565"/>
      <c r="F22" s="565"/>
    </row>
    <row r="23" spans="1:42" ht="39" customHeight="1">
      <c r="B23" s="180" t="s">
        <v>212</v>
      </c>
      <c r="C23" s="82"/>
      <c r="D23" s="572" t="s">
        <v>345</v>
      </c>
      <c r="E23" s="572"/>
      <c r="F23" s="572"/>
    </row>
    <row r="24" spans="1:42" ht="32.25" customHeight="1">
      <c r="B24" s="566" t="s">
        <v>213</v>
      </c>
      <c r="C24" s="566"/>
      <c r="D24" s="445" t="s">
        <v>214</v>
      </c>
      <c r="E24" s="446"/>
      <c r="F24" s="446"/>
      <c r="H24" s="125"/>
    </row>
    <row r="25" spans="1:42" ht="32.25" customHeight="1">
      <c r="B25" s="239" t="s">
        <v>215</v>
      </c>
      <c r="C25" s="239"/>
      <c r="D25" s="181" t="s">
        <v>216</v>
      </c>
      <c r="E25" s="240"/>
      <c r="F25" s="240"/>
      <c r="H25" s="125"/>
    </row>
    <row r="26" spans="1:42">
      <c r="B26" s="239"/>
      <c r="C26" s="239"/>
      <c r="D26" s="181"/>
      <c r="E26" s="240"/>
      <c r="F26" s="240"/>
      <c r="H26" s="125"/>
    </row>
    <row r="27" spans="1:42" ht="104.25" customHeight="1">
      <c r="A27" s="91">
        <v>2.2000000000000002</v>
      </c>
      <c r="B27" s="560" t="s">
        <v>217</v>
      </c>
      <c r="C27" s="560"/>
      <c r="D27" s="560"/>
      <c r="E27" s="560"/>
      <c r="F27" s="560"/>
      <c r="AF27" s="137">
        <v>28</v>
      </c>
      <c r="AG27" s="137" t="s">
        <v>190</v>
      </c>
    </row>
    <row r="28" spans="1:42" ht="76.5" customHeight="1">
      <c r="A28" s="91">
        <v>2.2999999999999998</v>
      </c>
      <c r="B28" s="560" t="s">
        <v>342</v>
      </c>
      <c r="C28" s="560"/>
      <c r="D28" s="560"/>
      <c r="E28" s="560"/>
      <c r="F28" s="560"/>
      <c r="AF28" s="137">
        <v>29</v>
      </c>
      <c r="AG28" s="137" t="s">
        <v>190</v>
      </c>
    </row>
    <row r="29" spans="1:42" ht="139.5" customHeight="1">
      <c r="A29" s="91">
        <v>2.4</v>
      </c>
      <c r="B29" s="560" t="s">
        <v>218</v>
      </c>
      <c r="C29" s="560"/>
      <c r="D29" s="560"/>
      <c r="E29" s="560"/>
      <c r="F29" s="560"/>
      <c r="AF29" s="137">
        <v>30</v>
      </c>
      <c r="AG29" s="137" t="s">
        <v>190</v>
      </c>
    </row>
    <row r="30" spans="1:42" ht="72" customHeight="1">
      <c r="A30" s="91">
        <v>2.5</v>
      </c>
      <c r="B30" s="560" t="s">
        <v>219</v>
      </c>
      <c r="C30" s="560"/>
      <c r="D30" s="560"/>
      <c r="E30" s="560"/>
      <c r="F30" s="560"/>
      <c r="AF30" s="137">
        <v>31</v>
      </c>
      <c r="AG30" s="137" t="s">
        <v>183</v>
      </c>
    </row>
    <row r="31" spans="1:42" ht="117" customHeight="1">
      <c r="A31" s="89">
        <v>3</v>
      </c>
      <c r="B31" s="560" t="s">
        <v>220</v>
      </c>
      <c r="C31" s="560"/>
      <c r="D31" s="560"/>
      <c r="E31" s="560"/>
      <c r="F31" s="560"/>
    </row>
    <row r="32" spans="1:42" ht="21" customHeight="1">
      <c r="B32" s="27"/>
      <c r="C32" s="27"/>
      <c r="D32" s="27"/>
      <c r="E32" s="83"/>
      <c r="F32" s="83"/>
    </row>
    <row r="33" spans="1:42" ht="21" customHeight="1">
      <c r="B33" s="27" t="s">
        <v>173</v>
      </c>
      <c r="C33" s="54"/>
      <c r="D33" s="61"/>
      <c r="E33" s="61"/>
      <c r="F33" s="61"/>
    </row>
    <row r="34" spans="1:42" ht="21" customHeight="1">
      <c r="B34" s="84"/>
      <c r="C34" s="61"/>
      <c r="D34" s="61"/>
      <c r="E34" s="27"/>
      <c r="F34" s="67" t="s">
        <v>177</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178</v>
      </c>
      <c r="B37" s="562" t="str">
        <f>'  Sch-1'!C102</f>
        <v/>
      </c>
      <c r="C37" s="562"/>
      <c r="D37" s="188"/>
      <c r="E37" s="79" t="s">
        <v>179</v>
      </c>
      <c r="F37" s="87" t="str">
        <f>'  Sch-1'!G102</f>
        <v/>
      </c>
    </row>
    <row r="38" spans="1:42" ht="24.95" customHeight="1">
      <c r="A38" s="98" t="s">
        <v>180</v>
      </c>
      <c r="B38" s="87" t="str">
        <f>'  Sch-1'!C103</f>
        <v/>
      </c>
      <c r="C38" s="88"/>
      <c r="D38" s="188"/>
      <c r="E38" s="79" t="s">
        <v>181</v>
      </c>
      <c r="F38" s="87" t="str">
        <f>'  Sch-1'!G103</f>
        <v/>
      </c>
    </row>
    <row r="39" spans="1:42" ht="24.95" customHeight="1">
      <c r="B39" s="74"/>
      <c r="D39" s="72"/>
      <c r="E39" s="79"/>
      <c r="F39" s="74"/>
    </row>
    <row r="40" spans="1:42" s="71" customFormat="1" ht="33" customHeight="1">
      <c r="A40" s="93" t="s">
        <v>221</v>
      </c>
      <c r="B40" s="94"/>
      <c r="C40" s="95"/>
      <c r="D40" s="27"/>
      <c r="E40" s="67"/>
      <c r="F40" s="96"/>
      <c r="H40" s="92"/>
      <c r="Z40" s="229"/>
      <c r="AA40" s="229"/>
      <c r="AB40" s="229"/>
      <c r="AC40" s="229"/>
      <c r="AD40" s="229"/>
      <c r="AE40" s="139"/>
      <c r="AF40" s="137"/>
      <c r="AG40" s="137"/>
      <c r="AH40" s="139"/>
      <c r="AI40" s="139"/>
      <c r="AJ40" s="139"/>
      <c r="AK40" s="139"/>
      <c r="AL40" s="139"/>
      <c r="AM40" s="139"/>
      <c r="AN40" s="139"/>
      <c r="AO40" s="139"/>
      <c r="AP40" s="139"/>
    </row>
    <row r="41" spans="1:42" s="71" customFormat="1" ht="33" customHeight="1">
      <c r="A41" s="569" t="s">
        <v>222</v>
      </c>
      <c r="B41" s="569"/>
      <c r="C41" s="569"/>
      <c r="D41" s="111"/>
      <c r="E41" s="111"/>
      <c r="F41" s="111"/>
      <c r="H41" s="92"/>
      <c r="Z41" s="229"/>
      <c r="AA41" s="229"/>
      <c r="AB41" s="229"/>
      <c r="AC41" s="229"/>
      <c r="AD41" s="229"/>
      <c r="AE41" s="139"/>
      <c r="AF41" s="137"/>
      <c r="AG41" s="137"/>
      <c r="AH41" s="139"/>
      <c r="AI41" s="139"/>
      <c r="AJ41" s="139"/>
      <c r="AK41" s="139"/>
      <c r="AL41" s="139"/>
      <c r="AM41" s="139"/>
      <c r="AN41" s="139"/>
      <c r="AO41" s="139"/>
      <c r="AP41" s="139"/>
    </row>
    <row r="42" spans="1:42" s="71" customFormat="1" ht="33" customHeight="1">
      <c r="A42" s="570"/>
      <c r="B42" s="570"/>
      <c r="C42" s="570"/>
      <c r="D42" s="111"/>
      <c r="E42" s="111"/>
      <c r="F42" s="111"/>
      <c r="H42" s="92"/>
      <c r="Z42" s="229"/>
      <c r="AA42" s="229"/>
      <c r="AB42" s="229"/>
      <c r="AC42" s="229"/>
      <c r="AD42" s="229"/>
      <c r="AE42" s="139"/>
      <c r="AF42" s="137"/>
      <c r="AG42" s="137"/>
      <c r="AH42" s="139"/>
      <c r="AI42" s="139"/>
      <c r="AJ42" s="139"/>
      <c r="AK42" s="139"/>
      <c r="AL42" s="139"/>
      <c r="AM42" s="139"/>
      <c r="AN42" s="139"/>
      <c r="AO42" s="139"/>
      <c r="AP42" s="139"/>
    </row>
    <row r="43" spans="1:42" s="71" customFormat="1" ht="33" customHeight="1">
      <c r="A43" s="561"/>
      <c r="B43" s="561"/>
      <c r="C43" s="561"/>
      <c r="D43" s="111"/>
      <c r="E43" s="111"/>
      <c r="F43" s="111"/>
      <c r="H43" s="92"/>
      <c r="Z43" s="229"/>
      <c r="AA43" s="229"/>
      <c r="AB43" s="229"/>
      <c r="AC43" s="229"/>
      <c r="AD43" s="229"/>
      <c r="AE43" s="139"/>
      <c r="AF43" s="137"/>
      <c r="AG43" s="137"/>
      <c r="AH43" s="139"/>
      <c r="AI43" s="139"/>
      <c r="AJ43" s="139"/>
      <c r="AK43" s="139"/>
      <c r="AL43" s="139"/>
      <c r="AM43" s="139"/>
      <c r="AN43" s="139"/>
      <c r="AO43" s="139"/>
      <c r="AP43" s="139"/>
    </row>
    <row r="44" spans="1:42" s="71" customFormat="1" ht="33" customHeight="1">
      <c r="A44" s="571" t="s">
        <v>223</v>
      </c>
      <c r="B44" s="571"/>
      <c r="C44" s="571"/>
      <c r="D44" s="111"/>
      <c r="E44" s="111"/>
      <c r="F44" s="111"/>
      <c r="H44" s="92"/>
      <c r="Z44" s="229"/>
      <c r="AA44" s="229"/>
      <c r="AB44" s="229"/>
      <c r="AC44" s="229"/>
      <c r="AD44" s="229"/>
      <c r="AE44" s="139"/>
      <c r="AF44" s="137"/>
      <c r="AG44" s="137"/>
      <c r="AH44" s="139"/>
      <c r="AI44" s="139"/>
      <c r="AJ44" s="139"/>
      <c r="AK44" s="139"/>
      <c r="AL44" s="139"/>
      <c r="AM44" s="139"/>
      <c r="AN44" s="139"/>
      <c r="AO44" s="139"/>
      <c r="AP44" s="139"/>
    </row>
    <row r="45" spans="1:42" s="71" customFormat="1" ht="33" customHeight="1">
      <c r="A45" s="571" t="s">
        <v>224</v>
      </c>
      <c r="B45" s="571"/>
      <c r="C45" s="571"/>
      <c r="D45" s="111"/>
      <c r="E45" s="111"/>
      <c r="F45" s="111"/>
      <c r="H45" s="92"/>
      <c r="Z45" s="229"/>
      <c r="AA45" s="229"/>
      <c r="AB45" s="229"/>
      <c r="AC45" s="229"/>
      <c r="AD45" s="229"/>
      <c r="AE45" s="139"/>
      <c r="AF45" s="137"/>
      <c r="AG45" s="137"/>
      <c r="AH45" s="139"/>
      <c r="AI45" s="139"/>
      <c r="AJ45" s="139"/>
      <c r="AK45" s="139"/>
      <c r="AL45" s="139"/>
      <c r="AM45" s="139"/>
      <c r="AN45" s="139"/>
      <c r="AO45" s="139"/>
      <c r="AP45" s="139"/>
    </row>
    <row r="46" spans="1:42" s="71" customFormat="1" ht="33" customHeight="1">
      <c r="A46" s="571" t="s">
        <v>225</v>
      </c>
      <c r="B46" s="571"/>
      <c r="C46" s="571"/>
      <c r="D46" s="111"/>
      <c r="E46" s="111"/>
      <c r="F46" s="111"/>
      <c r="H46" s="92"/>
      <c r="Z46" s="229"/>
      <c r="AA46" s="229"/>
      <c r="AB46" s="229"/>
      <c r="AC46" s="229"/>
      <c r="AD46" s="229"/>
      <c r="AE46" s="139"/>
      <c r="AF46" s="137"/>
      <c r="AG46" s="137"/>
      <c r="AH46" s="139"/>
      <c r="AI46" s="139"/>
      <c r="AJ46" s="139"/>
      <c r="AK46" s="139"/>
      <c r="AL46" s="139"/>
      <c r="AM46" s="139"/>
      <c r="AN46" s="139"/>
      <c r="AO46" s="139"/>
      <c r="AP46" s="139"/>
    </row>
    <row r="47" spans="1:42" s="71" customFormat="1" ht="33" customHeight="1">
      <c r="A47" s="569" t="s">
        <v>226</v>
      </c>
      <c r="B47" s="569"/>
      <c r="C47" s="569"/>
      <c r="D47" s="111"/>
      <c r="E47" s="111"/>
      <c r="F47" s="111"/>
      <c r="H47" s="92"/>
      <c r="Z47" s="229"/>
      <c r="AA47" s="229"/>
      <c r="AB47" s="229"/>
      <c r="AC47" s="229"/>
      <c r="AD47" s="229"/>
      <c r="AE47" s="139"/>
      <c r="AF47" s="137"/>
      <c r="AG47" s="137"/>
      <c r="AH47" s="139"/>
      <c r="AI47" s="139"/>
      <c r="AJ47" s="139"/>
      <c r="AK47" s="139"/>
      <c r="AL47" s="139"/>
      <c r="AM47" s="139"/>
      <c r="AN47" s="139"/>
      <c r="AO47" s="139"/>
      <c r="AP47" s="139"/>
    </row>
    <row r="48" spans="1:42" s="71" customFormat="1" ht="33" customHeight="1">
      <c r="A48" s="570"/>
      <c r="B48" s="570"/>
      <c r="C48" s="570"/>
      <c r="D48" s="111"/>
      <c r="E48" s="111"/>
      <c r="F48" s="111"/>
      <c r="H48" s="92"/>
      <c r="Z48" s="229"/>
      <c r="AA48" s="229"/>
      <c r="AB48" s="229"/>
      <c r="AC48" s="229"/>
      <c r="AD48" s="229"/>
      <c r="AE48" s="139"/>
      <c r="AF48" s="137"/>
      <c r="AG48" s="137"/>
      <c r="AH48" s="139"/>
      <c r="AI48" s="139"/>
      <c r="AJ48" s="139"/>
      <c r="AK48" s="139"/>
      <c r="AL48" s="139"/>
      <c r="AM48" s="139"/>
      <c r="AN48" s="139"/>
      <c r="AO48" s="139"/>
      <c r="AP48" s="139"/>
    </row>
    <row r="49" spans="1:42" s="71" customFormat="1" ht="33" customHeight="1">
      <c r="A49" s="561"/>
      <c r="B49" s="561"/>
      <c r="C49" s="561"/>
      <c r="D49" s="568"/>
      <c r="E49" s="568"/>
      <c r="F49" s="568"/>
      <c r="H49" s="92"/>
      <c r="Z49" s="229"/>
      <c r="AA49" s="229"/>
      <c r="AB49" s="229"/>
      <c r="AC49" s="229"/>
      <c r="AD49" s="229"/>
      <c r="AE49" s="139"/>
      <c r="AF49" s="137"/>
      <c r="AG49" s="137"/>
      <c r="AH49" s="139"/>
      <c r="AI49" s="139"/>
      <c r="AJ49" s="139"/>
      <c r="AK49" s="139"/>
      <c r="AL49" s="139"/>
      <c r="AM49" s="139"/>
      <c r="AN49" s="139"/>
      <c r="AO49" s="139"/>
      <c r="AP49" s="139"/>
    </row>
    <row r="50" spans="1:42" s="71" customFormat="1" ht="33" customHeight="1">
      <c r="A50" s="93"/>
      <c r="B50" s="93"/>
      <c r="C50" s="93"/>
      <c r="D50" s="97"/>
      <c r="E50" s="97"/>
      <c r="F50" s="97"/>
      <c r="H50" s="92"/>
      <c r="Z50" s="229"/>
      <c r="AA50" s="229"/>
      <c r="AB50" s="229"/>
      <c r="AC50" s="229"/>
      <c r="AD50" s="229"/>
      <c r="AE50" s="139"/>
      <c r="AF50" s="137"/>
      <c r="AG50" s="137"/>
      <c r="AH50" s="139"/>
      <c r="AI50" s="139"/>
      <c r="AJ50" s="139"/>
      <c r="AK50" s="139"/>
      <c r="AL50" s="139"/>
      <c r="AM50" s="139"/>
      <c r="AN50" s="139"/>
      <c r="AO50" s="139"/>
      <c r="AP50" s="139"/>
    </row>
    <row r="51" spans="1:42" s="71" customFormat="1" ht="33" customHeight="1">
      <c r="A51" s="92"/>
      <c r="B51" s="77"/>
      <c r="C51" s="74"/>
      <c r="D51" s="74"/>
      <c r="E51" s="74"/>
      <c r="H51" s="92"/>
      <c r="Z51" s="229"/>
      <c r="AA51" s="229"/>
      <c r="AB51" s="229"/>
      <c r="AC51" s="229"/>
      <c r="AD51" s="229"/>
      <c r="AE51" s="139"/>
      <c r="AF51" s="137"/>
      <c r="AG51" s="137"/>
      <c r="AH51" s="139"/>
      <c r="AI51" s="139"/>
      <c r="AJ51" s="139"/>
      <c r="AK51" s="139"/>
      <c r="AL51" s="139"/>
      <c r="AM51" s="139"/>
      <c r="AN51" s="139"/>
      <c r="AO51" s="139"/>
      <c r="AP51" s="139"/>
    </row>
    <row r="52" spans="1:42" s="71" customFormat="1" ht="33" customHeight="1">
      <c r="A52" s="92"/>
      <c r="B52" s="77"/>
      <c r="C52" s="74"/>
      <c r="D52" s="74"/>
      <c r="E52" s="74"/>
      <c r="H52" s="92"/>
      <c r="Z52" s="229"/>
      <c r="AA52" s="229"/>
      <c r="AB52" s="229"/>
      <c r="AC52" s="229"/>
      <c r="AD52" s="229"/>
      <c r="AE52" s="139"/>
      <c r="AF52" s="137"/>
      <c r="AG52" s="137"/>
      <c r="AH52" s="139"/>
      <c r="AI52" s="139"/>
      <c r="AJ52" s="139"/>
      <c r="AK52" s="139"/>
      <c r="AL52" s="139"/>
      <c r="AM52" s="139"/>
      <c r="AN52" s="139"/>
      <c r="AO52" s="139"/>
      <c r="AP52" s="139"/>
    </row>
    <row r="53" spans="1:42" s="71" customFormat="1" ht="33" customHeight="1">
      <c r="A53" s="92"/>
      <c r="B53" s="77"/>
      <c r="C53" s="74"/>
      <c r="D53" s="74"/>
      <c r="E53" s="74"/>
      <c r="H53" s="92"/>
      <c r="Z53" s="229"/>
      <c r="AA53" s="229"/>
      <c r="AB53" s="229"/>
      <c r="AC53" s="229"/>
      <c r="AD53" s="229"/>
      <c r="AE53" s="139"/>
      <c r="AF53" s="137"/>
      <c r="AG53" s="137"/>
      <c r="AH53" s="139"/>
      <c r="AI53" s="139"/>
      <c r="AJ53" s="139"/>
      <c r="AK53" s="139"/>
      <c r="AL53" s="139"/>
      <c r="AM53" s="139"/>
      <c r="AN53" s="139"/>
      <c r="AO53" s="139"/>
      <c r="AP53" s="139"/>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KNkeZaLW+3Sc70JQoyRaln23/RWN12s1eX/6VS8R9SwjlmRJ1s1xyzPxuxj7Npm39PiKoZV3MCVnsr2ZHnGAMw==" saltValue="M7m0EPoB6PU+rGt/vV8Mug==" spinCount="100000" sheet="1" formatColumns="0" formatRows="0" selectLockedCells="1"/>
  <customSheetViews>
    <customSheetView guid="{F2279B93-E4FF-4A81-B734-06F92F73708D}" scale="82" zeroValues="0" hiddenColumns="1">
      <selection activeCell="C5" sqref="C5:F5"/>
      <rowBreaks count="1" manualBreakCount="1">
        <brk id="26" max="5" man="1"/>
      </rowBreaks>
      <pageMargins left="0" right="0" top="0" bottom="0" header="0" footer="0"/>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 right="0" top="0" bottom="0" header="0" footer="0"/>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 right="0" top="0" bottom="0" header="0" footer="0"/>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 right="0" top="0" bottom="0" header="0" footer="0"/>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 right="0" top="0" bottom="0" header="0" footer="0"/>
      <pageSetup scale="95" orientation="portrait" r:id="rId5"/>
      <headerFooter alignWithMargins="0">
        <oddFooter>&amp;L&amp;8Cons. of parking shed, foundation body &amp; Flag post, Dwarf wall around Transit Camp at 765/400kV Pune (New) GIS SS &amp;R&amp;"Book Antiqua,Bold"&amp;8 2014/NIT-13/PACKAGE-F</oddFooter>
      </headerFooter>
    </customSheetView>
    <customSheetView guid="{1A26D3B9-AD8D-4AE9-81F5-E0DF795F4658}" zeroValues="0" hiddenRows="1" topLeftCell="A34">
      <selection activeCell="H26" sqref="H26"/>
      <rowBreaks count="2" manualBreakCount="2">
        <brk id="26" max="5" man="1"/>
        <brk id="33" max="5" man="1"/>
      </rowBreaks>
      <pageMargins left="0" right="0" top="0" bottom="0" header="0" footer="0"/>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 right="0" top="0" bottom="0" header="0" footer="0"/>
      <pageSetup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 right="0" top="0" bottom="0" header="0" footer="0"/>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 right="0" top="0" bottom="0" header="0" footer="0"/>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 right="0" top="0" bottom="0" header="0" footer="0"/>
      <pageSetup scale="95"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 right="0" top="0" bottom="0" header="0" footer="0"/>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 right="0" top="0" bottom="0" header="0" footer="0"/>
      <pageSetup scale="95" orientation="portrait" r:id="rId12"/>
      <headerFooter alignWithMargins="0">
        <oddFooter>&amp;L&amp;8Tower Package-P238-TW04, TL associated with Phase-I Generation Project in Orissa (Part-C)&amp;R&amp;"Book Antiqua,Bold"&amp;8Attachment-13 TW04  / Page &amp;P of &amp;N</oddFooter>
      </headerFooter>
    </customSheetView>
    <customSheetView guid="{BAD0225F-C858-4E40-A5E7-64BB5328C88A}" scale="82" zeroValues="0">
      <selection activeCell="F49" sqref="F49"/>
      <rowBreaks count="1" manualBreakCount="1">
        <brk id="35" max="5" man="1"/>
      </rowBreaks>
      <pageMargins left="0" right="0" top="0" bottom="0" header="0" footer="0"/>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 right="0" top="0" bottom="0" header="0" footer="0"/>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 right="0" top="0" bottom="0" header="0" footer="0"/>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398C7893-3C2A-4DA4-8552-014985533932}" scale="82" zeroValues="0" hiddenColumns="1">
      <selection activeCell="C5" sqref="C5:F5"/>
      <rowBreaks count="1" manualBreakCount="1">
        <brk id="26" max="5" man="1"/>
      </rowBreaks>
      <pageMargins left="0" right="0" top="0" bottom="0" header="0" footer="0"/>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A3:F3"/>
    <mergeCell ref="C5:F5"/>
    <mergeCell ref="B6:C6"/>
    <mergeCell ref="C15:F15"/>
    <mergeCell ref="B17:F17"/>
    <mergeCell ref="B18:F18"/>
    <mergeCell ref="B21:C21"/>
    <mergeCell ref="D49:F49"/>
    <mergeCell ref="B24:C24"/>
    <mergeCell ref="A49:C49"/>
    <mergeCell ref="A41:C41"/>
    <mergeCell ref="A42:C42"/>
    <mergeCell ref="A47:C47"/>
    <mergeCell ref="A46:C46"/>
    <mergeCell ref="A44:C44"/>
    <mergeCell ref="A45:C45"/>
    <mergeCell ref="B29:F29"/>
    <mergeCell ref="D23:F23"/>
    <mergeCell ref="B28:F28"/>
    <mergeCell ref="D21:F21"/>
    <mergeCell ref="A48:C48"/>
    <mergeCell ref="B27:F27"/>
    <mergeCell ref="A43:C43"/>
    <mergeCell ref="B37:C37"/>
    <mergeCell ref="B19:F19"/>
    <mergeCell ref="B20:F20"/>
    <mergeCell ref="D22:F22"/>
    <mergeCell ref="B31:F31"/>
    <mergeCell ref="B30:F30"/>
    <mergeCell ref="B22:C22"/>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I117"/>
  <sheetViews>
    <sheetView workbookViewId="0">
      <selection activeCell="F21" sqref="F21"/>
    </sheetView>
  </sheetViews>
  <sheetFormatPr defaultColWidth="9" defaultRowHeight="15"/>
  <cols>
    <col min="1" max="1" width="15.75" style="206" bestFit="1" customWidth="1"/>
    <col min="2" max="2" width="11.5" style="206" bestFit="1" customWidth="1"/>
    <col min="3" max="5" width="9" style="206"/>
    <col min="6" max="6" width="9.75" style="206" bestFit="1" customWidth="1"/>
    <col min="7" max="16384" width="9" style="206"/>
  </cols>
  <sheetData>
    <row r="1" spans="1:9">
      <c r="A1" s="207">
        <f>ROUND('Sch-5 After Discount'!D29,0)</f>
        <v>0</v>
      </c>
    </row>
    <row r="2" spans="1:9">
      <c r="A2" s="207">
        <f>ROUNDDOWN(A1/100,0)</f>
        <v>0</v>
      </c>
    </row>
    <row r="3" spans="1:9">
      <c r="A3" s="207">
        <f>ROUNDDOWN(A2/10,0)</f>
        <v>0</v>
      </c>
    </row>
    <row r="4" spans="1:9">
      <c r="A4" s="207">
        <f>ROUNDDOWN(A3/100,0)</f>
        <v>0</v>
      </c>
    </row>
    <row r="5" spans="1:9">
      <c r="A5" s="207">
        <f>ROUNDDOWN(A4/100,0)</f>
        <v>0</v>
      </c>
    </row>
    <row r="8" spans="1:9">
      <c r="A8" s="206" t="str">
        <f>I15&amp;" "&amp;I14&amp;" "&amp;I13&amp;" "&amp;I12&amp;" "&amp;I11</f>
        <v>Rupees          only</v>
      </c>
    </row>
    <row r="11" spans="1:9">
      <c r="A11" s="206">
        <f>A1-ROUNDDOWN(A1/100,0)*100</f>
        <v>0</v>
      </c>
      <c r="B11" s="206" t="str">
        <f>VLOOKUP(A11,$A$18:$B$117,2,TRUE)</f>
        <v>zero</v>
      </c>
      <c r="F11" s="206" t="str">
        <f>IF(A11=0, "", B11)</f>
        <v/>
      </c>
      <c r="I11" s="206" t="str">
        <f>F11&amp;" only"</f>
        <v xml:space="preserve"> only</v>
      </c>
    </row>
    <row r="12" spans="1:9">
      <c r="A12" s="206">
        <f>A2-ROUNDDOWN(A2/10,0)*10</f>
        <v>0</v>
      </c>
      <c r="B12" s="206" t="str">
        <f>VLOOKUP(A12,$A$18:$B$117,2,TRUE)</f>
        <v>zero</v>
      </c>
      <c r="C12" s="206" t="s">
        <v>227</v>
      </c>
      <c r="F12" s="206" t="str">
        <f>IF(A12=0, "", B12)</f>
        <v/>
      </c>
      <c r="G12" s="206" t="str">
        <f>IF(A12=0, "", C12)</f>
        <v/>
      </c>
      <c r="I12" s="206" t="str">
        <f>F12&amp;" "&amp;G12</f>
        <v xml:space="preserve"> </v>
      </c>
    </row>
    <row r="13" spans="1:9">
      <c r="A13" s="206">
        <f>A3-ROUNDDOWN(A3/100,0)*100</f>
        <v>0</v>
      </c>
      <c r="B13" s="206" t="str">
        <f>VLOOKUP(A13,$A$18:$B$117,2,TRUE)</f>
        <v>zero</v>
      </c>
      <c r="C13" s="206" t="s">
        <v>228</v>
      </c>
      <c r="F13" s="206" t="str">
        <f>IF(A13=0, "", B13)</f>
        <v/>
      </c>
      <c r="G13" s="206" t="str">
        <f>IF(A13=0, "", C13)</f>
        <v/>
      </c>
      <c r="I13" s="206" t="str">
        <f>F13&amp;" "&amp;G13</f>
        <v xml:space="preserve"> </v>
      </c>
    </row>
    <row r="14" spans="1:9">
      <c r="A14" s="206">
        <f>A4-ROUNDDOWN(A4/100,0)*100</f>
        <v>0</v>
      </c>
      <c r="B14" s="206" t="str">
        <f>VLOOKUP(A14,$A$18:$B$117,2,TRUE)</f>
        <v>zero</v>
      </c>
      <c r="C14" s="206" t="s">
        <v>229</v>
      </c>
      <c r="F14" s="206" t="str">
        <f>IF(A14=0, "", B14)</f>
        <v/>
      </c>
      <c r="G14" s="206" t="str">
        <f>IF(A14=0, "", C14)</f>
        <v/>
      </c>
      <c r="I14" s="206" t="str">
        <f>F14&amp;" "&amp;G14</f>
        <v xml:space="preserve"> </v>
      </c>
    </row>
    <row r="15" spans="1:9">
      <c r="A15" s="206">
        <f>A5-ROUNDDOWN(A5/100,0)*100</f>
        <v>0</v>
      </c>
      <c r="B15" s="206" t="str">
        <f>VLOOKUP(A15,$A$18:$B$117,2,TRUE)</f>
        <v>zero</v>
      </c>
      <c r="C15" s="206" t="s">
        <v>230</v>
      </c>
      <c r="F15" s="206" t="str">
        <f>IF(A15=0, "", B15)</f>
        <v/>
      </c>
      <c r="G15" s="206" t="str">
        <f>IF(A15=0, "", C15)</f>
        <v/>
      </c>
      <c r="I15" s="206" t="str">
        <f>"Rupees"&amp;" " &amp;F15&amp;" "&amp;G15</f>
        <v xml:space="preserve">Rupees  </v>
      </c>
    </row>
    <row r="18" spans="1:2">
      <c r="A18" s="206">
        <v>0</v>
      </c>
      <c r="B18" s="206" t="s">
        <v>231</v>
      </c>
    </row>
    <row r="19" spans="1:2">
      <c r="A19" s="206">
        <v>1</v>
      </c>
      <c r="B19" s="206" t="s">
        <v>232</v>
      </c>
    </row>
    <row r="20" spans="1:2">
      <c r="A20" s="206">
        <v>2</v>
      </c>
      <c r="B20" s="206" t="s">
        <v>233</v>
      </c>
    </row>
    <row r="21" spans="1:2">
      <c r="A21" s="206">
        <v>3</v>
      </c>
      <c r="B21" s="206" t="s">
        <v>234</v>
      </c>
    </row>
    <row r="22" spans="1:2">
      <c r="A22" s="206">
        <v>4</v>
      </c>
      <c r="B22" s="206" t="s">
        <v>235</v>
      </c>
    </row>
    <row r="23" spans="1:2">
      <c r="A23" s="206">
        <v>5</v>
      </c>
      <c r="B23" s="206" t="s">
        <v>236</v>
      </c>
    </row>
    <row r="24" spans="1:2">
      <c r="A24" s="206">
        <v>6</v>
      </c>
      <c r="B24" s="206" t="s">
        <v>237</v>
      </c>
    </row>
    <row r="25" spans="1:2">
      <c r="A25" s="206">
        <v>7</v>
      </c>
      <c r="B25" s="206" t="s">
        <v>238</v>
      </c>
    </row>
    <row r="26" spans="1:2">
      <c r="A26" s="206">
        <v>8</v>
      </c>
      <c r="B26" s="206" t="s">
        <v>239</v>
      </c>
    </row>
    <row r="27" spans="1:2">
      <c r="A27" s="206">
        <v>9</v>
      </c>
      <c r="B27" s="206" t="s">
        <v>240</v>
      </c>
    </row>
    <row r="28" spans="1:2">
      <c r="A28" s="206">
        <v>10</v>
      </c>
      <c r="B28" s="206" t="s">
        <v>241</v>
      </c>
    </row>
    <row r="29" spans="1:2">
      <c r="A29" s="206">
        <v>11</v>
      </c>
      <c r="B29" s="206" t="s">
        <v>242</v>
      </c>
    </row>
    <row r="30" spans="1:2">
      <c r="A30" s="206">
        <v>12</v>
      </c>
      <c r="B30" s="206" t="s">
        <v>243</v>
      </c>
    </row>
    <row r="31" spans="1:2">
      <c r="A31" s="206">
        <v>13</v>
      </c>
      <c r="B31" s="206" t="s">
        <v>244</v>
      </c>
    </row>
    <row r="32" spans="1:2">
      <c r="A32" s="206">
        <v>14</v>
      </c>
      <c r="B32" s="206" t="s">
        <v>245</v>
      </c>
    </row>
    <row r="33" spans="1:2">
      <c r="A33" s="206">
        <v>15</v>
      </c>
      <c r="B33" s="206" t="s">
        <v>246</v>
      </c>
    </row>
    <row r="34" spans="1:2">
      <c r="A34" s="206">
        <v>16</v>
      </c>
      <c r="B34" s="206" t="s">
        <v>247</v>
      </c>
    </row>
    <row r="35" spans="1:2">
      <c r="A35" s="206">
        <v>17</v>
      </c>
      <c r="B35" s="206" t="s">
        <v>248</v>
      </c>
    </row>
    <row r="36" spans="1:2">
      <c r="A36" s="206">
        <v>18</v>
      </c>
      <c r="B36" s="206" t="s">
        <v>249</v>
      </c>
    </row>
    <row r="37" spans="1:2">
      <c r="A37" s="206">
        <v>19</v>
      </c>
      <c r="B37" s="206" t="s">
        <v>250</v>
      </c>
    </row>
    <row r="38" spans="1:2">
      <c r="A38" s="206">
        <v>20</v>
      </c>
      <c r="B38" s="206" t="s">
        <v>251</v>
      </c>
    </row>
    <row r="39" spans="1:2">
      <c r="A39" s="206">
        <v>21</v>
      </c>
      <c r="B39" s="206" t="s">
        <v>252</v>
      </c>
    </row>
    <row r="40" spans="1:2">
      <c r="A40" s="206">
        <v>22</v>
      </c>
      <c r="B40" s="206" t="s">
        <v>253</v>
      </c>
    </row>
    <row r="41" spans="1:2">
      <c r="A41" s="206">
        <v>23</v>
      </c>
      <c r="B41" s="206" t="s">
        <v>254</v>
      </c>
    </row>
    <row r="42" spans="1:2">
      <c r="A42" s="206">
        <v>24</v>
      </c>
      <c r="B42" s="206" t="s">
        <v>255</v>
      </c>
    </row>
    <row r="43" spans="1:2">
      <c r="A43" s="206">
        <v>25</v>
      </c>
      <c r="B43" s="206" t="s">
        <v>256</v>
      </c>
    </row>
    <row r="44" spans="1:2">
      <c r="A44" s="206">
        <v>26</v>
      </c>
      <c r="B44" s="206" t="s">
        <v>257</v>
      </c>
    </row>
    <row r="45" spans="1:2">
      <c r="A45" s="206">
        <v>27</v>
      </c>
      <c r="B45" s="206" t="s">
        <v>258</v>
      </c>
    </row>
    <row r="46" spans="1:2">
      <c r="A46" s="206">
        <v>28</v>
      </c>
      <c r="B46" s="206" t="s">
        <v>259</v>
      </c>
    </row>
    <row r="47" spans="1:2">
      <c r="A47" s="206">
        <v>29</v>
      </c>
      <c r="B47" s="206" t="s">
        <v>260</v>
      </c>
    </row>
    <row r="48" spans="1:2">
      <c r="A48" s="206">
        <v>30</v>
      </c>
      <c r="B48" s="206" t="s">
        <v>261</v>
      </c>
    </row>
    <row r="49" spans="1:2">
      <c r="A49" s="206">
        <v>31</v>
      </c>
      <c r="B49" s="206" t="s">
        <v>262</v>
      </c>
    </row>
    <row r="50" spans="1:2">
      <c r="A50" s="206">
        <v>32</v>
      </c>
      <c r="B50" s="206" t="s">
        <v>263</v>
      </c>
    </row>
    <row r="51" spans="1:2">
      <c r="A51" s="206">
        <v>33</v>
      </c>
      <c r="B51" s="206" t="s">
        <v>264</v>
      </c>
    </row>
    <row r="52" spans="1:2">
      <c r="A52" s="206">
        <v>34</v>
      </c>
      <c r="B52" s="206" t="s">
        <v>265</v>
      </c>
    </row>
    <row r="53" spans="1:2">
      <c r="A53" s="206">
        <v>35</v>
      </c>
      <c r="B53" s="206" t="s">
        <v>266</v>
      </c>
    </row>
    <row r="54" spans="1:2">
      <c r="A54" s="206">
        <v>36</v>
      </c>
      <c r="B54" s="206" t="s">
        <v>267</v>
      </c>
    </row>
    <row r="55" spans="1:2">
      <c r="A55" s="206">
        <v>37</v>
      </c>
      <c r="B55" s="206" t="s">
        <v>268</v>
      </c>
    </row>
    <row r="56" spans="1:2">
      <c r="A56" s="206">
        <v>38</v>
      </c>
      <c r="B56" s="206" t="s">
        <v>269</v>
      </c>
    </row>
    <row r="57" spans="1:2">
      <c r="A57" s="206">
        <v>39</v>
      </c>
      <c r="B57" s="206" t="s">
        <v>270</v>
      </c>
    </row>
    <row r="58" spans="1:2">
      <c r="A58" s="206">
        <v>40</v>
      </c>
      <c r="B58" s="206" t="s">
        <v>271</v>
      </c>
    </row>
    <row r="59" spans="1:2">
      <c r="A59" s="206">
        <v>41</v>
      </c>
      <c r="B59" s="206" t="s">
        <v>272</v>
      </c>
    </row>
    <row r="60" spans="1:2">
      <c r="A60" s="206">
        <v>42</v>
      </c>
      <c r="B60" s="206" t="s">
        <v>273</v>
      </c>
    </row>
    <row r="61" spans="1:2">
      <c r="A61" s="206">
        <v>43</v>
      </c>
      <c r="B61" s="206" t="s">
        <v>274</v>
      </c>
    </row>
    <row r="62" spans="1:2">
      <c r="A62" s="206">
        <v>44</v>
      </c>
      <c r="B62" s="206" t="s">
        <v>275</v>
      </c>
    </row>
    <row r="63" spans="1:2">
      <c r="A63" s="206">
        <v>45</v>
      </c>
      <c r="B63" s="206" t="s">
        <v>276</v>
      </c>
    </row>
    <row r="64" spans="1:2">
      <c r="A64" s="206">
        <v>46</v>
      </c>
      <c r="B64" s="206" t="s">
        <v>277</v>
      </c>
    </row>
    <row r="65" spans="1:2">
      <c r="A65" s="206">
        <v>47</v>
      </c>
      <c r="B65" s="206" t="s">
        <v>278</v>
      </c>
    </row>
    <row r="66" spans="1:2">
      <c r="A66" s="206">
        <v>48</v>
      </c>
      <c r="B66" s="206" t="s">
        <v>279</v>
      </c>
    </row>
    <row r="67" spans="1:2">
      <c r="A67" s="206">
        <v>49</v>
      </c>
      <c r="B67" s="206" t="s">
        <v>280</v>
      </c>
    </row>
    <row r="68" spans="1:2">
      <c r="A68" s="206">
        <v>50</v>
      </c>
      <c r="B68" s="206" t="s">
        <v>281</v>
      </c>
    </row>
    <row r="69" spans="1:2">
      <c r="A69" s="206">
        <v>51</v>
      </c>
      <c r="B69" s="206" t="s">
        <v>282</v>
      </c>
    </row>
    <row r="70" spans="1:2">
      <c r="A70" s="206">
        <v>52</v>
      </c>
      <c r="B70" s="206" t="s">
        <v>283</v>
      </c>
    </row>
    <row r="71" spans="1:2">
      <c r="A71" s="206">
        <v>53</v>
      </c>
      <c r="B71" s="206" t="s">
        <v>284</v>
      </c>
    </row>
    <row r="72" spans="1:2">
      <c r="A72" s="206">
        <v>54</v>
      </c>
      <c r="B72" s="206" t="s">
        <v>285</v>
      </c>
    </row>
    <row r="73" spans="1:2">
      <c r="A73" s="206">
        <v>55</v>
      </c>
      <c r="B73" s="206" t="s">
        <v>286</v>
      </c>
    </row>
    <row r="74" spans="1:2">
      <c r="A74" s="206">
        <v>56</v>
      </c>
      <c r="B74" s="206" t="s">
        <v>287</v>
      </c>
    </row>
    <row r="75" spans="1:2">
      <c r="A75" s="206">
        <v>57</v>
      </c>
      <c r="B75" s="206" t="s">
        <v>288</v>
      </c>
    </row>
    <row r="76" spans="1:2">
      <c r="A76" s="206">
        <v>58</v>
      </c>
      <c r="B76" s="206" t="s">
        <v>289</v>
      </c>
    </row>
    <row r="77" spans="1:2">
      <c r="A77" s="206">
        <v>59</v>
      </c>
      <c r="B77" s="206" t="s">
        <v>290</v>
      </c>
    </row>
    <row r="78" spans="1:2">
      <c r="A78" s="206">
        <v>60</v>
      </c>
      <c r="B78" s="206" t="s">
        <v>291</v>
      </c>
    </row>
    <row r="79" spans="1:2">
      <c r="A79" s="206">
        <v>61</v>
      </c>
      <c r="B79" s="206" t="s">
        <v>292</v>
      </c>
    </row>
    <row r="80" spans="1:2">
      <c r="A80" s="206">
        <v>62</v>
      </c>
      <c r="B80" s="206" t="s">
        <v>293</v>
      </c>
    </row>
    <row r="81" spans="1:2">
      <c r="A81" s="206">
        <v>63</v>
      </c>
      <c r="B81" s="206" t="s">
        <v>294</v>
      </c>
    </row>
    <row r="82" spans="1:2">
      <c r="A82" s="206">
        <v>64</v>
      </c>
      <c r="B82" s="206" t="s">
        <v>295</v>
      </c>
    </row>
    <row r="83" spans="1:2">
      <c r="A83" s="206">
        <v>65</v>
      </c>
      <c r="B83" s="206" t="s">
        <v>296</v>
      </c>
    </row>
    <row r="84" spans="1:2">
      <c r="A84" s="206">
        <v>66</v>
      </c>
      <c r="B84" s="206" t="s">
        <v>297</v>
      </c>
    </row>
    <row r="85" spans="1:2">
      <c r="A85" s="206">
        <v>67</v>
      </c>
      <c r="B85" s="206" t="s">
        <v>298</v>
      </c>
    </row>
    <row r="86" spans="1:2">
      <c r="A86" s="206">
        <v>68</v>
      </c>
      <c r="B86" s="206" t="s">
        <v>299</v>
      </c>
    </row>
    <row r="87" spans="1:2">
      <c r="A87" s="206">
        <v>69</v>
      </c>
      <c r="B87" s="206" t="s">
        <v>300</v>
      </c>
    </row>
    <row r="88" spans="1:2">
      <c r="A88" s="206">
        <v>70</v>
      </c>
      <c r="B88" s="206" t="s">
        <v>301</v>
      </c>
    </row>
    <row r="89" spans="1:2">
      <c r="A89" s="206">
        <v>71</v>
      </c>
      <c r="B89" s="206" t="s">
        <v>302</v>
      </c>
    </row>
    <row r="90" spans="1:2">
      <c r="A90" s="206">
        <v>72</v>
      </c>
      <c r="B90" s="206" t="s">
        <v>303</v>
      </c>
    </row>
    <row r="91" spans="1:2">
      <c r="A91" s="206">
        <v>73</v>
      </c>
      <c r="B91" s="206" t="s">
        <v>304</v>
      </c>
    </row>
    <row r="92" spans="1:2">
      <c r="A92" s="206">
        <v>74</v>
      </c>
      <c r="B92" s="206" t="s">
        <v>305</v>
      </c>
    </row>
    <row r="93" spans="1:2">
      <c r="A93" s="206">
        <v>75</v>
      </c>
      <c r="B93" s="206" t="s">
        <v>306</v>
      </c>
    </row>
    <row r="94" spans="1:2">
      <c r="A94" s="206">
        <v>76</v>
      </c>
      <c r="B94" s="206" t="s">
        <v>307</v>
      </c>
    </row>
    <row r="95" spans="1:2">
      <c r="A95" s="206">
        <v>77</v>
      </c>
      <c r="B95" s="206" t="s">
        <v>308</v>
      </c>
    </row>
    <row r="96" spans="1:2">
      <c r="A96" s="206">
        <v>78</v>
      </c>
      <c r="B96" s="206" t="s">
        <v>309</v>
      </c>
    </row>
    <row r="97" spans="1:2">
      <c r="A97" s="206">
        <v>79</v>
      </c>
      <c r="B97" s="206" t="s">
        <v>310</v>
      </c>
    </row>
    <row r="98" spans="1:2">
      <c r="A98" s="206">
        <v>80</v>
      </c>
      <c r="B98" s="206" t="s">
        <v>311</v>
      </c>
    </row>
    <row r="99" spans="1:2">
      <c r="A99" s="206">
        <v>81</v>
      </c>
      <c r="B99" s="206" t="s">
        <v>312</v>
      </c>
    </row>
    <row r="100" spans="1:2">
      <c r="A100" s="206">
        <v>82</v>
      </c>
      <c r="B100" s="206" t="s">
        <v>313</v>
      </c>
    </row>
    <row r="101" spans="1:2">
      <c r="A101" s="206">
        <v>83</v>
      </c>
      <c r="B101" s="206" t="s">
        <v>314</v>
      </c>
    </row>
    <row r="102" spans="1:2">
      <c r="A102" s="206">
        <v>84</v>
      </c>
      <c r="B102" s="206" t="s">
        <v>315</v>
      </c>
    </row>
    <row r="103" spans="1:2">
      <c r="A103" s="206">
        <v>85</v>
      </c>
      <c r="B103" s="206" t="s">
        <v>316</v>
      </c>
    </row>
    <row r="104" spans="1:2">
      <c r="A104" s="206">
        <v>86</v>
      </c>
      <c r="B104" s="206" t="s">
        <v>317</v>
      </c>
    </row>
    <row r="105" spans="1:2">
      <c r="A105" s="206">
        <v>87</v>
      </c>
      <c r="B105" s="206" t="s">
        <v>318</v>
      </c>
    </row>
    <row r="106" spans="1:2">
      <c r="A106" s="206">
        <v>88</v>
      </c>
      <c r="B106" s="206" t="s">
        <v>319</v>
      </c>
    </row>
    <row r="107" spans="1:2">
      <c r="A107" s="206">
        <v>89</v>
      </c>
      <c r="B107" s="206" t="s">
        <v>320</v>
      </c>
    </row>
    <row r="108" spans="1:2">
      <c r="A108" s="206">
        <v>90</v>
      </c>
      <c r="B108" s="206" t="s">
        <v>321</v>
      </c>
    </row>
    <row r="109" spans="1:2">
      <c r="A109" s="206">
        <v>91</v>
      </c>
      <c r="B109" s="206" t="s">
        <v>322</v>
      </c>
    </row>
    <row r="110" spans="1:2">
      <c r="A110" s="206">
        <v>92</v>
      </c>
      <c r="B110" s="206" t="s">
        <v>323</v>
      </c>
    </row>
    <row r="111" spans="1:2">
      <c r="A111" s="206">
        <v>93</v>
      </c>
      <c r="B111" s="206" t="s">
        <v>324</v>
      </c>
    </row>
    <row r="112" spans="1:2">
      <c r="A112" s="206">
        <v>94</v>
      </c>
      <c r="B112" s="206" t="s">
        <v>325</v>
      </c>
    </row>
    <row r="113" spans="1:2">
      <c r="A113" s="206">
        <v>95</v>
      </c>
      <c r="B113" s="206" t="s">
        <v>326</v>
      </c>
    </row>
    <row r="114" spans="1:2">
      <c r="A114" s="206">
        <v>96</v>
      </c>
      <c r="B114" s="206" t="s">
        <v>327</v>
      </c>
    </row>
    <row r="115" spans="1:2">
      <c r="A115" s="206">
        <v>97</v>
      </c>
      <c r="B115" s="206" t="s">
        <v>328</v>
      </c>
    </row>
    <row r="116" spans="1:2">
      <c r="A116" s="206">
        <v>98</v>
      </c>
      <c r="B116" s="206" t="s">
        <v>329</v>
      </c>
    </row>
    <row r="117" spans="1:2">
      <c r="A117" s="206">
        <v>99</v>
      </c>
      <c r="B117" s="206" t="s">
        <v>330</v>
      </c>
    </row>
  </sheetData>
  <customSheetViews>
    <customSheetView guid="{F2279B93-E4FF-4A81-B734-06F92F73708D}" state="hidden">
      <selection activeCell="F21" sqref="F21"/>
      <pageMargins left="0" right="0" top="0" bottom="0" header="0" footer="0"/>
    </customSheetView>
    <customSheetView guid="{C3C2F6BE-1796-4187-BF38-BACEF6057F57}" state="hidden">
      <selection activeCell="F21" sqref="F21"/>
      <pageMargins left="0" right="0" top="0" bottom="0" header="0" footer="0"/>
    </customSheetView>
    <customSheetView guid="{5E2FF645-A015-403E-863B-BADF6B75C7D1}" state="hidden">
      <selection activeCell="F21" sqref="F21"/>
      <pageMargins left="0" right="0" top="0" bottom="0" header="0" footer="0"/>
    </customSheetView>
    <customSheetView guid="{25334923-91A5-4F88-9A10-8FA88873EC26}" state="hidden">
      <selection activeCell="F21" sqref="F21"/>
      <pageMargins left="0" right="0" top="0" bottom="0" header="0" footer="0"/>
    </customSheetView>
    <customSheetView guid="{4F47A486-EA66-4D4B-9D65-1ABEAC31AACE}" state="hidden">
      <selection activeCell="F21" sqref="F21"/>
      <pageMargins left="0" right="0" top="0" bottom="0" header="0" footer="0"/>
    </customSheetView>
    <customSheetView guid="{8DC3BA4D-7811-4245-A3D0-7EE4A8A001CA}" state="hidden">
      <selection activeCell="F21" sqref="F21"/>
      <pageMargins left="0" right="0" top="0" bottom="0" header="0" footer="0"/>
    </customSheetView>
    <customSheetView guid="{BAD0225F-C858-4E40-A5E7-64BB5328C88A}" state="hidden">
      <selection activeCell="F21" sqref="F21"/>
      <pageMargins left="0" right="0" top="0" bottom="0" header="0" footer="0"/>
    </customSheetView>
    <customSheetView guid="{CF0E662C-D3BC-4297-99E8-62C40B3B7AD9}" state="hidden">
      <selection activeCell="F21" sqref="F21"/>
      <pageMargins left="0" right="0" top="0" bottom="0" header="0" footer="0"/>
    </customSheetView>
    <customSheetView guid="{BEF72719-4CCF-4C9B-95F6-0F3535FF30B3}" state="hidden">
      <selection activeCell="F21" sqref="F21"/>
      <pageMargins left="0" right="0" top="0" bottom="0" header="0" footer="0"/>
    </customSheetView>
    <customSheetView guid="{398C7893-3C2A-4DA4-8552-014985533932}" state="hidden">
      <selection activeCell="F21" sqref="F21"/>
      <pageMargins left="0" right="0" top="0" bottom="0" header="0" footer="0"/>
    </customSheetView>
  </customSheetViews>
  <pageMargins left="0.7" right="0.7" top="0.75" bottom="0.75" header="0.3" footer="0.3"/>
</worksheet>
</file>

<file path=docMetadata/LabelInfo.xml><?xml version="1.0" encoding="utf-8"?>
<clbl:labelList xmlns:clbl="http://schemas.microsoft.com/office/2020/mipLabelMetadata">
  <clbl:label id="{67de828d-f69d-40d4-9531-ce724429a5c7}"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Manager/>
  <Company>POWERGRID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PGCIL</dc:creator>
  <cp:keywords/>
  <dc:description/>
  <cp:lastModifiedBy>Vijay Rambhau Likhar {विजय आर. लिखार}</cp:lastModifiedBy>
  <cp:revision/>
  <dcterms:created xsi:type="dcterms:W3CDTF">2001-07-26T10:23:15Z</dcterms:created>
  <dcterms:modified xsi:type="dcterms:W3CDTF">2026-09-22T05:22:54Z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de828d-f69d-40d4-9531-ce724429a5c7_Enabled">
    <vt:lpwstr>true</vt:lpwstr>
  </property>
  <property fmtid="{D5CDD505-2E9C-101B-9397-08002B2CF9AE}" pid="3" name="MSIP_Label_67de828d-f69d-40d4-9531-ce724429a5c7_SetDate">
    <vt:lpwstr>2025-11-20T11:37:00Z</vt:lpwstr>
  </property>
  <property fmtid="{D5CDD505-2E9C-101B-9397-08002B2CF9AE}" pid="4" name="MSIP_Label_67de828d-f69d-40d4-9531-ce724429a5c7_Method">
    <vt:lpwstr>Privileged</vt:lpwstr>
  </property>
  <property fmtid="{D5CDD505-2E9C-101B-9397-08002B2CF9AE}" pid="5" name="MSIP_Label_67de828d-f69d-40d4-9531-ce724429a5c7_Name">
    <vt:lpwstr>Unrestricted-IT</vt:lpwstr>
  </property>
  <property fmtid="{D5CDD505-2E9C-101B-9397-08002B2CF9AE}" pid="6" name="MSIP_Label_67de828d-f69d-40d4-9531-ce724429a5c7_SiteId">
    <vt:lpwstr>7048075c-52c2-4a40-8e7c-5c5a5573c87f</vt:lpwstr>
  </property>
  <property fmtid="{D5CDD505-2E9C-101B-9397-08002B2CF9AE}" pid="7" name="MSIP_Label_67de828d-f69d-40d4-9531-ce724429a5c7_ActionId">
    <vt:lpwstr>af49eb41-6275-42b5-82d1-8efef0d33e75</vt:lpwstr>
  </property>
  <property fmtid="{D5CDD505-2E9C-101B-9397-08002B2CF9AE}" pid="8" name="MSIP_Label_67de828d-f69d-40d4-9531-ce724429a5c7_ContentBits">
    <vt:lpwstr>0</vt:lpwstr>
  </property>
  <property fmtid="{D5CDD505-2E9C-101B-9397-08002B2CF9AE}" pid="9" name="MSIP_Label_67de828d-f69d-40d4-9531-ce724429a5c7_Tag">
    <vt:lpwstr>10, 0, 1, 1</vt:lpwstr>
  </property>
</Properties>
</file>