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Insha/WC 4393 Cable Trench Raichur/2. Bid Docs/"/>
    </mc:Choice>
  </mc:AlternateContent>
  <xr:revisionPtr revIDLastSave="141" documentId="13_ncr:1_{F458D59E-E560-4D0D-A2CC-7634CB87CF50}" xr6:coauthVersionLast="47" xr6:coauthVersionMax="47" xr10:uidLastSave="{E8926220-E022-4417-AD3A-1A1356E4DF67}"/>
  <workbookProtection workbookAlgorithmName="SHA-512" workbookHashValue="K/TfKVZUGomtxSb+Vd9X6hamvYq+cCIMyFfcSskJQz8K04a1qvuItQfUx4Z0rLtVhHf5icnhFSwl1GX43Ip2Gg==" workbookSaltValue="SOXtU9X3LK5Mx17xfZt8sQ==" workbookSpinCount="100000"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s>
  <definedNames>
    <definedName name="\A" localSheetId="0">#REF!</definedName>
    <definedName name="\A">#REF!</definedName>
    <definedName name="\aa" localSheetId="0">#REF!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'[3]Sch-1a'!#REF!</definedName>
    <definedName name="date">#REF!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Bidder'!$A$1:$C$22</definedName>
    <definedName name="_xlnm.Print_Area" localSheetId="4">'Schedule-I'!$A$1:$Q$45</definedName>
    <definedName name="_xlnm.Print_Area" localSheetId="5">'Schedule-II'!$A$1:$M$19</definedName>
    <definedName name="_xlnm.Print_Titles" localSheetId="4">'Schedule-I'!$9:$9</definedName>
    <definedName name="printedname">#REF!</definedName>
    <definedName name="_xlnm.Recorder" localSheetId="0">#REF!</definedName>
    <definedName name="_xlnm.Recorder">#REF!</definedName>
    <definedName name="TEST" localSheetId="0">#REF!</definedName>
    <definedName name="TEST">#REF!</definedName>
    <definedName name="ttt">#REF!</definedName>
    <definedName name="typeofbidder">#REF!</definedName>
    <definedName name="uuu">#REF!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3545AE1A_D3DD_4FC8_880A_180A3F66AD42_.wvu.Cols" localSheetId="2" hidden="1">'Attach 10 IP'!$K:$P</definedName>
    <definedName name="Z_3545AE1A_D3DD_4FC8_880A_180A3F66AD42_.wvu.Cols" localSheetId="0" hidden="1">'Name of Bidder'!#REF!,'Name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Bidder'!$A$1:$C$21</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Bidder'!#REF!,'Name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Bidder'!$A$1:$C$21</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Bidder'!#REF!,'Name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Bidder'!$A$1:$C$21</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Bidder'!#REF!,'Name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Bidder'!$A$1:$C$21</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Bidder'!#REF!,'Name of Bidder'!$E:$R</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Bidder'!$A$1:$C$21</definedName>
    <definedName name="Z_6F637C86_117D_4792_B5D4_37E20B1C50B5_.wvu.Rows" localSheetId="2" hidden="1">'Attach 10 IP'!$42:$44</definedName>
    <definedName name="Z_6F637C86_117D_4792_B5D4_37E20B1C50B5_.wvu.Rows" localSheetId="0" hidden="1">'Name of Bidder'!$6:$8,'Name of Bidder'!$13:$15,'Name of Bidder'!#REF!</definedName>
    <definedName name="Z_6F637C86_117D_4792_B5D4_37E20B1C50B5_.wvu.Rows" localSheetId="3" hidden="1">'N-W (Cr.)'!$1:$119</definedName>
    <definedName name="Z_71DFD631_F0FC_4D77_B088_495FC5677788_.wvu.Cols" localSheetId="2" hidden="1">'Attach 10 IP'!$K:$P</definedName>
    <definedName name="Z_71DFD631_F0FC_4D77_B088_495FC5677788_.wvu.Cols" localSheetId="3" hidden="1">'N-W (Cr.)'!$C:$C,'N-W (Cr.)'!$F:$U</definedName>
    <definedName name="Z_71DFD631_F0FC_4D77_B088_495FC5677788_.wvu.PrintArea" localSheetId="1" hidden="1">'Attach 10'!$A$1:$E$27</definedName>
    <definedName name="Z_71DFD631_F0FC_4D77_B088_495FC5677788_.wvu.PrintArea" localSheetId="2" hidden="1">'Attach 10 IP'!$A$8:$I$223</definedName>
    <definedName name="Z_71DFD631_F0FC_4D77_B088_495FC5677788_.wvu.PrintArea" localSheetId="7" hidden="1">'Bid Form'!$A$1:$F$53</definedName>
    <definedName name="Z_71DFD631_F0FC_4D77_B088_495FC5677788_.wvu.PrintArea" localSheetId="0" hidden="1">'Name of Bidder'!$A$1:$C$21</definedName>
    <definedName name="Z_71DFD631_F0FC_4D77_B088_495FC5677788_.wvu.PrintArea" localSheetId="4" hidden="1">'Schedule-I'!$A$1:$Q$11</definedName>
    <definedName name="Z_71DFD631_F0FC_4D77_B088_495FC5677788_.wvu.PrintArea" localSheetId="5" hidden="1">'Schedule-II'!$A$1:$L$18</definedName>
    <definedName name="Z_71DFD631_F0FC_4D77_B088_495FC5677788_.wvu.PrintTitles" localSheetId="4" hidden="1">'Schedule-I'!$9:$9</definedName>
    <definedName name="Z_71DFD631_F0FC_4D77_B088_495FC5677788_.wvu.Rows" localSheetId="2" hidden="1">'Attach 10 IP'!$42:$44</definedName>
    <definedName name="Z_71DFD631_F0FC_4D77_B088_495FC5677788_.wvu.Rows" localSheetId="0" hidden="1">'Name of Bidder'!$6:$8,'Name of Bidder'!$13:$15,'Name of Bidder'!#REF!</definedName>
    <definedName name="Z_71DFD631_F0FC_4D77_B088_495FC5677788_.wvu.Rows" localSheetId="3" hidden="1">'N-W (Cr.)'!$1:$119</definedName>
    <definedName name="Z_768FBB31_C98F_42D8_8A21_9E4C92CB0C4E_.wvu.Cols" localSheetId="2" hidden="1">'Attach 10 IP'!$K:$P</definedName>
    <definedName name="Z_768FBB31_C98F_42D8_8A21_9E4C92CB0C4E_.wvu.Cols" localSheetId="0" hidden="1">'Name of Bidder'!$D:$G</definedName>
    <definedName name="Z_768FBB31_C98F_42D8_8A21_9E4C92CB0C4E_.wvu.Cols" localSheetId="3" hidden="1">'N-W (Cr.)'!$C:$C,'N-W (Cr.)'!$F:$U</definedName>
    <definedName name="Z_768FBB31_C98F_42D8_8A21_9E4C92CB0C4E_.wvu.Cols" localSheetId="5" hidden="1">'Schedule-II'!$N:$P</definedName>
    <definedName name="Z_768FBB31_C98F_42D8_8A21_9E4C92CB0C4E_.wvu.PrintArea" localSheetId="1" hidden="1">'Attach 10'!$A$1:$E$27</definedName>
    <definedName name="Z_768FBB31_C98F_42D8_8A21_9E4C92CB0C4E_.wvu.PrintArea" localSheetId="2" hidden="1">'Attach 10 IP'!$A$8:$I$223</definedName>
    <definedName name="Z_768FBB31_C98F_42D8_8A21_9E4C92CB0C4E_.wvu.PrintArea" localSheetId="7" hidden="1">'Bid Form'!$A$1:$F$53</definedName>
    <definedName name="Z_768FBB31_C98F_42D8_8A21_9E4C92CB0C4E_.wvu.PrintArea" localSheetId="0" hidden="1">'Name of Bidder'!$A$1:$C$22</definedName>
    <definedName name="Z_768FBB31_C98F_42D8_8A21_9E4C92CB0C4E_.wvu.PrintArea" localSheetId="4" hidden="1">'Schedule-I'!$A$1:$Q$45</definedName>
    <definedName name="Z_768FBB31_C98F_42D8_8A21_9E4C92CB0C4E_.wvu.PrintArea" localSheetId="5" hidden="1">'Schedule-II'!$A$1:$M$19</definedName>
    <definedName name="Z_768FBB31_C98F_42D8_8A21_9E4C92CB0C4E_.wvu.PrintTitles" localSheetId="4" hidden="1">'Schedule-I'!$9:$9</definedName>
    <definedName name="Z_768FBB31_C98F_42D8_8A21_9E4C92CB0C4E_.wvu.Rows" localSheetId="2" hidden="1">'Attach 10 IP'!$42:$44</definedName>
    <definedName name="Z_768FBB31_C98F_42D8_8A21_9E4C92CB0C4E_.wvu.Rows" localSheetId="0" hidden="1">'Name of Bidder'!$6:$8</definedName>
    <definedName name="Z_768FBB31_C98F_42D8_8A21_9E4C92CB0C4E_.wvu.Rows" localSheetId="3" hidden="1">'N-W (Cr.)'!$1:$119</definedName>
    <definedName name="Z_863DE73B_EDD5_4C94_B877_7C156CB081F7_.wvu.Cols" localSheetId="2" hidden="1">'Attach 10 IP'!$K:$P</definedName>
    <definedName name="Z_863DE73B_EDD5_4C94_B877_7C156CB081F7_.wvu.Cols" localSheetId="0" hidden="1">'Name of Bidder'!#REF!,'Name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Bidder'!$A$1:$C$21</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Bidder'!#REF!</definedName>
    <definedName name="Z_902C40DA_376E_410F_87E5_8188D8393A84_.wvu.PrintArea" localSheetId="0" hidden="1">'Name of Bidder'!$A$1:$C$21</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Bidder'!#REF!,'Name of Bidder'!$E:$R</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Bidder'!$A$1:$C$21</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Bidder'!#REF!,'Name of Bidder'!$E:$R</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Bidder'!$A$1:$C$21</definedName>
    <definedName name="Z_A60C0BDD_7FB1_4EBA_A0E1_529280DA1A28_.wvu.Rows" localSheetId="2" hidden="1">'Attach 10 IP'!$42:$44</definedName>
    <definedName name="Z_A60C0BDD_7FB1_4EBA_A0E1_529280DA1A28_.wvu.Rows" localSheetId="0" hidden="1">'Name of Bidder'!$6:$8,'Name of Bidder'!$13:$15,'Name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Bidder'!#REF!,'Name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Bidder'!$A$1:$C$21</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Bidder'!#REF!,'Name of Bidder'!$E:$R</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Bidder'!$A$1:$C$21</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Bidder'!#REF!</definedName>
    <definedName name="Z_E6F7301F_B7DF_4D80_9428_3CD22143194F_.wvu.PrintArea" localSheetId="0" hidden="1">'Name of Bidder'!$A$1:$C$21</definedName>
    <definedName name="Z_E6F7301F_B7DF_4D80_9428_3CD22143194F_.wvu.Rows" localSheetId="0" hidden="1">'Name of Bidder'!#REF!</definedName>
    <definedName name="Z_ECEBABD0_566A_41C4_AA9A_38EA30EFEDA8_.wvu.PrintArea" localSheetId="1" hidden="1">'Attach 10'!$A$1:$E$29</definedName>
    <definedName name="Z_F3854C08_3477_4F6D_851C_40DFA3C6F6FE_.wvu.Cols" localSheetId="2" hidden="1">'Attach 10 IP'!$K:$P</definedName>
    <definedName name="Z_F3854C08_3477_4F6D_851C_40DFA3C6F6FE_.wvu.Cols" localSheetId="0" hidden="1">'Name of Bidder'!$D:$G</definedName>
    <definedName name="Z_F3854C08_3477_4F6D_851C_40DFA3C6F6FE_.wvu.Cols" localSheetId="3" hidden="1">'N-W (Cr.)'!$C:$C,'N-W (Cr.)'!$F:$U</definedName>
    <definedName name="Z_F3854C08_3477_4F6D_851C_40DFA3C6F6FE_.wvu.Cols" localSheetId="5" hidden="1">'Schedule-II'!$N:$O</definedName>
    <definedName name="Z_F3854C08_3477_4F6D_851C_40DFA3C6F6FE_.wvu.PrintArea" localSheetId="1" hidden="1">'Attach 10'!$A$1:$E$27</definedName>
    <definedName name="Z_F3854C08_3477_4F6D_851C_40DFA3C6F6FE_.wvu.PrintArea" localSheetId="2" hidden="1">'Attach 10 IP'!$A$8:$I$223</definedName>
    <definedName name="Z_F3854C08_3477_4F6D_851C_40DFA3C6F6FE_.wvu.PrintArea" localSheetId="7" hidden="1">'Bid Form'!$A$1:$F$53</definedName>
    <definedName name="Z_F3854C08_3477_4F6D_851C_40DFA3C6F6FE_.wvu.PrintArea" localSheetId="0" hidden="1">'Name of Bidder'!$A$1:$C$22</definedName>
    <definedName name="Z_F3854C08_3477_4F6D_851C_40DFA3C6F6FE_.wvu.PrintArea" localSheetId="4" hidden="1">'Schedule-I'!$A$1:$Q$45</definedName>
    <definedName name="Z_F3854C08_3477_4F6D_851C_40DFA3C6F6FE_.wvu.PrintArea" localSheetId="5" hidden="1">'Schedule-II'!$A$1:$M$19</definedName>
    <definedName name="Z_F3854C08_3477_4F6D_851C_40DFA3C6F6FE_.wvu.PrintTitles" localSheetId="4" hidden="1">'Schedule-I'!$9:$9</definedName>
    <definedName name="Z_F3854C08_3477_4F6D_851C_40DFA3C6F6FE_.wvu.Rows" localSheetId="2" hidden="1">'Attach 10 IP'!$42:$44</definedName>
    <definedName name="Z_F3854C08_3477_4F6D_851C_40DFA3C6F6FE_.wvu.Rows" localSheetId="0" hidden="1">'Name of Bidder'!$6:$8</definedName>
    <definedName name="Z_F3854C08_3477_4F6D_851C_40DFA3C6F6FE_.wvu.Rows" localSheetId="3" hidden="1">'N-W (Cr.)'!$1:$119</definedName>
    <definedName name="Z_FAE469C4_CC0E_407B_871F_7B3C94956CEC_.wvu.Cols" localSheetId="2" hidden="1">'Attach 10 IP'!$K:$P</definedName>
    <definedName name="Z_FAE469C4_CC0E_407B_871F_7B3C94956CEC_.wvu.Cols" localSheetId="3" hidden="1">'N-W (Cr.)'!$C:$C,'N-W (Cr.)'!$F:$U</definedName>
    <definedName name="Z_FAE469C4_CC0E_407B_871F_7B3C94956CEC_.wvu.PrintArea" localSheetId="1" hidden="1">'Attach 10'!$A$1:$E$27</definedName>
    <definedName name="Z_FAE469C4_CC0E_407B_871F_7B3C94956CEC_.wvu.PrintArea" localSheetId="2" hidden="1">'Attach 10 IP'!$A$8:$I$223</definedName>
    <definedName name="Z_FAE469C4_CC0E_407B_871F_7B3C94956CEC_.wvu.PrintArea" localSheetId="7" hidden="1">'Bid Form'!$A$1:$F$53</definedName>
    <definedName name="Z_FAE469C4_CC0E_407B_871F_7B3C94956CEC_.wvu.PrintArea" localSheetId="0" hidden="1">'Name of Bidder'!$A$1:$C$21</definedName>
    <definedName name="Z_FAE469C4_CC0E_407B_871F_7B3C94956CEC_.wvu.PrintArea" localSheetId="4" hidden="1">'Schedule-I'!$A$1:$Q$11</definedName>
    <definedName name="Z_FAE469C4_CC0E_407B_871F_7B3C94956CEC_.wvu.PrintArea" localSheetId="5" hidden="1">'Schedule-II'!$A$1:$L$18</definedName>
    <definedName name="Z_FAE469C4_CC0E_407B_871F_7B3C94956CEC_.wvu.PrintTitles" localSheetId="4" hidden="1">'Schedule-I'!$9:$9</definedName>
    <definedName name="Z_FAE469C4_CC0E_407B_871F_7B3C94956CEC_.wvu.Rows" localSheetId="2" hidden="1">'Attach 10 IP'!$42:$44</definedName>
    <definedName name="Z_FAE469C4_CC0E_407B_871F_7B3C94956CEC_.wvu.Rows" localSheetId="0" hidden="1">'Name of Bidder'!$6:$8,'Name of Bidder'!$13:$15,'Name of Bidder'!#REF!</definedName>
    <definedName name="Z_FAE469C4_CC0E_407B_871F_7B3C94956CEC_.wvu.Rows" localSheetId="3" hidden="1">'N-W (Cr.)'!$1:$119</definedName>
  </definedNames>
  <calcPr calcId="191028" iterateDelta="1E-4"/>
  <customWorkbookViews>
    <customWorkbookView name="T Suryaprakash {टी. सूर्यप्रकाश} - Personal View" guid="{F3854C08-3477-4F6D-851C-40DFA3C6F6FE}" mergeInterval="0" personalView="1" maximized="1" windowWidth="1916" windowHeight="814" tabRatio="908" activeSheetId="6"/>
    <customWorkbookView name="C Lakshmi Manogna {सी लक्ष्मी  मनोगना} - Personal View" guid="{768FBB31-C98F-42D8-8A21-9E4C92CB0C4E}" mergeInterval="0" personalView="1" maximized="1" windowWidth="1436" windowHeight="634" tabRatio="908" activeSheetId="1"/>
    <customWorkbookView name="Chittaloori Venkanna {चित्‍तलूरी वेंकन्‍ना} - Personal View" guid="{71DFD631-F0FC-4D77-B088-495FC5677788}" mergeInterval="0" personalView="1" maximized="1" windowWidth="1362" windowHeight="502" tabRatio="908" activeSheetId="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 name="P S N Sarma {पी.एस.एन. सरमा} - Personal View" guid="{DF819C10-7533-4A2E-B278-90B3B38A4AE6}" mergeInterval="0" personalView="1" maximized="1" xWindow="-8" yWindow="-8" windowWidth="1382" windowHeight="744" tabRatio="908" activeSheetId="11"/>
    <customWorkbookView name="31094 - Personal View" guid="{863DE73B-EDD5-4C94-B877-7C156CB081F7}" mergeInterval="0" personalView="1" maximized="1" xWindow="1" yWindow="1" windowWidth="1362" windowHeight="538" tabRatio="908" activeSheetId="1"/>
    <customWorkbookView name="01290 - Personal View" guid="{6B2C1320-5106-401D-86E8-03FFC7419150}" mergeInterval="0" personalView="1" maximized="1" windowWidth="1362" windowHeight="509" tabRatio="908" activeSheetId="1"/>
    <customWorkbookView name="00398 - Personal View" guid="{CD4CA1A8-824A-452F-BDBA-32A47C1B3013}" mergeInterval="0" personalView="1" maximized="1" xWindow="1" yWindow="1" windowWidth="1366" windowHeight="538" tabRatio="779" activeSheetId="2"/>
    <customWorkbookView name="01209 - Personal View" guid="{237D8718-39ED-4FFE-B3B2-D1192F8D2E87}" mergeInterval="0" personalView="1" maximized="1" xWindow="1" yWindow="1" windowWidth="1366" windowHeight="538" tabRatio="779" activeSheetId="2"/>
    <customWorkbookView name="01009 - Personal View" guid="{ECEBABD0-566A-41C4-AA9A-38EA30EFEDA8}" mergeInterval="0" personalView="1" maximized="1" xWindow="42" yWindow="34" windowWidth="737" windowHeight="521" activeSheetId="11"/>
    <customWorkbookView name="asd - Personal View" guid="{A3F641DF-CF1D-48E3-AFDC-E52726A449CB}" mergeInterval="0" personalView="1" maximized="1" windowWidth="1276" windowHeight="597" activeSheetId="2"/>
    <customWorkbookView name="20074 - Personal View" guid="{8E7B022F-1113-4BA2-B2BA-8EDBE02A2557}" mergeInterval="0" personalView="1" maximized="1" windowWidth="1020" windowHeight="539" activeSheetId="2"/>
    <customWorkbookView name="01192 - Personal View" guid="{1C70608C-646A-4043-A222-6253B5006A93}" mergeInterval="0" personalView="1" maximized="1" xWindow="1" yWindow="1" windowWidth="1366" windowHeight="538" tabRatio="807" activeSheetId="2" showComments="commIndAndComment"/>
    <customWorkbookView name="Baijnath Singh - Personal View" guid="{3545AE1A-D3DD-4FC8-880A-180A3F66AD42}" mergeInterval="0" personalView="1" maximized="1" windowWidth="1362" windowHeight="495" tabRatio="908" activeSheetId="20"/>
    <customWorkbookView name="02345 - Personal View" guid="{C0D2F720-9CF1-451B-A21B-46E9EE29F95A}" mergeInterval="0" personalView="1" maximized="1" xWindow="1" yWindow="1" windowWidth="1366" windowHeight="538" tabRatio="908" activeSheetId="1"/>
    <customWorkbookView name="20587 - Personal View" guid="{629BDD3E-4046-451D-8D01-11325237A091}" mergeInterval="0" personalView="1" maximized="1" windowWidth="1362" windowHeight="517" tabRatio="908" activeSheetId="1"/>
    <customWorkbookView name="AGM_ONM1 - Personal View" guid="{61A8E90E-9DEC-4083-98B2-482D9678BA93}" mergeInterval="0" personalView="1" maximized="1" xWindow="1" yWindow="1" windowWidth="1167" windowHeight="587" tabRatio="908" activeSheetId="3"/>
    <customWorkbookView name="60020139 - Personal View" guid="{9CE94B9F-4902-4B08-AE4E-74E93D8E789E}" mergeInterval="0" personalView="1" maximized="1" xWindow="1" yWindow="1" windowWidth="1024" windowHeight="505" tabRatio="908" activeSheetId="3"/>
    <customWorkbookView name="Srimannarayana Gajula {श्री जी. श्रीमननारायण} - Personal View" guid="{A60C0BDD-7FB1-4EBA-A0E1-529280DA1A28}" mergeInterval="0" personalView="1" maximized="1" xWindow="-8" yWindow="-8" windowWidth="1382" windowHeight="744" tabRatio="908" activeSheetId="12"/>
    <customWorkbookView name="Ramu Jella {जेल्‍ला रामू} - Personal View" guid="{FAE469C4-CC0E-407B-871F-7B3C94956CEC}" mergeInterval="0" personalView="1" maximized="1" windowWidth="1596" windowHeight="674" tabRatio="90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6" l="1"/>
  <c r="P8" i="6"/>
  <c r="P39" i="5"/>
  <c r="Q12" i="5"/>
  <c r="M13" i="5"/>
  <c r="M14" i="5" s="1"/>
  <c r="M15" i="5" s="1"/>
  <c r="L13" i="5"/>
  <c r="N13" i="5"/>
  <c r="L14" i="5"/>
  <c r="L15" i="5"/>
  <c r="L16" i="5"/>
  <c r="L17" i="5"/>
  <c r="L18" i="5"/>
  <c r="L19" i="5"/>
  <c r="L20" i="5"/>
  <c r="L21" i="5"/>
  <c r="L22" i="5"/>
  <c r="L23" i="5"/>
  <c r="L24" i="5"/>
  <c r="L25" i="5"/>
  <c r="L26" i="5"/>
  <c r="L27" i="5"/>
  <c r="L28" i="5"/>
  <c r="L29" i="5"/>
  <c r="L30" i="5"/>
  <c r="L31" i="5"/>
  <c r="L32" i="5"/>
  <c r="L33" i="5"/>
  <c r="L34" i="5"/>
  <c r="L35" i="5"/>
  <c r="L12" i="5"/>
  <c r="N12" i="5" s="1"/>
  <c r="A13" i="5"/>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M12" i="6" l="1"/>
  <c r="M13" i="6"/>
  <c r="M11" i="6"/>
  <c r="M16" i="5"/>
  <c r="N15" i="5"/>
  <c r="N14" i="5"/>
  <c r="N16" i="5" l="1"/>
  <c r="M17" i="5"/>
  <c r="M18" i="5" l="1"/>
  <c r="N17" i="5"/>
  <c r="M19" i="5" l="1"/>
  <c r="N18" i="5"/>
  <c r="M20" i="5" l="1"/>
  <c r="N19" i="5"/>
  <c r="N20" i="5" l="1"/>
  <c r="M21" i="5"/>
  <c r="M22" i="5" l="1"/>
  <c r="N21" i="5"/>
  <c r="N22" i="5" l="1"/>
  <c r="M23" i="5"/>
  <c r="N23" i="5" l="1"/>
  <c r="M24" i="5"/>
  <c r="N24" i="5" l="1"/>
  <c r="M25" i="5"/>
  <c r="M26" i="5" l="1"/>
  <c r="N25" i="5"/>
  <c r="M27" i="5" l="1"/>
  <c r="N26" i="5"/>
  <c r="P26" i="5" s="1"/>
  <c r="Q26" i="5" s="1"/>
  <c r="M28" i="5" l="1"/>
  <c r="N27" i="5"/>
  <c r="P27" i="5" s="1"/>
  <c r="Q27" i="5" s="1"/>
  <c r="N28" i="5" l="1"/>
  <c r="P28" i="5" s="1"/>
  <c r="Q28" i="5" s="1"/>
  <c r="M29" i="5"/>
  <c r="M30" i="5" l="1"/>
  <c r="N29" i="5"/>
  <c r="P29" i="5" s="1"/>
  <c r="Q29" i="5" s="1"/>
  <c r="N30" i="5" l="1"/>
  <c r="P30" i="5" s="1"/>
  <c r="Q30" i="5" s="1"/>
  <c r="M31" i="5"/>
  <c r="M32" i="5" l="1"/>
  <c r="N31" i="5"/>
  <c r="P31" i="5" s="1"/>
  <c r="Q31" i="5" s="1"/>
  <c r="N32" i="5" l="1"/>
  <c r="P32" i="5" s="1"/>
  <c r="Q32" i="5" s="1"/>
  <c r="M33" i="5"/>
  <c r="M34" i="5" l="1"/>
  <c r="N33" i="5"/>
  <c r="P33" i="5" s="1"/>
  <c r="Q33" i="5" s="1"/>
  <c r="M35" i="5" l="1"/>
  <c r="N35" i="5" s="1"/>
  <c r="P35" i="5" s="1"/>
  <c r="Q35" i="5" s="1"/>
  <c r="N34" i="5"/>
  <c r="P34" i="5" s="1"/>
  <c r="Q34" i="5" s="1"/>
  <c r="P24" i="5" l="1"/>
  <c r="Q24" i="5" s="1"/>
  <c r="P19" i="5"/>
  <c r="Q19" i="5" s="1"/>
  <c r="P18" i="5"/>
  <c r="Q18" i="5" s="1"/>
  <c r="P15" i="5"/>
  <c r="Q15" i="5" s="1"/>
  <c r="K13" i="6"/>
  <c r="L13" i="6" s="1"/>
  <c r="A45" i="5"/>
  <c r="P14" i="5" l="1"/>
  <c r="Q14" i="5" s="1"/>
  <c r="P17" i="5"/>
  <c r="Q17" i="5" s="1"/>
  <c r="P20" i="5"/>
  <c r="Q20" i="5" s="1"/>
  <c r="P25" i="5"/>
  <c r="Q25" i="5" s="1"/>
  <c r="P23" i="5"/>
  <c r="Q23" i="5" s="1"/>
  <c r="P22" i="5"/>
  <c r="Q22" i="5" s="1"/>
  <c r="P16" i="5"/>
  <c r="P13" i="5"/>
  <c r="Q13" i="5" s="1"/>
  <c r="P12" i="5"/>
  <c r="P21" i="5"/>
  <c r="Q21" i="5" s="1"/>
  <c r="Q16" i="5" l="1"/>
  <c r="P36" i="5"/>
  <c r="P40" i="5" s="1"/>
  <c r="P43" i="5" s="1"/>
  <c r="Q36" i="5"/>
  <c r="K11" i="6" l="1"/>
  <c r="K12" i="6"/>
  <c r="L12" i="6" s="1"/>
  <c r="K14" i="6" l="1"/>
  <c r="L11" i="6"/>
  <c r="L14" i="6" s="1"/>
  <c r="Q41" i="5"/>
  <c r="K16" i="6" l="1"/>
  <c r="L16" i="6" s="1"/>
  <c r="L17" i="6" l="1"/>
  <c r="Q39" i="5"/>
  <c r="K17" i="6"/>
  <c r="Q40" i="5" l="1"/>
  <c r="K18" i="6"/>
  <c r="A19" i="6" s="1"/>
  <c r="L18" i="6"/>
  <c r="D19" i="7" s="1"/>
  <c r="D13" i="7" l="1"/>
  <c r="P42" i="5"/>
  <c r="Q42" i="5" s="1"/>
  <c r="Q44" i="5" s="1"/>
  <c r="D18" i="7" s="1"/>
  <c r="D11" i="7"/>
  <c r="A1" i="8"/>
  <c r="C15" i="8"/>
  <c r="B34" i="8"/>
  <c r="F37" i="8"/>
  <c r="B39" i="8"/>
  <c r="F39" i="8"/>
  <c r="B40" i="8"/>
  <c r="F40" i="8"/>
  <c r="A52" i="8"/>
  <c r="A1" i="7"/>
  <c r="B11" i="7" s="1"/>
  <c r="B4" i="7"/>
  <c r="B25" i="7"/>
  <c r="D25" i="7"/>
  <c r="B26" i="7"/>
  <c r="D26" i="7"/>
  <c r="A1" i="6"/>
  <c r="D3" i="6"/>
  <c r="D4" i="6"/>
  <c r="D5" i="6"/>
  <c r="D6" i="6"/>
  <c r="A1" i="5"/>
  <c r="C4" i="5"/>
  <c r="C5" i="5"/>
  <c r="B5" i="7" s="1"/>
  <c r="C6" i="5"/>
  <c r="B6" i="7" s="1"/>
  <c r="C7" i="5"/>
  <c r="B7" i="7" s="1"/>
  <c r="A8" i="4"/>
  <c r="B8" i="4" s="1"/>
  <c r="F8" i="4"/>
  <c r="G8" i="4" s="1"/>
  <c r="K8" i="4"/>
  <c r="L8" i="4" s="1"/>
  <c r="P8" i="4"/>
  <c r="Q8" i="4" s="1"/>
  <c r="A9" i="4"/>
  <c r="B9" i="4" s="1"/>
  <c r="D9" i="4" s="1"/>
  <c r="F9" i="4"/>
  <c r="G9" i="4" s="1"/>
  <c r="I9" i="4" s="1"/>
  <c r="K9" i="4"/>
  <c r="L9" i="4" s="1"/>
  <c r="N9" i="4" s="1"/>
  <c r="P9" i="4"/>
  <c r="Q9" i="4" s="1"/>
  <c r="S9" i="4" s="1"/>
  <c r="A10" i="4"/>
  <c r="B10" i="4" s="1"/>
  <c r="D10" i="4" s="1"/>
  <c r="F10" i="4"/>
  <c r="G10" i="4" s="1"/>
  <c r="I10" i="4" s="1"/>
  <c r="K10" i="4"/>
  <c r="L10" i="4" s="1"/>
  <c r="N10" i="4" s="1"/>
  <c r="P10" i="4"/>
  <c r="Q10" i="4" s="1"/>
  <c r="S10" i="4" s="1"/>
  <c r="Y10" i="4"/>
  <c r="T10" i="4" s="1"/>
  <c r="A11" i="4"/>
  <c r="B11" i="4" s="1"/>
  <c r="D11" i="4" s="1"/>
  <c r="F11" i="4"/>
  <c r="G11" i="4"/>
  <c r="I11" i="4" s="1"/>
  <c r="K11" i="4"/>
  <c r="L11" i="4" s="1"/>
  <c r="N11" i="4" s="1"/>
  <c r="P11" i="4"/>
  <c r="Q11" i="4" s="1"/>
  <c r="S11" i="4" s="1"/>
  <c r="Y11" i="4"/>
  <c r="T11" i="4" s="1"/>
  <c r="A12" i="4"/>
  <c r="B12" i="4" s="1"/>
  <c r="D12" i="4" s="1"/>
  <c r="F12" i="4"/>
  <c r="G12" i="4" s="1"/>
  <c r="I12" i="4" s="1"/>
  <c r="K12" i="4"/>
  <c r="L12" i="4" s="1"/>
  <c r="N12" i="4" s="1"/>
  <c r="P12" i="4"/>
  <c r="Q12" i="4" s="1"/>
  <c r="S12" i="4" s="1"/>
  <c r="Y12" i="4"/>
  <c r="T12" i="4" s="1"/>
  <c r="A13" i="4"/>
  <c r="B13" i="4" s="1"/>
  <c r="D13" i="4" s="1"/>
  <c r="F13" i="4"/>
  <c r="G13" i="4"/>
  <c r="K13" i="4"/>
  <c r="L13" i="4" s="1"/>
  <c r="N13" i="4" s="1"/>
  <c r="P13" i="4"/>
  <c r="Q13" i="4" s="1"/>
  <c r="S13" i="4" s="1"/>
  <c r="Y13" i="4"/>
  <c r="T13" i="4" s="1"/>
  <c r="Y14" i="4"/>
  <c r="T14" i="4" s="1"/>
  <c r="Y15" i="4"/>
  <c r="T15" i="4" s="1"/>
  <c r="Y16" i="4"/>
  <c r="T16" i="4" s="1"/>
  <c r="Y17" i="4"/>
  <c r="T17" i="4" s="1"/>
  <c r="Y18" i="4"/>
  <c r="T18" i="4" s="1"/>
  <c r="Y19" i="4"/>
  <c r="T19" i="4" s="1"/>
  <c r="Y20" i="4"/>
  <c r="T20" i="4" s="1"/>
  <c r="Y21" i="4"/>
  <c r="T21" i="4" s="1"/>
  <c r="Y22" i="4"/>
  <c r="T22" i="4" s="1"/>
  <c r="Y23" i="4"/>
  <c r="T23" i="4" s="1"/>
  <c r="Y24" i="4"/>
  <c r="T24" i="4" s="1"/>
  <c r="Y30" i="4"/>
  <c r="T30" i="4" s="1"/>
  <c r="Y31" i="4"/>
  <c r="T31" i="4" s="1"/>
  <c r="Y32" i="4"/>
  <c r="T32" i="4" s="1"/>
  <c r="Y33" i="4"/>
  <c r="T33" i="4" s="1"/>
  <c r="Y34" i="4"/>
  <c r="T34" i="4" s="1"/>
  <c r="Y35" i="4"/>
  <c r="T35" i="4" s="1"/>
  <c r="Y36" i="4"/>
  <c r="T36" i="4" s="1"/>
  <c r="Y37" i="4"/>
  <c r="T37" i="4" s="1"/>
  <c r="Y38" i="4"/>
  <c r="T38" i="4" s="1"/>
  <c r="Y39" i="4"/>
  <c r="T39" i="4" s="1"/>
  <c r="Y40" i="4"/>
  <c r="T40" i="4" s="1"/>
  <c r="Y41" i="4"/>
  <c r="T41" i="4" s="1"/>
  <c r="Y42" i="4"/>
  <c r="T42" i="4" s="1"/>
  <c r="Y43" i="4"/>
  <c r="T43" i="4" s="1"/>
  <c r="Y44" i="4"/>
  <c r="T44" i="4" s="1"/>
  <c r="Y45" i="4"/>
  <c r="T45" i="4" s="1"/>
  <c r="A122" i="4"/>
  <c r="A124" i="4"/>
  <c r="A131" i="4" s="1"/>
  <c r="B131" i="4" s="1"/>
  <c r="D131" i="4" s="1"/>
  <c r="A127" i="4"/>
  <c r="A129" i="4"/>
  <c r="B129" i="4" s="1"/>
  <c r="A130" i="4"/>
  <c r="B130" i="4" s="1"/>
  <c r="D130" i="4" s="1"/>
  <c r="A132" i="4"/>
  <c r="B132" i="4"/>
  <c r="D132" i="4" s="1"/>
  <c r="A133" i="4"/>
  <c r="B133" i="4" s="1"/>
  <c r="D133" i="4" s="1"/>
  <c r="A134" i="4"/>
  <c r="B134" i="4" s="1"/>
  <c r="D134" i="4" s="1"/>
  <c r="K30" i="3"/>
  <c r="K31" i="3"/>
  <c r="K32" i="3"/>
  <c r="K33" i="3"/>
  <c r="K36" i="3"/>
  <c r="O36" i="3"/>
  <c r="K37" i="3"/>
  <c r="O37" i="3"/>
  <c r="K38" i="3"/>
  <c r="O38" i="3"/>
  <c r="K39" i="3"/>
  <c r="O39" i="3"/>
  <c r="A41" i="3"/>
  <c r="K41" i="3"/>
  <c r="A42" i="3"/>
  <c r="A43" i="3"/>
  <c r="A44" i="3"/>
  <c r="A48" i="3"/>
  <c r="A54" i="3"/>
  <c r="F194" i="3"/>
  <c r="F195" i="3"/>
  <c r="A1" i="2"/>
  <c r="A3" i="2"/>
  <c r="A8" i="2"/>
  <c r="E8" i="2"/>
  <c r="B9" i="2"/>
  <c r="E9" i="2"/>
  <c r="B10" i="2"/>
  <c r="E10" i="2"/>
  <c r="B11" i="2"/>
  <c r="E11" i="2"/>
  <c r="B12" i="2"/>
  <c r="E12" i="2"/>
  <c r="B24" i="2"/>
  <c r="E24" i="2"/>
  <c r="B25" i="2"/>
  <c r="E25" i="2"/>
  <c r="A7" i="1"/>
  <c r="A9" i="1"/>
  <c r="D9" i="1"/>
  <c r="D10" i="1"/>
  <c r="D11" i="1"/>
  <c r="D12" i="1"/>
  <c r="D14" i="1"/>
  <c r="D15" i="1"/>
  <c r="D17" i="1"/>
  <c r="D18" i="1"/>
  <c r="D20" i="1"/>
  <c r="D21" i="1"/>
  <c r="D15" i="7" l="1"/>
  <c r="D20" i="7"/>
  <c r="B13" i="7"/>
  <c r="N18" i="6"/>
  <c r="N21" i="6" s="1"/>
  <c r="E21" i="1"/>
  <c r="C22" i="1" s="1"/>
  <c r="U6" i="4"/>
  <c r="P6" i="4"/>
  <c r="K6" i="4"/>
  <c r="I13" i="4"/>
  <c r="F6" i="4" s="1"/>
  <c r="A6" i="4"/>
  <c r="D22" i="7" l="1"/>
  <c r="Y25" i="4"/>
  <c r="T25" i="4" s="1"/>
  <c r="U7" i="4" s="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C20" authorId="0" shapeId="0" xr:uid="{00000000-0006-0000-0000-000001000000}">
      <text>
        <r>
          <rPr>
            <sz val="9"/>
            <color indexed="81"/>
            <rFont val="Tahoma"/>
            <family val="2"/>
          </rPr>
          <t>Insert date in dd-MMM-yyyy format</t>
        </r>
      </text>
    </comment>
  </commentList>
</comments>
</file>

<file path=xl/sharedStrings.xml><?xml version="1.0" encoding="utf-8"?>
<sst xmlns="http://schemas.openxmlformats.org/spreadsheetml/2006/main" count="930" uniqueCount="408">
  <si>
    <t>Enter the details of the bidder below:</t>
  </si>
  <si>
    <t xml:space="preserve">Specify type of Bidder                 </t>
  </si>
  <si>
    <t xml:space="preserve">Sole Bidder </t>
  </si>
  <si>
    <t>Address of Registered Office</t>
  </si>
  <si>
    <t>email id</t>
  </si>
  <si>
    <t>Mobile no.</t>
  </si>
  <si>
    <t>+91</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</si>
  <si>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</si>
  <si>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</si>
  <si>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</si>
  <si>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</si>
  <si>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</si>
  <si>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</si>
  <si>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</si>
  <si>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</si>
  <si>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</si>
  <si>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</si>
  <si>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</si>
  <si>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</si>
  <si>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</si>
  <si>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</si>
  <si>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</si>
  <si>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</si>
  <si>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</si>
  <si>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</si>
  <si>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</si>
  <si>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</si>
  <si>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</si>
  <si>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</si>
  <si>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</si>
  <si>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</si>
  <si>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</si>
  <si>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</si>
  <si>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</si>
  <si>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</si>
  <si>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</si>
  <si>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</si>
  <si>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</si>
  <si>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</si>
  <si>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</si>
  <si>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</si>
  <si>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</si>
  <si>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</si>
  <si>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</si>
  <si>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</si>
  <si>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</si>
  <si>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</si>
  <si>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</si>
  <si>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</si>
  <si>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</si>
  <si>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</si>
  <si>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</si>
  <si>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</si>
  <si>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</si>
  <si>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</si>
  <si>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</si>
  <si>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</si>
  <si>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</si>
  <si>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</si>
  <si>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</si>
  <si>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</si>
  <si>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</si>
  <si>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</si>
  <si>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</si>
  <si>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</si>
  <si>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</si>
  <si>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</si>
  <si>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</si>
  <si>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</si>
  <si>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</si>
  <si>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</si>
  <si>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</si>
  <si>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</si>
  <si>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</si>
  <si>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</si>
  <si>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</si>
  <si>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</si>
  <si>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</si>
  <si>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</si>
  <si>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</si>
  <si>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</si>
  <si>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</si>
  <si>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</si>
  <si>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</si>
  <si>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</si>
  <si>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</si>
  <si>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</si>
  <si>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</si>
  <si>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</si>
  <si>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</si>
  <si>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</si>
  <si>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</si>
  <si>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</si>
  <si>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</si>
  <si>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</si>
  <si>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</si>
  <si>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</si>
  <si>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</si>
  <si>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</si>
  <si>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</si>
  <si>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</si>
  <si>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</si>
  <si>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</si>
  <si>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</si>
  <si>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</si>
  <si>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</si>
  <si>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</si>
  <si>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</si>
  <si>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</si>
  <si>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</si>
  <si>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</si>
  <si>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</si>
  <si>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</si>
  <si>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</si>
  <si>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</si>
  <si>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</si>
  <si>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</si>
  <si>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</si>
  <si>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</si>
  <si>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</si>
  <si>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</si>
  <si>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</si>
  <si>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</si>
  <si>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</si>
  <si>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</si>
  <si>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</si>
  <si>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</si>
  <si>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</si>
  <si>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</si>
  <si>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</si>
  <si>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</si>
  <si>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</si>
  <si>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</si>
  <si>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</si>
  <si>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</si>
  <si>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</si>
  <si>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</si>
  <si>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</si>
  <si>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</si>
  <si>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</si>
  <si>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</si>
  <si>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</si>
  <si>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</si>
  <si>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</si>
  <si>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</si>
  <si>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</si>
  <si>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</si>
  <si>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</si>
  <si>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</si>
  <si>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</si>
  <si>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</si>
  <si>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</si>
  <si>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</si>
  <si>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</si>
  <si>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</si>
  <si>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</si>
  <si>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</si>
  <si>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</si>
  <si>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</si>
  <si>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</si>
  <si>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</si>
  <si>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</si>
  <si>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</si>
  <si>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</si>
  <si>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</si>
  <si>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</si>
  <si>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</si>
  <si>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</si>
  <si>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</si>
  <si>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</si>
  <si>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</si>
  <si>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</si>
  <si>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</si>
  <si>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</si>
  <si>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</si>
  <si>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</si>
  <si>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</si>
  <si>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</si>
  <si>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</si>
  <si>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</si>
  <si>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</si>
  <si>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</si>
  <si>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</si>
  <si>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</si>
  <si>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</si>
  <si>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</si>
  <si>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</si>
  <si>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</si>
  <si>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</si>
  <si>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</si>
  <si>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</si>
  <si>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</si>
  <si>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</si>
  <si>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</si>
  <si>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</si>
  <si>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</si>
  <si>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</si>
  <si>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</si>
  <si>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</si>
  <si>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</si>
  <si>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</si>
  <si>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</si>
  <si>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</si>
  <si>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</si>
  <si>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</si>
  <si>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</si>
  <si>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</si>
  <si>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</si>
  <si>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</si>
  <si>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</si>
  <si>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</si>
  <si>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</si>
  <si>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</si>
  <si>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</si>
  <si>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</si>
  <si>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</si>
  <si>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</si>
  <si>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</si>
  <si>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</si>
  <si>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</si>
  <si>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</si>
  <si>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</si>
  <si>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</si>
  <si>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</si>
  <si>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</si>
  <si>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</si>
  <si>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</si>
  <si>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</si>
  <si>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</si>
  <si>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</si>
  <si>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</si>
  <si>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</si>
  <si>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</si>
  <si>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</si>
  <si>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</si>
  <si>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</si>
  <si>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</si>
  <si>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</si>
  <si>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</si>
  <si>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</si>
  <si>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</si>
  <si>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</si>
  <si>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To:</t>
  </si>
  <si>
    <t>Bidder’s Name and Address (Sole Bidder) :</t>
  </si>
  <si>
    <t>Contract Services</t>
  </si>
  <si>
    <t>Power Grid Corporation of India Ltd.,</t>
  </si>
  <si>
    <t>Southern Region Transmission system -I</t>
  </si>
  <si>
    <t>Kavadiguda Main Raod, Secunderabad - 500080</t>
  </si>
  <si>
    <t>All prices are in INR</t>
  </si>
  <si>
    <t>Sl. No.</t>
  </si>
  <si>
    <t>Service Number</t>
  </si>
  <si>
    <t>SAC (Service Accounting Codes)</t>
  </si>
  <si>
    <t>Whether SAC in column ‘4’ is confirmed. If not  indicate applicable the SAC #</t>
  </si>
  <si>
    <t>Rate of GST applicable ( in %)</t>
  </si>
  <si>
    <t>Whether  rate of GST in column ‘6’ is confirmed. If not  indicate applicable rate of GST #</t>
  </si>
  <si>
    <t>Unit</t>
  </si>
  <si>
    <t>Quantity</t>
  </si>
  <si>
    <t>Amount excluding GST</t>
  </si>
  <si>
    <t xml:space="preserve"> GST</t>
  </si>
  <si>
    <t>Schedule-II : Non-Scheduled Items</t>
  </si>
  <si>
    <t xml:space="preserve">Bidder’s Name </t>
  </si>
  <si>
    <t>SAC Code</t>
  </si>
  <si>
    <t>Whether SAC in column ‘2’ is confirmed. If not  indicate applicable the SAC #</t>
  </si>
  <si>
    <t>Description
(Non Schedule Items)</t>
  </si>
  <si>
    <t>Unit Rate without GST</t>
  </si>
  <si>
    <t>Remarks</t>
  </si>
  <si>
    <t>10= 8 x 9</t>
  </si>
  <si>
    <t>11 = Appl GST% of 10</t>
  </si>
  <si>
    <t xml:space="preserve">A </t>
  </si>
  <si>
    <t>NON-SCHEDULE ITEMS: CIVIL</t>
  </si>
  <si>
    <t>TOTAL FOR NON-SCHEDULE ITEMS: CIVIL</t>
  </si>
  <si>
    <t>B</t>
  </si>
  <si>
    <t>NON-SCHEDULE ITEMS:ELECTRICAL</t>
  </si>
  <si>
    <t>Total of Non-Schedule Items- Civil and E&amp;M (Schedule - II)</t>
  </si>
  <si>
    <t>(GRAND SUMMARY)</t>
  </si>
  <si>
    <t xml:space="preserve">Kavadiguda Main Raod, </t>
  </si>
  <si>
    <t>Secunderabad - 500080</t>
  </si>
  <si>
    <t>Description</t>
  </si>
  <si>
    <t>Total Price (INR)</t>
  </si>
  <si>
    <t>TOTAL SCHEDULE NO. I</t>
  </si>
  <si>
    <t>TOTAL SCHEDULE NO. II</t>
  </si>
  <si>
    <t>I</t>
  </si>
  <si>
    <t>Total of Service/Installation Charge 
(ITEMS TAB: Item 01  INSTALLATION FOR DCB (INR) : SRM ATB
for BID PRICE SUMMARY Statement )</t>
  </si>
  <si>
    <t>II</t>
  </si>
  <si>
    <t>GST</t>
  </si>
  <si>
    <t>GST on Schedule-I</t>
  </si>
  <si>
    <t>GST on Schedule-II</t>
  </si>
  <si>
    <t>Total GST 
 for BID PRICE SUMMARY Statement )</t>
  </si>
  <si>
    <t>III</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</si>
  <si>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</si>
  <si>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</si>
  <si>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</si>
  <si>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</si>
  <si>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</si>
  <si>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</si>
  <si>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</si>
  <si>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</si>
  <si>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</si>
  <si>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</si>
  <si>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</si>
  <si>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</si>
  <si>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</si>
  <si>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</si>
  <si>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</si>
  <si>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</si>
  <si>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</si>
  <si>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Schedules Items as per DSR 2021 excluding GST</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</si>
  <si>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</si>
  <si>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</si>
  <si>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</si>
  <si>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</si>
  <si>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</si>
  <si>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</si>
  <si>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</si>
  <si>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</si>
  <si>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</si>
  <si>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</si>
  <si>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</si>
  <si>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</si>
  <si>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</si>
  <si>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</si>
  <si>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</si>
  <si>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</si>
  <si>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</si>
  <si>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</si>
  <si>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</si>
  <si>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</si>
  <si>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</si>
  <si>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</si>
  <si>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</si>
  <si>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CIVIL SCHEDULE ITEMS</t>
  </si>
  <si>
    <t>Part-I</t>
  </si>
  <si>
    <t>GST %  included in DSR 2023</t>
  </si>
  <si>
    <t>Description
(DSR'23 Items- Civil Works)</t>
  </si>
  <si>
    <t>SCHEDULE ITEMS (Electricals)</t>
  </si>
  <si>
    <t xml:space="preserve">Total of Scheduled Items- Electrical </t>
  </si>
  <si>
    <t xml:space="preserve">Total of Scheduled Items- Civil + Electrical (Schedule-I) </t>
  </si>
  <si>
    <t>Total of Scheduled Items- Civil</t>
  </si>
  <si>
    <t>NS_1</t>
  </si>
  <si>
    <t>Total Amount excl. GST</t>
  </si>
  <si>
    <t>TOTAL FOR NON-SCHEDULE ITEMS:  (Electrical)</t>
  </si>
  <si>
    <t>Add Amount above/below +/- on the amount for DSR Items as per quoted percentage</t>
  </si>
  <si>
    <t>Total of Schedule I excluding GST considering offered % Rebate</t>
  </si>
  <si>
    <t>Total GST</t>
  </si>
  <si>
    <t>NIL</t>
  </si>
  <si>
    <t>DSR 2023 Ref No:</t>
  </si>
  <si>
    <t xml:space="preserve"> Percentage (%) above/below +/- on DSR 2023 Rates excluding GST mentioned above (to be quoted by Bidder)</t>
  </si>
  <si>
    <t>Not Applicable</t>
  </si>
  <si>
    <t>NS_2</t>
  </si>
  <si>
    <t>15.2.1</t>
  </si>
  <si>
    <t>15.7.4</t>
  </si>
  <si>
    <t>NS_3</t>
  </si>
  <si>
    <t>Escalation @ 3%</t>
  </si>
  <si>
    <t>Unit Erection Charges as per DSR excl. GST</t>
  </si>
  <si>
    <t>Unit Erection Charges incl. Escl. excluding GST</t>
  </si>
  <si>
    <t>Unit Erection Charges as per DSR incl. GST</t>
  </si>
  <si>
    <t>Construction of parallel cable trench in 765kV yard at 765/400kV Raichur Substation</t>
  </si>
  <si>
    <t>15.2.2</t>
  </si>
  <si>
    <t>2.8.1</t>
  </si>
  <si>
    <t>4.1.8</t>
  </si>
  <si>
    <t>5.22.6</t>
  </si>
  <si>
    <t>5.1.2</t>
  </si>
  <si>
    <t>5.9.1</t>
  </si>
  <si>
    <t>5.9.2</t>
  </si>
  <si>
    <t>5.9.3</t>
  </si>
  <si>
    <t>13.62.1</t>
  </si>
  <si>
    <t>6.1.1</t>
  </si>
  <si>
    <t>4.1.3</t>
  </si>
  <si>
    <t>13.1.1</t>
  </si>
  <si>
    <t>13.7.2</t>
  </si>
  <si>
    <t xml:space="preserve"> 13.46.1</t>
  </si>
  <si>
    <t>19.35.1</t>
  </si>
  <si>
    <t>19.6.3</t>
  </si>
  <si>
    <t>1.1.1</t>
  </si>
  <si>
    <t>1.1.2</t>
  </si>
  <si>
    <t>Demolishing cement concrete manually/ by mechanical means including disposal of material within 50 metres lead as per direction of Engineer - in - charge.  : Nominal concrete 1:4:8 or leaner mix (i/c equivalent design mix)</t>
  </si>
  <si>
    <t>cum</t>
  </si>
  <si>
    <t>Demolishing cement concrete manually/ by mechanical means including disposal of material within 50 metres lead as per direction of Engineer - in - charge.Nominal concrete 1:3:6 or richer mix (i/c equivalent
design mix)</t>
  </si>
  <si>
    <t>Demolishing R.C.C. work manually/ by mechanical means including stacking of steel bars and disposal of unserviceable material within 50 metres lead as per direction of Engineer - in- charge.</t>
  </si>
  <si>
    <t xml:space="preserve"> Demolishing brick work manually/ by mechanical means including stacking of serviceable material and disposal of unserviceable material within 50 metres lead as per direction of Engineer-in-charge.In cement mortar</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</si>
  <si>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t>
  </si>
  <si>
    <t xml:space="preserve"> Providing and laying in position cement concrete of specified grade excluding the cost of centering and shuttering - All work up to plinth level :  1:4:8 (1 Cement : 4 coarse sand (zone-III) derived from natural sources : 8 graded stone aggregate 40 mm nominal size derived from natural sources)</t>
  </si>
  <si>
    <t>Steel reinforcement for R.C.C. work including straightening, cutting, bending, placing in position and binding all complete upto plinth level. : Thermo-Mechanically Treated bars of grade Fe-500D or more.</t>
  </si>
  <si>
    <t>kg</t>
  </si>
  <si>
    <t>Providing and laying in position specified grade of reinforced cement concrete, excluding the cost of centering, shuttering, finishing and reinforcement - All work up to plinth level : 1:1.5:3 (1 cement : 1.5 coarse sand (zone-III) derived from natural sources : 3 graded stone aggregate 20 mm nominal size derived from natural sources)</t>
  </si>
  <si>
    <t>Centering and shuttering including strutting, propping etc. and removal of form for Foundations, footings, bases of columns, etc. for mass concrete</t>
  </si>
  <si>
    <t>sqm</t>
  </si>
  <si>
    <t>Centering and shuttering including strutting, propping etc. and removal of form for  Walls (any thickness) including attached pilasters, butteresses,
 plinth and string courses etc.</t>
  </si>
  <si>
    <t xml:space="preserve">Centering and shuttering including strutting, propping etc. and removal of form for Suspended floors, roofs, landings, balconies and access platform </t>
  </si>
  <si>
    <t xml:space="preserve"> Providing, hoisting and fixing above plinth level up to floor five level precast reinforced cement concrete work in string courses, bands, copings,
 bed plates, anchor blocks, plain window sills and the like, including the cost of required centering, shuttering but , excluding cost of reinforcement with 1:1.5:3 (1 cement : 1.5 coarse sand (zone-III) derived from natural sources : 3 graded stone aggregate 20 mm nominal size derived from natural sources).</t>
  </si>
  <si>
    <t xml:space="preserve"> Structural steel work in single section, fixed with or without connecting plate, including cutting, hoisting, fixing in position and applying a priming coat of approved steel primer all complete.</t>
  </si>
  <si>
    <t xml:space="preserve"> Painting with synthetic enamel paint of approved brand and manufacture of required colour to give an even shade : Two or more coats on new work over an under coat of suitable shade with ordinary paint of approved brand and manufacture</t>
  </si>
  <si>
    <t xml:space="preserve"> Brick work with common burnt clay F.P.S. (non modular) bricks of class designation 7.5 in foundation and plinth in: Cement mortar 1:4 (1 cement : 4 coarse sand)</t>
  </si>
  <si>
    <t xml:space="preserve">  Providing and laying in position cement concrete of specified grade excluding the cost of centering and shuttering - All work up to plinth level : 1:2:4 (1 cement : 2 coarse sand (zone-III) derived from
 natural sources : 4 graded stone aggregate 20 mm
 nominal size derived from natural sources)</t>
  </si>
  <si>
    <t>12 mm cement plaster of mix :  1:4 (1 cement: 4 fine sand)</t>
  </si>
  <si>
    <t>12 mm cement plaster finished with a floating coat of neat cement of mix : 1:4 (1 cement: 4 fine sand)</t>
  </si>
  <si>
    <t xml:space="preserve"> Finishing walls with Acrylic Smooth exterior paint of required shade : New work (Two or more coat applied @ 1.67 ltr/10 sqm over and including priming coat of exterior primer applied @ 0.90 litre/10 sqm)</t>
  </si>
  <si>
    <t>Providing and laying Non Pressure NP-3 class (Medium duty) R.C.C. pipes including collars/spigot jointed with stiff mixture of cement
mortar in the proportion of 1:2 (1 cement : 2 fine sand) including testing of joints etc. complete
 450 mm dia RCC pipes</t>
  </si>
  <si>
    <t>mtr</t>
  </si>
  <si>
    <t>Providing and Laying non-pressure NP2 class (light duty) R.C.C. pipes with collars jointed with stiff mixture of cement mortar in proportion of 1:2 (1 cement : 2 fine sand) including testing of joints etc. complete : 250 mm dia R.C.C. pipe</t>
  </si>
  <si>
    <t>Filling available excavated earth (excluding rock) in trenches, plinth, sides of foundations etc. in layers not exceeding 20cm in depth, consolidating each deposited layer by ramming and watering, lead up
 to 50 m and lift upto 1.5 m.</t>
  </si>
  <si>
    <t>Carriage of Materials By Mechanical transport including loading, unloading and stacking upto 1 KM : Lime,Moorum,Building Rubbish</t>
  </si>
  <si>
    <t>Carriage of Materials By Mechanical transport including loading, unloading and stacking upto 1 KM : Earth</t>
  </si>
  <si>
    <t>Removing and stacking of  switchyard metals and respreading of stones if required  after cleaning , washing and doing antiweed treatment including shifting and stacking of excess metals left after respreading upto a radius of 1 KM .( No extra payment will be made for Antiweed treatment).</t>
  </si>
  <si>
    <t>Providing and laying in position cement concrete of specified grade excluding the cost of centering and shuttering - All work up to plinth level :1:5:10 (1 cement : 5 coarse sand (zone-III) derived from natural sources : 10 graded stone aggregate 40 mm nominal size derived from natural sources) and A layer of cement slurry of mix 1:6 (1 cement : 6 fine aggregate) shall be laid uniformly over cement concrete layer. The Cement consumption for cement slurry shall not be less than 150 kg for every 100 sqm.</t>
  </si>
  <si>
    <t>No</t>
  </si>
  <si>
    <t>“Shifting and Placing 1300 x 340 x 50 mm Precast RCC Cable trench covers over cable trench walls within a radius of 1 KM by mechanical or manual means without any damage to Precast RCC cover (Any damage during shifting should be repair or replace by agency) and other requirements as per direction of Engineer in Charge.</t>
  </si>
  <si>
    <t>Specification No: Ref:  SR-I/C&amp;M/WC-4393/2025 Rfx no.: 5002004805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</si>
</sst>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_(* #,##0.0000_);_(* \(#,##0.0000\);_(* &quot;-&quot;??_);_(@_)"/>
    <numFmt numFmtId="176" formatCode="_(* #,##0_);_(* \(#,##0\);_(* &quot;-&quot;??_);_(@_)"/>
    <numFmt numFmtId="177" formatCode="_(* #,##0.000_);_(* \(#,##0.000\);_(* &quot;-&quot;??_);_(@_)"/>
  </numFmts>
  <fonts count="63">
    <font>
      <sz val="10"/>
      <name val="Book Antiqua"/>
    </font>
    <font>
      <sz val="11"/>
      <color theme="1"/>
      <name val="Calibri"/>
      <family val="2"/>
      <scheme val="minor"/>
    </font>
    <font>
      <sz val="11"/>
      <color theme="1"/>
      <name val="Calibri"/>
      <family val="2"/>
      <scheme val="minor"/>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b/>
      <vertAlign val="superscript"/>
      <sz val="11"/>
      <name val="Book Antiqua"/>
      <family val="1"/>
    </font>
    <font>
      <sz val="9"/>
      <color indexed="81"/>
      <name val="Tahoma"/>
      <family val="2"/>
    </font>
    <font>
      <sz val="9"/>
      <name val="Arial"/>
      <family val="2"/>
    </font>
    <font>
      <b/>
      <sz val="11"/>
      <color theme="1"/>
      <name val="Calibri"/>
      <family val="2"/>
      <scheme val="minor"/>
    </font>
    <font>
      <b/>
      <sz val="12"/>
      <color rgb="FFFF0000"/>
      <name val="Book Antiqua"/>
      <family val="1"/>
    </font>
    <font>
      <sz val="12"/>
      <color theme="1"/>
      <name val="Book Antiqua"/>
      <family val="1"/>
    </font>
    <font>
      <b/>
      <sz val="12"/>
      <color theme="1"/>
      <name val="Book Antiqua"/>
      <family val="1"/>
    </font>
    <font>
      <sz val="22"/>
      <color theme="1"/>
      <name val="Calibri"/>
      <family val="2"/>
      <scheme val="minor"/>
    </font>
    <font>
      <sz val="10"/>
      <color theme="1"/>
      <name val="Consolas"/>
      <family val="3"/>
    </font>
    <font>
      <sz val="10"/>
      <color theme="1"/>
      <name val="Arial"/>
      <family val="2"/>
    </font>
    <font>
      <b/>
      <sz val="18"/>
      <color theme="1"/>
      <name val="Calibri"/>
      <family val="2"/>
      <scheme val="minor"/>
    </font>
    <font>
      <b/>
      <sz val="12"/>
      <color rgb="FF0000FF"/>
      <name val="Book Antiqua"/>
      <family val="1"/>
    </font>
    <font>
      <i/>
      <sz val="12"/>
      <color theme="1"/>
      <name val="Book Antiqua"/>
      <family val="1"/>
    </font>
    <font>
      <b/>
      <sz val="18"/>
      <color theme="1"/>
      <name val="Book Antiqua"/>
      <family val="1"/>
    </font>
    <font>
      <b/>
      <i/>
      <sz val="14"/>
      <name val="Calibri"/>
      <family val="2"/>
      <scheme val="minor"/>
    </font>
    <font>
      <b/>
      <sz val="11"/>
      <color theme="1"/>
      <name val="Book Antiqua"/>
      <family val="1"/>
    </font>
    <font>
      <sz val="12"/>
      <color theme="1"/>
      <name val="Arial"/>
      <family val="2"/>
    </font>
    <font>
      <b/>
      <sz val="14"/>
      <name val="Arial"/>
      <family val="2"/>
    </font>
    <font>
      <sz val="10"/>
      <name val="Book Antiqua"/>
    </font>
    <font>
      <b/>
      <sz val="14"/>
      <color theme="1"/>
      <name val="Book Antiqua"/>
      <family val="1"/>
    </font>
    <font>
      <sz val="11.5"/>
      <color theme="1"/>
      <name val="Times New Roman"/>
      <family val="1"/>
    </font>
    <font>
      <b/>
      <sz val="11.5"/>
      <color theme="1"/>
      <name val="Times New Roman"/>
      <family val="1"/>
    </font>
    <font>
      <sz val="14"/>
      <name val="Book Antiqua"/>
      <family val="1"/>
    </font>
    <font>
      <sz val="8"/>
      <name val="Book Antiqua"/>
    </font>
    <font>
      <sz val="14"/>
      <color rgb="FF000000"/>
      <name val="Calibri"/>
      <family val="2"/>
      <scheme val="minor"/>
    </font>
    <font>
      <sz val="14"/>
      <color theme="1"/>
      <name val="Calibri"/>
      <family val="2"/>
      <scheme val="minor"/>
    </font>
  </fonts>
  <fills count="11">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8FFC8"/>
        <bgColor indexed="64"/>
      </patternFill>
    </fill>
    <fill>
      <patternFill patternType="solid">
        <fgColor theme="0"/>
        <bgColor indexed="64"/>
      </patternFill>
    </fill>
  </fills>
  <borders count="54">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s>
  <cellStyleXfs count="53">
    <xf numFmtId="0" fontId="0" fillId="0" borderId="0"/>
    <xf numFmtId="9" fontId="10" fillId="0" borderId="0"/>
    <xf numFmtId="165" fontId="11" fillId="0" borderId="0" applyFont="0" applyFill="0" applyBorder="0" applyAlignment="0" applyProtection="0"/>
    <xf numFmtId="166" fontId="11" fillId="0" borderId="0" applyFont="0" applyFill="0" applyBorder="0" applyAlignment="0" applyProtection="0"/>
    <xf numFmtId="167" fontId="11" fillId="0" borderId="0" applyFont="0" applyFill="0" applyBorder="0" applyAlignment="0" applyProtection="0"/>
    <xf numFmtId="168" fontId="11" fillId="0" borderId="0" applyFont="0" applyFill="0" applyBorder="0" applyAlignment="0" applyProtection="0"/>
    <xf numFmtId="0" fontId="12" fillId="0" borderId="0"/>
    <xf numFmtId="164" fontId="3" fillId="0" borderId="0" applyFont="0" applyFill="0" applyBorder="0" applyAlignment="0" applyProtection="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9" fontId="11" fillId="0" borderId="0"/>
    <xf numFmtId="164" fontId="29" fillId="0" borderId="0" applyFont="0" applyFill="0" applyBorder="0" applyAlignment="0" applyProtection="0"/>
    <xf numFmtId="164" fontId="11" fillId="0" borderId="0" applyFont="0" applyFill="0" applyBorder="0" applyAlignment="0" applyProtection="0"/>
    <xf numFmtId="170" fontId="13" fillId="0" borderId="1">
      <alignment horizontal="right"/>
    </xf>
    <xf numFmtId="0" fontId="6" fillId="0" borderId="2" applyNumberFormat="0" applyAlignment="0" applyProtection="0">
      <alignment horizontal="left" vertical="center"/>
    </xf>
    <xf numFmtId="0" fontId="6" fillId="0" borderId="3">
      <alignment horizontal="left" vertical="center"/>
    </xf>
    <xf numFmtId="0" fontId="14" fillId="0" borderId="0" applyNumberFormat="0" applyFill="0" applyBorder="0" applyAlignment="0" applyProtection="0">
      <alignment vertical="top"/>
      <protection locked="0"/>
    </xf>
    <xf numFmtId="37" fontId="15" fillId="0" borderId="0"/>
    <xf numFmtId="171" fontId="11" fillId="0" borderId="0"/>
    <xf numFmtId="0" fontId="11" fillId="0" borderId="0"/>
    <xf numFmtId="0" fontId="19" fillId="0" borderId="0"/>
    <xf numFmtId="0" fontId="11" fillId="0" borderId="0"/>
    <xf numFmtId="0" fontId="11" fillId="0" borderId="0"/>
    <xf numFmtId="0" fontId="29" fillId="0" borderId="0"/>
    <xf numFmtId="0" fontId="8" fillId="0" borderId="0"/>
    <xf numFmtId="0" fontId="11" fillId="0" borderId="0"/>
    <xf numFmtId="0" fontId="11" fillId="0" borderId="0"/>
    <xf numFmtId="0" fontId="28" fillId="0" borderId="0"/>
    <xf numFmtId="0" fontId="8" fillId="0" borderId="0"/>
    <xf numFmtId="0" fontId="11" fillId="0" borderId="0"/>
    <xf numFmtId="0" fontId="19" fillId="0" borderId="0"/>
    <xf numFmtId="0" fontId="8" fillId="0" borderId="0"/>
    <xf numFmtId="0" fontId="19" fillId="0" borderId="0"/>
    <xf numFmtId="0" fontId="29" fillId="0" borderId="0"/>
    <xf numFmtId="0" fontId="11" fillId="0" borderId="0"/>
    <xf numFmtId="0" fontId="8" fillId="0" borderId="0"/>
    <xf numFmtId="0" fontId="8" fillId="0" borderId="0"/>
    <xf numFmtId="0" fontId="29" fillId="0" borderId="0"/>
    <xf numFmtId="0" fontId="29" fillId="0" borderId="0"/>
    <xf numFmtId="9" fontId="11" fillId="0" borderId="0" applyFont="0" applyFill="0" applyBorder="0" applyAlignment="0" applyProtection="0"/>
    <xf numFmtId="0" fontId="16" fillId="0" borderId="0" applyFont="0"/>
    <xf numFmtId="0" fontId="17" fillId="0" borderId="0" applyNumberFormat="0" applyFill="0" applyBorder="0" applyAlignment="0" applyProtection="0">
      <alignment vertical="top"/>
      <protection locked="0"/>
    </xf>
    <xf numFmtId="0" fontId="18" fillId="0" borderId="0"/>
    <xf numFmtId="0" fontId="11" fillId="0" borderId="0">
      <alignment wrapText="1"/>
    </xf>
    <xf numFmtId="0" fontId="2" fillId="0" borderId="0"/>
    <xf numFmtId="0" fontId="1" fillId="0" borderId="0"/>
    <xf numFmtId="0" fontId="1" fillId="0" borderId="0"/>
    <xf numFmtId="9" fontId="55" fillId="0" borderId="0" applyFont="0" applyFill="0" applyBorder="0" applyAlignment="0" applyProtection="0"/>
  </cellStyleXfs>
  <cellXfs count="379">
    <xf numFmtId="0" fontId="0" fillId="0" borderId="0" xfId="0"/>
    <xf numFmtId="0" fontId="19" fillId="0" borderId="0" xfId="25" applyAlignment="1" applyProtection="1">
      <alignment vertical="top"/>
      <protection hidden="1"/>
    </xf>
    <xf numFmtId="0" fontId="19" fillId="0" borderId="0" xfId="25" applyProtection="1">
      <protection hidden="1"/>
    </xf>
    <xf numFmtId="0" fontId="5" fillId="0" borderId="0" xfId="25" applyFont="1" applyAlignment="1" applyProtection="1">
      <alignment horizontal="justify" vertical="top"/>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vertical="top"/>
      <protection hidden="1"/>
    </xf>
    <xf numFmtId="0" fontId="5" fillId="0" borderId="0" xfId="25" applyFont="1" applyAlignment="1" applyProtection="1">
      <alignment horizontal="right" vertical="top"/>
      <protection hidden="1"/>
    </xf>
    <xf numFmtId="0" fontId="21" fillId="0" borderId="0" xfId="25" applyFont="1" applyProtection="1">
      <protection hidden="1"/>
    </xf>
    <xf numFmtId="0" fontId="5" fillId="0" borderId="0" xfId="25" applyFont="1" applyProtection="1">
      <protection hidden="1"/>
    </xf>
    <xf numFmtId="0" fontId="5" fillId="0" borderId="0" xfId="25" applyFont="1" applyAlignment="1" applyProtection="1">
      <alignment horizontal="justify"/>
      <protection hidden="1"/>
    </xf>
    <xf numFmtId="0" fontId="7" fillId="0" borderId="0" xfId="25" applyFont="1" applyAlignment="1" applyProtection="1">
      <alignment horizontal="justify"/>
      <protection hidden="1"/>
    </xf>
    <xf numFmtId="0" fontId="5" fillId="0" borderId="0" xfId="25" quotePrefix="1" applyFont="1" applyAlignment="1" applyProtection="1">
      <alignment vertical="top"/>
      <protection hidden="1"/>
    </xf>
    <xf numFmtId="0" fontId="5" fillId="0" borderId="0" xfId="25" applyFont="1" applyAlignment="1" applyProtection="1">
      <alignment horizontal="center" vertical="center"/>
      <protection hidden="1"/>
    </xf>
    <xf numFmtId="0" fontId="5" fillId="0" borderId="0" xfId="25" applyFont="1" applyAlignment="1" applyProtection="1">
      <alignment horizontal="left"/>
      <protection hidden="1"/>
    </xf>
    <xf numFmtId="0" fontId="5" fillId="0" borderId="0" xfId="25" applyFont="1" applyAlignment="1" applyProtection="1">
      <alignment vertical="top" wrapText="1"/>
      <protection hidden="1"/>
    </xf>
    <xf numFmtId="0" fontId="7" fillId="0" borderId="0" xfId="25" applyFont="1" applyAlignment="1" applyProtection="1">
      <alignment horizontal="justify" vertical="top" wrapText="1"/>
      <protection hidden="1"/>
    </xf>
    <xf numFmtId="0" fontId="7" fillId="0" borderId="0" xfId="25" applyFont="1" applyAlignment="1" applyProtection="1">
      <alignment vertical="top" wrapText="1"/>
      <protection hidden="1"/>
    </xf>
    <xf numFmtId="15" fontId="5" fillId="0" borderId="0" xfId="25" applyNumberFormat="1" applyFont="1" applyAlignment="1" applyProtection="1">
      <alignment vertical="top"/>
      <protection hidden="1"/>
    </xf>
    <xf numFmtId="0" fontId="5" fillId="0" borderId="4" xfId="25" quotePrefix="1" applyFont="1" applyBorder="1" applyAlignment="1" applyProtection="1">
      <alignment horizontal="center" vertical="top"/>
      <protection hidden="1"/>
    </xf>
    <xf numFmtId="0" fontId="5" fillId="0" borderId="5" xfId="25" quotePrefix="1" applyFont="1" applyBorder="1" applyAlignment="1" applyProtection="1">
      <alignment horizontal="center" vertical="top"/>
      <protection hidden="1"/>
    </xf>
    <xf numFmtId="0" fontId="26" fillId="0" borderId="0" xfId="0" applyFont="1" applyProtection="1">
      <protection hidden="1"/>
    </xf>
    <xf numFmtId="0" fontId="26" fillId="0" borderId="0" xfId="0" applyFont="1" applyAlignment="1" applyProtection="1">
      <alignment vertical="center"/>
      <protection hidden="1"/>
    </xf>
    <xf numFmtId="0" fontId="26" fillId="0" borderId="0" xfId="36" applyFont="1" applyAlignment="1" applyProtection="1">
      <alignment vertical="center"/>
      <protection hidden="1"/>
    </xf>
    <xf numFmtId="0" fontId="26" fillId="0" borderId="0" xfId="40" applyFont="1" applyAlignment="1" applyProtection="1">
      <alignment vertical="center"/>
      <protection hidden="1"/>
    </xf>
    <xf numFmtId="0" fontId="27" fillId="0" borderId="0" xfId="0" applyFont="1" applyAlignment="1" applyProtection="1">
      <alignment vertical="center"/>
      <protection hidden="1"/>
    </xf>
    <xf numFmtId="0" fontId="29" fillId="0" borderId="0" xfId="28" applyProtection="1">
      <protection hidden="1"/>
    </xf>
    <xf numFmtId="0" fontId="29" fillId="0" borderId="6" xfId="28" applyBorder="1" applyProtection="1">
      <protection hidden="1"/>
    </xf>
    <xf numFmtId="0" fontId="29" fillId="0" borderId="7" xfId="28" applyBorder="1" applyProtection="1">
      <protection hidden="1"/>
    </xf>
    <xf numFmtId="0" fontId="29" fillId="0" borderId="8" xfId="28" applyBorder="1" applyProtection="1">
      <protection hidden="1"/>
    </xf>
    <xf numFmtId="0" fontId="29" fillId="0" borderId="9" xfId="28" applyBorder="1" applyProtection="1">
      <protection hidden="1"/>
    </xf>
    <xf numFmtId="0" fontId="29" fillId="0" borderId="10" xfId="28" applyBorder="1" applyProtection="1">
      <protection hidden="1"/>
    </xf>
    <xf numFmtId="0" fontId="30" fillId="0" borderId="0" xfId="28" applyFont="1" applyAlignment="1" applyProtection="1">
      <alignment horizontal="center"/>
      <protection hidden="1"/>
    </xf>
    <xf numFmtId="0" fontId="29" fillId="0" borderId="0" xfId="38" applyAlignment="1" applyProtection="1">
      <alignment vertical="center"/>
      <protection hidden="1"/>
    </xf>
    <xf numFmtId="0" fontId="29" fillId="0" borderId="10" xfId="38" applyBorder="1" applyAlignment="1" applyProtection="1">
      <alignment vertical="center"/>
      <protection hidden="1"/>
    </xf>
    <xf numFmtId="0" fontId="11" fillId="0" borderId="9" xfId="38" applyFont="1" applyBorder="1" applyAlignment="1" applyProtection="1">
      <alignment vertical="center"/>
      <protection hidden="1"/>
    </xf>
    <xf numFmtId="0" fontId="29" fillId="0" borderId="0" xfId="38" applyProtection="1">
      <protection hidden="1"/>
    </xf>
    <xf numFmtId="0" fontId="29" fillId="0" borderId="10" xfId="38" applyBorder="1" applyProtection="1">
      <protection hidden="1"/>
    </xf>
    <xf numFmtId="0" fontId="11" fillId="0" borderId="0" xfId="38" applyFont="1" applyAlignment="1" applyProtection="1">
      <alignment vertical="center"/>
      <protection hidden="1"/>
    </xf>
    <xf numFmtId="0" fontId="11" fillId="0" borderId="9" xfId="38" applyFont="1" applyBorder="1" applyAlignment="1" applyProtection="1">
      <alignment horizontal="center" vertical="center"/>
      <protection hidden="1"/>
    </xf>
    <xf numFmtId="0" fontId="11" fillId="0" borderId="10" xfId="38" applyFont="1" applyBorder="1" applyAlignment="1" applyProtection="1">
      <alignment horizontal="left" vertical="center"/>
      <protection hidden="1"/>
    </xf>
    <xf numFmtId="0" fontId="29" fillId="0" borderId="11" xfId="28" applyBorder="1" applyProtection="1">
      <protection hidden="1"/>
    </xf>
    <xf numFmtId="0" fontId="29" fillId="0" borderId="12" xfId="28" applyBorder="1" applyProtection="1">
      <protection hidden="1"/>
    </xf>
    <xf numFmtId="0" fontId="29" fillId="0" borderId="13" xfId="28" applyBorder="1" applyProtection="1">
      <protection hidden="1"/>
    </xf>
    <xf numFmtId="0" fontId="29" fillId="0" borderId="0" xfId="38" applyAlignment="1" applyProtection="1">
      <alignment horizontal="left"/>
      <protection hidden="1"/>
    </xf>
    <xf numFmtId="0" fontId="29" fillId="0" borderId="9" xfId="38" applyBorder="1" applyAlignment="1" applyProtection="1">
      <alignment horizontal="center"/>
      <protection hidden="1"/>
    </xf>
    <xf numFmtId="0" fontId="29" fillId="0" borderId="9" xfId="38" applyBorder="1" applyProtection="1">
      <protection hidden="1"/>
    </xf>
    <xf numFmtId="0" fontId="29" fillId="0" borderId="9" xfId="43" applyBorder="1" applyAlignment="1" applyProtection="1">
      <alignment horizontal="center"/>
      <protection hidden="1"/>
    </xf>
    <xf numFmtId="0" fontId="29" fillId="0" borderId="0" xfId="43" applyProtection="1">
      <protection hidden="1"/>
    </xf>
    <xf numFmtId="0" fontId="29" fillId="0" borderId="14" xfId="28" applyBorder="1" applyProtection="1">
      <protection hidden="1"/>
    </xf>
    <xf numFmtId="0" fontId="29" fillId="0" borderId="15" xfId="43" applyBorder="1" applyAlignment="1" applyProtection="1">
      <alignment horizontal="center"/>
      <protection hidden="1"/>
    </xf>
    <xf numFmtId="0" fontId="29" fillId="0" borderId="16" xfId="43" applyBorder="1" applyProtection="1">
      <protection hidden="1"/>
    </xf>
    <xf numFmtId="0" fontId="29" fillId="0" borderId="16" xfId="38" applyBorder="1" applyProtection="1">
      <protection hidden="1"/>
    </xf>
    <xf numFmtId="0" fontId="29" fillId="0" borderId="17" xfId="38" applyBorder="1" applyProtection="1">
      <protection hidden="1"/>
    </xf>
    <xf numFmtId="0" fontId="31" fillId="0" borderId="0" xfId="28" applyFont="1" applyProtection="1">
      <protection hidden="1"/>
    </xf>
    <xf numFmtId="0" fontId="32" fillId="0" borderId="0" xfId="0" applyFont="1" applyAlignment="1" applyProtection="1">
      <alignment vertical="center"/>
      <protection hidden="1"/>
    </xf>
    <xf numFmtId="0" fontId="19" fillId="0" borderId="18" xfId="25" applyBorder="1" applyProtection="1">
      <protection hidden="1"/>
    </xf>
    <xf numFmtId="0" fontId="22" fillId="0" borderId="0" xfId="25" applyFont="1" applyAlignment="1" applyProtection="1">
      <alignment vertical="top"/>
      <protection hidden="1"/>
    </xf>
    <xf numFmtId="0" fontId="22" fillId="0" borderId="0" xfId="25" applyFont="1" applyAlignment="1" applyProtection="1">
      <alignment horizontal="right" vertical="top"/>
      <protection hidden="1"/>
    </xf>
    <xf numFmtId="0" fontId="33" fillId="0" borderId="18" xfId="25" applyFont="1" applyBorder="1" applyProtection="1">
      <protection hidden="1"/>
    </xf>
    <xf numFmtId="0" fontId="7" fillId="0" borderId="18" xfId="25" applyFont="1" applyBorder="1" applyAlignment="1" applyProtection="1">
      <alignment horizontal="center"/>
      <protection hidden="1"/>
    </xf>
    <xf numFmtId="0" fontId="7" fillId="0" borderId="19" xfId="0" applyFont="1" applyBorder="1" applyAlignment="1" applyProtection="1">
      <alignment horizontal="right"/>
      <protection hidden="1"/>
    </xf>
    <xf numFmtId="0" fontId="7" fillId="0" borderId="19" xfId="0" applyFont="1" applyBorder="1" applyAlignment="1" applyProtection="1">
      <alignment vertical="center"/>
      <protection hidden="1"/>
    </xf>
    <xf numFmtId="0" fontId="8" fillId="0" borderId="0" xfId="0" applyFont="1" applyProtection="1">
      <protection hidden="1"/>
    </xf>
    <xf numFmtId="0" fontId="9" fillId="0" borderId="0" xfId="0" applyFont="1" applyAlignment="1" applyProtection="1">
      <alignment vertical="center"/>
      <protection hidden="1"/>
    </xf>
    <xf numFmtId="0" fontId="8" fillId="0" borderId="0" xfId="0" applyFont="1" applyAlignment="1" applyProtection="1">
      <alignment horizontal="left" vertical="center"/>
      <protection hidden="1"/>
    </xf>
    <xf numFmtId="0" fontId="9" fillId="0" borderId="0" xfId="36" applyFont="1" applyAlignment="1" applyProtection="1">
      <alignment horizontal="left" vertical="center" indent="1"/>
      <protection hidden="1"/>
    </xf>
    <xf numFmtId="0" fontId="8" fillId="0" borderId="0" xfId="36" applyAlignment="1" applyProtection="1">
      <alignment horizontal="left" vertical="center" indent="1"/>
      <protection hidden="1"/>
    </xf>
    <xf numFmtId="0" fontId="8" fillId="0" borderId="0" xfId="0" applyFont="1" applyAlignment="1" applyProtection="1">
      <alignmen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right" vertical="center" indent="1"/>
      <protection hidden="1"/>
    </xf>
    <xf numFmtId="0" fontId="5" fillId="0" borderId="19" xfId="25" applyFont="1" applyBorder="1" applyProtection="1">
      <protection hidden="1"/>
    </xf>
    <xf numFmtId="0" fontId="5" fillId="0" borderId="19" xfId="25" applyFont="1" applyBorder="1" applyAlignment="1" applyProtection="1">
      <alignment vertical="top"/>
      <protection hidden="1"/>
    </xf>
    <xf numFmtId="0" fontId="9" fillId="0" borderId="0" xfId="0" applyFont="1" applyAlignment="1" applyProtection="1">
      <alignment horizontal="center" vertical="center"/>
      <protection hidden="1"/>
    </xf>
    <xf numFmtId="0" fontId="8" fillId="0" borderId="0" xfId="25" applyFont="1" applyAlignment="1" applyProtection="1">
      <alignment horizontal="justify" vertical="top" wrapText="1"/>
      <protection hidden="1"/>
    </xf>
    <xf numFmtId="0" fontId="5" fillId="0" borderId="19"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horizontal="justify" vertical="center"/>
      <protection hidden="1"/>
    </xf>
    <xf numFmtId="0" fontId="9" fillId="0" borderId="0" xfId="40" applyFont="1" applyAlignment="1" applyProtection="1">
      <alignment vertical="center"/>
      <protection hidden="1"/>
    </xf>
    <xf numFmtId="0" fontId="8" fillId="0" borderId="0" xfId="40" applyAlignment="1" applyProtection="1">
      <alignment horizontal="left" vertical="center" indent="1"/>
      <protection hidden="1"/>
    </xf>
    <xf numFmtId="0" fontId="9" fillId="0" borderId="0" xfId="40" applyFont="1" applyAlignment="1" applyProtection="1">
      <alignment vertical="top"/>
      <protection hidden="1"/>
    </xf>
    <xf numFmtId="0" fontId="9" fillId="0" borderId="0" xfId="0" applyFont="1" applyAlignment="1" applyProtection="1">
      <alignment horizontal="justify" vertical="center"/>
      <protection hidden="1"/>
    </xf>
    <xf numFmtId="173" fontId="9" fillId="0" borderId="0" xfId="0" applyNumberFormat="1" applyFont="1" applyAlignment="1" applyProtection="1">
      <alignment horizontal="left" vertical="center" indent="1"/>
      <protection hidden="1"/>
    </xf>
    <xf numFmtId="0" fontId="8" fillId="0" borderId="0" xfId="0" applyFont="1" applyAlignment="1" applyProtection="1">
      <alignment horizontal="left" vertical="center" indent="1"/>
      <protection hidden="1"/>
    </xf>
    <xf numFmtId="0" fontId="9" fillId="0" borderId="0" xfId="0" applyFont="1" applyAlignment="1" applyProtection="1">
      <alignment horizontal="left" vertical="center" indent="1"/>
      <protection hidden="1"/>
    </xf>
    <xf numFmtId="0" fontId="26" fillId="0" borderId="0" xfId="42" applyFont="1"/>
    <xf numFmtId="0" fontId="8" fillId="0" borderId="0" xfId="37" applyFont="1" applyAlignment="1">
      <alignment horizontal="justify" vertical="center"/>
    </xf>
    <xf numFmtId="0" fontId="8" fillId="0" borderId="0" xfId="37" applyFont="1" applyAlignment="1">
      <alignment vertical="center"/>
    </xf>
    <xf numFmtId="0" fontId="8" fillId="0" borderId="20" xfId="37" applyFont="1" applyBorder="1" applyAlignment="1">
      <alignment vertical="center" wrapText="1"/>
    </xf>
    <xf numFmtId="0" fontId="8" fillId="0" borderId="21" xfId="37" applyFont="1" applyBorder="1" applyAlignment="1">
      <alignment vertical="center" wrapText="1"/>
    </xf>
    <xf numFmtId="0" fontId="8" fillId="0" borderId="22" xfId="37" applyFont="1" applyBorder="1" applyAlignment="1">
      <alignment vertical="center" wrapText="1"/>
    </xf>
    <xf numFmtId="0" fontId="8" fillId="0" borderId="3" xfId="37" applyFont="1" applyBorder="1" applyAlignment="1">
      <alignment vertical="center" wrapText="1"/>
    </xf>
    <xf numFmtId="0" fontId="19" fillId="0" borderId="22" xfId="37" applyBorder="1" applyAlignment="1">
      <alignment horizontal="left" vertical="center" wrapText="1"/>
    </xf>
    <xf numFmtId="0" fontId="8" fillId="0" borderId="3" xfId="37" applyFont="1" applyBorder="1" applyAlignment="1">
      <alignment horizontal="center" vertical="center" wrapText="1"/>
    </xf>
    <xf numFmtId="0" fontId="8" fillId="0" borderId="9" xfId="37" applyFont="1" applyBorder="1" applyAlignment="1">
      <alignment vertical="center" wrapText="1"/>
    </xf>
    <xf numFmtId="0" fontId="8" fillId="0" borderId="0" xfId="37" applyFont="1" applyAlignment="1">
      <alignment vertical="center" wrapText="1"/>
    </xf>
    <xf numFmtId="0" fontId="8" fillId="0" borderId="23" xfId="37" applyFont="1" applyBorder="1" applyAlignment="1">
      <alignment vertical="center"/>
    </xf>
    <xf numFmtId="0" fontId="8" fillId="0" borderId="24" xfId="37" applyFont="1" applyBorder="1" applyAlignment="1">
      <alignment vertical="center"/>
    </xf>
    <xf numFmtId="0" fontId="8" fillId="0" borderId="25" xfId="37" applyFont="1" applyBorder="1" applyAlignment="1">
      <alignment vertical="center"/>
    </xf>
    <xf numFmtId="0" fontId="8" fillId="0" borderId="26" xfId="37" applyFont="1" applyBorder="1" applyAlignment="1">
      <alignment vertical="center"/>
    </xf>
    <xf numFmtId="0" fontId="8" fillId="0" borderId="27" xfId="37" applyFont="1" applyBorder="1" applyAlignment="1">
      <alignment vertical="center"/>
    </xf>
    <xf numFmtId="0" fontId="8" fillId="0" borderId="28" xfId="37" applyFont="1" applyBorder="1" applyAlignment="1">
      <alignment vertical="center"/>
    </xf>
    <xf numFmtId="0" fontId="8" fillId="0" borderId="29" xfId="37" applyFont="1" applyBorder="1" applyAlignment="1">
      <alignment vertical="center"/>
    </xf>
    <xf numFmtId="0" fontId="8" fillId="0" borderId="30" xfId="37" applyFont="1" applyBorder="1" applyAlignment="1">
      <alignment vertical="center"/>
    </xf>
    <xf numFmtId="0" fontId="8" fillId="0" borderId="9" xfId="37" applyFont="1" applyBorder="1" applyAlignment="1">
      <alignment vertical="center"/>
    </xf>
    <xf numFmtId="0" fontId="8" fillId="0" borderId="10" xfId="37" applyFont="1" applyBorder="1" applyAlignment="1">
      <alignment vertical="center" wrapText="1"/>
    </xf>
    <xf numFmtId="0" fontId="8" fillId="0" borderId="22" xfId="37" applyFont="1" applyBorder="1" applyAlignment="1">
      <alignment horizontal="left" vertical="center"/>
    </xf>
    <xf numFmtId="0" fontId="8" fillId="0" borderId="11" xfId="37" applyFont="1" applyBorder="1" applyAlignment="1">
      <alignment horizontal="left" vertical="center"/>
    </xf>
    <xf numFmtId="0" fontId="8" fillId="0" borderId="9" xfId="37" applyFont="1" applyBorder="1" applyAlignment="1">
      <alignment horizontal="left" vertical="center"/>
    </xf>
    <xf numFmtId="0" fontId="8" fillId="0" borderId="0" xfId="37" applyFont="1" applyAlignment="1">
      <alignment horizontal="left" vertical="center"/>
    </xf>
    <xf numFmtId="0" fontId="8" fillId="0" borderId="10" xfId="37" applyFont="1" applyBorder="1" applyAlignment="1">
      <alignment horizontal="left" vertical="center"/>
    </xf>
    <xf numFmtId="0" fontId="8" fillId="0" borderId="31" xfId="37" applyFont="1" applyBorder="1" applyAlignment="1">
      <alignment horizontal="left" vertical="center"/>
    </xf>
    <xf numFmtId="0" fontId="8" fillId="0" borderId="32" xfId="37" applyFont="1" applyBorder="1" applyAlignment="1">
      <alignment horizontal="left" vertical="center"/>
    </xf>
    <xf numFmtId="0" fontId="8" fillId="0" borderId="0" xfId="42" applyFont="1"/>
    <xf numFmtId="0" fontId="9" fillId="2" borderId="33" xfId="37" applyFont="1" applyFill="1" applyBorder="1" applyAlignment="1" applyProtection="1">
      <alignment horizontal="left" vertical="center" wrapText="1"/>
      <protection locked="0"/>
    </xf>
    <xf numFmtId="0" fontId="8" fillId="2" borderId="33" xfId="37" applyFont="1" applyFill="1" applyBorder="1" applyAlignment="1" applyProtection="1">
      <alignment horizontal="left" vertical="center" wrapText="1"/>
      <protection locked="0"/>
    </xf>
    <xf numFmtId="0" fontId="8" fillId="2" borderId="34" xfId="37" applyFont="1" applyFill="1" applyBorder="1" applyAlignment="1" applyProtection="1">
      <alignment horizontal="left" vertical="center" wrapText="1"/>
      <protection locked="0"/>
    </xf>
    <xf numFmtId="0" fontId="8" fillId="2" borderId="33" xfId="37" applyFont="1" applyFill="1" applyBorder="1" applyAlignment="1" applyProtection="1">
      <alignment vertical="center" wrapText="1"/>
      <protection locked="0"/>
    </xf>
    <xf numFmtId="0" fontId="8" fillId="2" borderId="34" xfId="37" applyFont="1" applyFill="1" applyBorder="1" applyAlignment="1" applyProtection="1">
      <alignment vertical="center" wrapText="1"/>
      <protection locked="0"/>
    </xf>
    <xf numFmtId="0" fontId="8" fillId="2" borderId="35" xfId="37" applyFont="1" applyFill="1" applyBorder="1" applyAlignment="1" applyProtection="1">
      <alignment vertical="center" wrapText="1"/>
      <protection locked="0"/>
    </xf>
    <xf numFmtId="0" fontId="36" fillId="0" borderId="36" xfId="37" applyFont="1" applyBorder="1" applyAlignment="1" applyProtection="1">
      <alignment horizontal="left" vertical="center" wrapText="1"/>
      <protection locked="0"/>
    </xf>
    <xf numFmtId="0" fontId="34" fillId="0" borderId="36" xfId="42" applyFont="1" applyBorder="1" applyAlignment="1" applyProtection="1">
      <alignment horizontal="center" vertical="center"/>
      <protection locked="0"/>
    </xf>
    <xf numFmtId="0" fontId="8" fillId="0" borderId="10" xfId="37" applyFont="1" applyBorder="1" applyAlignment="1" applyProtection="1">
      <alignment horizontal="center" vertical="center"/>
      <protection locked="0"/>
    </xf>
    <xf numFmtId="174" fontId="8" fillId="2" borderId="33" xfId="37" applyNumberFormat="1" applyFont="1" applyFill="1" applyBorder="1" applyAlignment="1" applyProtection="1">
      <alignment horizontal="left" vertical="center" wrapText="1"/>
      <protection locked="0"/>
    </xf>
    <xf numFmtId="0" fontId="41" fillId="0" borderId="0" xfId="39" applyFont="1" applyAlignment="1">
      <alignment horizontal="center" vertical="center" wrapText="1"/>
    </xf>
    <xf numFmtId="0" fontId="41" fillId="0" borderId="0" xfId="39" applyFont="1" applyAlignment="1">
      <alignment vertical="center" wrapText="1"/>
    </xf>
    <xf numFmtId="0" fontId="8" fillId="2" borderId="37" xfId="33" applyFill="1" applyBorder="1" applyAlignment="1" applyProtection="1">
      <alignment horizontal="left" vertical="center"/>
      <protection locked="0"/>
    </xf>
    <xf numFmtId="164" fontId="8" fillId="0" borderId="0" xfId="7" applyFont="1" applyBorder="1" applyProtection="1">
      <protection hidden="1"/>
    </xf>
    <xf numFmtId="0" fontId="7" fillId="0" borderId="18" xfId="0" applyFont="1" applyBorder="1" applyAlignment="1">
      <alignment horizontal="center" vertical="center" wrapText="1"/>
    </xf>
    <xf numFmtId="0" fontId="43" fillId="0" borderId="18" xfId="0" applyFont="1" applyBorder="1" applyAlignment="1">
      <alignment horizontal="center" vertical="center" wrapText="1"/>
    </xf>
    <xf numFmtId="0" fontId="44" fillId="5" borderId="0" xfId="0" applyFont="1" applyFill="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0" fontId="42" fillId="0" borderId="0" xfId="0" applyFont="1" applyAlignment="1">
      <alignment horizontal="center" vertical="center"/>
    </xf>
    <xf numFmtId="0" fontId="43" fillId="0" borderId="12" xfId="0" applyFont="1" applyBorder="1" applyAlignment="1">
      <alignment horizontal="center" vertical="center" wrapText="1"/>
    </xf>
    <xf numFmtId="0" fontId="5" fillId="0" borderId="18" xfId="0" applyFont="1" applyBorder="1" applyAlignment="1">
      <alignment horizontal="center" vertical="center" wrapText="1"/>
    </xf>
    <xf numFmtId="0" fontId="43" fillId="0" borderId="38" xfId="0" applyFont="1" applyBorder="1" applyAlignment="1">
      <alignment horizontal="center" vertical="center" wrapText="1"/>
    </xf>
    <xf numFmtId="0" fontId="43" fillId="0" borderId="11" xfId="0" applyFont="1" applyBorder="1" applyAlignment="1">
      <alignment horizontal="center" vertical="center" wrapText="1"/>
    </xf>
    <xf numFmtId="0" fontId="7" fillId="0" borderId="18" xfId="0" applyFont="1" applyBorder="1" applyAlignment="1">
      <alignment horizontal="center" vertical="center"/>
    </xf>
    <xf numFmtId="175" fontId="42" fillId="0" borderId="18" xfId="7" applyNumberFormat="1" applyFont="1" applyBorder="1" applyAlignment="1" applyProtection="1">
      <alignment vertical="center"/>
    </xf>
    <xf numFmtId="164" fontId="42" fillId="0" borderId="18" xfId="7" applyFont="1" applyBorder="1" applyAlignment="1" applyProtection="1">
      <alignment vertical="center"/>
    </xf>
    <xf numFmtId="164" fontId="42" fillId="0" borderId="18" xfId="7" applyFont="1" applyBorder="1" applyAlignment="1" applyProtection="1">
      <alignment horizontal="center" vertical="center"/>
    </xf>
    <xf numFmtId="0" fontId="0" fillId="0" borderId="18" xfId="0" applyBorder="1" applyAlignment="1">
      <alignment horizontal="center" vertical="center"/>
    </xf>
    <xf numFmtId="0" fontId="8" fillId="0" borderId="11" xfId="37" quotePrefix="1" applyFont="1" applyBorder="1" applyAlignment="1">
      <alignment horizontal="right" vertical="center"/>
    </xf>
    <xf numFmtId="0" fontId="45" fillId="0" borderId="0" xfId="0" applyFont="1" applyAlignment="1">
      <alignment horizontal="left" vertical="center"/>
    </xf>
    <xf numFmtId="0" fontId="46" fillId="0" borderId="0" xfId="0" applyFont="1" applyAlignment="1" applyProtection="1">
      <alignment vertical="center"/>
      <protection hidden="1"/>
    </xf>
    <xf numFmtId="0" fontId="0" fillId="0" borderId="0" xfId="0" applyAlignment="1" applyProtection="1">
      <alignment vertical="center"/>
      <protection hidden="1"/>
    </xf>
    <xf numFmtId="0" fontId="0" fillId="0" borderId="18" xfId="0" applyBorder="1" applyAlignment="1" applyProtection="1">
      <alignment vertical="center"/>
      <protection hidden="1"/>
    </xf>
    <xf numFmtId="0" fontId="45" fillId="0" borderId="0" xfId="0" applyFont="1" applyAlignment="1" applyProtection="1">
      <alignment horizontal="left" vertical="center"/>
      <protection hidden="1"/>
    </xf>
    <xf numFmtId="0" fontId="19" fillId="0" borderId="0" xfId="0" applyFont="1" applyProtection="1">
      <protection hidden="1"/>
    </xf>
    <xf numFmtId="0" fontId="33" fillId="0" borderId="14" xfId="0" applyFont="1" applyBorder="1" applyAlignment="1" applyProtection="1">
      <alignment horizontal="center" vertical="center" wrapText="1"/>
      <protection hidden="1"/>
    </xf>
    <xf numFmtId="164" fontId="33" fillId="0" borderId="14" xfId="7" applyFont="1" applyBorder="1" applyAlignment="1" applyProtection="1">
      <alignment horizontal="center" vertical="center" wrapText="1"/>
      <protection hidden="1"/>
    </xf>
    <xf numFmtId="0" fontId="33" fillId="0" borderId="18" xfId="0" applyFont="1" applyBorder="1" applyAlignment="1" applyProtection="1">
      <alignment horizontal="center" vertical="center"/>
      <protection hidden="1"/>
    </xf>
    <xf numFmtId="164" fontId="33" fillId="0" borderId="18" xfId="7" applyFont="1" applyFill="1" applyBorder="1" applyAlignment="1" applyProtection="1">
      <alignment horizontal="center" vertical="center"/>
      <protection hidden="1"/>
    </xf>
    <xf numFmtId="164" fontId="33" fillId="0" borderId="18" xfId="7" applyFont="1" applyFill="1" applyBorder="1" applyAlignment="1" applyProtection="1">
      <alignment horizontal="center" vertical="center" wrapText="1"/>
      <protection hidden="1"/>
    </xf>
    <xf numFmtId="164" fontId="19" fillId="0" borderId="0" xfId="7" applyFont="1" applyProtection="1">
      <protection hidden="1"/>
    </xf>
    <xf numFmtId="0" fontId="9" fillId="0" borderId="19" xfId="35" applyFont="1" applyBorder="1" applyAlignment="1" applyProtection="1">
      <alignment vertical="center"/>
      <protection hidden="1"/>
    </xf>
    <xf numFmtId="0" fontId="8" fillId="0" borderId="19" xfId="35" applyFont="1" applyBorder="1" applyAlignment="1" applyProtection="1">
      <alignment vertical="center"/>
      <protection hidden="1"/>
    </xf>
    <xf numFmtId="0" fontId="9" fillId="0" borderId="19" xfId="35" applyFont="1" applyBorder="1" applyAlignment="1" applyProtection="1">
      <alignment horizontal="right" vertical="center"/>
      <protection hidden="1"/>
    </xf>
    <xf numFmtId="0" fontId="11" fillId="0" borderId="0" xfId="24" applyProtection="1">
      <protection hidden="1"/>
    </xf>
    <xf numFmtId="0" fontId="8" fillId="0" borderId="0" xfId="35" applyFont="1" applyAlignment="1" applyProtection="1">
      <alignment vertical="center"/>
      <protection hidden="1"/>
    </xf>
    <xf numFmtId="0" fontId="9" fillId="0" borderId="0" xfId="35" applyFont="1" applyAlignment="1" applyProtection="1">
      <alignment horizontal="center" vertical="center"/>
      <protection hidden="1"/>
    </xf>
    <xf numFmtId="0" fontId="8" fillId="0" borderId="0" xfId="35" applyFont="1" applyAlignment="1" applyProtection="1">
      <alignment horizontal="left" vertical="center"/>
      <protection hidden="1"/>
    </xf>
    <xf numFmtId="173" fontId="8" fillId="0" borderId="0" xfId="35" applyNumberFormat="1" applyFont="1" applyAlignment="1" applyProtection="1">
      <alignment horizontal="left" vertical="center"/>
      <protection hidden="1"/>
    </xf>
    <xf numFmtId="0" fontId="8" fillId="0" borderId="0" xfId="36" applyAlignment="1" applyProtection="1">
      <alignment horizontal="left" vertical="center"/>
      <protection hidden="1"/>
    </xf>
    <xf numFmtId="0" fontId="9" fillId="0" borderId="0" xfId="36" applyFont="1" applyAlignment="1" applyProtection="1">
      <alignment horizontal="left" vertical="center"/>
      <protection hidden="1"/>
    </xf>
    <xf numFmtId="0" fontId="8" fillId="0" borderId="0" xfId="35" applyFont="1" applyAlignment="1" applyProtection="1">
      <alignment horizontal="justify" vertical="center"/>
      <protection hidden="1"/>
    </xf>
    <xf numFmtId="0" fontId="8" fillId="0" borderId="0" xfId="41" applyAlignment="1" applyProtection="1">
      <alignment horizontal="left" vertical="center"/>
      <protection hidden="1"/>
    </xf>
    <xf numFmtId="0" fontId="8" fillId="0" borderId="0" xfId="35" applyFont="1" applyAlignment="1" applyProtection="1">
      <alignment vertical="top"/>
      <protection hidden="1"/>
    </xf>
    <xf numFmtId="172" fontId="8" fillId="0" borderId="0" xfId="35" applyNumberFormat="1" applyFont="1" applyAlignment="1" applyProtection="1">
      <alignment horizontal="center" vertical="top"/>
      <protection hidden="1"/>
    </xf>
    <xf numFmtId="0" fontId="8" fillId="0" borderId="0" xfId="35" applyFont="1" applyAlignment="1" applyProtection="1">
      <alignment horizontal="justify" vertical="top"/>
      <protection hidden="1"/>
    </xf>
    <xf numFmtId="0" fontId="8" fillId="0" borderId="0" xfId="35" applyFont="1" applyAlignment="1" applyProtection="1">
      <alignment horizontal="justify"/>
      <protection hidden="1"/>
    </xf>
    <xf numFmtId="0" fontId="8" fillId="0" borderId="0" xfId="35" quotePrefix="1" applyFont="1" applyAlignment="1" applyProtection="1">
      <alignment horizontal="justify"/>
      <protection hidden="1"/>
    </xf>
    <xf numFmtId="4" fontId="7" fillId="0" borderId="0" xfId="35" quotePrefix="1" applyNumberFormat="1" applyFont="1" applyAlignment="1" applyProtection="1">
      <alignment vertical="center"/>
      <protection hidden="1"/>
    </xf>
    <xf numFmtId="172" fontId="8" fillId="0" borderId="0" xfId="35" applyNumberFormat="1" applyFont="1" applyAlignment="1" applyProtection="1">
      <alignment horizontal="center" vertical="center"/>
      <protection hidden="1"/>
    </xf>
    <xf numFmtId="0" fontId="8" fillId="0" borderId="0" xfId="35" applyFont="1" applyAlignment="1" applyProtection="1">
      <alignment horizontal="center" vertical="top"/>
      <protection hidden="1"/>
    </xf>
    <xf numFmtId="0" fontId="8" fillId="0" borderId="0" xfId="33" applyAlignment="1" applyProtection="1">
      <alignment vertical="center"/>
      <protection hidden="1"/>
    </xf>
    <xf numFmtId="0" fontId="8" fillId="0" borderId="0" xfId="33" applyAlignment="1" applyProtection="1">
      <alignment horizontal="center" vertical="center" wrapText="1"/>
      <protection hidden="1"/>
    </xf>
    <xf numFmtId="0" fontId="8" fillId="0" borderId="0" xfId="33" applyProtection="1">
      <protection hidden="1"/>
    </xf>
    <xf numFmtId="0" fontId="8" fillId="0" borderId="0" xfId="33" applyAlignment="1" applyProtection="1">
      <alignment horizontal="justify" vertical="center"/>
      <protection hidden="1"/>
    </xf>
    <xf numFmtId="172" fontId="8" fillId="0" borderId="0" xfId="33" applyNumberFormat="1" applyAlignment="1" applyProtection="1">
      <alignment horizontal="center" vertical="center"/>
      <protection hidden="1"/>
    </xf>
    <xf numFmtId="0" fontId="8" fillId="0" borderId="0" xfId="33" applyAlignment="1" applyProtection="1">
      <alignment horizontal="right" vertical="center"/>
      <protection hidden="1"/>
    </xf>
    <xf numFmtId="0" fontId="8" fillId="0" borderId="0" xfId="35" applyFont="1" applyProtection="1">
      <protection hidden="1"/>
    </xf>
    <xf numFmtId="173" fontId="9" fillId="0" borderId="0" xfId="35" applyNumberFormat="1" applyFont="1" applyAlignment="1" applyProtection="1">
      <alignment vertical="center"/>
      <protection hidden="1"/>
    </xf>
    <xf numFmtId="0" fontId="9" fillId="0" borderId="0" xfId="35" applyFont="1" applyAlignment="1" applyProtection="1">
      <alignment horizontal="right" vertical="center"/>
      <protection hidden="1"/>
    </xf>
    <xf numFmtId="0" fontId="9" fillId="0" borderId="0" xfId="35" applyFont="1" applyAlignment="1" applyProtection="1">
      <alignment horizontal="left" vertical="center" indent="2"/>
      <protection hidden="1"/>
    </xf>
    <xf numFmtId="0" fontId="9" fillId="0" borderId="0" xfId="35" applyFont="1" applyAlignment="1" applyProtection="1">
      <alignment horizontal="left" vertical="center" indent="1"/>
      <protection hidden="1"/>
    </xf>
    <xf numFmtId="0" fontId="8" fillId="0" borderId="0" xfId="35" applyFont="1" applyAlignment="1" applyProtection="1">
      <alignment horizontal="left" vertical="center" indent="1"/>
      <protection hidden="1"/>
    </xf>
    <xf numFmtId="0" fontId="8" fillId="0" borderId="0" xfId="33" applyAlignment="1" applyProtection="1">
      <alignment horizontal="left" vertical="center" indent="2"/>
      <protection hidden="1"/>
    </xf>
    <xf numFmtId="0" fontId="9" fillId="0" borderId="0" xfId="33" applyFont="1" applyAlignment="1" applyProtection="1">
      <alignment horizontal="left" vertical="center"/>
      <protection hidden="1"/>
    </xf>
    <xf numFmtId="173" fontId="9" fillId="0" borderId="0" xfId="33" applyNumberFormat="1" applyFont="1" applyAlignment="1" applyProtection="1">
      <alignment horizontal="left" vertical="center" indent="1"/>
      <protection hidden="1"/>
    </xf>
    <xf numFmtId="0" fontId="43" fillId="0" borderId="0" xfId="0" applyFont="1" applyAlignment="1">
      <alignment horizontal="center" vertical="center" wrapText="1"/>
    </xf>
    <xf numFmtId="0" fontId="5" fillId="0" borderId="44" xfId="0" applyFont="1" applyBorder="1" applyAlignment="1">
      <alignment horizontal="center" vertical="center" wrapText="1"/>
    </xf>
    <xf numFmtId="0" fontId="5" fillId="0" borderId="14"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4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vertical="center" wrapText="1"/>
    </xf>
    <xf numFmtId="0" fontId="0" fillId="0" borderId="18" xfId="0" applyBorder="1" applyAlignment="1">
      <alignment vertical="center"/>
    </xf>
    <xf numFmtId="0" fontId="46" fillId="0" borderId="0" xfId="0" applyFont="1" applyAlignment="1">
      <alignment vertical="center"/>
    </xf>
    <xf numFmtId="0" fontId="0" fillId="0" borderId="0" xfId="0" applyAlignment="1">
      <alignment vertical="center"/>
    </xf>
    <xf numFmtId="1" fontId="0" fillId="0" borderId="0" xfId="0" applyNumberFormat="1"/>
    <xf numFmtId="9" fontId="39" fillId="0" borderId="18" xfId="0" applyNumberFormat="1" applyFont="1" applyBorder="1" applyAlignment="1">
      <alignment horizontal="center" vertical="center" wrapText="1"/>
    </xf>
    <xf numFmtId="0" fontId="30" fillId="8" borderId="18" xfId="0" applyFont="1" applyFill="1" applyBorder="1" applyAlignment="1">
      <alignment horizontal="center" vertical="center" wrapText="1"/>
    </xf>
    <xf numFmtId="0" fontId="51" fillId="8" borderId="18" xfId="48" applyFont="1" applyFill="1" applyBorder="1" applyAlignment="1">
      <alignment horizontal="center" vertical="center" wrapText="1" readingOrder="1"/>
    </xf>
    <xf numFmtId="0" fontId="51" fillId="8" borderId="18" xfId="34" applyFont="1" applyFill="1" applyBorder="1" applyAlignment="1">
      <alignment horizontal="left" vertical="center" readingOrder="1"/>
    </xf>
    <xf numFmtId="0" fontId="40" fillId="7" borderId="18" xfId="0" applyFont="1" applyFill="1" applyBorder="1" applyAlignment="1">
      <alignment horizontal="center" vertical="center"/>
    </xf>
    <xf numFmtId="0" fontId="5" fillId="7" borderId="44"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43" fillId="7" borderId="14" xfId="0" applyFont="1" applyFill="1" applyBorder="1" applyAlignment="1">
      <alignment horizontal="center" vertical="center" wrapText="1"/>
    </xf>
    <xf numFmtId="0" fontId="43" fillId="7" borderId="4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26" fillId="7" borderId="18" xfId="0" applyFont="1" applyFill="1" applyBorder="1" applyAlignment="1">
      <alignment vertical="center" wrapText="1"/>
    </xf>
    <xf numFmtId="0" fontId="5" fillId="7" borderId="14" xfId="0" applyFont="1" applyFill="1" applyBorder="1" applyAlignment="1">
      <alignment horizontal="center" vertical="center"/>
    </xf>
    <xf numFmtId="0" fontId="5" fillId="7" borderId="18" xfId="0" applyFont="1" applyFill="1" applyBorder="1" applyAlignment="1">
      <alignment horizontal="center" vertical="center"/>
    </xf>
    <xf numFmtId="0" fontId="6" fillId="7" borderId="18" xfId="0" applyFont="1" applyFill="1" applyBorder="1" applyAlignment="1">
      <alignment horizontal="justify" vertical="center" wrapText="1"/>
    </xf>
    <xf numFmtId="0" fontId="5" fillId="7" borderId="18" xfId="0" applyFont="1" applyFill="1" applyBorder="1" applyAlignment="1">
      <alignment vertical="center"/>
    </xf>
    <xf numFmtId="164" fontId="7" fillId="7" borderId="18" xfId="7" applyFont="1" applyFill="1" applyBorder="1" applyAlignment="1" applyProtection="1">
      <alignment vertical="center"/>
    </xf>
    <xf numFmtId="0" fontId="52" fillId="0" borderId="18" xfId="0" applyFont="1" applyBorder="1" applyAlignment="1">
      <alignment horizontal="center" vertical="center" wrapText="1"/>
    </xf>
    <xf numFmtId="0" fontId="54" fillId="8" borderId="18" xfId="0" applyFont="1" applyFill="1" applyBorder="1" applyAlignment="1">
      <alignment horizontal="justify" vertical="center" wrapText="1"/>
    </xf>
    <xf numFmtId="2" fontId="5" fillId="9" borderId="14" xfId="0" applyNumberFormat="1" applyFont="1" applyFill="1" applyBorder="1" applyAlignment="1" applyProtection="1">
      <alignment horizontal="center" vertical="center"/>
      <protection locked="0"/>
    </xf>
    <xf numFmtId="0" fontId="5" fillId="9" borderId="14" xfId="0" applyFont="1" applyFill="1" applyBorder="1" applyAlignment="1" applyProtection="1">
      <alignment horizontal="center" vertical="center"/>
      <protection locked="0"/>
    </xf>
    <xf numFmtId="0" fontId="42" fillId="9" borderId="44" xfId="0" applyFont="1" applyFill="1" applyBorder="1" applyAlignment="1" applyProtection="1">
      <alignment vertical="center"/>
      <protection locked="0"/>
    </xf>
    <xf numFmtId="164" fontId="7" fillId="7" borderId="18" xfId="7" applyFont="1" applyFill="1" applyBorder="1" applyAlignment="1" applyProtection="1">
      <alignment horizontal="center" vertical="center"/>
    </xf>
    <xf numFmtId="0" fontId="40" fillId="8" borderId="18" xfId="0" applyFont="1" applyFill="1" applyBorder="1" applyAlignment="1">
      <alignment horizontal="center" vertical="center"/>
    </xf>
    <xf numFmtId="0" fontId="5" fillId="8" borderId="44"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43" fillId="8" borderId="14" xfId="0" applyFont="1" applyFill="1" applyBorder="1" applyAlignment="1">
      <alignment horizontal="center" vertical="center" wrapText="1"/>
    </xf>
    <xf numFmtId="0" fontId="43" fillId="8" borderId="44" xfId="0" applyFont="1" applyFill="1" applyBorder="1" applyAlignment="1">
      <alignment horizontal="center" vertical="center" wrapText="1"/>
    </xf>
    <xf numFmtId="0" fontId="6" fillId="8" borderId="18" xfId="0" applyFont="1" applyFill="1" applyBorder="1" applyAlignment="1">
      <alignment horizontal="justify" vertical="center" wrapText="1"/>
    </xf>
    <xf numFmtId="0" fontId="11" fillId="8" borderId="18" xfId="0" applyFont="1" applyFill="1" applyBorder="1" applyAlignment="1">
      <alignment horizontal="center" vertical="center" wrapText="1"/>
    </xf>
    <xf numFmtId="0" fontId="26" fillId="8" borderId="18" xfId="0" applyFont="1" applyFill="1" applyBorder="1" applyAlignment="1">
      <alignment vertical="center" wrapText="1"/>
    </xf>
    <xf numFmtId="0" fontId="5" fillId="8" borderId="14" xfId="0" applyFont="1" applyFill="1" applyBorder="1" applyAlignment="1">
      <alignment horizontal="center" vertical="center"/>
    </xf>
    <xf numFmtId="176" fontId="7" fillId="8" borderId="18" xfId="7" applyNumberFormat="1" applyFont="1" applyFill="1" applyBorder="1" applyAlignment="1" applyProtection="1">
      <alignment horizontal="center" vertical="center"/>
    </xf>
    <xf numFmtId="0" fontId="5" fillId="8" borderId="18" xfId="0" applyFont="1" applyFill="1" applyBorder="1" applyAlignment="1">
      <alignment horizontal="center" vertical="center"/>
    </xf>
    <xf numFmtId="164" fontId="47" fillId="7" borderId="18" xfId="7" applyFont="1" applyFill="1" applyBorder="1" applyAlignment="1" applyProtection="1">
      <alignment horizontal="center" vertical="center" wrapText="1"/>
    </xf>
    <xf numFmtId="0" fontId="46" fillId="0" borderId="18" xfId="0" applyFont="1" applyBorder="1" applyAlignment="1">
      <alignment horizontal="center" vertical="top"/>
    </xf>
    <xf numFmtId="0" fontId="3" fillId="0" borderId="0" xfId="0" applyFont="1" applyAlignment="1" applyProtection="1">
      <alignment vertical="center"/>
      <protection hidden="1"/>
    </xf>
    <xf numFmtId="0" fontId="3" fillId="0" borderId="0" xfId="0" applyFont="1" applyAlignment="1" applyProtection="1">
      <alignment horizontal="left"/>
      <protection hidden="1"/>
    </xf>
    <xf numFmtId="164" fontId="3" fillId="0" borderId="0" xfId="7" applyFont="1" applyBorder="1" applyAlignment="1" applyProtection="1">
      <alignment horizontal="center" vertical="center"/>
      <protection hidden="1"/>
    </xf>
    <xf numFmtId="0" fontId="3" fillId="0" borderId="0" xfId="0" applyFont="1" applyAlignment="1" applyProtection="1">
      <alignment vertical="top"/>
      <protection hidden="1"/>
    </xf>
    <xf numFmtId="164" fontId="3" fillId="0" borderId="18" xfId="7" applyFont="1" applyBorder="1" applyAlignment="1" applyProtection="1">
      <alignment horizontal="center" vertical="top"/>
      <protection hidden="1"/>
    </xf>
    <xf numFmtId="164" fontId="3" fillId="0" borderId="18" xfId="7" applyFont="1" applyFill="1" applyBorder="1" applyAlignment="1" applyProtection="1">
      <alignment horizontal="center" vertical="center"/>
      <protection hidden="1"/>
    </xf>
    <xf numFmtId="0" fontId="3" fillId="0" borderId="39" xfId="0" applyFont="1" applyBorder="1" applyAlignment="1" applyProtection="1">
      <alignment vertical="center" wrapText="1"/>
      <protection hidden="1"/>
    </xf>
    <xf numFmtId="0" fontId="3" fillId="0" borderId="40" xfId="0" applyFont="1" applyBorder="1" applyAlignment="1" applyProtection="1">
      <alignment vertical="center" wrapText="1"/>
      <protection hidden="1"/>
    </xf>
    <xf numFmtId="164" fontId="3" fillId="0" borderId="41" xfId="7" applyFont="1" applyBorder="1" applyAlignment="1" applyProtection="1">
      <alignment horizontal="center" vertical="center" wrapText="1"/>
      <protection hidden="1"/>
    </xf>
    <xf numFmtId="0" fontId="3" fillId="0" borderId="42" xfId="0" applyFont="1" applyBorder="1" applyAlignment="1" applyProtection="1">
      <alignment horizontal="justify" vertical="center"/>
      <protection hidden="1"/>
    </xf>
    <xf numFmtId="0" fontId="3" fillId="0" borderId="0" xfId="0" applyFont="1" applyProtection="1">
      <protection hidden="1"/>
    </xf>
    <xf numFmtId="164" fontId="3" fillId="0" borderId="43" xfId="7" applyFont="1" applyBorder="1" applyAlignment="1" applyProtection="1">
      <alignment horizontal="center"/>
      <protection hidden="1"/>
    </xf>
    <xf numFmtId="0" fontId="3" fillId="0" borderId="42" xfId="0" applyFont="1" applyBorder="1" applyAlignment="1" applyProtection="1">
      <alignment vertical="center"/>
      <protection hidden="1"/>
    </xf>
    <xf numFmtId="0" fontId="3" fillId="0" borderId="44" xfId="0" applyFont="1" applyBorder="1" applyAlignment="1" applyProtection="1">
      <alignment vertical="center"/>
      <protection hidden="1"/>
    </xf>
    <xf numFmtId="0" fontId="3" fillId="0" borderId="19" xfId="0" applyFont="1" applyBorder="1" applyProtection="1">
      <protection hidden="1"/>
    </xf>
    <xf numFmtId="0" fontId="3" fillId="0" borderId="19" xfId="0" applyFont="1" applyBorder="1" applyAlignment="1" applyProtection="1">
      <alignment vertical="center"/>
      <protection hidden="1"/>
    </xf>
    <xf numFmtId="164" fontId="3" fillId="0" borderId="30" xfId="7" applyFont="1" applyBorder="1" applyAlignment="1" applyProtection="1">
      <alignment horizontal="center"/>
      <protection hidden="1"/>
    </xf>
    <xf numFmtId="0" fontId="20" fillId="0" borderId="18" xfId="0" applyFont="1" applyBorder="1" applyAlignment="1">
      <alignment horizontal="center" vertical="center" wrapText="1"/>
    </xf>
    <xf numFmtId="0" fontId="42" fillId="0" borderId="0" xfId="0" applyFont="1" applyAlignment="1">
      <alignment vertical="center"/>
    </xf>
    <xf numFmtId="0" fontId="42" fillId="8" borderId="18" xfId="0" applyFont="1" applyFill="1" applyBorder="1" applyAlignment="1">
      <alignment horizontal="center" vertical="center"/>
    </xf>
    <xf numFmtId="9" fontId="42" fillId="8" borderId="18" xfId="0" applyNumberFormat="1" applyFont="1" applyFill="1" applyBorder="1" applyAlignment="1">
      <alignment horizontal="center" vertical="center"/>
    </xf>
    <xf numFmtId="0" fontId="42" fillId="8" borderId="18" xfId="0" applyFont="1" applyFill="1" applyBorder="1" applyAlignment="1">
      <alignment vertical="center"/>
    </xf>
    <xf numFmtId="2" fontId="42" fillId="8" borderId="18" xfId="0" applyNumberFormat="1" applyFont="1" applyFill="1" applyBorder="1" applyAlignment="1">
      <alignment vertical="center"/>
    </xf>
    <xf numFmtId="10" fontId="42" fillId="8" borderId="18" xfId="0" applyNumberFormat="1" applyFont="1" applyFill="1" applyBorder="1" applyAlignment="1">
      <alignment vertical="center"/>
    </xf>
    <xf numFmtId="0" fontId="20" fillId="0" borderId="18" xfId="0" applyFont="1" applyBorder="1" applyAlignment="1">
      <alignment horizontal="justify" vertical="center" wrapText="1"/>
    </xf>
    <xf numFmtId="0" fontId="53" fillId="10" borderId="18" xfId="0" applyFont="1" applyFill="1" applyBorder="1" applyAlignment="1">
      <alignment horizontal="center" vertical="center"/>
    </xf>
    <xf numFmtId="164" fontId="42" fillId="0" borderId="0" xfId="0" applyNumberFormat="1" applyFont="1" applyAlignment="1">
      <alignment vertical="center"/>
    </xf>
    <xf numFmtId="0" fontId="27" fillId="8" borderId="18" xfId="0" applyFont="1" applyFill="1" applyBorder="1" applyAlignment="1">
      <alignment horizontal="center" vertical="center" wrapText="1"/>
    </xf>
    <xf numFmtId="43" fontId="42" fillId="0" borderId="0" xfId="0" applyNumberFormat="1" applyFont="1" applyAlignment="1">
      <alignment vertical="center"/>
    </xf>
    <xf numFmtId="0" fontId="42" fillId="0" borderId="0" xfId="0" applyFont="1"/>
    <xf numFmtId="164" fontId="56" fillId="0" borderId="18" xfId="7" applyFont="1" applyBorder="1" applyAlignment="1" applyProtection="1">
      <alignment horizontal="center" vertical="center"/>
    </xf>
    <xf numFmtId="0" fontId="57" fillId="0" borderId="18" xfId="0" applyFont="1" applyBorder="1" applyAlignment="1">
      <alignment horizontal="left" vertical="top" wrapText="1"/>
    </xf>
    <xf numFmtId="0" fontId="58" fillId="0" borderId="18" xfId="0" applyFont="1" applyBorder="1" applyAlignment="1">
      <alignment horizontal="center" vertical="center" wrapText="1"/>
    </xf>
    <xf numFmtId="0" fontId="5" fillId="0" borderId="18" xfId="25" applyFont="1" applyBorder="1" applyAlignment="1">
      <alignment horizontal="center" vertical="center" wrapText="1"/>
    </xf>
    <xf numFmtId="164" fontId="4" fillId="7" borderId="18" xfId="7" applyFont="1" applyFill="1" applyBorder="1" applyAlignment="1" applyProtection="1">
      <alignment vertical="center"/>
    </xf>
    <xf numFmtId="164" fontId="4" fillId="0" borderId="18" xfId="7" applyFont="1" applyBorder="1" applyAlignment="1" applyProtection="1">
      <alignment vertical="center" wrapText="1"/>
    </xf>
    <xf numFmtId="164" fontId="59" fillId="0" borderId="18" xfId="7" applyFont="1" applyBorder="1" applyAlignment="1" applyProtection="1">
      <alignment vertical="center" wrapText="1"/>
    </xf>
    <xf numFmtId="0" fontId="57" fillId="0" borderId="18" xfId="0" applyFont="1" applyBorder="1" applyAlignment="1">
      <alignment horizontal="center" vertical="center" wrapText="1"/>
    </xf>
    <xf numFmtId="10" fontId="4" fillId="0" borderId="18" xfId="52" applyNumberFormat="1" applyFont="1" applyBorder="1" applyAlignment="1" applyProtection="1">
      <alignment vertical="center" wrapText="1"/>
    </xf>
    <xf numFmtId="10" fontId="43" fillId="9" borderId="18" xfId="52" applyNumberFormat="1" applyFont="1" applyFill="1" applyBorder="1" applyAlignment="1" applyProtection="1">
      <alignment vertical="center"/>
      <protection locked="0"/>
    </xf>
    <xf numFmtId="164" fontId="5" fillId="0" borderId="18" xfId="7" applyFont="1" applyBorder="1" applyAlignment="1" applyProtection="1">
      <alignment horizontal="center" vertical="center"/>
    </xf>
    <xf numFmtId="164" fontId="7" fillId="8" borderId="18" xfId="7" applyFont="1" applyFill="1" applyBorder="1" applyAlignment="1" applyProtection="1">
      <alignment horizontal="center" vertical="center"/>
    </xf>
    <xf numFmtId="164" fontId="5" fillId="8" borderId="18" xfId="0" applyNumberFormat="1" applyFont="1" applyFill="1" applyBorder="1" applyAlignment="1">
      <alignment horizontal="center" vertical="center"/>
    </xf>
    <xf numFmtId="4" fontId="3" fillId="0" borderId="18" xfId="7" applyNumberFormat="1" applyFont="1" applyFill="1" applyBorder="1" applyAlignment="1" applyProtection="1">
      <alignment horizontal="center" vertical="center"/>
      <protection hidden="1"/>
    </xf>
    <xf numFmtId="4" fontId="3" fillId="0" borderId="18" xfId="7" applyNumberFormat="1" applyFont="1" applyBorder="1" applyAlignment="1" applyProtection="1">
      <alignment horizontal="center" vertical="center"/>
      <protection hidden="1"/>
    </xf>
    <xf numFmtId="0" fontId="46" fillId="0" borderId="44" xfId="0" applyFont="1" applyBorder="1" applyAlignment="1">
      <alignment horizontal="center" vertical="top"/>
    </xf>
    <xf numFmtId="10" fontId="42" fillId="0" borderId="18" xfId="52" applyNumberFormat="1" applyFont="1" applyBorder="1" applyAlignment="1" applyProtection="1">
      <alignment vertical="center"/>
    </xf>
    <xf numFmtId="0" fontId="61" fillId="0" borderId="30" xfId="0" applyFont="1" applyBorder="1" applyAlignment="1">
      <alignment vertical="top" wrapText="1"/>
    </xf>
    <xf numFmtId="0" fontId="62" fillId="0" borderId="38" xfId="0" applyFont="1" applyBorder="1" applyAlignment="1">
      <alignment vertical="top" wrapText="1"/>
    </xf>
    <xf numFmtId="0" fontId="62" fillId="0" borderId="18" xfId="0" applyFont="1" applyBorder="1" applyAlignment="1">
      <alignment vertical="top" wrapText="1"/>
    </xf>
    <xf numFmtId="0" fontId="7" fillId="7" borderId="18" xfId="0" applyFont="1" applyFill="1" applyBorder="1" applyAlignment="1">
      <alignment horizontal="right" vertical="center"/>
    </xf>
    <xf numFmtId="0" fontId="5" fillId="0" borderId="0" xfId="0" applyFont="1" applyAlignment="1">
      <alignment horizontal="left" vertical="center"/>
    </xf>
    <xf numFmtId="177" fontId="42" fillId="0" borderId="18" xfId="7" applyNumberFormat="1" applyFont="1" applyBorder="1" applyAlignment="1" applyProtection="1">
      <alignment vertical="center"/>
    </xf>
    <xf numFmtId="171" fontId="5" fillId="0" borderId="18" xfId="0" applyNumberFormat="1" applyFont="1" applyBorder="1" applyAlignment="1">
      <alignment vertical="center"/>
    </xf>
    <xf numFmtId="0" fontId="48" fillId="0" borderId="0" xfId="39" applyFont="1" applyAlignment="1">
      <alignment horizontal="center" vertical="center" wrapText="1"/>
    </xf>
    <xf numFmtId="0" fontId="35" fillId="3" borderId="0" xfId="37" applyFont="1" applyFill="1" applyAlignment="1">
      <alignment horizontal="center" vertical="center"/>
    </xf>
    <xf numFmtId="0" fontId="8" fillId="0" borderId="0" xfId="40" applyAlignment="1" applyProtection="1">
      <alignment horizontal="left" vertical="center" wrapText="1"/>
      <protection hidden="1"/>
    </xf>
    <xf numFmtId="0" fontId="8"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justify" vertical="center" wrapText="1"/>
      <protection hidden="1"/>
    </xf>
    <xf numFmtId="0" fontId="9" fillId="0" borderId="0" xfId="40" applyFont="1" applyAlignment="1" applyProtection="1">
      <alignment horizontal="left" vertical="center" wrapText="1"/>
      <protection hidden="1"/>
    </xf>
    <xf numFmtId="0" fontId="5" fillId="0" borderId="37" xfId="25" applyFont="1" applyBorder="1" applyAlignment="1" applyProtection="1">
      <alignment horizontal="justify" vertical="top" wrapText="1"/>
      <protection hidden="1"/>
    </xf>
    <xf numFmtId="0" fontId="5" fillId="0" borderId="26" xfId="25" applyFont="1" applyBorder="1" applyAlignment="1" applyProtection="1">
      <alignment horizontal="justify" vertical="top" wrapText="1"/>
      <protection hidden="1"/>
    </xf>
    <xf numFmtId="0" fontId="5" fillId="0" borderId="45" xfId="25" applyFont="1" applyBorder="1" applyAlignment="1" applyProtection="1">
      <alignment horizontal="justify" vertical="top" wrapText="1"/>
      <protection hidden="1"/>
    </xf>
    <xf numFmtId="0" fontId="5" fillId="0" borderId="46" xfId="25" applyFont="1" applyBorder="1" applyAlignment="1" applyProtection="1">
      <alignment horizontal="justify" vertical="top" wrapText="1"/>
      <protection hidden="1"/>
    </xf>
    <xf numFmtId="0" fontId="24" fillId="0" borderId="47" xfId="25" applyFont="1" applyBorder="1" applyAlignment="1" applyProtection="1">
      <alignment horizontal="center" vertical="center"/>
      <protection hidden="1"/>
    </xf>
    <xf numFmtId="0" fontId="24" fillId="0" borderId="48" xfId="25" applyFont="1" applyBorder="1" applyAlignment="1" applyProtection="1">
      <alignment horizontal="center" vertical="center"/>
      <protection hidden="1"/>
    </xf>
    <xf numFmtId="0" fontId="24" fillId="0" borderId="24" xfId="25" applyFont="1" applyBorder="1" applyAlignment="1" applyProtection="1">
      <alignment horizontal="center" vertical="center"/>
      <protection hidden="1"/>
    </xf>
    <xf numFmtId="0" fontId="5" fillId="0" borderId="0" xfId="25" applyFont="1" applyAlignment="1" applyProtection="1">
      <alignment horizontal="justify" vertical="top" wrapText="1"/>
      <protection hidden="1"/>
    </xf>
    <xf numFmtId="0" fontId="5" fillId="0" borderId="0" xfId="25" applyFont="1" applyAlignment="1" applyProtection="1">
      <alignment horizontal="justify" vertical="top"/>
      <protection hidden="1"/>
    </xf>
    <xf numFmtId="0" fontId="7" fillId="0" borderId="0" xfId="25" applyFont="1" applyAlignment="1" applyProtection="1">
      <alignment horizontal="justify" vertical="top" wrapText="1"/>
      <protection hidden="1"/>
    </xf>
    <xf numFmtId="0" fontId="7" fillId="0" borderId="0" xfId="25" quotePrefix="1" applyFont="1" applyAlignment="1" applyProtection="1">
      <alignment horizontal="left" vertical="top" wrapText="1"/>
      <protection hidden="1"/>
    </xf>
    <xf numFmtId="0" fontId="5" fillId="0" borderId="0" xfId="25" applyFont="1" applyAlignment="1" applyProtection="1">
      <alignment horizontal="left" vertical="top"/>
      <protection hidden="1"/>
    </xf>
    <xf numFmtId="0" fontId="5" fillId="0" borderId="19" xfId="25" applyFont="1" applyBorder="1" applyAlignment="1" applyProtection="1">
      <alignment horizontal="justify" vertical="top" wrapText="1"/>
      <protection hidden="1"/>
    </xf>
    <xf numFmtId="0" fontId="5" fillId="0" borderId="19" xfId="25" applyFont="1" applyBorder="1" applyAlignment="1" applyProtection="1">
      <alignment horizontal="left" vertical="top" wrapText="1" indent="5"/>
      <protection hidden="1"/>
    </xf>
    <xf numFmtId="0" fontId="5" fillId="0" borderId="0" xfId="25" applyFont="1" applyAlignment="1" applyProtection="1">
      <alignment horizontal="left" vertical="top" wrapText="1" indent="5"/>
      <protection hidden="1"/>
    </xf>
    <xf numFmtId="0" fontId="7" fillId="0" borderId="0" xfId="25" applyFont="1" applyAlignment="1" applyProtection="1">
      <alignment horizontal="justify"/>
      <protection hidden="1"/>
    </xf>
    <xf numFmtId="0" fontId="5" fillId="0" borderId="0" xfId="25" applyFont="1" applyAlignment="1" applyProtection="1">
      <alignment horizontal="center" vertical="top"/>
      <protection hidden="1"/>
    </xf>
    <xf numFmtId="0" fontId="4" fillId="0" borderId="0" xfId="25" applyFont="1" applyAlignment="1" applyProtection="1">
      <alignment horizontal="center" vertical="top"/>
      <protection hidden="1"/>
    </xf>
    <xf numFmtId="0" fontId="5" fillId="0" borderId="0" xfId="25" applyFont="1" applyAlignment="1" applyProtection="1">
      <alignment horizontal="center" vertical="top" wrapText="1"/>
      <protection hidden="1"/>
    </xf>
    <xf numFmtId="0" fontId="5" fillId="0" borderId="0" xfId="25" applyFont="1" applyAlignment="1" applyProtection="1">
      <alignment horizontal="justify"/>
      <protection hidden="1"/>
    </xf>
    <xf numFmtId="0" fontId="8" fillId="0" borderId="0" xfId="25" applyFont="1" applyAlignment="1" applyProtection="1">
      <alignment horizontal="justify" vertical="top" wrapText="1"/>
      <protection hidden="1"/>
    </xf>
    <xf numFmtId="0" fontId="8" fillId="0" borderId="0" xfId="25" applyFont="1" applyAlignment="1" applyProtection="1">
      <alignment horizontal="justify" vertical="top"/>
      <protection hidden="1"/>
    </xf>
    <xf numFmtId="0" fontId="7" fillId="0" borderId="0" xfId="25" applyFont="1" applyAlignment="1" applyProtection="1">
      <alignment horizontal="center" vertical="top"/>
      <protection hidden="1"/>
    </xf>
    <xf numFmtId="0" fontId="4" fillId="4" borderId="0" xfId="25" applyFont="1" applyFill="1" applyAlignment="1" applyProtection="1">
      <alignment horizontal="center" vertical="top"/>
      <protection hidden="1"/>
    </xf>
    <xf numFmtId="0" fontId="27" fillId="0" borderId="16" xfId="28" applyFont="1" applyBorder="1" applyAlignment="1" applyProtection="1">
      <alignment horizontal="left" vertical="top" wrapText="1"/>
      <protection hidden="1"/>
    </xf>
    <xf numFmtId="0" fontId="29" fillId="0" borderId="49" xfId="28" applyBorder="1" applyAlignment="1" applyProtection="1">
      <alignment horizontal="left" vertical="top" wrapText="1"/>
      <protection hidden="1"/>
    </xf>
    <xf numFmtId="0" fontId="29" fillId="0" borderId="2" xfId="28" applyBorder="1" applyAlignment="1" applyProtection="1">
      <alignment horizontal="left" vertical="top" wrapText="1"/>
      <protection hidden="1"/>
    </xf>
    <xf numFmtId="0" fontId="29" fillId="0" borderId="50" xfId="28" applyBorder="1" applyAlignment="1" applyProtection="1">
      <alignment horizontal="left" vertical="top" wrapText="1"/>
      <protection hidden="1"/>
    </xf>
    <xf numFmtId="164" fontId="11" fillId="2" borderId="49" xfId="16" applyFont="1" applyFill="1" applyBorder="1" applyAlignment="1" applyProtection="1">
      <alignment horizontal="right" vertical="center"/>
      <protection hidden="1"/>
    </xf>
    <xf numFmtId="164" fontId="11" fillId="2" borderId="50" xfId="16" applyFont="1" applyFill="1" applyBorder="1" applyAlignment="1" applyProtection="1">
      <alignment horizontal="right" vertical="center"/>
      <protection hidden="1"/>
    </xf>
    <xf numFmtId="0" fontId="11" fillId="0" borderId="9" xfId="38" applyFont="1" applyBorder="1" applyAlignment="1" applyProtection="1">
      <alignment horizontal="left" vertical="top" wrapText="1"/>
      <protection hidden="1"/>
    </xf>
    <xf numFmtId="0" fontId="11" fillId="0" borderId="0" xfId="38" applyFont="1" applyAlignment="1" applyProtection="1">
      <alignment horizontal="left" vertical="top" wrapText="1"/>
      <protection hidden="1"/>
    </xf>
    <xf numFmtId="0" fontId="11" fillId="0" borderId="10" xfId="38" applyFont="1" applyBorder="1" applyAlignment="1" applyProtection="1">
      <alignment horizontal="left" vertical="top" wrapText="1"/>
      <protection hidden="1"/>
    </xf>
    <xf numFmtId="2" fontId="20" fillId="2" borderId="49" xfId="38" applyNumberFormat="1" applyFont="1" applyFill="1" applyBorder="1" applyAlignment="1" applyProtection="1">
      <alignment horizontal="right" vertical="center"/>
      <protection hidden="1"/>
    </xf>
    <xf numFmtId="2" fontId="20" fillId="2" borderId="50" xfId="38" applyNumberFormat="1" applyFont="1" applyFill="1" applyBorder="1" applyAlignment="1" applyProtection="1">
      <alignment horizontal="right" vertical="center"/>
      <protection hidden="1"/>
    </xf>
    <xf numFmtId="0" fontId="11" fillId="0" borderId="51" xfId="38" applyFont="1" applyBorder="1" applyAlignment="1" applyProtection="1">
      <alignment horizontal="left" vertical="center"/>
      <protection hidden="1"/>
    </xf>
    <xf numFmtId="0" fontId="11" fillId="0" borderId="7" xfId="38" applyFont="1" applyBorder="1" applyAlignment="1" applyProtection="1">
      <alignment horizontal="left" vertical="center"/>
      <protection hidden="1"/>
    </xf>
    <xf numFmtId="0" fontId="43" fillId="0" borderId="0" xfId="0" applyFont="1" applyAlignment="1">
      <alignment horizontal="center" vertical="center" wrapText="1"/>
    </xf>
    <xf numFmtId="0" fontId="49" fillId="0" borderId="19"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vertical="center"/>
    </xf>
    <xf numFmtId="0" fontId="7" fillId="0" borderId="18" xfId="0" applyFont="1" applyBorder="1" applyAlignment="1">
      <alignment horizontal="right" vertical="center"/>
    </xf>
    <xf numFmtId="0" fontId="7" fillId="0" borderId="18" xfId="0" applyFont="1" applyBorder="1" applyAlignment="1">
      <alignment horizontal="right" vertical="center" wrapText="1"/>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7" fillId="7" borderId="18" xfId="0" applyFont="1" applyFill="1" applyBorder="1" applyAlignment="1">
      <alignment horizontal="right" vertical="center"/>
    </xf>
    <xf numFmtId="0" fontId="44" fillId="5" borderId="40" xfId="0" applyFont="1" applyFill="1" applyBorder="1" applyAlignment="1">
      <alignment horizontal="center" vertical="center"/>
    </xf>
    <xf numFmtId="0" fontId="7" fillId="0" borderId="18" xfId="0" applyFont="1" applyBorder="1" applyAlignment="1" applyProtection="1">
      <alignment horizontal="left" vertical="center" wrapText="1"/>
      <protection hidden="1"/>
    </xf>
    <xf numFmtId="0" fontId="5" fillId="0" borderId="38"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3" fillId="0" borderId="38"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7" fillId="0" borderId="38"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3" fillId="0" borderId="18" xfId="0" applyFont="1" applyBorder="1" applyAlignment="1" applyProtection="1">
      <alignment horizontal="justify" vertical="center" wrapText="1"/>
      <protection hidden="1"/>
    </xf>
    <xf numFmtId="0" fontId="33" fillId="0" borderId="18" xfId="0" applyFont="1" applyBorder="1" applyAlignment="1" applyProtection="1">
      <alignment horizontal="justify" vertical="center" wrapText="1"/>
      <protection hidden="1"/>
    </xf>
    <xf numFmtId="0" fontId="33" fillId="0" borderId="38" xfId="0" applyFont="1" applyBorder="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3" fillId="0" borderId="0" xfId="0" applyFont="1" applyAlignment="1" applyProtection="1">
      <alignment vertical="center"/>
      <protection hidden="1"/>
    </xf>
    <xf numFmtId="0" fontId="33" fillId="0" borderId="14" xfId="0" applyFont="1" applyBorder="1" applyAlignment="1" applyProtection="1">
      <alignment horizontal="center" vertical="center" wrapText="1"/>
      <protection hidden="1"/>
    </xf>
    <xf numFmtId="0" fontId="8" fillId="0" borderId="0" xfId="0" applyFont="1" applyAlignment="1" applyProtection="1">
      <alignment vertical="center"/>
      <protection hidden="1"/>
    </xf>
    <xf numFmtId="0" fontId="4" fillId="0" borderId="0" xfId="35" quotePrefix="1" applyFont="1" applyAlignment="1" applyProtection="1">
      <alignment horizontal="center" vertical="center"/>
      <protection hidden="1"/>
    </xf>
    <xf numFmtId="0" fontId="8" fillId="0" borderId="53" xfId="33" applyBorder="1" applyAlignment="1" applyProtection="1">
      <alignment horizontal="left" vertical="center" indent="2"/>
      <protection hidden="1"/>
    </xf>
    <xf numFmtId="0" fontId="8" fillId="0" borderId="37" xfId="33" applyBorder="1" applyAlignment="1" applyProtection="1">
      <alignment horizontal="left" vertical="center" indent="2"/>
      <protection hidden="1"/>
    </xf>
    <xf numFmtId="0" fontId="8" fillId="2" borderId="37" xfId="33" applyFill="1" applyBorder="1" applyAlignment="1" applyProtection="1">
      <alignment horizontal="left" vertical="center"/>
      <protection locked="0"/>
    </xf>
    <xf numFmtId="0" fontId="8" fillId="0" borderId="52" xfId="33" applyBorder="1" applyAlignment="1" applyProtection="1">
      <alignment horizontal="left" vertical="center" indent="2"/>
      <protection hidden="1"/>
    </xf>
    <xf numFmtId="0" fontId="8" fillId="0" borderId="0" xfId="33" applyAlignment="1" applyProtection="1">
      <alignment horizontal="left" vertical="center" indent="2"/>
      <protection hidden="1"/>
    </xf>
    <xf numFmtId="0" fontId="8" fillId="0" borderId="52" xfId="33" applyBorder="1" applyAlignment="1" applyProtection="1">
      <alignment horizontal="justify" vertical="center" wrapText="1"/>
      <protection hidden="1"/>
    </xf>
    <xf numFmtId="0" fontId="8" fillId="0" borderId="0" xfId="35" applyFont="1" applyAlignment="1" applyProtection="1">
      <alignment horizontal="justify" vertical="top"/>
      <protection hidden="1"/>
    </xf>
    <xf numFmtId="173" fontId="9" fillId="0" borderId="0" xfId="35" applyNumberFormat="1" applyFont="1" applyAlignment="1" applyProtection="1">
      <alignment horizontal="left" vertical="center" indent="1"/>
      <protection hidden="1"/>
    </xf>
    <xf numFmtId="0" fontId="8" fillId="0" borderId="0" xfId="35" applyFont="1" applyAlignment="1" applyProtection="1">
      <alignment horizontal="left" vertical="top" wrapText="1"/>
      <protection hidden="1"/>
    </xf>
    <xf numFmtId="0" fontId="8" fillId="0" borderId="0" xfId="35" applyFont="1" applyAlignment="1" applyProtection="1">
      <alignment horizontal="center" vertical="top"/>
      <protection hidden="1"/>
    </xf>
    <xf numFmtId="0" fontId="9" fillId="0" borderId="0" xfId="35" applyFont="1" applyAlignment="1" applyProtection="1">
      <alignment horizontal="justify" vertical="center"/>
      <protection hidden="1"/>
    </xf>
    <xf numFmtId="0" fontId="8" fillId="0" borderId="0" xfId="35" applyFont="1" applyAlignment="1" applyProtection="1">
      <alignment horizontal="justify" vertical="center"/>
      <protection hidden="1"/>
    </xf>
    <xf numFmtId="0" fontId="9" fillId="0" borderId="0" xfId="35" applyFont="1" applyAlignment="1" applyProtection="1">
      <alignment horizontal="center" vertical="center"/>
      <protection hidden="1"/>
    </xf>
    <xf numFmtId="0" fontId="8" fillId="2" borderId="0" xfId="35" applyFont="1" applyFill="1" applyAlignment="1" applyProtection="1">
      <alignment horizontal="left" vertical="center"/>
      <protection locked="0"/>
    </xf>
    <xf numFmtId="173" fontId="8" fillId="6" borderId="0" xfId="35" applyNumberFormat="1" applyFont="1" applyFill="1" applyAlignment="1" applyProtection="1">
      <alignment horizontal="left" vertical="center"/>
      <protection locked="0"/>
    </xf>
    <xf numFmtId="0" fontId="9" fillId="0" borderId="0" xfId="35" applyFont="1" applyAlignment="1" applyProtection="1">
      <alignment horizontal="justify" vertical="top"/>
      <protection hidden="1"/>
    </xf>
  </cellXfs>
  <cellStyles count="53">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Formula" xfId="18" xr:uid="{00000000-0005-0000-0000-000011000000}"/>
    <cellStyle name="Header1" xfId="19" xr:uid="{00000000-0005-0000-0000-000012000000}"/>
    <cellStyle name="Header2" xfId="20" xr:uid="{00000000-0005-0000-0000-000013000000}"/>
    <cellStyle name="Hypertextový odkaz" xfId="21" xr:uid="{00000000-0005-0000-0000-000014000000}"/>
    <cellStyle name="no dec" xfId="22" xr:uid="{00000000-0005-0000-0000-000015000000}"/>
    <cellStyle name="Normal" xfId="0" builtinId="0"/>
    <cellStyle name="Normal - Style1" xfId="23" xr:uid="{00000000-0005-0000-0000-000017000000}"/>
    <cellStyle name="Normal 10" xfId="24" xr:uid="{00000000-0005-0000-0000-000018000000}"/>
    <cellStyle name="Normal 2" xfId="25" xr:uid="{00000000-0005-0000-0000-000019000000}"/>
    <cellStyle name="Normal 2 2" xfId="26" xr:uid="{00000000-0005-0000-0000-00001A000000}"/>
    <cellStyle name="Normal 2 2 3" xfId="49" xr:uid="{30265622-97FF-4A5D-AE1D-9EDADF547FB2}"/>
    <cellStyle name="Normal 2 2 3 2" xfId="51" xr:uid="{33C92621-2962-483C-BCBE-8BAD580EABB5}"/>
    <cellStyle name="Normal 2_20 Price Schedule VOL III Rev-2" xfId="27" xr:uid="{00000000-0005-0000-0000-00001B000000}"/>
    <cellStyle name="Normal 3" xfId="28" xr:uid="{00000000-0005-0000-0000-00001C000000}"/>
    <cellStyle name="Normal 3 2" xfId="29" xr:uid="{00000000-0005-0000-0000-00001D000000}"/>
    <cellStyle name="Normal 3 3" xfId="30" xr:uid="{00000000-0005-0000-0000-00001E000000}"/>
    <cellStyle name="Normal 3_First Envelope - R2" xfId="31" xr:uid="{00000000-0005-0000-0000-00001F000000}"/>
    <cellStyle name="Normal 4" xfId="32" xr:uid="{00000000-0005-0000-0000-000020000000}"/>
    <cellStyle name="Normal 4 2" xfId="33" xr:uid="{00000000-0005-0000-0000-000021000000}"/>
    <cellStyle name="Normal 5" xfId="34" xr:uid="{00000000-0005-0000-0000-000022000000}"/>
    <cellStyle name="Normal 7" xfId="50" xr:uid="{21202C28-CD6E-47B8-B44D-990D0A1AE227}"/>
    <cellStyle name="Normal_Annexures TW 04 2" xfId="35" xr:uid="{00000000-0005-0000-0000-000023000000}"/>
    <cellStyle name="Normal_Attach 3(JV)" xfId="36" xr:uid="{00000000-0005-0000-0000-000024000000}"/>
    <cellStyle name="Normal_Attacments TW 04_SE-Vol-III" xfId="37" xr:uid="{00000000-0005-0000-0000-000025000000}"/>
    <cellStyle name="Normal_Entertainment Form 2" xfId="38" xr:uid="{00000000-0005-0000-0000-000026000000}"/>
    <cellStyle name="Normal_Price_Schedules for Insulator Package Rev-01" xfId="39" xr:uid="{00000000-0005-0000-0000-000027000000}"/>
    <cellStyle name="Normal_PRICE-SCHE Bihar-Rev-2-corrections" xfId="40" xr:uid="{00000000-0005-0000-0000-000028000000}"/>
    <cellStyle name="Normal_PRICE-SCHE Bihar-Rev-2-corrections_Annexures TW 04" xfId="41" xr:uid="{00000000-0005-0000-0000-000029000000}"/>
    <cellStyle name="Normal_Qty Garages" xfId="48" xr:uid="{00000000-0005-0000-0000-00002A000000}"/>
    <cellStyle name="Normal_SE-Vol-III" xfId="42" xr:uid="{00000000-0005-0000-0000-00002B000000}"/>
    <cellStyle name="Normal_Sheet1 2" xfId="43" xr:uid="{00000000-0005-0000-0000-00002C000000}"/>
    <cellStyle name="Percent" xfId="52" builtinId="5"/>
    <cellStyle name="Percent 2" xfId="44" xr:uid="{00000000-0005-0000-0000-00002D000000}"/>
    <cellStyle name="Popis" xfId="45" xr:uid="{00000000-0005-0000-0000-00002E000000}"/>
    <cellStyle name="Sledovaný hypertextový odkaz" xfId="46" xr:uid="{00000000-0005-0000-0000-00002F000000}"/>
    <cellStyle name="Standard_BS14" xfId="47" xr:uid="{00000000-0005-0000-0000-000030000000}"/>
  </cellStyles>
  <dxfs count="1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color rgb="FFC8FF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3453" name="Group 857">
          <a:extLst>
            <a:ext uri="{FF2B5EF4-FFF2-40B4-BE49-F238E27FC236}">
              <a16:creationId xmlns:a16="http://schemas.microsoft.com/office/drawing/2014/main" id="{00000000-0008-0000-0100-00003DE20100}"/>
            </a:ext>
          </a:extLst>
        </xdr:cNvPr>
        <xdr:cNvGrpSpPr>
          <a:grpSpLocks/>
        </xdr:cNvGrpSpPr>
      </xdr:nvGrpSpPr>
      <xdr:grpSpPr bwMode="auto">
        <a:xfrm>
          <a:off x="7248525" y="47625"/>
          <a:ext cx="1104900" cy="828675"/>
          <a:chOff x="761" y="5"/>
          <a:chExt cx="116" cy="86"/>
        </a:xfrm>
      </xdr:grpSpPr>
      <xdr:sp macro="" textlink="">
        <xdr:nvSpPr>
          <xdr:cNvPr id="12345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3EE2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4477" name="Group 1">
          <a:hlinkClick xmlns:r="http://schemas.openxmlformats.org/officeDocument/2006/relationships" r:id="rId1" tooltip="Click for Next Attachment"/>
          <a:extLst>
            <a:ext uri="{FF2B5EF4-FFF2-40B4-BE49-F238E27FC236}">
              <a16:creationId xmlns:a16="http://schemas.microsoft.com/office/drawing/2014/main" id="{00000000-0008-0000-0200-00003DE60100}"/>
            </a:ext>
          </a:extLst>
        </xdr:cNvPr>
        <xdr:cNvGrpSpPr>
          <a:grpSpLocks/>
        </xdr:cNvGrpSpPr>
      </xdr:nvGrpSpPr>
      <xdr:grpSpPr bwMode="auto">
        <a:xfrm>
          <a:off x="6686550" y="209550"/>
          <a:ext cx="1323975" cy="695325"/>
          <a:chOff x="738" y="5"/>
          <a:chExt cx="116" cy="73"/>
        </a:xfrm>
      </xdr:grpSpPr>
      <xdr:sp macro="" textlink="">
        <xdr:nvSpPr>
          <xdr:cNvPr id="124478" name="AutoShape 2">
            <a:extLst>
              <a:ext uri="{FF2B5EF4-FFF2-40B4-BE49-F238E27FC236}">
                <a16:creationId xmlns:a16="http://schemas.microsoft.com/office/drawing/2014/main" id="{00000000-0008-0000-0200-00003EE6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18.0.84\cnm\Site%20packages\Works\RHQ%20&amp;%20Sites\2023-24\Group-3%20Works\WC-3128-G3-TSP-Open-BoundaryWall-Knl-3\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comments" Target="../comments1.xml"/><Relationship Id="rId2" Type="http://schemas.openxmlformats.org/officeDocument/2006/relationships/printerSettings" Target="../printerSettings/printerSettings2.bin"/><Relationship Id="rId16"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3.bin"/><Relationship Id="rId13" Type="http://schemas.openxmlformats.org/officeDocument/2006/relationships/printerSettings" Target="../printerSettings/printerSettings28.bin"/><Relationship Id="rId18" Type="http://schemas.openxmlformats.org/officeDocument/2006/relationships/printerSettings" Target="../printerSettings/printerSettings33.bin"/><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12" Type="http://schemas.openxmlformats.org/officeDocument/2006/relationships/printerSettings" Target="../printerSettings/printerSettings27.bin"/><Relationship Id="rId17" Type="http://schemas.openxmlformats.org/officeDocument/2006/relationships/printerSettings" Target="../printerSettings/printerSettings32.bin"/><Relationship Id="rId2" Type="http://schemas.openxmlformats.org/officeDocument/2006/relationships/printerSettings" Target="../printerSettings/printerSettings17.bin"/><Relationship Id="rId16" Type="http://schemas.openxmlformats.org/officeDocument/2006/relationships/printerSettings" Target="../printerSettings/printerSettings31.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11" Type="http://schemas.openxmlformats.org/officeDocument/2006/relationships/printerSettings" Target="../printerSettings/printerSettings26.bin"/><Relationship Id="rId5" Type="http://schemas.openxmlformats.org/officeDocument/2006/relationships/printerSettings" Target="../printerSettings/printerSettings20.bin"/><Relationship Id="rId15" Type="http://schemas.openxmlformats.org/officeDocument/2006/relationships/printerSettings" Target="../printerSettings/printerSettings30.bin"/><Relationship Id="rId10" Type="http://schemas.openxmlformats.org/officeDocument/2006/relationships/printerSettings" Target="../printerSettings/printerSettings25.bin"/><Relationship Id="rId19" Type="http://schemas.openxmlformats.org/officeDocument/2006/relationships/drawing" Target="../drawings/drawing1.xml"/><Relationship Id="rId4" Type="http://schemas.openxmlformats.org/officeDocument/2006/relationships/printerSettings" Target="../printerSettings/printerSettings19.bin"/><Relationship Id="rId9" Type="http://schemas.openxmlformats.org/officeDocument/2006/relationships/printerSettings" Target="../printerSettings/printerSettings24.bin"/><Relationship Id="rId1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1.bin"/><Relationship Id="rId13" Type="http://schemas.openxmlformats.org/officeDocument/2006/relationships/printerSettings" Target="../printerSettings/printerSettings46.bin"/><Relationship Id="rId18" Type="http://schemas.openxmlformats.org/officeDocument/2006/relationships/printerSettings" Target="../printerSettings/printerSettings51.bin"/><Relationship Id="rId3" Type="http://schemas.openxmlformats.org/officeDocument/2006/relationships/printerSettings" Target="../printerSettings/printerSettings36.bin"/><Relationship Id="rId7" Type="http://schemas.openxmlformats.org/officeDocument/2006/relationships/printerSettings" Target="../printerSettings/printerSettings40.bin"/><Relationship Id="rId12" Type="http://schemas.openxmlformats.org/officeDocument/2006/relationships/printerSettings" Target="../printerSettings/printerSettings45.bin"/><Relationship Id="rId17" Type="http://schemas.openxmlformats.org/officeDocument/2006/relationships/printerSettings" Target="../printerSettings/printerSettings50.bin"/><Relationship Id="rId2" Type="http://schemas.openxmlformats.org/officeDocument/2006/relationships/printerSettings" Target="../printerSettings/printerSettings35.bin"/><Relationship Id="rId16" Type="http://schemas.openxmlformats.org/officeDocument/2006/relationships/printerSettings" Target="../printerSettings/printerSettings49.bin"/><Relationship Id="rId1" Type="http://schemas.openxmlformats.org/officeDocument/2006/relationships/printerSettings" Target="../printerSettings/printerSettings34.bin"/><Relationship Id="rId6" Type="http://schemas.openxmlformats.org/officeDocument/2006/relationships/printerSettings" Target="../printerSettings/printerSettings39.bin"/><Relationship Id="rId11" Type="http://schemas.openxmlformats.org/officeDocument/2006/relationships/printerSettings" Target="../printerSettings/printerSettings44.bin"/><Relationship Id="rId5" Type="http://schemas.openxmlformats.org/officeDocument/2006/relationships/printerSettings" Target="../printerSettings/printerSettings38.bin"/><Relationship Id="rId15" Type="http://schemas.openxmlformats.org/officeDocument/2006/relationships/printerSettings" Target="../printerSettings/printerSettings48.bin"/><Relationship Id="rId10" Type="http://schemas.openxmlformats.org/officeDocument/2006/relationships/printerSettings" Target="../printerSettings/printerSettings43.bin"/><Relationship Id="rId19" Type="http://schemas.openxmlformats.org/officeDocument/2006/relationships/drawing" Target="../drawings/drawing2.xml"/><Relationship Id="rId4" Type="http://schemas.openxmlformats.org/officeDocument/2006/relationships/printerSettings" Target="../printerSettings/printerSettings37.bin"/><Relationship Id="rId9" Type="http://schemas.openxmlformats.org/officeDocument/2006/relationships/printerSettings" Target="../printerSettings/printerSettings42.bin"/><Relationship Id="rId14" Type="http://schemas.openxmlformats.org/officeDocument/2006/relationships/printerSettings" Target="../printerSettings/printerSettings4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9.bin"/><Relationship Id="rId13" Type="http://schemas.openxmlformats.org/officeDocument/2006/relationships/printerSettings" Target="../printerSettings/printerSettings64.bin"/><Relationship Id="rId3" Type="http://schemas.openxmlformats.org/officeDocument/2006/relationships/printerSettings" Target="../printerSettings/printerSettings54.bin"/><Relationship Id="rId7" Type="http://schemas.openxmlformats.org/officeDocument/2006/relationships/printerSettings" Target="../printerSettings/printerSettings58.bin"/><Relationship Id="rId12" Type="http://schemas.openxmlformats.org/officeDocument/2006/relationships/printerSettings" Target="../printerSettings/printerSettings63.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printerSettings" Target="../printerSettings/printerSettings57.bin"/><Relationship Id="rId11" Type="http://schemas.openxmlformats.org/officeDocument/2006/relationships/printerSettings" Target="../printerSettings/printerSettings62.bin"/><Relationship Id="rId5" Type="http://schemas.openxmlformats.org/officeDocument/2006/relationships/printerSettings" Target="../printerSettings/printerSettings56.bin"/><Relationship Id="rId15" Type="http://schemas.openxmlformats.org/officeDocument/2006/relationships/printerSettings" Target="../printerSettings/printerSettings66.bin"/><Relationship Id="rId10" Type="http://schemas.openxmlformats.org/officeDocument/2006/relationships/printerSettings" Target="../printerSettings/printerSettings61.bin"/><Relationship Id="rId4" Type="http://schemas.openxmlformats.org/officeDocument/2006/relationships/printerSettings" Target="../printerSettings/printerSettings55.bin"/><Relationship Id="rId9" Type="http://schemas.openxmlformats.org/officeDocument/2006/relationships/printerSettings" Target="../printerSettings/printerSettings60.bin"/><Relationship Id="rId14" Type="http://schemas.openxmlformats.org/officeDocument/2006/relationships/printerSettings" Target="../printerSettings/printerSettings6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5" Type="http://schemas.openxmlformats.org/officeDocument/2006/relationships/printerSettings" Target="../printerSettings/printerSettings76.bin"/><Relationship Id="rId4" Type="http://schemas.openxmlformats.org/officeDocument/2006/relationships/printerSettings" Target="../printerSettings/printerSettings7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5" Type="http://schemas.openxmlformats.org/officeDocument/2006/relationships/printerSettings" Target="../printerSettings/printerSettings81.bin"/><Relationship Id="rId4" Type="http://schemas.openxmlformats.org/officeDocument/2006/relationships/printerSettings" Target="../printerSettings/printerSettings8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G22"/>
  <sheetViews>
    <sheetView tabSelected="1" view="pageBreakPreview" zoomScale="115" zoomScaleNormal="100" zoomScaleSheetLayoutView="115" workbookViewId="0">
      <selection activeCell="A2" sqref="A2:C2"/>
    </sheetView>
  </sheetViews>
  <sheetFormatPr defaultRowHeight="16.5"/>
  <cols>
    <col min="1" max="1" width="38" style="112" customWidth="1"/>
    <col min="2" max="2" width="10.28515625" style="112" customWidth="1"/>
    <col min="3" max="3" width="33.85546875" style="112" customWidth="1"/>
    <col min="4" max="4" width="13.140625" style="84" hidden="1" customWidth="1"/>
    <col min="5" max="5" width="8" style="84" hidden="1" customWidth="1"/>
    <col min="6" max="7" width="9.140625" style="84" hidden="1" customWidth="1"/>
    <col min="8" max="18" width="9.140625" style="84" customWidth="1"/>
    <col min="19" max="19" width="7.140625" style="84" customWidth="1"/>
    <col min="20" max="20" width="4.28515625" style="84" customWidth="1"/>
    <col min="21" max="16384" width="9.140625" style="84"/>
  </cols>
  <sheetData>
    <row r="1" spans="1:4" ht="81.75" customHeight="1">
      <c r="A1" s="293" t="s">
        <v>356</v>
      </c>
      <c r="B1" s="293"/>
      <c r="C1" s="293"/>
      <c r="D1" s="124"/>
    </row>
    <row r="2" spans="1:4" ht="32.25" customHeight="1">
      <c r="A2" s="293" t="s">
        <v>407</v>
      </c>
      <c r="B2" s="293"/>
      <c r="C2" s="293"/>
      <c r="D2" s="123"/>
    </row>
    <row r="3" spans="1:4" ht="20.25" customHeight="1">
      <c r="A3" s="294" t="s">
        <v>0</v>
      </c>
      <c r="B3" s="294"/>
      <c r="C3" s="294"/>
    </row>
    <row r="4" spans="1:4" ht="17.25" thickBot="1">
      <c r="A4" s="85"/>
      <c r="B4" s="85"/>
      <c r="C4" s="86"/>
    </row>
    <row r="5" spans="1:4" ht="32.25" customHeight="1">
      <c r="A5" s="87" t="s">
        <v>1</v>
      </c>
      <c r="B5" s="88"/>
      <c r="C5" s="113" t="s">
        <v>2</v>
      </c>
    </row>
    <row r="6" spans="1:4" ht="36" hidden="1" customHeight="1">
      <c r="A6" s="89"/>
      <c r="B6" s="90"/>
      <c r="C6" s="119"/>
    </row>
    <row r="7" spans="1:4" ht="31.5" hidden="1" customHeight="1">
      <c r="A7" s="91" t="str">
        <f>IF(C5= "Joint Venture Bid", "Total Nos. of  Partners in the JV [excluding the Lead Partner]", "")</f>
        <v/>
      </c>
      <c r="B7" s="92"/>
      <c r="C7" s="120"/>
    </row>
    <row r="8" spans="1:4" ht="16.5" hidden="1" customHeight="1">
      <c r="A8" s="93"/>
      <c r="B8" s="94"/>
      <c r="C8" s="121"/>
    </row>
    <row r="9" spans="1:4">
      <c r="A9" s="95" t="str">
        <f>IF(F5=3, "Name of the Lead Partner", "Name of the Bidder")</f>
        <v>Name of the Bidder</v>
      </c>
      <c r="B9" s="96"/>
      <c r="C9" s="113"/>
      <c r="D9" s="84" t="b">
        <f>ISBLANK(C9)</f>
        <v>1</v>
      </c>
    </row>
    <row r="10" spans="1:4">
      <c r="A10" s="97" t="s">
        <v>3</v>
      </c>
      <c r="B10" s="98"/>
      <c r="C10" s="114"/>
      <c r="D10" s="84" t="b">
        <f>ISBLANK(C10)</f>
        <v>1</v>
      </c>
    </row>
    <row r="11" spans="1:4">
      <c r="A11" s="99"/>
      <c r="B11" s="100"/>
      <c r="C11" s="114"/>
      <c r="D11" s="84" t="b">
        <f>ISBLANK(C11)</f>
        <v>1</v>
      </c>
    </row>
    <row r="12" spans="1:4">
      <c r="A12" s="101"/>
      <c r="B12" s="102"/>
      <c r="C12" s="115"/>
      <c r="D12" s="84" t="b">
        <f>ISBLANK(C12)</f>
        <v>1</v>
      </c>
    </row>
    <row r="13" spans="1:4">
      <c r="A13" s="103"/>
      <c r="B13" s="86"/>
      <c r="C13" s="104"/>
    </row>
    <row r="14" spans="1:4">
      <c r="A14" s="105" t="s">
        <v>4</v>
      </c>
      <c r="B14" s="106"/>
      <c r="C14" s="116"/>
      <c r="D14" s="84" t="b">
        <f>ISBLANK(C14)</f>
        <v>1</v>
      </c>
    </row>
    <row r="15" spans="1:4">
      <c r="A15" s="105" t="s">
        <v>5</v>
      </c>
      <c r="B15" s="144" t="s">
        <v>6</v>
      </c>
      <c r="C15" s="115"/>
      <c r="D15" s="84" t="b">
        <f>ISBLANK(C15)</f>
        <v>1</v>
      </c>
    </row>
    <row r="16" spans="1:4">
      <c r="A16" s="103"/>
      <c r="B16" s="86"/>
      <c r="C16" s="104"/>
    </row>
    <row r="17" spans="1:5">
      <c r="A17" s="105" t="s">
        <v>7</v>
      </c>
      <c r="B17" s="106"/>
      <c r="C17" s="116"/>
      <c r="D17" s="84" t="b">
        <f>ISBLANK(C17)</f>
        <v>1</v>
      </c>
    </row>
    <row r="18" spans="1:5">
      <c r="A18" s="105" t="s">
        <v>8</v>
      </c>
      <c r="B18" s="106"/>
      <c r="C18" s="117"/>
      <c r="D18" s="84" t="b">
        <f>ISBLANK(C18)</f>
        <v>1</v>
      </c>
    </row>
    <row r="19" spans="1:5">
      <c r="A19" s="107"/>
      <c r="B19" s="108"/>
      <c r="C19" s="109"/>
    </row>
    <row r="20" spans="1:5">
      <c r="A20" s="105" t="s">
        <v>9</v>
      </c>
      <c r="B20" s="106"/>
      <c r="C20" s="122"/>
      <c r="D20" s="84" t="b">
        <f>ISBLANK(C20)</f>
        <v>1</v>
      </c>
    </row>
    <row r="21" spans="1:5" ht="22.5" customHeight="1" thickBot="1">
      <c r="A21" s="110" t="s">
        <v>10</v>
      </c>
      <c r="B21" s="111"/>
      <c r="C21" s="118"/>
      <c r="D21" s="84" t="b">
        <f>ISBLANK(C21)</f>
        <v>1</v>
      </c>
      <c r="E21" s="145" t="str">
        <f>IF(COUNTIF(D9:D21,"TRUE"),"False","Sheet OK")</f>
        <v>False</v>
      </c>
    </row>
    <row r="22" spans="1:5" ht="36.75" customHeight="1">
      <c r="C22" s="129" t="str">
        <f>IF(E21="False","ENTER DETAILS","Sheet OK")</f>
        <v>ENTER DETAILS</v>
      </c>
      <c r="D22" s="129"/>
      <c r="E22" s="129"/>
    </row>
  </sheetData>
  <sheetProtection algorithmName="SHA-512" hashValue="3Ud1bL3+N5AT8IKPbL2FEJXCjJDP62E8bRvLcTuYJK/GpJuzzSn1R97cOjCVFrqPPtRna+B0p4d70UwzF5pzdw==" saltValue="hjWGicWEDhHgDFPGA5yXLw==" spinCount="100000" sheet="1" formatColumns="0" formatRows="0"/>
  <customSheetViews>
    <customSheetView guid="{F3854C08-3477-4F6D-851C-40DFA3C6F6FE}" showPageBreaks="1" printArea="1" hiddenRows="1" hiddenColumns="1" view="pageBreakPreview">
      <selection activeCell="C5" sqref="C5"/>
      <pageMargins left="0" right="0" top="0" bottom="0" header="0" footer="0"/>
      <pageSetup scale="105" orientation="portrait" r:id="rId1"/>
      <headerFooter alignWithMargins="0"/>
    </customSheetView>
    <customSheetView guid="{768FBB31-C98F-42D8-8A21-9E4C92CB0C4E}" showPageBreaks="1" printArea="1" hiddenRows="1" hiddenColumns="1" view="pageBreakPreview">
      <selection activeCell="C5" sqref="C5"/>
      <pageMargins left="0" right="0" top="0" bottom="0" header="0" footer="0"/>
      <pageSetup scale="105" orientation="portrait" r:id="rId2"/>
      <headerFooter alignWithMargins="0"/>
    </customSheetView>
    <customSheetView guid="{71DFD631-F0FC-4D77-B088-495FC5677788}" showPageBreaks="1" printArea="1" hiddenRows="1" view="pageBreakPreview">
      <selection activeCell="C5" sqref="C5"/>
      <pageMargins left="0" right="0" top="0" bottom="0" header="0" footer="0"/>
      <pageSetup scale="105" orientation="portrait" r:id="rId3"/>
      <headerFooter alignWithMargins="0"/>
    </customSheetView>
    <customSheetView guid="{6F637C86-117D-4792-B5D4-37E20B1C50B5}" hiddenRows="1" hiddenColumns="1" topLeftCell="B1">
      <selection activeCell="D11" sqref="D11"/>
      <pageMargins left="0" right="0" top="0" bottom="0" header="0" footer="0"/>
      <pageSetup scale="105" orientation="portrait" r:id="rId4"/>
      <headerFooter alignWithMargins="0"/>
    </customSheetView>
    <customSheetView guid="{DF819C10-7533-4A2E-B278-90B3B38A4AE6}" hiddenRows="1" hiddenColumns="1" topLeftCell="B18">
      <selection activeCell="D30" sqref="D30"/>
      <pageMargins left="0" right="0" top="0" bottom="0" header="0" footer="0"/>
      <pageSetup scale="105" orientation="portrait" r:id="rId5"/>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6"/>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7"/>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8"/>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9"/>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10"/>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11"/>
      <headerFooter alignWithMargins="0"/>
    </customSheetView>
    <customSheetView guid="{9CE94B9F-4902-4B08-AE4E-74E93D8E789E}" hiddenRows="1" hiddenColumns="1" topLeftCell="B45">
      <selection activeCell="D30" sqref="D30"/>
      <pageMargins left="0" right="0" top="0" bottom="0" header="0" footer="0"/>
      <pageSetup scale="105" orientation="portrait" r:id="rId12"/>
      <headerFooter alignWithMargins="0"/>
    </customSheetView>
    <customSheetView guid="{A60C0BDD-7FB1-4EBA-A0E1-529280DA1A28}" hiddenRows="1" hiddenColumns="1" topLeftCell="B1">
      <selection activeCell="D11" sqref="D11"/>
      <pageMargins left="0" right="0" top="0" bottom="0" header="0" footer="0"/>
      <pageSetup scale="105" orientation="portrait" r:id="rId13"/>
      <headerFooter alignWithMargins="0"/>
    </customSheetView>
    <customSheetView guid="{FAE469C4-CC0E-407B-871F-7B3C94956CEC}" showPageBreaks="1" printArea="1" hiddenRows="1" view="pageBreakPreview">
      <selection activeCell="C24" sqref="C24"/>
      <pageMargins left="0" right="0" top="0" bottom="0" header="0" footer="0"/>
      <pageSetup scale="105" orientation="portrait" r:id="rId14"/>
      <headerFooter alignWithMargins="0"/>
    </customSheetView>
  </customSheetViews>
  <mergeCells count="3">
    <mergeCell ref="A1:C1"/>
    <mergeCell ref="A2:C2"/>
    <mergeCell ref="A3:C3"/>
  </mergeCells>
  <phoneticPr fontId="29" type="noConversion"/>
  <conditionalFormatting sqref="C7">
    <cfRule type="expression" dxfId="11" priority="15" stopIfTrue="1">
      <formula>$A$7="Total Nos. of  Partners in the JV [excluding the Lead Partner]"</formula>
    </cfRule>
  </conditionalFormatting>
  <conditionalFormatting sqref="C8">
    <cfRule type="expression" dxfId="10" priority="16" stopIfTrue="1">
      <formula>$U$7=0</formula>
    </cfRule>
  </conditionalFormatting>
  <conditionalFormatting sqref="C22">
    <cfRule type="colorScale" priority="3">
      <colorScale>
        <cfvo type="min"/>
        <cfvo type="max"/>
        <color rgb="FF92D050"/>
        <color rgb="FF92D050"/>
      </colorScale>
    </cfRule>
  </conditionalFormatting>
  <dataValidations count="4">
    <dataValidation type="list" allowBlank="1" showInputMessage="1" showErrorMessage="1" sqref="C7" xr:uid="{00000000-0002-0000-0000-000000000000}">
      <formula1>#REF!</formula1>
    </dataValidation>
    <dataValidation showDropDown="1" showInputMessage="1" showErrorMessage="1" sqref="C5" xr:uid="{00000000-0002-0000-0000-000001000000}"/>
    <dataValidation type="date" allowBlank="1" showInputMessage="1" showErrorMessage="1" error="Enter date in dd-mmm-yy format. Example 01-oct-10" sqref="C20" xr:uid="{00000000-0002-0000-0000-000002000000}">
      <formula1>#REF!</formula1>
      <formula2>V17</formula2>
    </dataValidation>
    <dataValidation type="whole" allowBlank="1" showInputMessage="1" showErrorMessage="1" sqref="C15" xr:uid="{00000000-0002-0000-0000-000003000000}">
      <formula1>5000000000</formula1>
      <formula2>10000000000</formula2>
    </dataValidation>
  </dataValidations>
  <pageMargins left="0.86" right="0.32" top="0.71" bottom="0.31" header="0.54" footer="0.19"/>
  <pageSetup scale="105" orientation="portrait" r:id="rId15"/>
  <headerFooter alignWithMargins="0"/>
  <legacy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97" t="e">
        <f>#REF!</f>
        <v>#REF!</v>
      </c>
      <c r="B3" s="297"/>
      <c r="C3" s="297"/>
      <c r="D3" s="297"/>
      <c r="E3" s="297"/>
      <c r="F3" s="54"/>
      <c r="G3" s="54"/>
      <c r="H3" s="54"/>
    </row>
    <row r="4" spans="1:9" ht="20.100000000000001" customHeight="1">
      <c r="A4" s="72"/>
      <c r="H4" s="22"/>
      <c r="I4" s="23"/>
    </row>
    <row r="5" spans="1:9" ht="20.100000000000001" customHeight="1">
      <c r="A5" s="298" t="s">
        <v>12</v>
      </c>
      <c r="B5" s="298"/>
      <c r="C5" s="298"/>
      <c r="D5" s="298"/>
      <c r="E5" s="298"/>
      <c r="F5" s="24"/>
      <c r="H5" s="22"/>
      <c r="I5" s="23"/>
    </row>
    <row r="6" spans="1:9" ht="20.100000000000001" customHeight="1">
      <c r="A6" s="76"/>
      <c r="H6" s="22"/>
      <c r="I6" s="23"/>
    </row>
    <row r="7" spans="1:9" ht="20.100000000000001" customHeight="1">
      <c r="A7" s="63" t="s">
        <v>13</v>
      </c>
      <c r="E7" s="65" t="s">
        <v>13</v>
      </c>
      <c r="H7" s="22"/>
      <c r="I7" s="23"/>
    </row>
    <row r="8" spans="1:9" ht="36" customHeight="1">
      <c r="A8" s="299" t="e">
        <f>#REF!</f>
        <v>#REF!</v>
      </c>
      <c r="B8" s="299"/>
      <c r="C8" s="299"/>
      <c r="D8" s="299"/>
      <c r="E8" s="66" t="e">
        <f>#REF!</f>
        <v>#REF!</v>
      </c>
      <c r="H8" s="22"/>
      <c r="I8" s="23"/>
    </row>
    <row r="9" spans="1:9">
      <c r="A9" s="77" t="s">
        <v>14</v>
      </c>
      <c r="B9" s="300" t="e">
        <f>#REF!</f>
        <v>#REF!</v>
      </c>
      <c r="C9" s="300"/>
      <c r="D9" s="300"/>
      <c r="E9" s="66" t="e">
        <f>#REF!</f>
        <v>#REF!</v>
      </c>
      <c r="H9" s="22"/>
      <c r="I9" s="23"/>
    </row>
    <row r="10" spans="1:9">
      <c r="A10" s="77" t="s">
        <v>15</v>
      </c>
      <c r="B10" s="295" t="e">
        <f>#REF!</f>
        <v>#REF!</v>
      </c>
      <c r="C10" s="295"/>
      <c r="D10" s="295"/>
      <c r="E10" s="66" t="e">
        <f>#REF!</f>
        <v>#REF!</v>
      </c>
      <c r="H10" s="22"/>
      <c r="I10" s="23"/>
    </row>
    <row r="11" spans="1:9">
      <c r="B11" s="295" t="e">
        <f>#REF!</f>
        <v>#REF!</v>
      </c>
      <c r="C11" s="295"/>
      <c r="D11" s="295"/>
      <c r="E11" s="66" t="e">
        <f>#REF!</f>
        <v>#REF!</v>
      </c>
    </row>
    <row r="12" spans="1:9">
      <c r="A12" s="76"/>
      <c r="B12" s="295" t="e">
        <f>#REF!</f>
        <v>#REF!</v>
      </c>
      <c r="C12" s="295"/>
      <c r="D12" s="295"/>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96" t="s">
        <v>17</v>
      </c>
      <c r="B16" s="296"/>
      <c r="C16" s="296"/>
      <c r="D16" s="296"/>
      <c r="E16" s="296"/>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Bidder'!C20</f>
        <v>0</v>
      </c>
      <c r="C24" s="82"/>
      <c r="D24" s="69" t="s">
        <v>19</v>
      </c>
      <c r="E24" s="83">
        <f>'Name of Bidder'!C17</f>
        <v>0</v>
      </c>
    </row>
    <row r="25" spans="1:5" ht="33" customHeight="1">
      <c r="A25" s="68" t="s">
        <v>20</v>
      </c>
      <c r="B25" s="83">
        <f>'Name of Bidder'!C21</f>
        <v>0</v>
      </c>
      <c r="C25" s="82"/>
      <c r="D25" s="69" t="s">
        <v>21</v>
      </c>
      <c r="E25" s="83">
        <f>'Name of Bidder'!C18</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F3854C08-3477-4F6D-851C-40DFA3C6F6FE}"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768FBB31-C98F-42D8-8A21-9E4C92CB0C4E}"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71DFD631-F0FC-4D77-B088-495FC5677788}"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4"/>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5"/>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6"/>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7"/>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10"/>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11"/>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12"/>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1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14"/>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15"/>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16"/>
      <headerFooter alignWithMargins="0">
        <oddFooter>&amp;R&amp;"Book Antiqua,Bold"&amp;8 Page &amp;P of &amp;N</oddFooter>
      </headerFooter>
    </customSheetView>
    <customSheetView guid="{FAE469C4-CC0E-407B-871F-7B3C94956CEC}" showGridLines="0" zeroValues="0" state="hidden" topLeftCell="A10">
      <selection activeCell="F15" sqref="F15"/>
      <pageMargins left="0" right="0" top="0" bottom="0" header="0" footer="0"/>
      <pageSetup scale="97" orientation="portrait" r:id="rId17"/>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5" type="noConversion"/>
  <pageMargins left="0.59" right="0.49" top="0.57999999999999996" bottom="0.6" header="0.34" footer="0.35"/>
  <pageSetup scale="97" orientation="portrait" r:id="rId18"/>
  <headerFooter alignWithMargins="0">
    <oddFooter>&amp;R&amp;"Book Antiqua,Bold"&amp;8 Page &amp;P of &amp;N</oddFooter>
  </headerFooter>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05" t="s">
        <v>22</v>
      </c>
      <c r="B1" s="306"/>
      <c r="C1" s="306"/>
      <c r="D1" s="306"/>
      <c r="E1" s="306"/>
      <c r="F1" s="306"/>
      <c r="G1" s="306"/>
      <c r="H1" s="306"/>
      <c r="I1" s="307"/>
    </row>
    <row r="2" spans="1:9" ht="31.5" customHeight="1">
      <c r="A2" s="18" t="s">
        <v>23</v>
      </c>
      <c r="B2" s="301" t="s">
        <v>24</v>
      </c>
      <c r="C2" s="301"/>
      <c r="D2" s="301"/>
      <c r="E2" s="301"/>
      <c r="F2" s="301"/>
      <c r="G2" s="301"/>
      <c r="H2" s="301"/>
      <c r="I2" s="302"/>
    </row>
    <row r="3" spans="1:9" ht="36" customHeight="1">
      <c r="A3" s="18" t="s">
        <v>25</v>
      </c>
      <c r="B3" s="301" t="s">
        <v>26</v>
      </c>
      <c r="C3" s="301"/>
      <c r="D3" s="301"/>
      <c r="E3" s="301"/>
      <c r="F3" s="301"/>
      <c r="G3" s="301"/>
      <c r="H3" s="301"/>
      <c r="I3" s="302"/>
    </row>
    <row r="4" spans="1:9" ht="36" customHeight="1">
      <c r="A4" s="18" t="s">
        <v>27</v>
      </c>
      <c r="B4" s="301" t="s">
        <v>28</v>
      </c>
      <c r="C4" s="301"/>
      <c r="D4" s="301"/>
      <c r="E4" s="301"/>
      <c r="F4" s="301"/>
      <c r="G4" s="301"/>
      <c r="H4" s="301"/>
      <c r="I4" s="302"/>
    </row>
    <row r="5" spans="1:9" ht="36" customHeight="1">
      <c r="A5" s="18" t="s">
        <v>29</v>
      </c>
      <c r="B5" s="301" t="s">
        <v>30</v>
      </c>
      <c r="C5" s="301"/>
      <c r="D5" s="301"/>
      <c r="E5" s="301"/>
      <c r="F5" s="301"/>
      <c r="G5" s="301"/>
      <c r="H5" s="301"/>
      <c r="I5" s="302"/>
    </row>
    <row r="6" spans="1:9" ht="19.5" customHeight="1">
      <c r="A6" s="19" t="s">
        <v>31</v>
      </c>
      <c r="B6" s="303" t="s">
        <v>32</v>
      </c>
      <c r="C6" s="303"/>
      <c r="D6" s="303"/>
      <c r="E6" s="303"/>
      <c r="F6" s="303"/>
      <c r="G6" s="303"/>
      <c r="H6" s="303"/>
      <c r="I6" s="304"/>
    </row>
    <row r="7" spans="1:9" ht="15.75">
      <c r="A7" s="8"/>
      <c r="C7" s="8"/>
      <c r="D7" s="8"/>
      <c r="E7" s="8"/>
      <c r="F7" s="8"/>
      <c r="G7" s="8"/>
      <c r="H7" s="8"/>
      <c r="I7" s="8"/>
    </row>
    <row r="30" spans="1:11" ht="15">
      <c r="K30" s="58">
        <f>'Name of Bidder'!C9</f>
        <v>0</v>
      </c>
    </row>
    <row r="31" spans="1:11">
      <c r="A31" s="1"/>
      <c r="B31" s="1"/>
      <c r="C31" s="1"/>
      <c r="D31" s="1"/>
      <c r="E31" s="1"/>
      <c r="F31" s="1"/>
      <c r="G31" s="1"/>
      <c r="H31" s="1"/>
      <c r="I31" s="1"/>
      <c r="J31" s="1"/>
      <c r="K31" s="55">
        <f>'Name of Bidder'!C10</f>
        <v>0</v>
      </c>
    </row>
    <row r="32" spans="1:11">
      <c r="A32" s="1"/>
      <c r="B32" s="1"/>
      <c r="C32" s="1"/>
      <c r="D32" s="1"/>
      <c r="E32" s="1"/>
      <c r="F32" s="1"/>
      <c r="G32" s="1"/>
      <c r="H32" s="1"/>
      <c r="I32" s="1"/>
      <c r="J32" s="1"/>
      <c r="K32" s="55">
        <f>'Name of Bidder'!C11</f>
        <v>0</v>
      </c>
    </row>
    <row r="33" spans="1:16">
      <c r="A33" s="1"/>
      <c r="B33" s="1"/>
      <c r="C33" s="1"/>
      <c r="D33" s="1"/>
      <c r="E33" s="1"/>
      <c r="F33" s="1"/>
      <c r="G33" s="1"/>
      <c r="H33" s="1"/>
      <c r="I33" s="1"/>
      <c r="J33" s="1"/>
      <c r="K33" s="55">
        <f>'Name of Bidder'!C12</f>
        <v>0</v>
      </c>
    </row>
    <row r="34" spans="1:16">
      <c r="A34" s="1"/>
      <c r="B34" s="1"/>
      <c r="C34" s="1"/>
      <c r="D34" s="1"/>
      <c r="E34" s="1"/>
      <c r="F34" s="1"/>
      <c r="G34" s="1"/>
      <c r="H34" s="1"/>
      <c r="I34" s="1"/>
      <c r="J34" s="1"/>
    </row>
    <row r="35" spans="1:16" ht="18.75">
      <c r="A35" s="324" t="s">
        <v>33</v>
      </c>
      <c r="B35" s="324"/>
      <c r="C35" s="324"/>
      <c r="D35" s="324"/>
      <c r="E35" s="324"/>
      <c r="F35" s="324"/>
      <c r="G35" s="324"/>
      <c r="H35" s="324"/>
      <c r="I35" s="324"/>
      <c r="J35" s="1"/>
    </row>
    <row r="36" spans="1:16" ht="15.75">
      <c r="A36" s="317" t="s">
        <v>34</v>
      </c>
      <c r="B36" s="317"/>
      <c r="C36" s="317"/>
      <c r="D36" s="317"/>
      <c r="E36" s="317"/>
      <c r="F36" s="317"/>
      <c r="G36" s="317"/>
      <c r="H36" s="317"/>
      <c r="I36" s="317"/>
      <c r="J36" s="1"/>
      <c r="K36" s="58">
        <f>'Name of Bidder'!C14</f>
        <v>0</v>
      </c>
      <c r="O36" s="55" t="e">
        <f>'Name of Bidder'!#REF!</f>
        <v>#REF!</v>
      </c>
    </row>
    <row r="37" spans="1:16" ht="18.75">
      <c r="A37" s="318" t="s">
        <v>35</v>
      </c>
      <c r="B37" s="318"/>
      <c r="C37" s="318"/>
      <c r="D37" s="318"/>
      <c r="E37" s="318"/>
      <c r="F37" s="318"/>
      <c r="G37" s="318"/>
      <c r="H37" s="318"/>
      <c r="I37" s="318"/>
      <c r="J37" s="1"/>
      <c r="K37" s="58">
        <f>'Name of Bidder'!C15</f>
        <v>0</v>
      </c>
      <c r="O37" s="55" t="e">
        <f>'Name of Bidder'!#REF!</f>
        <v>#REF!</v>
      </c>
    </row>
    <row r="38" spans="1:16" ht="36" customHeight="1">
      <c r="A38" s="319" t="s">
        <v>36</v>
      </c>
      <c r="B38" s="319"/>
      <c r="C38" s="319"/>
      <c r="D38" s="319"/>
      <c r="E38" s="319"/>
      <c r="F38" s="319"/>
      <c r="G38" s="319"/>
      <c r="H38" s="319"/>
      <c r="I38" s="319"/>
      <c r="J38" s="1"/>
      <c r="K38" s="58" t="e">
        <f>'Name of Bidder'!#REF!</f>
        <v>#REF!</v>
      </c>
      <c r="O38" s="55" t="e">
        <f>'Name of Bidder'!#REF!</f>
        <v>#REF!</v>
      </c>
    </row>
    <row r="39" spans="1:16" ht="18.75">
      <c r="A39" s="318" t="s">
        <v>37</v>
      </c>
      <c r="B39" s="318"/>
      <c r="C39" s="318"/>
      <c r="D39" s="318"/>
      <c r="E39" s="318"/>
      <c r="F39" s="318"/>
      <c r="G39" s="318"/>
      <c r="H39" s="318"/>
      <c r="I39" s="318"/>
      <c r="J39" s="1"/>
      <c r="K39" s="58" t="e">
        <f>'Name of Bidder'!#REF!</f>
        <v>#REF!</v>
      </c>
      <c r="O39" s="55" t="e">
        <f>'Name of Bidder'!#REF!</f>
        <v>#REF!</v>
      </c>
    </row>
    <row r="40" spans="1:16" ht="15.75">
      <c r="A40" s="317" t="s">
        <v>38</v>
      </c>
      <c r="B40" s="317"/>
      <c r="C40" s="317"/>
      <c r="D40" s="317"/>
      <c r="E40" s="317"/>
      <c r="F40" s="317"/>
      <c r="G40" s="317"/>
      <c r="H40" s="317"/>
      <c r="I40" s="317"/>
      <c r="J40" s="1"/>
    </row>
    <row r="41" spans="1:16" ht="18.75" customHeight="1">
      <c r="A41" s="323">
        <f>'Name of Bidder'!C9</f>
        <v>0</v>
      </c>
      <c r="B41" s="323"/>
      <c r="C41" s="323"/>
      <c r="D41" s="323"/>
      <c r="E41" s="323"/>
      <c r="F41" s="323"/>
      <c r="G41" s="323"/>
      <c r="H41" s="323"/>
      <c r="I41" s="323"/>
      <c r="J41" s="1"/>
      <c r="K41" s="59" t="e">
        <f>'Name of Bidder'!#REF!</f>
        <v>#REF!</v>
      </c>
      <c r="M41" s="55" t="s">
        <v>39</v>
      </c>
      <c r="P41" s="55" t="s">
        <v>40</v>
      </c>
    </row>
    <row r="42" spans="1:16" ht="15.75" hidden="1">
      <c r="A42" s="317" t="e">
        <f>IF(#REF! = "Individual Firm", " ", " and ")</f>
        <v>#REF!</v>
      </c>
      <c r="B42" s="317"/>
      <c r="C42" s="317"/>
      <c r="D42" s="317"/>
      <c r="E42" s="317"/>
      <c r="F42" s="317"/>
      <c r="G42" s="317"/>
      <c r="H42" s="317"/>
      <c r="I42" s="317"/>
      <c r="J42" s="1"/>
    </row>
    <row r="43" spans="1:16" ht="15.75" hidden="1">
      <c r="A43" s="317" t="e">
        <f xml:space="preserve"> IF(#REF!= "Individual Firm", "",#REF!)</f>
        <v>#REF!</v>
      </c>
      <c r="B43" s="317"/>
      <c r="C43" s="317"/>
      <c r="D43" s="317"/>
      <c r="E43" s="317"/>
      <c r="F43" s="317"/>
      <c r="G43" s="317"/>
      <c r="H43" s="317"/>
      <c r="I43" s="317"/>
      <c r="J43" s="1"/>
    </row>
    <row r="44" spans="1:16" ht="39.950000000000003" hidden="1" customHeight="1">
      <c r="A44" s="319" t="e">
        <f>IF(#REF!= "Sole Bidder", "", "having its Registered Office at "&amp;IF(#REF!=1,#REF!&amp;" "&amp;#REF!&amp;" "&amp;#REF!,IF(#REF!=2,#REF!&amp;" &amp; "&amp;#REF!&amp;" "&amp;#REF!&amp;" and " &amp;#REF!&amp;" &amp; "&amp;#REF!&amp;" "&amp;#REF! &amp;IF(#REF!=2," respectively",""))))</f>
        <v>#REF!</v>
      </c>
      <c r="B44" s="319"/>
      <c r="C44" s="319"/>
      <c r="D44" s="319"/>
      <c r="E44" s="319"/>
      <c r="F44" s="319"/>
      <c r="G44" s="319"/>
      <c r="H44" s="319"/>
      <c r="I44" s="319"/>
      <c r="J44" s="1"/>
    </row>
    <row r="45" spans="1:16" ht="15.75">
      <c r="A45" s="317" t="s">
        <v>41</v>
      </c>
      <c r="B45" s="317"/>
      <c r="C45" s="317"/>
      <c r="D45" s="317"/>
      <c r="E45" s="317"/>
      <c r="F45" s="317"/>
      <c r="G45" s="317"/>
      <c r="H45" s="317"/>
      <c r="I45" s="317"/>
      <c r="J45" s="1"/>
    </row>
    <row r="46" spans="1:16" ht="18.75">
      <c r="A46" s="318" t="s">
        <v>42</v>
      </c>
      <c r="B46" s="318"/>
      <c r="C46" s="318"/>
      <c r="D46" s="318"/>
      <c r="E46" s="318"/>
      <c r="F46" s="318"/>
      <c r="G46" s="318"/>
      <c r="H46" s="318"/>
      <c r="I46" s="318"/>
      <c r="J46" s="1"/>
    </row>
    <row r="47" spans="1:16" ht="18.75">
      <c r="A47" s="318" t="s">
        <v>43</v>
      </c>
      <c r="B47" s="318"/>
      <c r="C47" s="318"/>
      <c r="D47" s="318"/>
      <c r="E47" s="318"/>
      <c r="F47" s="318"/>
      <c r="G47" s="318"/>
      <c r="H47" s="318"/>
      <c r="I47" s="318"/>
      <c r="J47" s="1"/>
    </row>
    <row r="48" spans="1:16" ht="69" customHeight="1">
      <c r="A48" s="321" t="e">
        <f>"POWERGRID intends to award, under laid-down organisational procedures, contract(s) for " &amp;#REF!</f>
        <v>#REF!</v>
      </c>
      <c r="B48" s="321"/>
      <c r="C48" s="321"/>
      <c r="D48" s="321"/>
      <c r="E48" s="321"/>
      <c r="F48" s="321"/>
      <c r="G48" s="321"/>
      <c r="H48" s="321"/>
      <c r="I48" s="321"/>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308" t="s">
        <v>44</v>
      </c>
      <c r="B51" s="308"/>
      <c r="C51" s="308"/>
      <c r="D51" s="308"/>
      <c r="E51" s="315" t="s">
        <v>44</v>
      </c>
      <c r="F51" s="315"/>
      <c r="G51" s="315"/>
      <c r="H51" s="315"/>
      <c r="I51" s="315"/>
      <c r="J51" s="1"/>
    </row>
    <row r="52" spans="1:10" ht="33" customHeight="1">
      <c r="A52" s="313" t="s">
        <v>45</v>
      </c>
      <c r="B52" s="313"/>
      <c r="C52" s="313"/>
      <c r="D52" s="313"/>
      <c r="E52" s="314" t="s">
        <v>46</v>
      </c>
      <c r="F52" s="314"/>
      <c r="G52" s="314"/>
      <c r="H52" s="314"/>
      <c r="I52" s="314"/>
      <c r="J52" s="1"/>
    </row>
    <row r="53" spans="1:10" ht="22.5" customHeight="1">
      <c r="A53" s="56" t="s">
        <v>12</v>
      </c>
      <c r="B53" s="5"/>
      <c r="C53" s="5"/>
      <c r="D53" s="5"/>
      <c r="E53" s="5"/>
      <c r="F53" s="5"/>
      <c r="G53" s="5"/>
      <c r="H53" s="5"/>
      <c r="I53" s="57" t="s">
        <v>47</v>
      </c>
      <c r="J53" s="1"/>
    </row>
    <row r="54" spans="1:10" ht="100.5" customHeight="1">
      <c r="A54" s="322" t="e">
        <f>#REF! &amp; " Package and Specification Number " &amp;#REF! &amp; " POWERGRID values full compliance with all relevant laws and regulations, and the principles of economical use of resources, and of fairness and transparency in its relations with its Bidders/ Contractors."</f>
        <v>#REF!</v>
      </c>
      <c r="B54" s="322"/>
      <c r="C54" s="322"/>
      <c r="D54" s="322"/>
      <c r="E54" s="322"/>
      <c r="F54" s="322"/>
      <c r="G54" s="322"/>
      <c r="H54" s="322"/>
      <c r="I54" s="322"/>
    </row>
    <row r="55" spans="1:10" ht="8.1" customHeight="1">
      <c r="A55" s="7"/>
      <c r="B55" s="8"/>
      <c r="C55" s="8"/>
      <c r="D55" s="8"/>
      <c r="E55" s="8"/>
      <c r="F55" s="8"/>
      <c r="G55" s="8"/>
      <c r="H55" s="8"/>
      <c r="I55" s="8"/>
    </row>
    <row r="56" spans="1:10" ht="35.25" customHeight="1">
      <c r="A56" s="309" t="s">
        <v>48</v>
      </c>
      <c r="B56" s="309"/>
      <c r="C56" s="309"/>
      <c r="D56" s="309"/>
      <c r="E56" s="309"/>
      <c r="F56" s="309"/>
      <c r="G56" s="309"/>
      <c r="H56" s="309"/>
      <c r="I56" s="309"/>
    </row>
    <row r="57" spans="1:10" ht="8.1" customHeight="1">
      <c r="A57" s="9"/>
      <c r="B57" s="8"/>
      <c r="C57" s="8"/>
      <c r="D57" s="8"/>
      <c r="E57" s="8"/>
      <c r="F57" s="8"/>
      <c r="G57" s="8"/>
      <c r="H57" s="8"/>
      <c r="I57" s="8"/>
    </row>
    <row r="58" spans="1:10" ht="15.75">
      <c r="A58" s="320" t="s">
        <v>49</v>
      </c>
      <c r="B58" s="320"/>
      <c r="C58" s="320"/>
      <c r="D58" s="320"/>
      <c r="E58" s="320"/>
      <c r="F58" s="320"/>
      <c r="G58" s="320"/>
      <c r="H58" s="320"/>
      <c r="I58" s="320"/>
    </row>
    <row r="59" spans="1:10" ht="8.1" customHeight="1">
      <c r="A59" s="9"/>
      <c r="B59" s="8"/>
      <c r="C59" s="8"/>
      <c r="D59" s="8"/>
      <c r="E59" s="8"/>
      <c r="F59" s="8"/>
      <c r="G59" s="8"/>
      <c r="H59" s="8"/>
      <c r="I59" s="8"/>
    </row>
    <row r="60" spans="1:10" ht="16.5">
      <c r="A60" s="316" t="s">
        <v>50</v>
      </c>
      <c r="B60" s="316"/>
      <c r="C60" s="316"/>
      <c r="D60" s="316"/>
      <c r="E60" s="316"/>
      <c r="F60" s="316"/>
      <c r="G60" s="316"/>
      <c r="H60" s="316"/>
      <c r="I60" s="316"/>
    </row>
    <row r="61" spans="1:10" ht="8.1" customHeight="1">
      <c r="A61" s="10"/>
      <c r="B61" s="8"/>
      <c r="C61" s="8"/>
      <c r="D61" s="8"/>
      <c r="E61" s="8"/>
      <c r="F61" s="8"/>
      <c r="G61" s="8"/>
      <c r="H61" s="8"/>
      <c r="I61" s="8"/>
    </row>
    <row r="62" spans="1:10" ht="37.5" customHeight="1">
      <c r="A62" s="11" t="s">
        <v>51</v>
      </c>
      <c r="B62" s="308" t="s">
        <v>52</v>
      </c>
      <c r="C62" s="308"/>
      <c r="D62" s="308"/>
      <c r="E62" s="308"/>
      <c r="F62" s="308"/>
      <c r="G62" s="308"/>
      <c r="H62" s="308"/>
      <c r="I62" s="308"/>
    </row>
    <row r="63" spans="1:10" ht="8.1" customHeight="1">
      <c r="A63" s="9"/>
      <c r="B63" s="8"/>
      <c r="C63" s="8"/>
      <c r="D63" s="8"/>
      <c r="E63" s="8"/>
      <c r="F63" s="8"/>
      <c r="G63" s="8"/>
      <c r="H63" s="8"/>
      <c r="I63" s="8"/>
    </row>
    <row r="64" spans="1:10" ht="79.5" customHeight="1">
      <c r="A64" s="8"/>
      <c r="B64" s="11" t="s">
        <v>53</v>
      </c>
      <c r="C64" s="308" t="s">
        <v>54</v>
      </c>
      <c r="D64" s="308"/>
      <c r="E64" s="308"/>
      <c r="F64" s="308"/>
      <c r="G64" s="308"/>
      <c r="H64" s="308"/>
      <c r="I64" s="308"/>
    </row>
    <row r="65" spans="1:10" ht="8.1" customHeight="1">
      <c r="A65" s="8"/>
      <c r="B65" s="11"/>
      <c r="C65" s="4"/>
      <c r="D65" s="4"/>
      <c r="E65" s="4"/>
      <c r="F65" s="4"/>
      <c r="G65" s="4"/>
      <c r="H65" s="4"/>
      <c r="I65" s="4"/>
    </row>
    <row r="66" spans="1:10" ht="109.5" customHeight="1">
      <c r="A66" s="8"/>
      <c r="B66" s="11" t="s">
        <v>55</v>
      </c>
      <c r="C66" s="308" t="s">
        <v>56</v>
      </c>
      <c r="D66" s="308"/>
      <c r="E66" s="308"/>
      <c r="F66" s="308"/>
      <c r="G66" s="308"/>
      <c r="H66" s="308"/>
      <c r="I66" s="308"/>
    </row>
    <row r="67" spans="1:10" ht="8.1" customHeight="1">
      <c r="A67" s="8"/>
      <c r="B67" s="11"/>
      <c r="C67" s="73"/>
      <c r="D67" s="4"/>
      <c r="E67" s="4"/>
      <c r="F67" s="4"/>
      <c r="G67" s="4"/>
      <c r="H67" s="4"/>
      <c r="I67" s="4"/>
    </row>
    <row r="68" spans="1:10" ht="50.25" customHeight="1">
      <c r="A68" s="8"/>
      <c r="B68" s="11" t="s">
        <v>57</v>
      </c>
      <c r="C68" s="308" t="s">
        <v>58</v>
      </c>
      <c r="D68" s="308"/>
      <c r="E68" s="308"/>
      <c r="F68" s="308"/>
      <c r="G68" s="308"/>
      <c r="H68" s="308"/>
      <c r="I68" s="308"/>
    </row>
    <row r="69" spans="1:10" ht="15.75">
      <c r="A69" s="9"/>
      <c r="B69" s="8"/>
      <c r="C69" s="8"/>
      <c r="D69" s="8"/>
      <c r="E69" s="8"/>
      <c r="F69" s="8"/>
      <c r="G69" s="8"/>
      <c r="H69" s="8"/>
      <c r="I69" s="8"/>
    </row>
    <row r="70" spans="1:10" ht="87" customHeight="1">
      <c r="A70" s="11" t="s">
        <v>59</v>
      </c>
      <c r="B70" s="308" t="s">
        <v>60</v>
      </c>
      <c r="C70" s="308"/>
      <c r="D70" s="308"/>
      <c r="E70" s="308"/>
      <c r="F70" s="308"/>
      <c r="G70" s="308"/>
      <c r="H70" s="308"/>
      <c r="I70" s="308"/>
    </row>
    <row r="71" spans="1:10" ht="8.1" customHeight="1">
      <c r="A71" s="10"/>
      <c r="B71" s="8"/>
      <c r="C71" s="8"/>
      <c r="D71" s="8"/>
      <c r="E71" s="8"/>
      <c r="F71" s="8"/>
      <c r="G71" s="8"/>
      <c r="H71" s="8"/>
      <c r="I71" s="8"/>
    </row>
    <row r="72" spans="1:10" ht="16.5">
      <c r="A72" s="316" t="s">
        <v>61</v>
      </c>
      <c r="B72" s="316"/>
      <c r="C72" s="316"/>
      <c r="D72" s="316"/>
      <c r="E72" s="316"/>
      <c r="F72" s="316"/>
      <c r="G72" s="316"/>
      <c r="H72" s="316"/>
      <c r="I72" s="316"/>
    </row>
    <row r="73" spans="1:10" ht="16.5">
      <c r="A73" s="10"/>
      <c r="B73" s="8"/>
      <c r="C73" s="8"/>
      <c r="D73" s="8"/>
      <c r="E73" s="8"/>
      <c r="F73" s="8"/>
      <c r="G73" s="8"/>
      <c r="H73" s="8"/>
      <c r="I73" s="8"/>
    </row>
    <row r="74" spans="1:10" ht="49.5" customHeight="1">
      <c r="A74" s="11" t="s">
        <v>51</v>
      </c>
      <c r="B74" s="308" t="s">
        <v>62</v>
      </c>
      <c r="C74" s="308"/>
      <c r="D74" s="308"/>
      <c r="E74" s="308"/>
      <c r="F74" s="308"/>
      <c r="G74" s="308"/>
      <c r="H74" s="308"/>
      <c r="I74" s="308"/>
    </row>
    <row r="75" spans="1:10" ht="45" customHeight="1">
      <c r="A75" s="4"/>
      <c r="B75" s="5"/>
      <c r="C75" s="5"/>
      <c r="D75" s="5"/>
      <c r="E75" s="5"/>
      <c r="F75" s="4"/>
      <c r="G75" s="5"/>
      <c r="H75" s="5"/>
      <c r="I75" s="5"/>
      <c r="J75" s="1"/>
    </row>
    <row r="76" spans="1:10" ht="21" customHeight="1">
      <c r="A76" s="308" t="s">
        <v>44</v>
      </c>
      <c r="B76" s="308"/>
      <c r="C76" s="308"/>
      <c r="D76" s="308"/>
      <c r="E76" s="315" t="s">
        <v>44</v>
      </c>
      <c r="F76" s="315"/>
      <c r="G76" s="315"/>
      <c r="H76" s="315"/>
      <c r="I76" s="315"/>
      <c r="J76" s="1"/>
    </row>
    <row r="77" spans="1:10" ht="33" customHeight="1">
      <c r="A77" s="313" t="s">
        <v>45</v>
      </c>
      <c r="B77" s="313"/>
      <c r="C77" s="313"/>
      <c r="D77" s="313"/>
      <c r="E77" s="314" t="s">
        <v>46</v>
      </c>
      <c r="F77" s="314"/>
      <c r="G77" s="314"/>
      <c r="H77" s="314"/>
      <c r="I77" s="314"/>
      <c r="J77" s="1"/>
    </row>
    <row r="78" spans="1:10" ht="20.25" customHeight="1">
      <c r="A78" s="56" t="s">
        <v>12</v>
      </c>
      <c r="B78" s="5"/>
      <c r="C78" s="5"/>
      <c r="D78" s="5"/>
      <c r="E78" s="5"/>
      <c r="F78" s="5"/>
      <c r="G78" s="5"/>
      <c r="H78" s="5"/>
      <c r="I78" s="57" t="s">
        <v>63</v>
      </c>
      <c r="J78" s="1"/>
    </row>
    <row r="79" spans="1:10" ht="36" customHeight="1">
      <c r="A79" s="312" t="s">
        <v>64</v>
      </c>
      <c r="B79" s="312"/>
      <c r="C79" s="312"/>
      <c r="D79" s="312"/>
      <c r="E79" s="312"/>
      <c r="F79" s="312"/>
      <c r="G79" s="312"/>
      <c r="H79" s="312"/>
      <c r="I79" s="312"/>
      <c r="J79" s="1"/>
    </row>
    <row r="80" spans="1:10" ht="125.25" customHeight="1">
      <c r="A80" s="8"/>
      <c r="B80" s="11" t="s">
        <v>65</v>
      </c>
      <c r="C80" s="308" t="s">
        <v>66</v>
      </c>
      <c r="D80" s="308"/>
      <c r="E80" s="308"/>
      <c r="F80" s="308"/>
      <c r="G80" s="308"/>
      <c r="H80" s="308"/>
      <c r="I80" s="308"/>
    </row>
    <row r="81" spans="1:10" ht="9.9499999999999993" customHeight="1">
      <c r="A81" s="8"/>
      <c r="B81" s="12"/>
      <c r="C81" s="9"/>
      <c r="D81" s="9"/>
      <c r="E81" s="9"/>
      <c r="F81" s="9"/>
      <c r="G81" s="9"/>
      <c r="H81" s="9"/>
      <c r="I81" s="9"/>
    </row>
    <row r="82" spans="1:10" ht="112.5" customHeight="1">
      <c r="A82" s="8"/>
      <c r="B82" s="11" t="s">
        <v>55</v>
      </c>
      <c r="C82" s="308" t="s">
        <v>67</v>
      </c>
      <c r="D82" s="308"/>
      <c r="E82" s="308"/>
      <c r="F82" s="308"/>
      <c r="G82" s="308"/>
      <c r="H82" s="308"/>
      <c r="I82" s="308"/>
    </row>
    <row r="83" spans="1:10" ht="9.9499999999999993" customHeight="1">
      <c r="A83" s="8"/>
      <c r="B83" s="11"/>
      <c r="C83" s="13"/>
      <c r="D83" s="13"/>
      <c r="E83" s="13"/>
      <c r="F83" s="13"/>
      <c r="G83" s="13"/>
      <c r="H83" s="13"/>
      <c r="I83" s="13"/>
    </row>
    <row r="84" spans="1:10" ht="134.25" customHeight="1">
      <c r="A84" s="8"/>
      <c r="B84" s="11" t="s">
        <v>57</v>
      </c>
      <c r="C84" s="308" t="s">
        <v>68</v>
      </c>
      <c r="D84" s="308"/>
      <c r="E84" s="308"/>
      <c r="F84" s="308"/>
      <c r="G84" s="308"/>
      <c r="H84" s="308"/>
      <c r="I84" s="308"/>
    </row>
    <row r="85" spans="1:10" ht="9.9499999999999993" customHeight="1">
      <c r="A85" s="8"/>
      <c r="B85" s="11"/>
      <c r="C85" s="13"/>
      <c r="D85" s="13"/>
      <c r="E85" s="13"/>
      <c r="F85" s="13"/>
      <c r="G85" s="13"/>
      <c r="H85" s="13"/>
      <c r="I85" s="13"/>
    </row>
    <row r="86" spans="1:10" ht="94.5" customHeight="1">
      <c r="A86" s="8"/>
      <c r="B86" s="11" t="s">
        <v>69</v>
      </c>
      <c r="C86" s="308" t="s">
        <v>70</v>
      </c>
      <c r="D86" s="308"/>
      <c r="E86" s="308"/>
      <c r="F86" s="308"/>
      <c r="G86" s="308"/>
      <c r="H86" s="308"/>
      <c r="I86" s="308"/>
    </row>
    <row r="87" spans="1:10" ht="9.9499999999999993" customHeight="1">
      <c r="A87" s="8"/>
      <c r="B87" s="11"/>
      <c r="C87" s="13"/>
      <c r="D87" s="13"/>
      <c r="E87" s="13"/>
      <c r="F87" s="13"/>
      <c r="G87" s="13"/>
      <c r="H87" s="13"/>
      <c r="I87" s="13"/>
    </row>
    <row r="88" spans="1:10" ht="81.75" customHeight="1">
      <c r="A88" s="8"/>
      <c r="B88" s="11" t="s">
        <v>71</v>
      </c>
      <c r="C88" s="308" t="s">
        <v>72</v>
      </c>
      <c r="D88" s="308"/>
      <c r="E88" s="308"/>
      <c r="F88" s="308"/>
      <c r="G88" s="308"/>
      <c r="H88" s="308"/>
      <c r="I88" s="308"/>
    </row>
    <row r="89" spans="1:10" ht="9.9499999999999993" customHeight="1">
      <c r="A89" s="8"/>
      <c r="B89" s="11"/>
      <c r="C89" s="13"/>
      <c r="D89" s="13"/>
      <c r="E89" s="13"/>
      <c r="F89" s="13"/>
      <c r="G89" s="13"/>
      <c r="H89" s="13"/>
      <c r="I89" s="13"/>
    </row>
    <row r="90" spans="1:10" ht="72" customHeight="1">
      <c r="A90" s="8"/>
      <c r="B90" s="11" t="s">
        <v>73</v>
      </c>
      <c r="C90" s="308" t="s">
        <v>74</v>
      </c>
      <c r="D90" s="308"/>
      <c r="E90" s="308"/>
      <c r="F90" s="308"/>
      <c r="G90" s="308"/>
      <c r="H90" s="308"/>
      <c r="I90" s="308"/>
    </row>
    <row r="91" spans="1:10" ht="8.1" customHeight="1">
      <c r="A91" s="8"/>
      <c r="B91" s="13"/>
      <c r="C91" s="13"/>
      <c r="D91" s="13"/>
      <c r="E91" s="13"/>
      <c r="F91" s="13"/>
      <c r="G91" s="13"/>
      <c r="H91" s="13"/>
      <c r="I91" s="13"/>
    </row>
    <row r="92" spans="1:10" ht="53.25" customHeight="1">
      <c r="A92" s="11" t="s">
        <v>59</v>
      </c>
      <c r="B92" s="308" t="s">
        <v>75</v>
      </c>
      <c r="C92" s="308"/>
      <c r="D92" s="308"/>
      <c r="E92" s="308"/>
      <c r="F92" s="308"/>
      <c r="G92" s="308"/>
      <c r="H92" s="308"/>
      <c r="I92" s="308"/>
    </row>
    <row r="93" spans="1:10" ht="62.25" customHeight="1">
      <c r="A93" s="4"/>
      <c r="B93" s="5"/>
      <c r="C93" s="5"/>
      <c r="D93" s="5"/>
      <c r="E93" s="5"/>
      <c r="F93" s="4"/>
      <c r="G93" s="5"/>
      <c r="H93" s="5"/>
      <c r="I93" s="5"/>
      <c r="J93" s="1"/>
    </row>
    <row r="94" spans="1:10" ht="21" customHeight="1">
      <c r="A94" s="308" t="s">
        <v>44</v>
      </c>
      <c r="B94" s="308"/>
      <c r="C94" s="308"/>
      <c r="D94" s="308"/>
      <c r="E94" s="315" t="s">
        <v>44</v>
      </c>
      <c r="F94" s="315"/>
      <c r="G94" s="315"/>
      <c r="H94" s="315"/>
      <c r="I94" s="315"/>
      <c r="J94" s="1"/>
    </row>
    <row r="95" spans="1:10" ht="33" customHeight="1">
      <c r="A95" s="313" t="s">
        <v>45</v>
      </c>
      <c r="B95" s="313"/>
      <c r="C95" s="313"/>
      <c r="D95" s="313"/>
      <c r="E95" s="314" t="s">
        <v>46</v>
      </c>
      <c r="F95" s="314"/>
      <c r="G95" s="314"/>
      <c r="H95" s="314"/>
      <c r="I95" s="314"/>
      <c r="J95" s="1"/>
    </row>
    <row r="96" spans="1:10" ht="20.25" customHeight="1">
      <c r="A96" s="56" t="s">
        <v>12</v>
      </c>
      <c r="B96" s="5"/>
      <c r="C96" s="5"/>
      <c r="D96" s="5"/>
      <c r="E96" s="5"/>
      <c r="F96" s="5"/>
      <c r="G96" s="5"/>
      <c r="H96" s="5"/>
      <c r="I96" s="57" t="s">
        <v>76</v>
      </c>
      <c r="J96" s="1"/>
    </row>
    <row r="97" spans="1:10" ht="27.75" customHeight="1">
      <c r="A97" s="316" t="s">
        <v>77</v>
      </c>
      <c r="B97" s="316"/>
      <c r="C97" s="316"/>
      <c r="D97" s="316"/>
      <c r="E97" s="316"/>
      <c r="F97" s="316"/>
      <c r="G97" s="316"/>
      <c r="H97" s="316"/>
      <c r="I97" s="316"/>
    </row>
    <row r="98" spans="1:10" ht="21.75" customHeight="1">
      <c r="A98" s="9"/>
      <c r="B98" s="308"/>
      <c r="C98" s="308"/>
      <c r="D98" s="308"/>
      <c r="E98" s="308"/>
      <c r="F98" s="308"/>
      <c r="G98" s="308"/>
      <c r="H98" s="308"/>
      <c r="I98" s="308"/>
    </row>
    <row r="99" spans="1:10" ht="85.5" customHeight="1">
      <c r="A99" s="11" t="s">
        <v>51</v>
      </c>
      <c r="B99" s="308" t="s">
        <v>78</v>
      </c>
      <c r="C99" s="308"/>
      <c r="D99" s="308"/>
      <c r="E99" s="308"/>
      <c r="F99" s="308"/>
      <c r="G99" s="308"/>
      <c r="H99" s="308"/>
      <c r="I99" s="308"/>
    </row>
    <row r="100" spans="1:10" ht="15.75">
      <c r="A100" s="56"/>
      <c r="B100" s="5"/>
      <c r="C100" s="5"/>
      <c r="D100" s="5"/>
      <c r="E100" s="5"/>
      <c r="F100" s="5"/>
      <c r="G100" s="5"/>
      <c r="H100" s="5"/>
      <c r="I100" s="57"/>
      <c r="J100" s="1"/>
    </row>
    <row r="101" spans="1:10" ht="165.75" customHeight="1">
      <c r="A101" s="11" t="s">
        <v>59</v>
      </c>
      <c r="B101" s="308" t="s">
        <v>79</v>
      </c>
      <c r="C101" s="308"/>
      <c r="D101" s="308"/>
      <c r="E101" s="308"/>
      <c r="F101" s="308"/>
      <c r="G101" s="308"/>
      <c r="H101" s="308"/>
      <c r="I101" s="308"/>
    </row>
    <row r="102" spans="1:10" ht="18" customHeight="1">
      <c r="A102" s="11"/>
      <c r="B102" s="9"/>
      <c r="C102" s="9"/>
      <c r="D102" s="9"/>
      <c r="E102" s="9"/>
      <c r="F102" s="9"/>
      <c r="G102" s="9"/>
      <c r="H102" s="9"/>
      <c r="I102" s="9"/>
    </row>
    <row r="103" spans="1:10" ht="62.25" customHeight="1">
      <c r="A103" s="11" t="s">
        <v>80</v>
      </c>
      <c r="B103" s="308" t="s">
        <v>81</v>
      </c>
      <c r="C103" s="308"/>
      <c r="D103" s="308"/>
      <c r="E103" s="308"/>
      <c r="F103" s="308"/>
      <c r="G103" s="308"/>
      <c r="H103" s="308"/>
      <c r="I103" s="308"/>
    </row>
    <row r="104" spans="1:10" ht="15" customHeight="1">
      <c r="A104" s="9"/>
      <c r="B104" s="8"/>
      <c r="C104" s="8"/>
      <c r="D104" s="8"/>
      <c r="E104" s="8"/>
      <c r="F104" s="8"/>
      <c r="G104" s="8"/>
      <c r="H104" s="8"/>
      <c r="I104" s="8"/>
    </row>
    <row r="105" spans="1:10" ht="29.25" customHeight="1">
      <c r="A105" s="316" t="s">
        <v>82</v>
      </c>
      <c r="B105" s="316"/>
      <c r="C105" s="316"/>
      <c r="D105" s="316"/>
      <c r="E105" s="316"/>
      <c r="F105" s="316"/>
      <c r="G105" s="316"/>
      <c r="H105" s="316"/>
      <c r="I105" s="316"/>
    </row>
    <row r="106" spans="1:10" ht="29.25" customHeight="1">
      <c r="A106" s="10"/>
      <c r="B106" s="8"/>
      <c r="C106" s="8"/>
      <c r="D106" s="8"/>
      <c r="E106" s="8"/>
      <c r="F106" s="8"/>
      <c r="G106" s="8"/>
      <c r="H106" s="8"/>
      <c r="I106" s="8"/>
    </row>
    <row r="107" spans="1:10" ht="54.75" customHeight="1">
      <c r="A107" s="11" t="s">
        <v>51</v>
      </c>
      <c r="B107" s="309" t="s">
        <v>83</v>
      </c>
      <c r="C107" s="309"/>
      <c r="D107" s="309"/>
      <c r="E107" s="309"/>
      <c r="F107" s="309"/>
      <c r="G107" s="309"/>
      <c r="H107" s="309"/>
      <c r="I107" s="309"/>
    </row>
    <row r="108" spans="1:10" ht="15" customHeight="1">
      <c r="A108" s="11"/>
      <c r="B108" s="8"/>
      <c r="C108" s="8"/>
      <c r="D108" s="8"/>
      <c r="E108" s="8"/>
      <c r="F108" s="8"/>
      <c r="G108" s="8"/>
      <c r="H108" s="8"/>
      <c r="I108" s="8"/>
    </row>
    <row r="109" spans="1:10" ht="66.75" customHeight="1">
      <c r="A109" s="11" t="s">
        <v>59</v>
      </c>
      <c r="B109" s="309" t="s">
        <v>84</v>
      </c>
      <c r="C109" s="309"/>
      <c r="D109" s="309"/>
      <c r="E109" s="309"/>
      <c r="F109" s="309"/>
      <c r="G109" s="309"/>
      <c r="H109" s="309"/>
      <c r="I109" s="309"/>
    </row>
    <row r="110" spans="1:10" ht="15" customHeight="1">
      <c r="A110" s="9"/>
      <c r="B110" s="8"/>
      <c r="C110" s="8"/>
      <c r="D110" s="8"/>
      <c r="E110" s="8"/>
      <c r="F110" s="8"/>
      <c r="G110" s="8"/>
      <c r="H110" s="8"/>
      <c r="I110" s="8"/>
    </row>
    <row r="111" spans="1:10" ht="25.5" customHeight="1">
      <c r="A111" s="316" t="s">
        <v>85</v>
      </c>
      <c r="B111" s="316"/>
      <c r="C111" s="316"/>
      <c r="D111" s="316"/>
      <c r="E111" s="316"/>
      <c r="F111" s="316"/>
      <c r="G111" s="316"/>
      <c r="H111" s="316"/>
      <c r="I111" s="316"/>
    </row>
    <row r="112" spans="1:10" ht="22.5" customHeight="1">
      <c r="A112" s="10"/>
      <c r="B112" s="8"/>
      <c r="C112" s="8"/>
      <c r="D112" s="8"/>
      <c r="E112" s="8"/>
      <c r="F112" s="8"/>
      <c r="G112" s="8"/>
      <c r="H112" s="8"/>
      <c r="I112" s="8"/>
    </row>
    <row r="113" spans="1:10" ht="58.5" customHeight="1">
      <c r="A113" s="11" t="s">
        <v>51</v>
      </c>
      <c r="B113" s="309" t="s">
        <v>86</v>
      </c>
      <c r="C113" s="309"/>
      <c r="D113" s="309"/>
      <c r="E113" s="309"/>
      <c r="F113" s="309"/>
      <c r="G113" s="309"/>
      <c r="H113" s="309"/>
      <c r="I113" s="309"/>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308" t="s">
        <v>44</v>
      </c>
      <c r="B116" s="308"/>
      <c r="C116" s="308"/>
      <c r="D116" s="308"/>
      <c r="E116" s="315" t="s">
        <v>44</v>
      </c>
      <c r="F116" s="315"/>
      <c r="G116" s="315"/>
      <c r="H116" s="315"/>
      <c r="I116" s="315"/>
      <c r="J116" s="1"/>
    </row>
    <row r="117" spans="1:10" ht="33" customHeight="1">
      <c r="A117" s="313" t="s">
        <v>45</v>
      </c>
      <c r="B117" s="313"/>
      <c r="C117" s="313"/>
      <c r="D117" s="313"/>
      <c r="E117" s="314" t="s">
        <v>46</v>
      </c>
      <c r="F117" s="314"/>
      <c r="G117" s="314"/>
      <c r="H117" s="314"/>
      <c r="I117" s="314"/>
      <c r="J117" s="1"/>
    </row>
    <row r="118" spans="1:10" ht="19.5" customHeight="1">
      <c r="A118" s="56" t="s">
        <v>12</v>
      </c>
      <c r="B118" s="5"/>
      <c r="C118" s="5"/>
      <c r="D118" s="5"/>
      <c r="E118" s="5"/>
      <c r="F118" s="5"/>
      <c r="G118" s="5"/>
      <c r="H118" s="5"/>
      <c r="I118" s="57" t="s">
        <v>87</v>
      </c>
    </row>
    <row r="119" spans="1:10" ht="60.75" customHeight="1">
      <c r="A119" s="11" t="s">
        <v>59</v>
      </c>
      <c r="B119" s="309" t="s">
        <v>88</v>
      </c>
      <c r="C119" s="309"/>
      <c r="D119" s="309"/>
      <c r="E119" s="309"/>
      <c r="F119" s="309"/>
      <c r="G119" s="309"/>
      <c r="H119" s="309"/>
      <c r="I119" s="309"/>
    </row>
    <row r="120" spans="1:10" ht="15.95" customHeight="1">
      <c r="A120" s="9"/>
      <c r="B120" s="8"/>
      <c r="C120" s="8"/>
      <c r="D120" s="8"/>
      <c r="E120" s="8"/>
      <c r="F120" s="8"/>
      <c r="G120" s="8"/>
      <c r="H120" s="8"/>
      <c r="I120" s="8"/>
    </row>
    <row r="121" spans="1:10" ht="26.25" customHeight="1">
      <c r="A121" s="316" t="s">
        <v>89</v>
      </c>
      <c r="B121" s="316"/>
      <c r="C121" s="316"/>
      <c r="D121" s="316"/>
      <c r="E121" s="316"/>
      <c r="F121" s="316"/>
      <c r="G121" s="316"/>
      <c r="H121" s="316"/>
      <c r="I121" s="316"/>
    </row>
    <row r="122" spans="1:10" ht="24.75" customHeight="1">
      <c r="A122" s="9"/>
      <c r="B122" s="8"/>
      <c r="C122" s="8"/>
      <c r="D122" s="8"/>
      <c r="E122" s="8"/>
      <c r="F122" s="8"/>
      <c r="G122" s="8"/>
      <c r="H122" s="8"/>
      <c r="I122" s="8"/>
    </row>
    <row r="123" spans="1:10" ht="39.75" customHeight="1">
      <c r="A123" s="11" t="s">
        <v>51</v>
      </c>
      <c r="B123" s="309" t="s">
        <v>90</v>
      </c>
      <c r="C123" s="309"/>
      <c r="D123" s="309"/>
      <c r="E123" s="309"/>
      <c r="F123" s="309"/>
      <c r="G123" s="309"/>
      <c r="H123" s="309"/>
      <c r="I123" s="309"/>
    </row>
    <row r="124" spans="1:10" ht="25.5" customHeight="1">
      <c r="A124" s="8"/>
      <c r="B124" s="8"/>
      <c r="C124" s="8"/>
      <c r="D124" s="8"/>
      <c r="E124" s="8"/>
      <c r="F124" s="8"/>
      <c r="G124" s="8"/>
      <c r="H124" s="8"/>
      <c r="I124" s="8"/>
      <c r="J124" s="1"/>
    </row>
    <row r="125" spans="1:10" ht="43.5" customHeight="1">
      <c r="A125" s="11" t="s">
        <v>59</v>
      </c>
      <c r="B125" s="309" t="s">
        <v>91</v>
      </c>
      <c r="C125" s="309"/>
      <c r="D125" s="309"/>
      <c r="E125" s="309"/>
      <c r="F125" s="309"/>
      <c r="G125" s="309"/>
      <c r="H125" s="309"/>
      <c r="I125" s="309"/>
    </row>
    <row r="126" spans="1:10" ht="21.75" customHeight="1">
      <c r="A126" s="10"/>
      <c r="B126" s="8"/>
      <c r="C126" s="8"/>
      <c r="D126" s="8"/>
      <c r="E126" s="8"/>
      <c r="F126" s="8"/>
      <c r="G126" s="8"/>
      <c r="H126" s="8"/>
      <c r="I126" s="8"/>
    </row>
    <row r="127" spans="1:10" ht="25.5" customHeight="1">
      <c r="A127" s="316" t="s">
        <v>92</v>
      </c>
      <c r="B127" s="316"/>
      <c r="C127" s="316"/>
      <c r="D127" s="316"/>
      <c r="E127" s="316"/>
      <c r="F127" s="316"/>
      <c r="G127" s="316"/>
      <c r="H127" s="316"/>
      <c r="I127" s="316"/>
    </row>
    <row r="128" spans="1:10" ht="23.25" customHeight="1">
      <c r="A128" s="9"/>
      <c r="B128" s="8"/>
      <c r="C128" s="8"/>
      <c r="D128" s="8"/>
      <c r="E128" s="8"/>
      <c r="F128" s="8"/>
      <c r="G128" s="8"/>
      <c r="H128" s="8"/>
      <c r="I128" s="8"/>
    </row>
    <row r="129" spans="1:10" ht="88.5" customHeight="1">
      <c r="A129" s="309" t="s">
        <v>93</v>
      </c>
      <c r="B129" s="309"/>
      <c r="C129" s="309"/>
      <c r="D129" s="309"/>
      <c r="E129" s="309"/>
      <c r="F129" s="309"/>
      <c r="G129" s="309"/>
      <c r="H129" s="309"/>
      <c r="I129" s="309"/>
    </row>
    <row r="130" spans="1:10" ht="26.25" customHeight="1">
      <c r="A130" s="8"/>
      <c r="B130" s="8"/>
      <c r="C130" s="8"/>
      <c r="D130" s="8"/>
      <c r="E130" s="8"/>
      <c r="F130" s="8"/>
      <c r="G130" s="8"/>
      <c r="H130" s="8"/>
      <c r="I130" s="8"/>
    </row>
    <row r="131" spans="1:10" ht="21.75" customHeight="1">
      <c r="A131" s="316" t="s">
        <v>94</v>
      </c>
      <c r="B131" s="316"/>
      <c r="C131" s="316"/>
      <c r="D131" s="316"/>
      <c r="E131" s="316"/>
      <c r="F131" s="316"/>
      <c r="G131" s="316"/>
      <c r="H131" s="316"/>
      <c r="I131" s="316"/>
    </row>
    <row r="132" spans="1:10" ht="25.5" customHeight="1">
      <c r="A132" s="10"/>
      <c r="B132" s="8"/>
      <c r="C132" s="8"/>
      <c r="D132" s="8"/>
      <c r="E132" s="8"/>
      <c r="F132" s="8"/>
      <c r="G132" s="8"/>
      <c r="H132" s="8"/>
      <c r="I132" s="8"/>
    </row>
    <row r="133" spans="1:10" ht="69" customHeight="1">
      <c r="A133" s="11" t="s">
        <v>51</v>
      </c>
      <c r="B133" s="309" t="s">
        <v>95</v>
      </c>
      <c r="C133" s="309"/>
      <c r="D133" s="309"/>
      <c r="E133" s="309"/>
      <c r="F133" s="309"/>
      <c r="G133" s="309"/>
      <c r="H133" s="309"/>
      <c r="I133" s="309"/>
    </row>
    <row r="134" spans="1:10" ht="21" customHeight="1">
      <c r="A134" s="11"/>
      <c r="B134" s="309"/>
      <c r="C134" s="309"/>
      <c r="D134" s="309"/>
      <c r="E134" s="309"/>
      <c r="F134" s="309"/>
      <c r="G134" s="309"/>
      <c r="H134" s="309"/>
      <c r="I134" s="309"/>
    </row>
    <row r="135" spans="1:10" ht="191.25" customHeight="1">
      <c r="A135" s="11" t="s">
        <v>59</v>
      </c>
      <c r="B135" s="309" t="s">
        <v>96</v>
      </c>
      <c r="C135" s="309"/>
      <c r="D135" s="309"/>
      <c r="E135" s="309"/>
      <c r="F135" s="309"/>
      <c r="G135" s="309"/>
      <c r="H135" s="309"/>
      <c r="I135" s="309"/>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308" t="s">
        <v>44</v>
      </c>
      <c r="B138" s="308"/>
      <c r="C138" s="308"/>
      <c r="D138" s="308"/>
      <c r="E138" s="315" t="s">
        <v>44</v>
      </c>
      <c r="F138" s="315"/>
      <c r="G138" s="315"/>
      <c r="H138" s="315"/>
      <c r="I138" s="315"/>
      <c r="J138" s="1"/>
    </row>
    <row r="139" spans="1:10" ht="37.5" customHeight="1">
      <c r="A139" s="313" t="s">
        <v>45</v>
      </c>
      <c r="B139" s="313"/>
      <c r="C139" s="313"/>
      <c r="D139" s="313"/>
      <c r="E139" s="314" t="s">
        <v>46</v>
      </c>
      <c r="F139" s="314"/>
      <c r="G139" s="314"/>
      <c r="H139" s="314"/>
      <c r="I139" s="314"/>
      <c r="J139" s="1"/>
    </row>
    <row r="140" spans="1:10" ht="20.25" customHeight="1">
      <c r="A140" s="56" t="s">
        <v>12</v>
      </c>
      <c r="B140" s="5"/>
      <c r="C140" s="5"/>
      <c r="D140" s="5"/>
      <c r="E140" s="5"/>
      <c r="F140" s="5"/>
      <c r="G140" s="5"/>
      <c r="H140" s="5"/>
      <c r="I140" s="57" t="s">
        <v>97</v>
      </c>
      <c r="J140" s="1"/>
    </row>
    <row r="141" spans="1:10" ht="70.5" customHeight="1">
      <c r="A141" s="11" t="s">
        <v>80</v>
      </c>
      <c r="B141" s="309" t="s">
        <v>98</v>
      </c>
      <c r="C141" s="309"/>
      <c r="D141" s="309"/>
      <c r="E141" s="309"/>
      <c r="F141" s="309"/>
      <c r="G141" s="309"/>
      <c r="H141" s="309"/>
      <c r="I141" s="309"/>
    </row>
    <row r="142" spans="1:10" ht="31.5" customHeight="1">
      <c r="A142" s="11"/>
      <c r="B142" s="309"/>
      <c r="C142" s="309"/>
      <c r="D142" s="309"/>
      <c r="E142" s="309"/>
      <c r="F142" s="309"/>
      <c r="G142" s="309"/>
      <c r="H142" s="309"/>
      <c r="I142" s="309"/>
    </row>
    <row r="143" spans="1:10" ht="141.75" customHeight="1">
      <c r="A143" s="11" t="s">
        <v>99</v>
      </c>
      <c r="B143" s="309" t="s">
        <v>100</v>
      </c>
      <c r="C143" s="309"/>
      <c r="D143" s="309"/>
      <c r="E143" s="309"/>
      <c r="F143" s="309"/>
      <c r="G143" s="309"/>
      <c r="H143" s="309"/>
      <c r="I143" s="309"/>
    </row>
    <row r="144" spans="1:10" ht="22.5" customHeight="1">
      <c r="A144" s="9"/>
      <c r="B144" s="309"/>
      <c r="C144" s="309"/>
      <c r="D144" s="309"/>
      <c r="E144" s="309"/>
      <c r="F144" s="309"/>
      <c r="G144" s="309"/>
      <c r="H144" s="309"/>
      <c r="I144" s="309"/>
    </row>
    <row r="145" spans="1:10" ht="74.25" customHeight="1">
      <c r="A145" s="11" t="s">
        <v>101</v>
      </c>
      <c r="B145" s="309" t="s">
        <v>102</v>
      </c>
      <c r="C145" s="309"/>
      <c r="D145" s="309"/>
      <c r="E145" s="309"/>
      <c r="F145" s="309"/>
      <c r="G145" s="309"/>
      <c r="H145" s="309"/>
      <c r="I145" s="309"/>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309" t="s">
        <v>104</v>
      </c>
      <c r="C148" s="309"/>
      <c r="D148" s="309"/>
      <c r="E148" s="309"/>
      <c r="F148" s="309"/>
      <c r="G148" s="309"/>
      <c r="H148" s="309"/>
      <c r="I148" s="309"/>
    </row>
    <row r="149" spans="1:10" ht="15.95" customHeight="1">
      <c r="A149" s="11"/>
      <c r="B149" s="309"/>
      <c r="C149" s="309"/>
      <c r="D149" s="309"/>
      <c r="E149" s="309"/>
      <c r="F149" s="309"/>
      <c r="G149" s="309"/>
      <c r="H149" s="309"/>
      <c r="I149" s="309"/>
    </row>
    <row r="150" spans="1:10" ht="90" customHeight="1">
      <c r="A150" s="11" t="s">
        <v>105</v>
      </c>
      <c r="B150" s="309" t="s">
        <v>106</v>
      </c>
      <c r="C150" s="309"/>
      <c r="D150" s="309"/>
      <c r="E150" s="309"/>
      <c r="F150" s="309"/>
      <c r="G150" s="309"/>
      <c r="H150" s="309"/>
      <c r="I150" s="309"/>
    </row>
    <row r="151" spans="1:10" ht="15.95" customHeight="1">
      <c r="A151" s="11"/>
      <c r="B151" s="8"/>
      <c r="C151" s="8"/>
      <c r="D151" s="8"/>
      <c r="E151" s="8"/>
      <c r="F151" s="8"/>
      <c r="G151" s="8"/>
      <c r="H151" s="8"/>
      <c r="I151" s="8"/>
    </row>
    <row r="152" spans="1:10" ht="111.75" customHeight="1">
      <c r="A152" s="11" t="s">
        <v>107</v>
      </c>
      <c r="B152" s="309" t="s">
        <v>108</v>
      </c>
      <c r="C152" s="309"/>
      <c r="D152" s="309"/>
      <c r="E152" s="309"/>
      <c r="F152" s="309"/>
      <c r="G152" s="309"/>
      <c r="H152" s="309"/>
      <c r="I152" s="309"/>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308" t="s">
        <v>44</v>
      </c>
      <c r="B155" s="308"/>
      <c r="C155" s="308"/>
      <c r="D155" s="308"/>
      <c r="E155" s="315" t="s">
        <v>44</v>
      </c>
      <c r="F155" s="315"/>
      <c r="G155" s="315"/>
      <c r="H155" s="315"/>
      <c r="I155" s="315"/>
      <c r="J155" s="1"/>
    </row>
    <row r="156" spans="1:10" ht="33" customHeight="1">
      <c r="A156" s="313" t="s">
        <v>45</v>
      </c>
      <c r="B156" s="313"/>
      <c r="C156" s="313"/>
      <c r="D156" s="313"/>
      <c r="E156" s="314" t="s">
        <v>46</v>
      </c>
      <c r="F156" s="314"/>
      <c r="G156" s="314"/>
      <c r="H156" s="314"/>
      <c r="I156" s="314"/>
      <c r="J156" s="1"/>
    </row>
    <row r="157" spans="1:10" ht="27" customHeight="1">
      <c r="A157" s="56" t="s">
        <v>12</v>
      </c>
      <c r="B157" s="5"/>
      <c r="C157" s="5"/>
      <c r="D157" s="5"/>
      <c r="E157" s="5"/>
      <c r="F157" s="5"/>
      <c r="G157" s="5"/>
      <c r="H157" s="5"/>
      <c r="I157" s="57" t="s">
        <v>109</v>
      </c>
      <c r="J157" s="1"/>
    </row>
    <row r="158" spans="1:10" ht="21" customHeight="1">
      <c r="A158" s="11" t="s">
        <v>110</v>
      </c>
      <c r="B158" s="309" t="s">
        <v>111</v>
      </c>
      <c r="C158" s="309"/>
      <c r="D158" s="309"/>
      <c r="E158" s="309"/>
      <c r="F158" s="309"/>
      <c r="G158" s="309"/>
      <c r="H158" s="309"/>
      <c r="I158" s="309"/>
    </row>
    <row r="159" spans="1:10" ht="30" customHeight="1">
      <c r="A159" s="11"/>
      <c r="B159" s="8"/>
      <c r="C159" s="8"/>
      <c r="D159" s="8"/>
      <c r="E159" s="8"/>
      <c r="F159" s="8"/>
      <c r="G159" s="8"/>
      <c r="H159" s="8"/>
      <c r="I159" s="8"/>
    </row>
    <row r="160" spans="1:10" ht="74.25" customHeight="1">
      <c r="A160" s="11" t="s">
        <v>112</v>
      </c>
      <c r="B160" s="309" t="s">
        <v>113</v>
      </c>
      <c r="C160" s="309"/>
      <c r="D160" s="309"/>
      <c r="E160" s="309"/>
      <c r="F160" s="309"/>
      <c r="G160" s="309"/>
      <c r="H160" s="309"/>
      <c r="I160" s="309"/>
    </row>
    <row r="161" spans="1:10" ht="13.5" customHeight="1">
      <c r="A161" s="9"/>
      <c r="B161" s="8"/>
      <c r="C161" s="8"/>
      <c r="D161" s="8"/>
      <c r="E161" s="8"/>
      <c r="F161" s="8"/>
      <c r="G161" s="8"/>
      <c r="H161" s="8"/>
      <c r="I161" s="8"/>
    </row>
    <row r="162" spans="1:10" ht="16.5">
      <c r="A162" s="316" t="s">
        <v>114</v>
      </c>
      <c r="B162" s="316"/>
      <c r="C162" s="316"/>
      <c r="D162" s="316"/>
      <c r="E162" s="316"/>
      <c r="F162" s="316"/>
      <c r="G162" s="316"/>
      <c r="H162" s="316"/>
      <c r="I162" s="316"/>
    </row>
    <row r="163" spans="1:10" ht="30" customHeight="1">
      <c r="A163" s="9"/>
      <c r="B163" s="8"/>
      <c r="C163" s="8"/>
      <c r="D163" s="8"/>
      <c r="E163" s="8"/>
      <c r="F163" s="8"/>
      <c r="G163" s="8"/>
      <c r="H163" s="8"/>
      <c r="I163" s="8"/>
    </row>
    <row r="164" spans="1:10" ht="60" customHeight="1">
      <c r="A164" s="309" t="s">
        <v>115</v>
      </c>
      <c r="B164" s="309"/>
      <c r="C164" s="309"/>
      <c r="D164" s="309"/>
      <c r="E164" s="309"/>
      <c r="F164" s="309"/>
      <c r="G164" s="309"/>
      <c r="H164" s="309"/>
      <c r="I164" s="309"/>
    </row>
    <row r="165" spans="1:10" ht="11.25" customHeight="1">
      <c r="A165" s="10"/>
      <c r="B165" s="8"/>
      <c r="C165" s="8"/>
      <c r="D165" s="8"/>
      <c r="E165" s="8"/>
      <c r="F165" s="8"/>
      <c r="G165" s="8"/>
      <c r="H165" s="8"/>
      <c r="I165" s="8"/>
    </row>
    <row r="166" spans="1:10" ht="27.75" customHeight="1">
      <c r="A166" s="316" t="s">
        <v>116</v>
      </c>
      <c r="B166" s="316"/>
      <c r="C166" s="316"/>
      <c r="D166" s="316"/>
      <c r="E166" s="316"/>
      <c r="F166" s="316"/>
      <c r="G166" s="316"/>
      <c r="H166" s="316"/>
      <c r="I166" s="316"/>
    </row>
    <row r="167" spans="1:10" ht="12.75" customHeight="1">
      <c r="A167" s="9"/>
      <c r="B167" s="8"/>
      <c r="C167" s="8"/>
      <c r="D167" s="8"/>
      <c r="E167" s="8"/>
      <c r="F167" s="8"/>
      <c r="G167" s="8"/>
      <c r="H167" s="8"/>
      <c r="I167" s="8"/>
    </row>
    <row r="168" spans="1:10" ht="74.25" customHeight="1">
      <c r="A168" s="11" t="s">
        <v>51</v>
      </c>
      <c r="B168" s="309" t="s">
        <v>117</v>
      </c>
      <c r="C168" s="309"/>
      <c r="D168" s="309"/>
      <c r="E168" s="309"/>
      <c r="F168" s="309"/>
      <c r="G168" s="309"/>
      <c r="H168" s="309"/>
      <c r="I168" s="309"/>
    </row>
    <row r="169" spans="1:10" ht="23.25" customHeight="1">
      <c r="A169" s="12"/>
      <c r="B169" s="8"/>
      <c r="C169" s="8"/>
      <c r="D169" s="8"/>
      <c r="E169" s="8"/>
      <c r="F169" s="8"/>
      <c r="G169" s="8"/>
      <c r="H169" s="8"/>
      <c r="I169" s="8"/>
    </row>
    <row r="170" spans="1:10" ht="36" customHeight="1">
      <c r="A170" s="11" t="s">
        <v>59</v>
      </c>
      <c r="B170" s="309" t="s">
        <v>118</v>
      </c>
      <c r="C170" s="309"/>
      <c r="D170" s="309"/>
      <c r="E170" s="309"/>
      <c r="F170" s="309"/>
      <c r="G170" s="309"/>
      <c r="H170" s="309"/>
      <c r="I170" s="309"/>
    </row>
    <row r="171" spans="1:10" ht="21" customHeight="1">
      <c r="J171" s="1"/>
    </row>
    <row r="172" spans="1:10">
      <c r="J172" s="1"/>
    </row>
    <row r="173" spans="1:10" ht="52.5" customHeight="1">
      <c r="A173" s="11" t="s">
        <v>80</v>
      </c>
      <c r="B173" s="309" t="s">
        <v>119</v>
      </c>
      <c r="C173" s="309"/>
      <c r="D173" s="309"/>
      <c r="E173" s="309"/>
      <c r="F173" s="309"/>
      <c r="G173" s="309"/>
      <c r="H173" s="309"/>
      <c r="I173" s="309"/>
    </row>
    <row r="174" spans="1:10" ht="20.25" customHeight="1">
      <c r="A174" s="11"/>
      <c r="B174" s="8"/>
      <c r="C174" s="8"/>
      <c r="D174" s="8"/>
      <c r="E174" s="8"/>
      <c r="F174" s="8"/>
      <c r="G174" s="8"/>
      <c r="H174" s="8"/>
      <c r="I174" s="8"/>
    </row>
    <row r="175" spans="1:10" ht="40.5" customHeight="1">
      <c r="A175" s="11" t="s">
        <v>99</v>
      </c>
      <c r="B175" s="309" t="s">
        <v>120</v>
      </c>
      <c r="C175" s="309"/>
      <c r="D175" s="309"/>
      <c r="E175" s="309"/>
      <c r="F175" s="309"/>
      <c r="G175" s="309"/>
      <c r="H175" s="309"/>
      <c r="I175" s="309"/>
    </row>
    <row r="176" spans="1:10" ht="21.75" customHeight="1">
      <c r="A176" s="11"/>
      <c r="B176" s="8"/>
      <c r="C176" s="8"/>
      <c r="D176" s="8"/>
      <c r="E176" s="8"/>
      <c r="F176" s="8"/>
      <c r="G176" s="8"/>
      <c r="H176" s="8"/>
      <c r="I176" s="8"/>
    </row>
    <row r="177" spans="1:10" ht="88.5" customHeight="1">
      <c r="A177" s="11" t="s">
        <v>101</v>
      </c>
      <c r="B177" s="309" t="s">
        <v>121</v>
      </c>
      <c r="C177" s="309"/>
      <c r="D177" s="309"/>
      <c r="E177" s="309"/>
      <c r="F177" s="309"/>
      <c r="G177" s="309"/>
      <c r="H177" s="309"/>
      <c r="I177" s="309"/>
    </row>
    <row r="178" spans="1:10" ht="18" customHeight="1">
      <c r="A178" s="11"/>
      <c r="B178" s="8"/>
      <c r="C178" s="8"/>
      <c r="D178" s="8"/>
      <c r="E178" s="8"/>
      <c r="F178" s="8"/>
      <c r="G178" s="8"/>
      <c r="H178" s="8"/>
      <c r="I178" s="8"/>
    </row>
    <row r="179" spans="1:10" ht="63" customHeight="1">
      <c r="A179" s="11" t="s">
        <v>122</v>
      </c>
      <c r="B179" s="309" t="s">
        <v>123</v>
      </c>
      <c r="C179" s="309"/>
      <c r="D179" s="309"/>
      <c r="E179" s="309"/>
      <c r="F179" s="309"/>
      <c r="G179" s="309"/>
      <c r="H179" s="309"/>
      <c r="I179" s="309"/>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308" t="s">
        <v>44</v>
      </c>
      <c r="B182" s="308"/>
      <c r="C182" s="308"/>
      <c r="D182" s="308"/>
      <c r="E182" s="315" t="s">
        <v>44</v>
      </c>
      <c r="F182" s="315"/>
      <c r="G182" s="315"/>
      <c r="H182" s="315"/>
      <c r="I182" s="315"/>
      <c r="J182" s="1"/>
    </row>
    <row r="183" spans="1:10" ht="33" customHeight="1">
      <c r="A183" s="313" t="s">
        <v>45</v>
      </c>
      <c r="B183" s="313"/>
      <c r="C183" s="313"/>
      <c r="D183" s="313"/>
      <c r="E183" s="314" t="s">
        <v>46</v>
      </c>
      <c r="F183" s="314"/>
      <c r="G183" s="314"/>
      <c r="H183" s="314"/>
      <c r="I183" s="314"/>
      <c r="J183" s="1"/>
    </row>
    <row r="184" spans="1:10" ht="22.5" customHeight="1">
      <c r="A184" s="56" t="s">
        <v>12</v>
      </c>
      <c r="B184" s="5"/>
      <c r="C184" s="5"/>
      <c r="D184" s="5"/>
      <c r="E184" s="5"/>
      <c r="F184" s="5"/>
      <c r="G184" s="5"/>
      <c r="H184" s="5"/>
      <c r="I184" s="57" t="s">
        <v>124</v>
      </c>
      <c r="J184" s="1"/>
    </row>
    <row r="185" spans="1:10" ht="53.25" customHeight="1">
      <c r="A185" s="11" t="s">
        <v>103</v>
      </c>
      <c r="B185" s="309" t="s">
        <v>125</v>
      </c>
      <c r="C185" s="309"/>
      <c r="D185" s="309"/>
      <c r="E185" s="309"/>
      <c r="F185" s="309"/>
      <c r="G185" s="309"/>
      <c r="H185" s="309"/>
      <c r="I185" s="309"/>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10" t="s">
        <v>45</v>
      </c>
      <c r="C189" s="310"/>
      <c r="D189" s="310"/>
      <c r="E189" s="310"/>
      <c r="F189" s="311" t="s">
        <v>46</v>
      </c>
      <c r="G189" s="310"/>
      <c r="H189" s="310"/>
      <c r="I189" s="310"/>
    </row>
    <row r="190" spans="1:10" ht="21.95" customHeight="1">
      <c r="A190" s="8"/>
      <c r="B190" s="15"/>
      <c r="C190" s="9"/>
      <c r="D190" s="9"/>
      <c r="E190" s="9"/>
      <c r="F190" s="16"/>
      <c r="G190" s="16"/>
      <c r="H190" s="16"/>
      <c r="I190" s="16"/>
    </row>
    <row r="191" spans="1:10" ht="21.95" customHeight="1">
      <c r="A191" s="8"/>
      <c r="B191" s="308" t="s">
        <v>127</v>
      </c>
      <c r="C191" s="308"/>
      <c r="D191" s="308"/>
      <c r="E191" s="308"/>
      <c r="F191" s="308" t="s">
        <v>127</v>
      </c>
      <c r="G191" s="308"/>
      <c r="H191" s="308"/>
      <c r="I191" s="308"/>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312" t="str">
        <f>"Name : "&amp;'Name of Bidder'!C17</f>
        <v xml:space="preserve">Name : </v>
      </c>
      <c r="G194" s="312"/>
      <c r="H194" s="312"/>
      <c r="I194" s="312"/>
    </row>
    <row r="195" spans="1:9" ht="21.95" customHeight="1">
      <c r="A195" s="8"/>
      <c r="B195" s="5" t="s">
        <v>21</v>
      </c>
      <c r="C195" s="17"/>
      <c r="D195" s="5"/>
      <c r="E195" s="5"/>
      <c r="F195" s="5" t="str">
        <f>"Designation : "&amp;'Name of Bidder'!C18</f>
        <v xml:space="preserve">Designation : </v>
      </c>
      <c r="G195" s="14"/>
      <c r="H195" s="14"/>
      <c r="I195" s="14"/>
    </row>
    <row r="196" spans="1:9" ht="21.95" customHeight="1">
      <c r="A196" s="8"/>
      <c r="B196" s="14"/>
      <c r="C196" s="9"/>
      <c r="D196" s="9"/>
      <c r="E196" s="9"/>
      <c r="F196" s="14"/>
      <c r="G196" s="9"/>
      <c r="H196" s="9"/>
      <c r="I196" s="9"/>
    </row>
    <row r="197" spans="1:9" ht="21.95" customHeight="1">
      <c r="A197" s="8"/>
      <c r="B197" s="308" t="s">
        <v>129</v>
      </c>
      <c r="C197" s="308"/>
      <c r="D197" s="308"/>
      <c r="E197" s="308"/>
      <c r="F197" s="308" t="s">
        <v>129</v>
      </c>
      <c r="G197" s="308"/>
      <c r="H197" s="308"/>
      <c r="I197" s="308"/>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308" t="s">
        <v>130</v>
      </c>
      <c r="C201" s="308"/>
      <c r="D201" s="308"/>
      <c r="E201" s="308"/>
      <c r="F201" s="308" t="s">
        <v>130</v>
      </c>
      <c r="G201" s="308"/>
      <c r="H201" s="308"/>
      <c r="I201" s="308"/>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F3854C08-3477-4F6D-851C-40DFA3C6F6F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768FBB31-C98F-42D8-8A21-9E4C92CB0C4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71DFD631-F0FC-4D77-B088-495FC567778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4"/>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5"/>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6"/>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10"/>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12"/>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4"/>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5"/>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6"/>
      <headerFooter alignWithMargins="0"/>
    </customSheetView>
    <customSheetView guid="{FAE469C4-CC0E-407B-871F-7B3C94956CEC}"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7"/>
      <headerFooter alignWithMargins="0"/>
    </customSheetView>
  </customSheetViews>
  <mergeCells count="117">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B143:I143"/>
    <mergeCell ref="A131:I131"/>
    <mergeCell ref="B133:I133"/>
    <mergeCell ref="B134:I134"/>
    <mergeCell ref="B135:I135"/>
    <mergeCell ref="A139:D139"/>
    <mergeCell ref="B141:I141"/>
    <mergeCell ref="E139:I139"/>
    <mergeCell ref="A138:D138"/>
    <mergeCell ref="B142:I142"/>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s>
  <phoneticPr fontId="25" type="noConversion"/>
  <printOptions horizontalCentered="1"/>
  <pageMargins left="0.59" right="0.42" top="0.52" bottom="0.32" header="0.27" footer="0.21"/>
  <pageSetup paperSize="9" scale="87" orientation="portrait" r:id="rId18"/>
  <headerFooter alignWithMargins="0"/>
  <rowBreaks count="7" manualBreakCount="7">
    <brk id="53" max="8" man="1"/>
    <brk id="78" max="8" man="1"/>
    <brk id="96" max="8" man="1"/>
    <brk id="118" max="8" man="1"/>
    <brk id="140" max="8" man="1"/>
    <brk id="157" max="8" man="1"/>
    <brk id="184" max="8" man="1"/>
  </rowBreaks>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29">
        <v>155885</v>
      </c>
      <c r="B3" s="330"/>
      <c r="C3" s="32"/>
      <c r="D3" s="33"/>
      <c r="E3" s="32"/>
      <c r="F3" s="329">
        <v>4960</v>
      </c>
      <c r="G3" s="330"/>
      <c r="H3" s="32"/>
      <c r="I3" s="33"/>
      <c r="K3" s="329">
        <v>10352</v>
      </c>
      <c r="L3" s="330"/>
      <c r="M3" s="32"/>
      <c r="N3" s="33"/>
      <c r="P3" s="329">
        <v>691647</v>
      </c>
      <c r="Q3" s="330"/>
      <c r="R3" s="32"/>
      <c r="S3" s="33"/>
      <c r="U3" s="31" t="s">
        <v>133</v>
      </c>
    </row>
    <row r="4" spans="1:27" hidden="1">
      <c r="A4" s="336"/>
      <c r="B4" s="337"/>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31" t="str">
        <f>IF(OR((A3&gt;9999999999),(A3&lt;0)),"Invalid Entry - More than 1000 crore OR -ve value",IF(A3=0, "",+CONCATENATE(U2,B13,D13,B12,D12,B11,D11,B10,D10,B9,D9,B8," Only")))</f>
        <v>USD One Lac Fifty Five Thousand Eight Hundred Eighty Five Only</v>
      </c>
      <c r="B6" s="332"/>
      <c r="C6" s="332"/>
      <c r="D6" s="333"/>
      <c r="E6" s="37"/>
      <c r="F6" s="331" t="str">
        <f>IF(OR((F3&gt;9999999999),(F3&lt;0)),"Invalid Entry - More than 1000 crore OR -ve value",IF(F3=0, "",+CONCATENATE(U3, G13,I13,G12,I12,G11,I11,G10,I10,G9,I9,G8," Only")))</f>
        <v>EURO Four Thousand Nine Hundred Sixty Only</v>
      </c>
      <c r="G6" s="332"/>
      <c r="H6" s="332"/>
      <c r="I6" s="333"/>
      <c r="J6" s="37"/>
      <c r="K6" s="331" t="str">
        <f>IF(OR((K3&gt;9999999999),(K3&lt;0)),"Invalid Entry - More than 1000 crore OR -ve value",IF(K3=0, "",+CONCATENATE(U4, L13,N13,L12,N12,L11,N11,L10,N10,L9,N9,L8," Only")))</f>
        <v>RMB Ten Thousand Three Hundred Fifty Two Only</v>
      </c>
      <c r="L6" s="332"/>
      <c r="M6" s="332"/>
      <c r="N6" s="333"/>
      <c r="P6" s="331" t="str">
        <f>IF(OR((P3&gt;9999999999),(P3&lt;0)),"Invalid Entry - More than 1000 crore OR -ve value",IF(P3=0, "",+CONCATENATE(U5, Q13,S13,Q12,S12,Q11,S11,Q10,S10,Q9,S9,Q8," Only")))</f>
        <v>INR Six Lac Ninety One Thousand Six Hundred Forty Seven Only</v>
      </c>
      <c r="Q6" s="332"/>
      <c r="R6" s="332"/>
      <c r="S6" s="333"/>
      <c r="U6" s="325" t="str">
        <f>VLOOKUP(1,T30:Y45,6,FALSE)</f>
        <v>USD 155885/- + EURO 4960/- + RMB 10352/- + INR 691647/-</v>
      </c>
      <c r="V6" s="325"/>
      <c r="W6" s="325"/>
      <c r="X6" s="325"/>
      <c r="Y6" s="325"/>
      <c r="Z6" s="325"/>
      <c r="AA6" s="325"/>
    </row>
    <row r="7" spans="1:27" ht="70.5" hidden="1" customHeight="1" thickBot="1">
      <c r="A7" s="34"/>
      <c r="B7" s="35"/>
      <c r="C7" s="35"/>
      <c r="D7" s="36"/>
      <c r="E7" s="35"/>
      <c r="F7" s="34"/>
      <c r="G7" s="35"/>
      <c r="H7" s="35"/>
      <c r="I7" s="36"/>
      <c r="K7" s="34"/>
      <c r="L7" s="35"/>
      <c r="M7" s="35"/>
      <c r="N7" s="36"/>
      <c r="P7" s="34"/>
      <c r="Q7" s="35"/>
      <c r="R7" s="35"/>
      <c r="S7" s="36"/>
      <c r="U7" s="326" t="str">
        <f>VLOOKUP(1,T10:Y25,6,FALSE)</f>
        <v>USD One Lac Fifty Five Thousand Eight Hundred Eighty Five Only plus EURO Four Thousand Nine Hundred Sixty Only plus RMB Ten Thousand Three Hundred Fifty Two Only plus INR Six Lac Ninety One Thousand Six Hundred Forty Seven Only</v>
      </c>
      <c r="V7" s="327"/>
      <c r="W7" s="327"/>
      <c r="X7" s="327"/>
      <c r="Y7" s="327"/>
      <c r="Z7" s="327"/>
      <c r="AA7" s="328"/>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34" t="e">
        <f>#REF!</f>
        <v>#REF!</v>
      </c>
      <c r="B124" s="335"/>
      <c r="C124" s="32"/>
      <c r="D124" s="33"/>
    </row>
    <row r="125" spans="1:19">
      <c r="A125" s="336"/>
      <c r="B125" s="337"/>
      <c r="C125" s="32"/>
      <c r="D125" s="33"/>
    </row>
    <row r="126" spans="1:19">
      <c r="A126" s="34"/>
      <c r="B126" s="35"/>
      <c r="C126" s="35"/>
      <c r="D126" s="36"/>
    </row>
    <row r="127" spans="1:19" ht="69" customHeight="1">
      <c r="A127" s="331" t="e">
        <f>IF(OR((A124&gt;9999999999),(A124&lt;0)),"Invalid Entry - More than 1000 crore OR -ve value",IF(A124=0, "",+CONCATENATE(A122," ", U123,B134,D134,B133,D133,B132,D132,B131,D131,B130,D130,B129," Only")))</f>
        <v>#REF!</v>
      </c>
      <c r="B127" s="332"/>
      <c r="C127" s="332"/>
      <c r="D127" s="333"/>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F3854C08-3477-4F6D-851C-40DFA3C6F6FE}"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768FBB31-C98F-42D8-8A21-9E4C92CB0C4E}"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71DFD631-F0FC-4D77-B088-495FC5677788}"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7"/>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8"/>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12"/>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13"/>
      <headerFooter alignWithMargins="0"/>
    </customSheetView>
    <customSheetView guid="{FAE469C4-CC0E-407B-871F-7B3C94956CEC}" showPageBreaks="1" hiddenRows="1" hiddenColumns="1" state="hidden" view="pageBreakPreview" topLeftCell="A120">
      <selection activeCell="Y127" sqref="Y127"/>
      <pageMargins left="0" right="0" top="0" bottom="0" header="0" footer="0"/>
      <pageSetup orientation="portrait" r:id="rId14"/>
      <headerFooter alignWithMargins="0"/>
    </customSheetView>
  </customSheetViews>
  <mergeCells count="14">
    <mergeCell ref="A124:B124"/>
    <mergeCell ref="A125:B125"/>
    <mergeCell ref="A127:D127"/>
    <mergeCell ref="A3:B3"/>
    <mergeCell ref="A6:D6"/>
    <mergeCell ref="A4:B4"/>
    <mergeCell ref="U6:AA6"/>
    <mergeCell ref="U7:AA7"/>
    <mergeCell ref="F3:G3"/>
    <mergeCell ref="K3:L3"/>
    <mergeCell ref="F6:I6"/>
    <mergeCell ref="K6:N6"/>
    <mergeCell ref="P6:S6"/>
    <mergeCell ref="P3:Q3"/>
  </mergeCells>
  <phoneticPr fontId="25" type="noConversion"/>
  <pageMargins left="0.75" right="0.75" top="1" bottom="1" header="0.5" footer="0.5"/>
  <pageSetup orientation="portrait" r:id="rId1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78"/>
  <sheetViews>
    <sheetView view="pageBreakPreview" zoomScale="70" zoomScaleNormal="90" zoomScaleSheetLayoutView="70" workbookViewId="0">
      <pane ySplit="10" topLeftCell="A33" activePane="bottomLeft" state="frozen"/>
      <selection pane="bottomLeft" activeCell="P41" sqref="P41"/>
    </sheetView>
  </sheetViews>
  <sheetFormatPr defaultRowHeight="15.75"/>
  <cols>
    <col min="1" max="1" width="5" style="134" customWidth="1"/>
    <col min="2" max="2" width="18.85546875" style="134" customWidth="1"/>
    <col min="3" max="3" width="14.42578125" style="134" hidden="1" customWidth="1"/>
    <col min="4" max="4" width="15.28515625" style="257" hidden="1" customWidth="1"/>
    <col min="5" max="5" width="17" style="134" hidden="1" customWidth="1"/>
    <col min="6" max="6" width="12" style="134" hidden="1" customWidth="1"/>
    <col min="7" max="7" width="23.5703125" style="257" hidden="1" customWidth="1"/>
    <col min="8" max="8" width="78" style="257" customWidth="1"/>
    <col min="9" max="9" width="10.5703125" style="257" customWidth="1"/>
    <col min="10" max="12" width="16.28515625" style="257" customWidth="1"/>
    <col min="13" max="13" width="15.42578125" style="257" bestFit="1" customWidth="1"/>
    <col min="14" max="14" width="13.5703125" style="257" customWidth="1"/>
    <col min="15" max="15" width="13" style="257" customWidth="1"/>
    <col min="16" max="16" width="25" style="257" customWidth="1"/>
    <col min="17" max="18" width="26.7109375" style="257" customWidth="1"/>
    <col min="19" max="16384" width="9.140625" style="257"/>
  </cols>
  <sheetData>
    <row r="1" spans="1:17" ht="16.5">
      <c r="A1" s="338" t="str">
        <f>'Name of Bidder'!A1:C1</f>
        <v>Construction of parallel cable trench in 765kV yard at 765/400kV Raichur Substation</v>
      </c>
      <c r="B1" s="338"/>
      <c r="C1" s="338"/>
      <c r="D1" s="338"/>
      <c r="E1" s="338"/>
      <c r="F1" s="338"/>
      <c r="G1" s="338"/>
      <c r="H1" s="338"/>
      <c r="I1" s="338"/>
      <c r="J1" s="338"/>
      <c r="K1" s="338"/>
      <c r="L1" s="338"/>
      <c r="M1" s="338"/>
      <c r="N1" s="338"/>
      <c r="O1" s="338"/>
      <c r="P1" s="338"/>
      <c r="Q1" s="338"/>
    </row>
    <row r="2" spans="1:17" ht="16.5">
      <c r="A2" s="338" t="s">
        <v>241</v>
      </c>
      <c r="B2" s="338"/>
      <c r="C2" s="338"/>
      <c r="D2" s="338"/>
      <c r="E2" s="338"/>
      <c r="F2" s="338"/>
      <c r="G2" s="338"/>
      <c r="H2" s="338"/>
      <c r="I2" s="338"/>
      <c r="J2" s="338"/>
      <c r="K2" s="338"/>
      <c r="L2" s="338"/>
      <c r="M2" s="338"/>
      <c r="N2" s="338"/>
      <c r="O2" s="338"/>
      <c r="P2" s="338"/>
      <c r="Q2" s="338"/>
    </row>
    <row r="3" spans="1:17" s="132" customFormat="1">
      <c r="A3" s="130"/>
      <c r="B3" s="131"/>
      <c r="C3" s="340"/>
      <c r="D3" s="340"/>
      <c r="E3" s="340"/>
      <c r="F3" s="340"/>
      <c r="G3" s="340"/>
      <c r="H3" s="340"/>
      <c r="I3" s="340"/>
      <c r="J3" s="340"/>
      <c r="K3" s="290"/>
      <c r="L3" s="290"/>
      <c r="M3" s="290"/>
      <c r="N3" s="341" t="s">
        <v>242</v>
      </c>
      <c r="O3" s="341"/>
    </row>
    <row r="4" spans="1:17" s="132" customFormat="1">
      <c r="A4" s="132" t="s">
        <v>243</v>
      </c>
      <c r="B4" s="133"/>
      <c r="C4" s="340">
        <f>'Name of Bidder'!C9</f>
        <v>0</v>
      </c>
      <c r="D4" s="340"/>
      <c r="E4" s="340"/>
      <c r="F4" s="340"/>
      <c r="G4" s="340"/>
      <c r="H4" s="340"/>
      <c r="I4" s="340"/>
      <c r="J4" s="340"/>
      <c r="K4" s="290"/>
      <c r="L4" s="290"/>
      <c r="M4" s="290"/>
      <c r="N4" s="341" t="s">
        <v>244</v>
      </c>
      <c r="O4" s="341"/>
    </row>
    <row r="5" spans="1:17" s="132" customFormat="1">
      <c r="A5" s="132" t="s">
        <v>15</v>
      </c>
      <c r="B5" s="133"/>
      <c r="C5" s="340">
        <f>'Name of Bidder'!C10</f>
        <v>0</v>
      </c>
      <c r="D5" s="340"/>
      <c r="E5" s="340"/>
      <c r="F5" s="340"/>
      <c r="G5" s="340"/>
      <c r="H5" s="340"/>
      <c r="I5" s="340"/>
      <c r="J5" s="340"/>
      <c r="K5" s="290"/>
      <c r="L5" s="290"/>
      <c r="M5" s="290"/>
      <c r="N5" s="341" t="s">
        <v>245</v>
      </c>
      <c r="O5" s="341"/>
    </row>
    <row r="6" spans="1:17" s="132" customFormat="1">
      <c r="B6" s="133"/>
      <c r="C6" s="340">
        <f>'Name of Bidder'!C11</f>
        <v>0</v>
      </c>
      <c r="D6" s="340"/>
      <c r="E6" s="340"/>
      <c r="F6" s="340"/>
      <c r="G6" s="340"/>
      <c r="H6" s="340"/>
      <c r="I6" s="340"/>
      <c r="J6" s="340"/>
      <c r="K6" s="290"/>
      <c r="L6" s="290"/>
      <c r="M6" s="290"/>
      <c r="N6" s="132" t="s">
        <v>246</v>
      </c>
    </row>
    <row r="7" spans="1:17" s="132" customFormat="1">
      <c r="B7" s="133"/>
      <c r="C7" s="340">
        <f>'Name of Bidder'!C12</f>
        <v>0</v>
      </c>
      <c r="D7" s="340"/>
      <c r="E7" s="340"/>
      <c r="F7" s="340"/>
      <c r="G7" s="340"/>
      <c r="H7" s="340"/>
      <c r="I7" s="340"/>
      <c r="J7" s="340"/>
      <c r="K7" s="290"/>
      <c r="L7" s="290"/>
      <c r="M7" s="290"/>
      <c r="N7" s="132" t="s">
        <v>247</v>
      </c>
    </row>
    <row r="8" spans="1:17">
      <c r="P8" s="339" t="s">
        <v>248</v>
      </c>
      <c r="Q8" s="339"/>
    </row>
    <row r="9" spans="1:17" ht="99">
      <c r="A9" s="127" t="s">
        <v>249</v>
      </c>
      <c r="B9" s="127" t="s">
        <v>345</v>
      </c>
      <c r="C9" s="127" t="s">
        <v>250</v>
      </c>
      <c r="D9" s="128" t="s">
        <v>251</v>
      </c>
      <c r="E9" s="135" t="s">
        <v>252</v>
      </c>
      <c r="F9" s="128" t="s">
        <v>253</v>
      </c>
      <c r="G9" s="135" t="s">
        <v>254</v>
      </c>
      <c r="H9" s="127" t="s">
        <v>333</v>
      </c>
      <c r="I9" s="127" t="s">
        <v>255</v>
      </c>
      <c r="J9" s="127" t="s">
        <v>256</v>
      </c>
      <c r="K9" s="127" t="s">
        <v>355</v>
      </c>
      <c r="L9" s="127" t="s">
        <v>353</v>
      </c>
      <c r="M9" s="127" t="s">
        <v>352</v>
      </c>
      <c r="N9" s="127" t="s">
        <v>354</v>
      </c>
      <c r="O9" s="127" t="s">
        <v>332</v>
      </c>
      <c r="P9" s="127" t="s">
        <v>257</v>
      </c>
      <c r="Q9" s="127" t="s">
        <v>258</v>
      </c>
    </row>
    <row r="10" spans="1:17" ht="16.5">
      <c r="A10" s="136"/>
      <c r="B10" s="136"/>
      <c r="C10" s="136"/>
      <c r="D10" s="136"/>
      <c r="E10" s="128"/>
      <c r="F10" s="137"/>
      <c r="G10" s="137"/>
      <c r="H10" s="138"/>
      <c r="I10" s="139"/>
      <c r="J10" s="139"/>
      <c r="K10" s="139"/>
      <c r="L10" s="139"/>
      <c r="M10" s="139"/>
      <c r="N10" s="139"/>
      <c r="O10" s="139"/>
      <c r="P10" s="139"/>
      <c r="Q10" s="139"/>
    </row>
    <row r="11" spans="1:17" ht="18.75">
      <c r="A11" s="205"/>
      <c r="B11" s="266" t="s">
        <v>331</v>
      </c>
      <c r="C11" s="206"/>
      <c r="D11" s="207"/>
      <c r="E11" s="258"/>
      <c r="F11" s="259"/>
      <c r="G11" s="260"/>
      <c r="H11" s="221" t="s">
        <v>330</v>
      </c>
      <c r="I11" s="258"/>
      <c r="J11" s="258"/>
      <c r="K11" s="258"/>
      <c r="L11" s="258"/>
      <c r="M11" s="258"/>
      <c r="N11" s="261"/>
      <c r="O11" s="262"/>
      <c r="P11" s="261"/>
      <c r="Q11" s="258"/>
    </row>
    <row r="12" spans="1:17" ht="45">
      <c r="A12" s="198">
        <v>1</v>
      </c>
      <c r="B12" s="264" t="s">
        <v>357</v>
      </c>
      <c r="C12" s="198"/>
      <c r="D12" s="198"/>
      <c r="E12" s="198"/>
      <c r="F12" s="198"/>
      <c r="G12" s="198"/>
      <c r="H12" s="263" t="s">
        <v>375</v>
      </c>
      <c r="I12" s="256" t="s">
        <v>376</v>
      </c>
      <c r="J12" s="291">
        <v>73.5</v>
      </c>
      <c r="K12" s="141">
        <v>1503.6</v>
      </c>
      <c r="L12" s="141">
        <f>K12/1.18</f>
        <v>1274.2372881355932</v>
      </c>
      <c r="M12" s="285">
        <v>0.03</v>
      </c>
      <c r="N12" s="141">
        <f>ROUND(L12+M12*L12,2)</f>
        <v>1312.46</v>
      </c>
      <c r="O12" s="285">
        <v>0.18</v>
      </c>
      <c r="P12" s="141">
        <f t="shared" ref="P12:P35" si="0">N12*J12</f>
        <v>96465.81</v>
      </c>
      <c r="Q12" s="142">
        <f t="shared" ref="Q12:Q35" si="1">O12*P12</f>
        <v>17363.845799999999</v>
      </c>
    </row>
    <row r="13" spans="1:17" ht="60">
      <c r="A13" s="198">
        <f>A12+1</f>
        <v>2</v>
      </c>
      <c r="B13" s="264" t="s">
        <v>349</v>
      </c>
      <c r="C13" s="198"/>
      <c r="D13" s="198"/>
      <c r="E13" s="198"/>
      <c r="F13" s="198"/>
      <c r="G13" s="198"/>
      <c r="H13" s="263" t="s">
        <v>377</v>
      </c>
      <c r="I13" s="256" t="s">
        <v>376</v>
      </c>
      <c r="J13" s="291">
        <v>1.6000000000000003</v>
      </c>
      <c r="K13" s="141">
        <v>2434.25</v>
      </c>
      <c r="L13" s="141">
        <f t="shared" ref="L13:L35" si="2">K13/1.18</f>
        <v>2062.9237288135596</v>
      </c>
      <c r="M13" s="285">
        <f>M12</f>
        <v>0.03</v>
      </c>
      <c r="N13" s="141">
        <f t="shared" ref="N13:N35" si="3">ROUND(L13+M13*L13,2)</f>
        <v>2124.81</v>
      </c>
      <c r="O13" s="285">
        <v>0.18</v>
      </c>
      <c r="P13" s="141">
        <f t="shared" si="0"/>
        <v>3399.6960000000004</v>
      </c>
      <c r="Q13" s="142">
        <f t="shared" si="1"/>
        <v>611.94528000000003</v>
      </c>
    </row>
    <row r="14" spans="1:17" ht="45">
      <c r="A14" s="198">
        <f t="shared" ref="A14:A35" si="4">A13+1</f>
        <v>3</v>
      </c>
      <c r="B14" s="264">
        <v>15.3</v>
      </c>
      <c r="C14" s="198"/>
      <c r="D14" s="198"/>
      <c r="E14" s="198"/>
      <c r="F14" s="198"/>
      <c r="G14" s="198"/>
      <c r="H14" s="263" t="s">
        <v>378</v>
      </c>
      <c r="I14" s="256" t="s">
        <v>376</v>
      </c>
      <c r="J14" s="291">
        <v>17.145000000000003</v>
      </c>
      <c r="K14" s="141">
        <v>3551.25</v>
      </c>
      <c r="L14" s="141">
        <f t="shared" si="2"/>
        <v>3009.5338983050851</v>
      </c>
      <c r="M14" s="285">
        <f t="shared" ref="M14:M35" si="5">M13</f>
        <v>0.03</v>
      </c>
      <c r="N14" s="141">
        <f t="shared" si="3"/>
        <v>3099.82</v>
      </c>
      <c r="O14" s="285">
        <v>0.18</v>
      </c>
      <c r="P14" s="141">
        <f t="shared" si="0"/>
        <v>53146.413900000014</v>
      </c>
      <c r="Q14" s="142">
        <f t="shared" si="1"/>
        <v>9566.354502000002</v>
      </c>
    </row>
    <row r="15" spans="1:17" ht="60">
      <c r="A15" s="198">
        <f t="shared" si="4"/>
        <v>4</v>
      </c>
      <c r="B15" s="264" t="s">
        <v>350</v>
      </c>
      <c r="C15" s="198"/>
      <c r="D15" s="198"/>
      <c r="E15" s="198"/>
      <c r="F15" s="198"/>
      <c r="G15" s="198"/>
      <c r="H15" s="263" t="s">
        <v>379</v>
      </c>
      <c r="I15" s="256" t="s">
        <v>376</v>
      </c>
      <c r="J15" s="291">
        <v>4.7520000000000007</v>
      </c>
      <c r="K15" s="141">
        <v>2060.1999999999998</v>
      </c>
      <c r="L15" s="141">
        <f t="shared" si="2"/>
        <v>1745.9322033898304</v>
      </c>
      <c r="M15" s="285">
        <f t="shared" si="5"/>
        <v>0.03</v>
      </c>
      <c r="N15" s="141">
        <f t="shared" si="3"/>
        <v>1798.31</v>
      </c>
      <c r="O15" s="285">
        <v>0.18</v>
      </c>
      <c r="P15" s="141">
        <f t="shared" si="0"/>
        <v>8545.5691200000001</v>
      </c>
      <c r="Q15" s="142">
        <f t="shared" si="1"/>
        <v>1538.2024415999999</v>
      </c>
    </row>
    <row r="16" spans="1:17" ht="90">
      <c r="A16" s="198">
        <f t="shared" si="4"/>
        <v>5</v>
      </c>
      <c r="B16" s="264" t="s">
        <v>358</v>
      </c>
      <c r="C16" s="198"/>
      <c r="D16" s="198"/>
      <c r="E16" s="198"/>
      <c r="F16" s="198"/>
      <c r="G16" s="198"/>
      <c r="H16" s="263" t="s">
        <v>380</v>
      </c>
      <c r="I16" s="256" t="s">
        <v>376</v>
      </c>
      <c r="J16" s="291">
        <v>1200.0260000000001</v>
      </c>
      <c r="K16" s="141">
        <v>260.3</v>
      </c>
      <c r="L16" s="141">
        <f t="shared" si="2"/>
        <v>220.59322033898306</v>
      </c>
      <c r="M16" s="285">
        <f t="shared" si="5"/>
        <v>0.03</v>
      </c>
      <c r="N16" s="141">
        <f t="shared" si="3"/>
        <v>227.21</v>
      </c>
      <c r="O16" s="285">
        <v>0.18</v>
      </c>
      <c r="P16" s="141">
        <f t="shared" si="0"/>
        <v>272657.90746000002</v>
      </c>
      <c r="Q16" s="142">
        <f t="shared" si="1"/>
        <v>49078.423342800001</v>
      </c>
    </row>
    <row r="17" spans="1:17" ht="75">
      <c r="A17" s="198">
        <f t="shared" si="4"/>
        <v>6</v>
      </c>
      <c r="B17" s="264" t="s">
        <v>359</v>
      </c>
      <c r="C17" s="198"/>
      <c r="D17" s="198"/>
      <c r="E17" s="198"/>
      <c r="F17" s="198"/>
      <c r="G17" s="198"/>
      <c r="H17" s="263" t="s">
        <v>381</v>
      </c>
      <c r="I17" s="256" t="s">
        <v>376</v>
      </c>
      <c r="J17" s="291">
        <v>79.08</v>
      </c>
      <c r="K17" s="141">
        <v>6812</v>
      </c>
      <c r="L17" s="141">
        <f t="shared" si="2"/>
        <v>5772.8813559322034</v>
      </c>
      <c r="M17" s="285">
        <f t="shared" si="5"/>
        <v>0.03</v>
      </c>
      <c r="N17" s="141">
        <f t="shared" si="3"/>
        <v>5946.07</v>
      </c>
      <c r="O17" s="285">
        <v>0.18</v>
      </c>
      <c r="P17" s="141">
        <f t="shared" si="0"/>
        <v>470215.2156</v>
      </c>
      <c r="Q17" s="142">
        <f t="shared" si="1"/>
        <v>84638.738807999995</v>
      </c>
    </row>
    <row r="18" spans="1:17" ht="45">
      <c r="A18" s="198">
        <f t="shared" si="4"/>
        <v>7</v>
      </c>
      <c r="B18" s="264" t="s">
        <v>360</v>
      </c>
      <c r="C18" s="198"/>
      <c r="D18" s="198"/>
      <c r="E18" s="198"/>
      <c r="F18" s="198"/>
      <c r="G18" s="198"/>
      <c r="H18" s="263" t="s">
        <v>382</v>
      </c>
      <c r="I18" s="256" t="s">
        <v>383</v>
      </c>
      <c r="J18" s="291">
        <v>16912.069</v>
      </c>
      <c r="K18" s="141">
        <v>107.85</v>
      </c>
      <c r="L18" s="141">
        <f t="shared" si="2"/>
        <v>91.398305084745758</v>
      </c>
      <c r="M18" s="285">
        <f t="shared" si="5"/>
        <v>0.03</v>
      </c>
      <c r="N18" s="141">
        <f t="shared" si="3"/>
        <v>94.14</v>
      </c>
      <c r="O18" s="285">
        <v>0.18</v>
      </c>
      <c r="P18" s="141">
        <f t="shared" si="0"/>
        <v>1592102.1756599999</v>
      </c>
      <c r="Q18" s="142">
        <f t="shared" si="1"/>
        <v>286578.3916188</v>
      </c>
    </row>
    <row r="19" spans="1:17" ht="75">
      <c r="A19" s="198">
        <f t="shared" si="4"/>
        <v>8</v>
      </c>
      <c r="B19" s="264" t="s">
        <v>361</v>
      </c>
      <c r="C19" s="198"/>
      <c r="D19" s="198"/>
      <c r="E19" s="198"/>
      <c r="F19" s="198"/>
      <c r="G19" s="198"/>
      <c r="H19" s="263" t="s">
        <v>384</v>
      </c>
      <c r="I19" s="256" t="s">
        <v>376</v>
      </c>
      <c r="J19" s="291">
        <v>303.07600000000002</v>
      </c>
      <c r="K19" s="141">
        <v>9045.75</v>
      </c>
      <c r="L19" s="141">
        <f t="shared" si="2"/>
        <v>7665.8898305084749</v>
      </c>
      <c r="M19" s="285">
        <f t="shared" si="5"/>
        <v>0.03</v>
      </c>
      <c r="N19" s="141">
        <f t="shared" si="3"/>
        <v>7895.87</v>
      </c>
      <c r="O19" s="285">
        <v>0.18</v>
      </c>
      <c r="P19" s="141">
        <f t="shared" si="0"/>
        <v>2393048.69612</v>
      </c>
      <c r="Q19" s="142">
        <f t="shared" si="1"/>
        <v>430748.76530159998</v>
      </c>
    </row>
    <row r="20" spans="1:17" ht="30">
      <c r="A20" s="198">
        <f t="shared" si="4"/>
        <v>9</v>
      </c>
      <c r="B20" s="264" t="s">
        <v>362</v>
      </c>
      <c r="C20" s="198"/>
      <c r="D20" s="198"/>
      <c r="E20" s="198"/>
      <c r="F20" s="198"/>
      <c r="G20" s="198"/>
      <c r="H20" s="263" t="s">
        <v>385</v>
      </c>
      <c r="I20" s="256" t="s">
        <v>386</v>
      </c>
      <c r="J20" s="291">
        <v>300.19000000000005</v>
      </c>
      <c r="K20" s="141">
        <v>392.15</v>
      </c>
      <c r="L20" s="141">
        <f t="shared" si="2"/>
        <v>332.33050847457628</v>
      </c>
      <c r="M20" s="285">
        <f t="shared" si="5"/>
        <v>0.03</v>
      </c>
      <c r="N20" s="141">
        <f t="shared" si="3"/>
        <v>342.3</v>
      </c>
      <c r="O20" s="285">
        <v>0.18</v>
      </c>
      <c r="P20" s="141">
        <f t="shared" si="0"/>
        <v>102755.03700000003</v>
      </c>
      <c r="Q20" s="142">
        <f t="shared" si="1"/>
        <v>18495.906660000004</v>
      </c>
    </row>
    <row r="21" spans="1:17" ht="45">
      <c r="A21" s="198">
        <f t="shared" si="4"/>
        <v>10</v>
      </c>
      <c r="B21" s="264" t="s">
        <v>363</v>
      </c>
      <c r="C21" s="198"/>
      <c r="D21" s="198"/>
      <c r="E21" s="198"/>
      <c r="F21" s="198"/>
      <c r="G21" s="198"/>
      <c r="H21" s="263" t="s">
        <v>387</v>
      </c>
      <c r="I21" s="256" t="s">
        <v>386</v>
      </c>
      <c r="J21" s="291">
        <v>2613.4700000000003</v>
      </c>
      <c r="K21" s="141">
        <v>842.5</v>
      </c>
      <c r="L21" s="141">
        <f t="shared" si="2"/>
        <v>713.98305084745766</v>
      </c>
      <c r="M21" s="285">
        <f t="shared" si="5"/>
        <v>0.03</v>
      </c>
      <c r="N21" s="141">
        <f t="shared" si="3"/>
        <v>735.4</v>
      </c>
      <c r="O21" s="285">
        <v>0.18</v>
      </c>
      <c r="P21" s="141">
        <f t="shared" si="0"/>
        <v>1921945.8380000002</v>
      </c>
      <c r="Q21" s="142">
        <f t="shared" si="1"/>
        <v>345950.25084000005</v>
      </c>
    </row>
    <row r="22" spans="1:17" ht="30">
      <c r="A22" s="198">
        <f t="shared" si="4"/>
        <v>11</v>
      </c>
      <c r="B22" s="264" t="s">
        <v>364</v>
      </c>
      <c r="C22" s="198"/>
      <c r="D22" s="198"/>
      <c r="E22" s="198"/>
      <c r="F22" s="198"/>
      <c r="G22" s="198"/>
      <c r="H22" s="263" t="s">
        <v>388</v>
      </c>
      <c r="I22" s="256" t="s">
        <v>386</v>
      </c>
      <c r="J22" s="291">
        <v>4.6800000000000006</v>
      </c>
      <c r="K22" s="141">
        <v>927.25</v>
      </c>
      <c r="L22" s="141">
        <f t="shared" si="2"/>
        <v>785.80508474576277</v>
      </c>
      <c r="M22" s="285">
        <f t="shared" si="5"/>
        <v>0.03</v>
      </c>
      <c r="N22" s="141">
        <f t="shared" si="3"/>
        <v>809.38</v>
      </c>
      <c r="O22" s="285">
        <v>0.18</v>
      </c>
      <c r="P22" s="141">
        <f t="shared" si="0"/>
        <v>3787.8984000000005</v>
      </c>
      <c r="Q22" s="142">
        <f t="shared" si="1"/>
        <v>681.82171200000005</v>
      </c>
    </row>
    <row r="23" spans="1:17" ht="120">
      <c r="A23" s="198">
        <f t="shared" si="4"/>
        <v>12</v>
      </c>
      <c r="B23" s="264">
        <v>5.12</v>
      </c>
      <c r="C23" s="198"/>
      <c r="D23" s="198"/>
      <c r="E23" s="198"/>
      <c r="F23" s="198"/>
      <c r="G23" s="198"/>
      <c r="H23" s="263" t="s">
        <v>389</v>
      </c>
      <c r="I23" s="256" t="s">
        <v>376</v>
      </c>
      <c r="J23" s="291">
        <v>46.122999999999998</v>
      </c>
      <c r="K23" s="141">
        <v>10585.9</v>
      </c>
      <c r="L23" s="141">
        <f t="shared" si="2"/>
        <v>8971.1016949152545</v>
      </c>
      <c r="M23" s="285">
        <f t="shared" si="5"/>
        <v>0.03</v>
      </c>
      <c r="N23" s="141">
        <f t="shared" si="3"/>
        <v>9240.23</v>
      </c>
      <c r="O23" s="285">
        <v>0.18</v>
      </c>
      <c r="P23" s="141">
        <f t="shared" si="0"/>
        <v>426187.12828999996</v>
      </c>
      <c r="Q23" s="142">
        <f t="shared" si="1"/>
        <v>76713.683092199994</v>
      </c>
    </row>
    <row r="24" spans="1:17" ht="45">
      <c r="A24" s="198">
        <f t="shared" si="4"/>
        <v>13</v>
      </c>
      <c r="B24" s="264">
        <v>10.1</v>
      </c>
      <c r="C24" s="198"/>
      <c r="D24" s="198"/>
      <c r="E24" s="198"/>
      <c r="F24" s="198"/>
      <c r="G24" s="198"/>
      <c r="H24" s="263" t="s">
        <v>390</v>
      </c>
      <c r="I24" s="256" t="s">
        <v>383</v>
      </c>
      <c r="J24" s="291">
        <v>43872</v>
      </c>
      <c r="K24" s="141">
        <v>117.35</v>
      </c>
      <c r="L24" s="141">
        <f t="shared" si="2"/>
        <v>99.449152542372886</v>
      </c>
      <c r="M24" s="285">
        <f t="shared" si="5"/>
        <v>0.03</v>
      </c>
      <c r="N24" s="141">
        <f t="shared" si="3"/>
        <v>102.43</v>
      </c>
      <c r="O24" s="285">
        <v>0.18</v>
      </c>
      <c r="P24" s="141">
        <f t="shared" si="0"/>
        <v>4493808.96</v>
      </c>
      <c r="Q24" s="142">
        <f t="shared" si="1"/>
        <v>808885.6128</v>
      </c>
    </row>
    <row r="25" spans="1:17" ht="60">
      <c r="A25" s="198">
        <f t="shared" si="4"/>
        <v>14</v>
      </c>
      <c r="B25" s="264" t="s">
        <v>365</v>
      </c>
      <c r="C25" s="198"/>
      <c r="D25" s="198"/>
      <c r="E25" s="198"/>
      <c r="F25" s="198"/>
      <c r="G25" s="198"/>
      <c r="H25" s="263" t="s">
        <v>391</v>
      </c>
      <c r="I25" s="256" t="s">
        <v>386</v>
      </c>
      <c r="J25" s="291">
        <v>1161.596</v>
      </c>
      <c r="K25" s="141">
        <v>226.25</v>
      </c>
      <c r="L25" s="141">
        <f t="shared" si="2"/>
        <v>191.73728813559322</v>
      </c>
      <c r="M25" s="285">
        <f t="shared" si="5"/>
        <v>0.03</v>
      </c>
      <c r="N25" s="141">
        <f t="shared" si="3"/>
        <v>197.49</v>
      </c>
      <c r="O25" s="285">
        <v>0.18</v>
      </c>
      <c r="P25" s="141">
        <f t="shared" si="0"/>
        <v>229403.59404000003</v>
      </c>
      <c r="Q25" s="142">
        <f t="shared" si="1"/>
        <v>41292.646927200003</v>
      </c>
    </row>
    <row r="26" spans="1:17" ht="45">
      <c r="A26" s="198">
        <f t="shared" si="4"/>
        <v>15</v>
      </c>
      <c r="B26" s="264" t="s">
        <v>366</v>
      </c>
      <c r="C26" s="198"/>
      <c r="D26" s="198"/>
      <c r="E26" s="198"/>
      <c r="F26" s="198"/>
      <c r="G26" s="198"/>
      <c r="H26" s="263" t="s">
        <v>392</v>
      </c>
      <c r="I26" s="256" t="s">
        <v>376</v>
      </c>
      <c r="J26" s="291">
        <v>7.976</v>
      </c>
      <c r="K26" s="141">
        <v>7370.65</v>
      </c>
      <c r="L26" s="141">
        <f t="shared" si="2"/>
        <v>6246.3135593220341</v>
      </c>
      <c r="M26" s="285">
        <f t="shared" si="5"/>
        <v>0.03</v>
      </c>
      <c r="N26" s="141">
        <f t="shared" si="3"/>
        <v>6433.7</v>
      </c>
      <c r="O26" s="285">
        <v>0.18</v>
      </c>
      <c r="P26" s="141">
        <f t="shared" si="0"/>
        <v>51315.191200000001</v>
      </c>
      <c r="Q26" s="142">
        <f t="shared" si="1"/>
        <v>9236.7344159999993</v>
      </c>
    </row>
    <row r="27" spans="1:17" ht="75">
      <c r="A27" s="198">
        <f t="shared" si="4"/>
        <v>16</v>
      </c>
      <c r="B27" s="264" t="s">
        <v>367</v>
      </c>
      <c r="C27" s="198"/>
      <c r="D27" s="198"/>
      <c r="E27" s="198"/>
      <c r="F27" s="198"/>
      <c r="G27" s="198"/>
      <c r="H27" s="263" t="s">
        <v>393</v>
      </c>
      <c r="I27" s="256" t="s">
        <v>376</v>
      </c>
      <c r="J27" s="291">
        <v>68.06</v>
      </c>
      <c r="K27" s="141">
        <v>7878.5</v>
      </c>
      <c r="L27" s="141">
        <f t="shared" si="2"/>
        <v>6676.6949152542375</v>
      </c>
      <c r="M27" s="285">
        <f t="shared" si="5"/>
        <v>0.03</v>
      </c>
      <c r="N27" s="141">
        <f t="shared" si="3"/>
        <v>6877</v>
      </c>
      <c r="O27" s="285">
        <v>0.18</v>
      </c>
      <c r="P27" s="141">
        <f t="shared" si="0"/>
        <v>468048.62</v>
      </c>
      <c r="Q27" s="142">
        <f t="shared" si="1"/>
        <v>84248.751600000003</v>
      </c>
    </row>
    <row r="28" spans="1:17">
      <c r="A28" s="198">
        <f t="shared" si="4"/>
        <v>17</v>
      </c>
      <c r="B28" s="264" t="s">
        <v>368</v>
      </c>
      <c r="C28" s="198"/>
      <c r="D28" s="198"/>
      <c r="E28" s="198"/>
      <c r="F28" s="198"/>
      <c r="G28" s="198"/>
      <c r="H28" s="263" t="s">
        <v>394</v>
      </c>
      <c r="I28" s="256" t="s">
        <v>386</v>
      </c>
      <c r="J28" s="291">
        <v>33.768000000000001</v>
      </c>
      <c r="K28" s="141">
        <v>347.05</v>
      </c>
      <c r="L28" s="141">
        <f t="shared" si="2"/>
        <v>294.11016949152543</v>
      </c>
      <c r="M28" s="285">
        <f t="shared" si="5"/>
        <v>0.03</v>
      </c>
      <c r="N28" s="141">
        <f t="shared" si="3"/>
        <v>302.93</v>
      </c>
      <c r="O28" s="285">
        <v>0.18</v>
      </c>
      <c r="P28" s="141">
        <f t="shared" si="0"/>
        <v>10229.34024</v>
      </c>
      <c r="Q28" s="142">
        <f t="shared" si="1"/>
        <v>1841.2812431999998</v>
      </c>
    </row>
    <row r="29" spans="1:17" ht="30">
      <c r="A29" s="198">
        <f t="shared" si="4"/>
        <v>18</v>
      </c>
      <c r="B29" s="264" t="s">
        <v>369</v>
      </c>
      <c r="C29" s="198"/>
      <c r="D29" s="198"/>
      <c r="E29" s="198"/>
      <c r="F29" s="198"/>
      <c r="G29" s="198"/>
      <c r="H29" s="263" t="s">
        <v>395</v>
      </c>
      <c r="I29" s="256" t="s">
        <v>386</v>
      </c>
      <c r="J29" s="291">
        <v>10.028</v>
      </c>
      <c r="K29" s="141">
        <v>425.55</v>
      </c>
      <c r="L29" s="141">
        <f t="shared" si="2"/>
        <v>360.63559322033899</v>
      </c>
      <c r="M29" s="285">
        <f t="shared" si="5"/>
        <v>0.03</v>
      </c>
      <c r="N29" s="141">
        <f t="shared" si="3"/>
        <v>371.45</v>
      </c>
      <c r="O29" s="285">
        <v>0.18</v>
      </c>
      <c r="P29" s="141">
        <f t="shared" si="0"/>
        <v>3724.9005999999999</v>
      </c>
      <c r="Q29" s="142">
        <f t="shared" si="1"/>
        <v>670.48210799999993</v>
      </c>
    </row>
    <row r="30" spans="1:17" ht="45">
      <c r="A30" s="198">
        <f t="shared" si="4"/>
        <v>19</v>
      </c>
      <c r="B30" s="264" t="s">
        <v>370</v>
      </c>
      <c r="C30" s="198"/>
      <c r="D30" s="198"/>
      <c r="E30" s="198"/>
      <c r="F30" s="198"/>
      <c r="G30" s="198"/>
      <c r="H30" s="263" t="s">
        <v>396</v>
      </c>
      <c r="I30" s="256" t="s">
        <v>386</v>
      </c>
      <c r="J30" s="291">
        <v>53.519999999999996</v>
      </c>
      <c r="K30" s="141">
        <v>160.6</v>
      </c>
      <c r="L30" s="141">
        <f t="shared" si="2"/>
        <v>136.10169491525423</v>
      </c>
      <c r="M30" s="285">
        <f t="shared" si="5"/>
        <v>0.03</v>
      </c>
      <c r="N30" s="141">
        <f t="shared" si="3"/>
        <v>140.18</v>
      </c>
      <c r="O30" s="285">
        <v>0.18</v>
      </c>
      <c r="P30" s="141">
        <f t="shared" si="0"/>
        <v>7502.4335999999994</v>
      </c>
      <c r="Q30" s="142">
        <f t="shared" si="1"/>
        <v>1350.4380479999998</v>
      </c>
    </row>
    <row r="31" spans="1:17" ht="75">
      <c r="A31" s="198">
        <f t="shared" si="4"/>
        <v>20</v>
      </c>
      <c r="B31" s="264" t="s">
        <v>371</v>
      </c>
      <c r="C31" s="198"/>
      <c r="D31" s="198"/>
      <c r="E31" s="198"/>
      <c r="F31" s="198"/>
      <c r="G31" s="198"/>
      <c r="H31" s="263" t="s">
        <v>397</v>
      </c>
      <c r="I31" s="256" t="s">
        <v>398</v>
      </c>
      <c r="J31" s="291">
        <v>138</v>
      </c>
      <c r="K31" s="141">
        <v>2676.55</v>
      </c>
      <c r="L31" s="141">
        <f t="shared" si="2"/>
        <v>2268.2627118644073</v>
      </c>
      <c r="M31" s="285">
        <f t="shared" si="5"/>
        <v>0.03</v>
      </c>
      <c r="N31" s="141">
        <f t="shared" si="3"/>
        <v>2336.31</v>
      </c>
      <c r="O31" s="285">
        <v>0.18</v>
      </c>
      <c r="P31" s="141">
        <f t="shared" si="0"/>
        <v>322410.77999999997</v>
      </c>
      <c r="Q31" s="142">
        <f t="shared" si="1"/>
        <v>58033.940399999992</v>
      </c>
    </row>
    <row r="32" spans="1:17" ht="60">
      <c r="A32" s="198">
        <f t="shared" si="4"/>
        <v>21</v>
      </c>
      <c r="B32" s="264" t="s">
        <v>372</v>
      </c>
      <c r="C32" s="198"/>
      <c r="D32" s="198"/>
      <c r="E32" s="198"/>
      <c r="F32" s="198"/>
      <c r="G32" s="198"/>
      <c r="H32" s="263" t="s">
        <v>399</v>
      </c>
      <c r="I32" s="256" t="s">
        <v>398</v>
      </c>
      <c r="J32" s="291">
        <v>27.8</v>
      </c>
      <c r="K32" s="141">
        <v>899.8</v>
      </c>
      <c r="L32" s="141">
        <f t="shared" si="2"/>
        <v>762.54237288135596</v>
      </c>
      <c r="M32" s="285">
        <f t="shared" si="5"/>
        <v>0.03</v>
      </c>
      <c r="N32" s="141">
        <f t="shared" si="3"/>
        <v>785.42</v>
      </c>
      <c r="O32" s="285">
        <v>0.18</v>
      </c>
      <c r="P32" s="141">
        <f t="shared" si="0"/>
        <v>21834.675999999999</v>
      </c>
      <c r="Q32" s="142">
        <f t="shared" si="1"/>
        <v>3930.2416799999996</v>
      </c>
    </row>
    <row r="33" spans="1:18" ht="60">
      <c r="A33" s="198">
        <f t="shared" si="4"/>
        <v>22</v>
      </c>
      <c r="B33" s="264">
        <v>2.25</v>
      </c>
      <c r="C33" s="198"/>
      <c r="D33" s="198"/>
      <c r="E33" s="198"/>
      <c r="F33" s="198"/>
      <c r="G33" s="198"/>
      <c r="H33" s="263" t="s">
        <v>400</v>
      </c>
      <c r="I33" s="256" t="s">
        <v>376</v>
      </c>
      <c r="J33" s="291">
        <v>315.40600000000001</v>
      </c>
      <c r="K33" s="141">
        <v>196</v>
      </c>
      <c r="L33" s="141">
        <f t="shared" si="2"/>
        <v>166.10169491525426</v>
      </c>
      <c r="M33" s="285">
        <f t="shared" si="5"/>
        <v>0.03</v>
      </c>
      <c r="N33" s="141">
        <f t="shared" si="3"/>
        <v>171.08</v>
      </c>
      <c r="O33" s="285">
        <v>0.18</v>
      </c>
      <c r="P33" s="141">
        <f t="shared" si="0"/>
        <v>53959.658480000006</v>
      </c>
      <c r="Q33" s="142">
        <f t="shared" si="1"/>
        <v>9712.7385264000004</v>
      </c>
    </row>
    <row r="34" spans="1:18" ht="30">
      <c r="A34" s="198">
        <f t="shared" si="4"/>
        <v>23</v>
      </c>
      <c r="B34" s="264" t="s">
        <v>373</v>
      </c>
      <c r="C34" s="198"/>
      <c r="D34" s="198"/>
      <c r="E34" s="198"/>
      <c r="F34" s="198"/>
      <c r="G34" s="198"/>
      <c r="H34" s="263" t="s">
        <v>401</v>
      </c>
      <c r="I34" s="256" t="s">
        <v>376</v>
      </c>
      <c r="J34" s="291">
        <v>96.997</v>
      </c>
      <c r="K34" s="141">
        <v>174.04</v>
      </c>
      <c r="L34" s="141">
        <f t="shared" si="2"/>
        <v>147.4915254237288</v>
      </c>
      <c r="M34" s="285">
        <f t="shared" si="5"/>
        <v>0.03</v>
      </c>
      <c r="N34" s="141">
        <f t="shared" si="3"/>
        <v>151.91999999999999</v>
      </c>
      <c r="O34" s="285">
        <v>0.18</v>
      </c>
      <c r="P34" s="141">
        <f t="shared" si="0"/>
        <v>14735.784239999999</v>
      </c>
      <c r="Q34" s="142">
        <f t="shared" si="1"/>
        <v>2652.4411631999997</v>
      </c>
    </row>
    <row r="35" spans="1:18" ht="30">
      <c r="A35" s="198">
        <f t="shared" si="4"/>
        <v>24</v>
      </c>
      <c r="B35" s="264" t="s">
        <v>374</v>
      </c>
      <c r="C35" s="198"/>
      <c r="D35" s="198"/>
      <c r="E35" s="198"/>
      <c r="F35" s="198"/>
      <c r="G35" s="198"/>
      <c r="H35" s="263" t="s">
        <v>402</v>
      </c>
      <c r="I35" s="256" t="s">
        <v>376</v>
      </c>
      <c r="J35" s="291">
        <v>884.62099999999998</v>
      </c>
      <c r="K35" s="141">
        <v>217.55</v>
      </c>
      <c r="L35" s="141">
        <f t="shared" si="2"/>
        <v>184.36440677966104</v>
      </c>
      <c r="M35" s="285">
        <f t="shared" si="5"/>
        <v>0.03</v>
      </c>
      <c r="N35" s="141">
        <f t="shared" si="3"/>
        <v>189.9</v>
      </c>
      <c r="O35" s="285">
        <v>0.18</v>
      </c>
      <c r="P35" s="141">
        <f t="shared" si="0"/>
        <v>167989.52790000002</v>
      </c>
      <c r="Q35" s="142">
        <f t="shared" si="1"/>
        <v>30238.115022000002</v>
      </c>
    </row>
    <row r="36" spans="1:18" s="147" customFormat="1" ht="53.25" customHeight="1">
      <c r="A36" s="218"/>
      <c r="B36" s="218"/>
      <c r="C36" s="218"/>
      <c r="D36" s="218"/>
      <c r="E36" s="218"/>
      <c r="F36" s="218"/>
      <c r="G36" s="346" t="s">
        <v>337</v>
      </c>
      <c r="H36" s="346"/>
      <c r="I36" s="346"/>
      <c r="J36" s="346"/>
      <c r="K36" s="289"/>
      <c r="L36" s="289"/>
      <c r="M36" s="289"/>
      <c r="N36" s="237"/>
      <c r="O36" s="237"/>
      <c r="P36" s="219">
        <f>SUM(P12:P35)</f>
        <v>13189220.851849997</v>
      </c>
      <c r="Q36" s="219">
        <f>SUM(Q12:Q35)</f>
        <v>2374059.7533330005</v>
      </c>
      <c r="R36" s="202"/>
    </row>
    <row r="37" spans="1:18" ht="18.75" hidden="1">
      <c r="A37" s="205"/>
      <c r="B37" s="266"/>
      <c r="C37" s="206"/>
      <c r="D37" s="207"/>
      <c r="E37" s="258"/>
      <c r="F37" s="259"/>
      <c r="G37" s="260"/>
      <c r="H37" s="221" t="s">
        <v>334</v>
      </c>
      <c r="I37" s="258"/>
      <c r="J37" s="258"/>
      <c r="K37" s="258"/>
      <c r="L37" s="258"/>
      <c r="M37" s="258"/>
      <c r="N37" s="261"/>
      <c r="O37" s="262"/>
      <c r="P37" s="261"/>
      <c r="Q37" s="258"/>
    </row>
    <row r="38" spans="1:18" hidden="1">
      <c r="A38" s="198"/>
      <c r="B38" s="264"/>
      <c r="C38" s="198"/>
      <c r="D38" s="198"/>
      <c r="E38" s="198"/>
      <c r="F38" s="198"/>
      <c r="G38" s="198"/>
      <c r="H38" s="263" t="s">
        <v>347</v>
      </c>
      <c r="I38" s="256"/>
      <c r="J38" s="141"/>
      <c r="K38" s="141"/>
      <c r="L38" s="141"/>
      <c r="M38" s="141"/>
      <c r="N38" s="141"/>
      <c r="O38" s="140"/>
      <c r="P38" s="141"/>
      <c r="Q38" s="142"/>
    </row>
    <row r="39" spans="1:18" s="147" customFormat="1" ht="23.25" hidden="1">
      <c r="A39" s="218"/>
      <c r="B39" s="218"/>
      <c r="C39" s="218"/>
      <c r="D39" s="218"/>
      <c r="E39" s="218"/>
      <c r="F39" s="218"/>
      <c r="G39" s="346" t="s">
        <v>335</v>
      </c>
      <c r="H39" s="346"/>
      <c r="I39" s="346"/>
      <c r="J39" s="346"/>
      <c r="K39" s="289"/>
      <c r="L39" s="289"/>
      <c r="M39" s="289"/>
      <c r="N39" s="237"/>
      <c r="O39" s="237"/>
      <c r="P39" s="219">
        <f>SUM(P38:P38)</f>
        <v>0</v>
      </c>
      <c r="Q39" s="219">
        <f>SUM(Q38:Q38)</f>
        <v>0</v>
      </c>
      <c r="R39" s="202"/>
    </row>
    <row r="40" spans="1:18" s="147" customFormat="1" ht="41.25" customHeight="1">
      <c r="A40" s="218"/>
      <c r="B40" s="218"/>
      <c r="C40" s="218"/>
      <c r="D40" s="218"/>
      <c r="E40" s="218"/>
      <c r="F40" s="218"/>
      <c r="G40" s="346" t="s">
        <v>336</v>
      </c>
      <c r="H40" s="346"/>
      <c r="I40" s="346"/>
      <c r="J40" s="346"/>
      <c r="K40" s="289"/>
      <c r="L40" s="289"/>
      <c r="M40" s="289"/>
      <c r="N40" s="237"/>
      <c r="O40" s="237"/>
      <c r="P40" s="273">
        <f>P39+P36</f>
        <v>13189220.851849997</v>
      </c>
      <c r="Q40" s="273">
        <f>Q39+Q36</f>
        <v>2374059.7533330005</v>
      </c>
      <c r="R40" s="202"/>
    </row>
    <row r="41" spans="1:18" s="268" customFormat="1" ht="51.75" customHeight="1">
      <c r="A41" s="342" t="s">
        <v>346</v>
      </c>
      <c r="B41" s="342"/>
      <c r="C41" s="342"/>
      <c r="D41" s="342"/>
      <c r="E41" s="342"/>
      <c r="F41" s="342"/>
      <c r="G41" s="342"/>
      <c r="H41" s="342"/>
      <c r="I41" s="342"/>
      <c r="J41" s="342"/>
      <c r="K41" s="342"/>
      <c r="L41" s="342"/>
      <c r="M41" s="342"/>
      <c r="N41" s="342"/>
      <c r="O41" s="342"/>
      <c r="P41" s="278"/>
      <c r="Q41" s="277">
        <f>P41</f>
        <v>0</v>
      </c>
    </row>
    <row r="42" spans="1:18" s="268" customFormat="1" ht="18.75">
      <c r="A42" s="342" t="s">
        <v>341</v>
      </c>
      <c r="B42" s="342"/>
      <c r="C42" s="342"/>
      <c r="D42" s="342"/>
      <c r="E42" s="342"/>
      <c r="F42" s="342"/>
      <c r="G42" s="342"/>
      <c r="H42" s="342"/>
      <c r="I42" s="342"/>
      <c r="J42" s="342"/>
      <c r="K42" s="342"/>
      <c r="L42" s="342"/>
      <c r="M42" s="342"/>
      <c r="N42" s="342"/>
      <c r="O42" s="342"/>
      <c r="P42" s="274" t="str">
        <f>IF(P41="", "",$P$40*$P$41)</f>
        <v/>
      </c>
      <c r="Q42" s="274" t="str">
        <f>IF(P41="","",ROUND(P42*18%,2))</f>
        <v/>
      </c>
    </row>
    <row r="43" spans="1:18" s="268" customFormat="1" ht="18.75">
      <c r="A43" s="342" t="s">
        <v>342</v>
      </c>
      <c r="B43" s="342"/>
      <c r="C43" s="342"/>
      <c r="D43" s="342"/>
      <c r="E43" s="342"/>
      <c r="F43" s="342"/>
      <c r="G43" s="342"/>
      <c r="H43" s="342"/>
      <c r="I43" s="342"/>
      <c r="J43" s="342"/>
      <c r="K43" s="342"/>
      <c r="L43" s="342"/>
      <c r="M43" s="342"/>
      <c r="N43" s="342"/>
      <c r="O43" s="342"/>
      <c r="P43" s="274" t="str">
        <f>IF(P41="", "",$P$40*(1+$P$41))</f>
        <v/>
      </c>
      <c r="Q43" s="274"/>
    </row>
    <row r="44" spans="1:18" s="268" customFormat="1" ht="18.75">
      <c r="A44" s="343" t="s">
        <v>343</v>
      </c>
      <c r="B44" s="343"/>
      <c r="C44" s="343"/>
      <c r="D44" s="343"/>
      <c r="E44" s="343"/>
      <c r="F44" s="343"/>
      <c r="G44" s="343"/>
      <c r="H44" s="343"/>
      <c r="I44" s="343"/>
      <c r="J44" s="343"/>
      <c r="K44" s="343"/>
      <c r="L44" s="343"/>
      <c r="M44" s="343"/>
      <c r="N44" s="343"/>
      <c r="O44" s="343"/>
      <c r="P44" s="275"/>
      <c r="Q44" s="269" t="str">
        <f>IF(P42="", "",($Q$40+Q42))</f>
        <v/>
      </c>
    </row>
    <row r="45" spans="1:18" s="268" customFormat="1" ht="23.25">
      <c r="A45" s="344" t="str">
        <f>IF(P41="","As the %variation w.r.t total DSR Amount cell left Blank the bid is considered as Non-responsive","Sheet OK")</f>
        <v>As the %variation w.r.t total DSR Amount cell left Blank the bid is considered as Non-responsive</v>
      </c>
      <c r="B45" s="344"/>
      <c r="C45" s="344"/>
      <c r="D45" s="344"/>
      <c r="E45" s="344"/>
      <c r="F45" s="344"/>
      <c r="G45" s="344"/>
      <c r="H45" s="344"/>
      <c r="I45" s="344"/>
      <c r="J45" s="344"/>
      <c r="K45" s="344"/>
      <c r="L45" s="344"/>
      <c r="M45" s="344"/>
      <c r="N45" s="344"/>
      <c r="O45" s="344"/>
      <c r="P45" s="344"/>
      <c r="Q45" s="345"/>
    </row>
    <row r="46" spans="1:18">
      <c r="A46" s="257"/>
    </row>
    <row r="47" spans="1:18">
      <c r="A47" s="257"/>
      <c r="P47" s="267"/>
    </row>
    <row r="48" spans="1:18">
      <c r="A48" s="257"/>
      <c r="P48" s="265"/>
    </row>
    <row r="49" spans="1:17">
      <c r="A49" s="257"/>
    </row>
    <row r="50" spans="1:17">
      <c r="A50" s="257"/>
      <c r="Q50" s="267"/>
    </row>
    <row r="51" spans="1:17">
      <c r="A51" s="257"/>
    </row>
    <row r="52" spans="1:17">
      <c r="A52" s="257"/>
    </row>
    <row r="53" spans="1:17">
      <c r="A53" s="257"/>
    </row>
    <row r="54" spans="1:17">
      <c r="A54" s="257"/>
    </row>
    <row r="55" spans="1:17">
      <c r="A55" s="257"/>
    </row>
    <row r="56" spans="1:17">
      <c r="A56" s="257"/>
    </row>
    <row r="57" spans="1:17">
      <c r="A57" s="257"/>
    </row>
    <row r="58" spans="1:17">
      <c r="A58" s="257"/>
    </row>
    <row r="59" spans="1:17">
      <c r="A59" s="257"/>
    </row>
    <row r="60" spans="1:17">
      <c r="A60" s="257"/>
    </row>
    <row r="61" spans="1:17">
      <c r="A61" s="257"/>
    </row>
    <row r="62" spans="1:17">
      <c r="A62" s="257"/>
    </row>
    <row r="63" spans="1:17">
      <c r="A63" s="257"/>
    </row>
    <row r="64" spans="1:17">
      <c r="A64" s="257"/>
    </row>
    <row r="65" spans="1:1">
      <c r="A65" s="257"/>
    </row>
    <row r="66" spans="1:1">
      <c r="A66" s="257"/>
    </row>
    <row r="67" spans="1:1">
      <c r="A67" s="257"/>
    </row>
    <row r="68" spans="1:1">
      <c r="A68" s="257"/>
    </row>
    <row r="69" spans="1:1">
      <c r="A69" s="257"/>
    </row>
    <row r="70" spans="1:1">
      <c r="A70" s="257"/>
    </row>
    <row r="71" spans="1:1">
      <c r="A71" s="257"/>
    </row>
    <row r="72" spans="1:1">
      <c r="A72" s="257"/>
    </row>
    <row r="73" spans="1:1">
      <c r="A73" s="257"/>
    </row>
    <row r="74" spans="1:1">
      <c r="A74" s="257"/>
    </row>
    <row r="75" spans="1:1">
      <c r="A75" s="257"/>
    </row>
    <row r="76" spans="1:1">
      <c r="A76" s="257"/>
    </row>
    <row r="77" spans="1:1">
      <c r="A77" s="257"/>
    </row>
    <row r="78" spans="1:1">
      <c r="A78" s="257"/>
    </row>
  </sheetData>
  <sheetProtection algorithmName="SHA-512" hashValue="FVNaGveFh34sQrHOpT7dQ5EgdIzdFpNx60rtE0+zP95qtzQlix38RIa53iHQaf4FrikQmlBHtm2lcoZHwRciPA==" saltValue="MZtHC9d59aAg3oZTZa5U3w==" spinCount="100000" sheet="1" formatColumns="0" formatRows="0" selectLockedCells="1"/>
  <protectedRanges>
    <protectedRange sqref="P41" name="Range2"/>
  </protectedRanges>
  <customSheetViews>
    <customSheetView guid="{F3854C08-3477-4F6D-851C-40DFA3C6F6FE}" scale="85" showPageBreaks="1" fitToPage="1" printArea="1" view="pageBreakPreview" topLeftCell="E1">
      <pane ySplit="10" topLeftCell="A54" activePane="bottomLeft" state="frozen"/>
      <selection pane="bottomLeft" activeCell="E12" sqref="E12"/>
      <rowBreaks count="1" manualBreakCount="1">
        <brk id="26" max="14" man="1"/>
      </rowBreaks>
      <pageMargins left="0" right="0" top="0" bottom="0" header="0" footer="0"/>
      <pageSetup paperSize="9" scale="50" fitToHeight="0" orientation="landscape" r:id="rId1"/>
    </customSheetView>
    <customSheetView guid="{768FBB31-C98F-42D8-8A21-9E4C92CB0C4E}" scale="85" showPageBreaks="1" fitToPage="1" printArea="1" view="pageBreakPreview">
      <pane ySplit="10" topLeftCell="A11" activePane="bottomLeft" state="frozen"/>
      <selection pane="bottomLeft" activeCell="E12" sqref="E12"/>
      <rowBreaks count="1" manualBreakCount="1">
        <brk id="26" max="14" man="1"/>
      </rowBreaks>
      <pageMargins left="0" right="0" top="0" bottom="0" header="0" footer="0"/>
      <pageSetup paperSize="9" scale="50" fitToHeight="0" orientation="landscape" r:id="rId2"/>
    </customSheetView>
    <customSheetView guid="{71DFD631-F0FC-4D77-B088-495FC5677788}" scale="80" showPageBreaks="1" fitToPage="1" printArea="1" view="pageBreakPreview">
      <pane ySplit="10" topLeftCell="A11" activePane="bottomLeft" state="frozen"/>
      <selection pane="bottomLeft" sqref="A1:O1"/>
      <pageMargins left="0" right="0" top="0" bottom="0" header="0" footer="0"/>
      <pageSetup paperSize="9" scale="59" fitToHeight="0" orientation="landscape" r:id="rId3"/>
    </customSheetView>
    <customSheetView guid="{FAE469C4-CC0E-407B-871F-7B3C94956CEC}" scale="80" showPageBreaks="1" fitToPage="1" printArea="1" view="pageBreakPreview">
      <pane ySplit="10" topLeftCell="A11" activePane="bottomLeft" state="frozen"/>
      <selection pane="bottomLeft" activeCell="N19" sqref="N19"/>
      <pageMargins left="0" right="0" top="0" bottom="0" header="0" footer="0"/>
      <pageSetup paperSize="9" scale="59" fitToHeight="0" orientation="landscape" r:id="rId4"/>
    </customSheetView>
  </customSheetViews>
  <mergeCells count="19">
    <mergeCell ref="A43:O43"/>
    <mergeCell ref="A44:O44"/>
    <mergeCell ref="A45:Q45"/>
    <mergeCell ref="G39:J39"/>
    <mergeCell ref="G36:J36"/>
    <mergeCell ref="G40:J40"/>
    <mergeCell ref="A41:O41"/>
    <mergeCell ref="A42:O42"/>
    <mergeCell ref="A1:Q1"/>
    <mergeCell ref="A2:Q2"/>
    <mergeCell ref="P8:Q8"/>
    <mergeCell ref="C7:J7"/>
    <mergeCell ref="C4:J4"/>
    <mergeCell ref="N5:O5"/>
    <mergeCell ref="C5:J5"/>
    <mergeCell ref="C3:J3"/>
    <mergeCell ref="N3:O3"/>
    <mergeCell ref="C6:J6"/>
    <mergeCell ref="N4:O4"/>
  </mergeCells>
  <conditionalFormatting sqref="A45">
    <cfRule type="containsText" dxfId="9" priority="2" stopIfTrue="1" operator="containsText" text="sheet">
      <formula>NOT(ISERROR(SEARCH("sheet",A45)))</formula>
    </cfRule>
    <cfRule type="containsText" dxfId="8" priority="3" stopIfTrue="1" operator="containsText" text="responsive">
      <formula>NOT(ISERROR(SEARCH("responsive",A45)))</formula>
    </cfRule>
  </conditionalFormatting>
  <conditionalFormatting sqref="Q44">
    <cfRule type="containsText" dxfId="7" priority="1" stopIfTrue="1" operator="containsText" text="percentage">
      <formula>NOT(ISERROR(SEARCH("percentage",Q44)))</formula>
    </cfRule>
  </conditionalFormatting>
  <dataValidations count="1">
    <dataValidation type="decimal" allowBlank="1" showInputMessage="1" showErrorMessage="1" prompt="Please Enter Percentage" sqref="P41" xr:uid="{FB347AE8-4906-4CE6-9DDD-F16A91A21DD0}">
      <formula1>-100</formula1>
      <formula2>100</formula2>
    </dataValidation>
  </dataValidations>
  <pageMargins left="0.45" right="0.45" top="0.75" bottom="0.75" header="0.3" footer="0.3"/>
  <pageSetup paperSize="9" scale="60" fitToHeight="0" orientation="landscape"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IS21"/>
  <sheetViews>
    <sheetView view="pageBreakPreview" zoomScale="70" zoomScaleNormal="80" zoomScaleSheetLayoutView="70" workbookViewId="0">
      <pane ySplit="9" topLeftCell="A10" activePane="bottomLeft" state="frozen"/>
      <selection pane="bottomLeft" activeCell="J11" sqref="J11"/>
    </sheetView>
  </sheetViews>
  <sheetFormatPr defaultRowHeight="13.5"/>
  <cols>
    <col min="1" max="1" width="9.28515625" style="147" customWidth="1"/>
    <col min="2" max="2" width="11.28515625" style="147" hidden="1" customWidth="1"/>
    <col min="3" max="3" width="12.7109375" style="147" hidden="1" customWidth="1"/>
    <col min="4" max="4" width="16.5703125" style="147" customWidth="1"/>
    <col min="5" max="5" width="10.85546875" style="147" customWidth="1"/>
    <col min="6" max="6" width="19.5703125" style="147" customWidth="1"/>
    <col min="7" max="7" width="89" style="147" customWidth="1"/>
    <col min="8" max="8" width="7.7109375" style="147" customWidth="1"/>
    <col min="9" max="9" width="15" style="147" customWidth="1"/>
    <col min="10" max="10" width="21.42578125" style="147" customWidth="1"/>
    <col min="11" max="11" width="24.42578125" style="147" customWidth="1"/>
    <col min="12" max="12" width="24.85546875" style="147" customWidth="1"/>
    <col min="13" max="13" width="32.28515625" style="147" customWidth="1"/>
    <col min="14" max="15" width="32.28515625" style="147" hidden="1" customWidth="1"/>
    <col min="16" max="17" width="32.28515625" style="147" customWidth="1"/>
    <col min="18" max="31" width="9.140625" style="147" customWidth="1"/>
    <col min="32" max="16384" width="9.140625" style="147"/>
  </cols>
  <sheetData>
    <row r="1" spans="1:253" s="146" customFormat="1" ht="39" customHeight="1">
      <c r="A1" s="338" t="str">
        <f>'Name of Bidder'!A1:C1</f>
        <v>Construction of parallel cable trench in 765kV yard at 765/400kV Raichur Substation</v>
      </c>
      <c r="B1" s="338"/>
      <c r="C1" s="338"/>
      <c r="D1" s="338"/>
      <c r="E1" s="338"/>
      <c r="F1" s="338"/>
      <c r="G1" s="338"/>
      <c r="H1" s="338"/>
      <c r="I1" s="338"/>
      <c r="J1" s="338"/>
      <c r="K1" s="338"/>
      <c r="L1" s="338"/>
      <c r="M1" s="192"/>
      <c r="N1" s="201"/>
      <c r="O1" s="201"/>
      <c r="P1" s="201"/>
    </row>
    <row r="2" spans="1:253" s="146" customFormat="1" ht="16.5" customHeight="1">
      <c r="A2" s="338" t="s">
        <v>259</v>
      </c>
      <c r="B2" s="338"/>
      <c r="C2" s="338"/>
      <c r="D2" s="338"/>
      <c r="E2" s="338"/>
      <c r="F2" s="338"/>
      <c r="G2" s="338"/>
      <c r="H2" s="338"/>
      <c r="I2" s="338"/>
      <c r="J2" s="338"/>
      <c r="K2" s="338"/>
      <c r="L2" s="338"/>
      <c r="M2" s="192"/>
      <c r="N2" s="201"/>
      <c r="O2" s="201"/>
      <c r="P2" s="201"/>
    </row>
    <row r="3" spans="1:253" ht="15.75">
      <c r="A3" s="132" t="s">
        <v>260</v>
      </c>
      <c r="B3" s="132"/>
      <c r="C3" s="132"/>
      <c r="D3" s="340">
        <f>'Name of Bidder'!C9</f>
        <v>0</v>
      </c>
      <c r="E3" s="340"/>
      <c r="F3" s="340"/>
      <c r="G3" s="340"/>
      <c r="H3" s="340"/>
      <c r="I3" s="340"/>
      <c r="J3" s="341" t="s">
        <v>242</v>
      </c>
      <c r="K3" s="341"/>
      <c r="L3" s="341"/>
      <c r="M3" s="132"/>
      <c r="N3" s="202"/>
      <c r="O3" s="202"/>
      <c r="P3" s="202"/>
    </row>
    <row r="4" spans="1:253" ht="15.75">
      <c r="A4" s="340" t="s">
        <v>15</v>
      </c>
      <c r="B4" s="340"/>
      <c r="C4" s="340"/>
      <c r="D4" s="340">
        <f>'Name of Bidder'!C10</f>
        <v>0</v>
      </c>
      <c r="E4" s="340"/>
      <c r="F4" s="340"/>
      <c r="G4" s="340"/>
      <c r="H4" s="340"/>
      <c r="I4" s="340"/>
      <c r="J4" s="341" t="s">
        <v>244</v>
      </c>
      <c r="K4" s="341"/>
      <c r="L4" s="341"/>
      <c r="M4" s="132"/>
      <c r="N4" s="202"/>
      <c r="O4" s="202"/>
      <c r="P4" s="202"/>
    </row>
    <row r="5" spans="1:253" ht="15.75">
      <c r="A5" s="132"/>
      <c r="B5" s="132"/>
      <c r="C5" s="132"/>
      <c r="D5" s="340">
        <f>'Name of Bidder'!C11</f>
        <v>0</v>
      </c>
      <c r="E5" s="340"/>
      <c r="F5" s="340"/>
      <c r="G5" s="340"/>
      <c r="H5" s="340"/>
      <c r="I5" s="340"/>
      <c r="J5" s="341" t="s">
        <v>245</v>
      </c>
      <c r="K5" s="341"/>
      <c r="L5" s="341"/>
      <c r="M5" s="132"/>
      <c r="N5" s="202"/>
      <c r="O5" s="202"/>
      <c r="P5" s="202"/>
    </row>
    <row r="6" spans="1:253" ht="15.75">
      <c r="A6" s="132"/>
      <c r="B6" s="132"/>
      <c r="C6" s="132"/>
      <c r="D6" s="340">
        <f>'Name of Bidder'!C12</f>
        <v>0</v>
      </c>
      <c r="E6" s="340"/>
      <c r="F6" s="340"/>
      <c r="G6" s="340"/>
      <c r="H6" s="340"/>
      <c r="I6" s="340"/>
      <c r="J6" s="132" t="s">
        <v>246</v>
      </c>
      <c r="K6" s="132"/>
      <c r="L6" s="132"/>
      <c r="M6" s="132"/>
      <c r="N6" s="202"/>
      <c r="O6" s="202"/>
      <c r="P6" s="202"/>
    </row>
    <row r="7" spans="1:253" ht="15.75">
      <c r="A7" s="132"/>
      <c r="B7" s="132"/>
      <c r="C7" s="132"/>
      <c r="D7" s="132"/>
      <c r="E7" s="340"/>
      <c r="F7" s="340"/>
      <c r="G7" s="340"/>
      <c r="H7" s="340"/>
      <c r="I7" s="340"/>
      <c r="J7" s="132" t="s">
        <v>247</v>
      </c>
      <c r="K7" s="132"/>
      <c r="L7" s="132"/>
      <c r="M7" s="132"/>
      <c r="N7" s="202"/>
      <c r="O7" s="202"/>
      <c r="P7" s="202"/>
    </row>
    <row r="8" spans="1:253" s="148" customFormat="1" ht="99">
      <c r="A8" s="127" t="s">
        <v>249</v>
      </c>
      <c r="B8" s="127" t="s">
        <v>250</v>
      </c>
      <c r="C8" s="127" t="s">
        <v>261</v>
      </c>
      <c r="D8" s="128" t="s">
        <v>262</v>
      </c>
      <c r="E8" s="128" t="s">
        <v>253</v>
      </c>
      <c r="F8" s="220" t="s">
        <v>254</v>
      </c>
      <c r="G8" s="127" t="s">
        <v>263</v>
      </c>
      <c r="H8" s="127" t="s">
        <v>255</v>
      </c>
      <c r="I8" s="127" t="s">
        <v>256</v>
      </c>
      <c r="J8" s="127" t="s">
        <v>264</v>
      </c>
      <c r="K8" s="127" t="s">
        <v>339</v>
      </c>
      <c r="L8" s="127" t="s">
        <v>258</v>
      </c>
      <c r="M8" s="127" t="s">
        <v>265</v>
      </c>
      <c r="N8" s="200"/>
      <c r="O8" s="200"/>
      <c r="P8" s="203">
        <f>COUNTIF(J11:J13,"")+COUNTIF(J16:J16,"")</f>
        <v>4</v>
      </c>
      <c r="Q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row>
    <row r="9" spans="1:253" ht="16.5">
      <c r="A9" s="194">
        <v>1</v>
      </c>
      <c r="B9" s="194"/>
      <c r="C9" s="194">
        <v>2</v>
      </c>
      <c r="D9" s="194">
        <v>3</v>
      </c>
      <c r="E9" s="195">
        <v>4</v>
      </c>
      <c r="F9" s="196">
        <v>5</v>
      </c>
      <c r="G9" s="197">
        <v>6</v>
      </c>
      <c r="H9" s="197">
        <v>7</v>
      </c>
      <c r="I9" s="197">
        <v>8</v>
      </c>
      <c r="J9" s="197">
        <v>9</v>
      </c>
      <c r="K9" s="198" t="s">
        <v>266</v>
      </c>
      <c r="L9" s="198" t="s">
        <v>267</v>
      </c>
      <c r="M9" s="198"/>
      <c r="N9" s="202"/>
      <c r="O9" s="202"/>
      <c r="P9" s="203">
        <f>COUNTIF(I11:I16,"&gt;0")</f>
        <v>3</v>
      </c>
    </row>
    <row r="10" spans="1:253" ht="33" customHeight="1">
      <c r="A10" s="226" t="s">
        <v>268</v>
      </c>
      <c r="B10" s="227"/>
      <c r="C10" s="228"/>
      <c r="D10" s="228"/>
      <c r="E10" s="229"/>
      <c r="F10" s="230"/>
      <c r="G10" s="231" t="s">
        <v>269</v>
      </c>
      <c r="H10" s="232"/>
      <c r="I10" s="233"/>
      <c r="J10" s="234"/>
      <c r="K10" s="235"/>
      <c r="L10" s="236"/>
      <c r="M10" s="236"/>
      <c r="N10" s="202"/>
      <c r="O10" s="202"/>
      <c r="P10" s="203"/>
    </row>
    <row r="11" spans="1:253" ht="75">
      <c r="A11" s="143" t="s">
        <v>338</v>
      </c>
      <c r="B11" s="238"/>
      <c r="C11" s="194"/>
      <c r="D11" s="223"/>
      <c r="E11" s="204">
        <v>0.18</v>
      </c>
      <c r="F11" s="224"/>
      <c r="G11" s="286" t="s">
        <v>403</v>
      </c>
      <c r="H11" s="272" t="s">
        <v>386</v>
      </c>
      <c r="I11" s="292">
        <v>1316</v>
      </c>
      <c r="J11" s="222"/>
      <c r="K11" s="279">
        <f>ROUND(J11*I11,2)</f>
        <v>0</v>
      </c>
      <c r="L11" s="279">
        <f>K11*E11</f>
        <v>0</v>
      </c>
      <c r="M11" s="199" t="str">
        <f>IF($P$9&lt;&gt;$P$8,IF(OR(J11="",J11=0),"Included in other item",""),"")</f>
        <v>Included in other item</v>
      </c>
      <c r="N11" s="202"/>
      <c r="O11" s="202"/>
      <c r="P11" s="203"/>
    </row>
    <row r="12" spans="1:253" ht="132.75" customHeight="1">
      <c r="A12" s="143" t="s">
        <v>348</v>
      </c>
      <c r="B12" s="284"/>
      <c r="C12" s="194"/>
      <c r="D12" s="223"/>
      <c r="E12" s="204">
        <v>0.18</v>
      </c>
      <c r="F12" s="224"/>
      <c r="G12" s="287" t="s">
        <v>404</v>
      </c>
      <c r="H12" s="272" t="s">
        <v>376</v>
      </c>
      <c r="I12" s="292">
        <v>18.899999999999999</v>
      </c>
      <c r="J12" s="222"/>
      <c r="K12" s="279">
        <f>ROUND(J12*I12,2)</f>
        <v>0</v>
      </c>
      <c r="L12" s="279">
        <f>K12*E12</f>
        <v>0</v>
      </c>
      <c r="M12" s="199" t="str">
        <f>IF($P$9&lt;&gt;$P$8,IF(OR(J12="",J12=0),"Included in other item",""),"")</f>
        <v>Included in other item</v>
      </c>
      <c r="N12" s="202"/>
      <c r="O12" s="202"/>
      <c r="P12" s="203"/>
    </row>
    <row r="13" spans="1:253" ht="93.75">
      <c r="A13" s="143" t="s">
        <v>351</v>
      </c>
      <c r="B13" s="284"/>
      <c r="C13" s="194"/>
      <c r="D13" s="223"/>
      <c r="E13" s="204">
        <v>0.18</v>
      </c>
      <c r="F13" s="224"/>
      <c r="G13" s="288" t="s">
        <v>406</v>
      </c>
      <c r="H13" s="272" t="s">
        <v>405</v>
      </c>
      <c r="I13" s="292">
        <v>2087</v>
      </c>
      <c r="J13" s="222"/>
      <c r="K13" s="279">
        <f>ROUND(J13*I13,2)</f>
        <v>0</v>
      </c>
      <c r="L13" s="279">
        <f>K13*E13</f>
        <v>0</v>
      </c>
      <c r="M13" s="199" t="str">
        <f>IF($P$9&lt;&gt;$P$8,IF(OR(J13="",J13=0),"Included in other item",""),"")</f>
        <v>Included in other item</v>
      </c>
      <c r="N13" s="202"/>
      <c r="O13" s="202"/>
      <c r="P13" s="203"/>
    </row>
    <row r="14" spans="1:253" ht="36.75" customHeight="1">
      <c r="A14" s="208"/>
      <c r="B14" s="209"/>
      <c r="C14" s="210"/>
      <c r="D14" s="210"/>
      <c r="E14" s="211"/>
      <c r="F14" s="212"/>
      <c r="G14" s="217" t="s">
        <v>270</v>
      </c>
      <c r="H14" s="217"/>
      <c r="I14" s="217"/>
      <c r="J14" s="215"/>
      <c r="K14" s="225">
        <f>SUM(K11:K13)</f>
        <v>0</v>
      </c>
      <c r="L14" s="225">
        <f>SUM(L11:L13)</f>
        <v>0</v>
      </c>
      <c r="M14" s="225"/>
      <c r="N14" s="202"/>
      <c r="O14" s="202"/>
      <c r="P14" s="203"/>
    </row>
    <row r="15" spans="1:253" ht="33" hidden="1" customHeight="1">
      <c r="A15" s="226" t="s">
        <v>271</v>
      </c>
      <c r="B15" s="227"/>
      <c r="C15" s="228"/>
      <c r="D15" s="228"/>
      <c r="E15" s="229"/>
      <c r="F15" s="230"/>
      <c r="G15" s="231" t="s">
        <v>272</v>
      </c>
      <c r="H15" s="232"/>
      <c r="I15" s="233"/>
      <c r="J15" s="234"/>
      <c r="K15" s="280"/>
      <c r="L15" s="281"/>
      <c r="M15" s="236"/>
      <c r="N15" s="202"/>
      <c r="O15" s="202"/>
      <c r="P15" s="203"/>
    </row>
    <row r="16" spans="1:253" ht="15.75" hidden="1">
      <c r="A16" s="143" t="s">
        <v>338</v>
      </c>
      <c r="B16" s="193"/>
      <c r="C16" s="194"/>
      <c r="D16" s="223"/>
      <c r="E16" s="204">
        <v>0.18</v>
      </c>
      <c r="F16" s="224"/>
      <c r="G16" s="270" t="s">
        <v>344</v>
      </c>
      <c r="H16" s="276"/>
      <c r="I16" s="271"/>
      <c r="J16" s="222"/>
      <c r="K16" s="279">
        <f t="shared" ref="K16" si="0">ROUND(J16*I16,2)</f>
        <v>0</v>
      </c>
      <c r="L16" s="279">
        <f>ROUND(K16*E16,2)</f>
        <v>0</v>
      </c>
      <c r="M16" s="199"/>
      <c r="N16" s="202"/>
      <c r="O16" s="202"/>
      <c r="P16" s="203"/>
    </row>
    <row r="17" spans="1:16" ht="16.5" hidden="1">
      <c r="A17" s="208"/>
      <c r="B17" s="209"/>
      <c r="C17" s="210"/>
      <c r="D17" s="210"/>
      <c r="E17" s="211"/>
      <c r="F17" s="212"/>
      <c r="G17" s="217" t="s">
        <v>340</v>
      </c>
      <c r="H17" s="213"/>
      <c r="I17" s="214"/>
      <c r="J17" s="215"/>
      <c r="K17" s="225">
        <f>SUM(K16:K16)</f>
        <v>0</v>
      </c>
      <c r="L17" s="225">
        <f>SUM(L16:L16)</f>
        <v>0</v>
      </c>
      <c r="M17" s="216"/>
      <c r="N17" s="202"/>
      <c r="O17" s="202"/>
      <c r="P17" s="203"/>
    </row>
    <row r="18" spans="1:16" ht="38.25" customHeight="1">
      <c r="A18" s="218"/>
      <c r="B18" s="218"/>
      <c r="C18" s="218"/>
      <c r="D18" s="218"/>
      <c r="E18" s="218"/>
      <c r="F18" s="218"/>
      <c r="G18" s="346" t="s">
        <v>273</v>
      </c>
      <c r="H18" s="346"/>
      <c r="I18" s="346"/>
      <c r="J18" s="346"/>
      <c r="K18" s="237">
        <f>K17+K14</f>
        <v>0</v>
      </c>
      <c r="L18" s="237">
        <f>L17+L14</f>
        <v>0</v>
      </c>
      <c r="M18" s="219"/>
      <c r="N18" s="145" t="str">
        <f>IF(COUNTIF(N6:N17,"TRUE"),"False","Sheet OK")</f>
        <v>Sheet OK</v>
      </c>
      <c r="O18" s="202"/>
      <c r="P18" s="202"/>
    </row>
    <row r="19" spans="1:16" ht="39" customHeight="1">
      <c r="A19" s="347" t="str">
        <f>IF(K18=0,"As all the line items are Left Blank the bid is considered as Non-responsive","Sheet OK")</f>
        <v>As all the line items are Left Blank the bid is considered as Non-responsive</v>
      </c>
      <c r="B19" s="347"/>
      <c r="C19" s="347"/>
      <c r="D19" s="347"/>
      <c r="E19" s="347"/>
      <c r="F19" s="347"/>
      <c r="G19" s="347"/>
      <c r="H19" s="347"/>
      <c r="I19" s="347"/>
      <c r="J19" s="347"/>
      <c r="K19" s="347"/>
      <c r="L19" s="347"/>
      <c r="M19" s="347"/>
      <c r="N19" s="202"/>
      <c r="O19" s="202"/>
      <c r="P19" s="202"/>
    </row>
    <row r="21" spans="1:16">
      <c r="N21" s="149" t="str">
        <f>IF(COUNTIF(N18:N20,"TRUE"),"False","Sheet OK")</f>
        <v>Sheet OK</v>
      </c>
      <c r="O21" s="149"/>
    </row>
  </sheetData>
  <sheetProtection sheet="1" selectLockedCells="1"/>
  <customSheetViews>
    <customSheetView guid="{F3854C08-3477-4F6D-851C-40DFA3C6F6FE}" scale="70" showPageBreaks="1" fitToPage="1" printArea="1" hiddenColumns="1" view="pageBreakPreview">
      <pane ySplit="9" topLeftCell="A29" activePane="bottomLeft" state="frozen"/>
      <selection pane="bottomLeft" activeCell="D11" sqref="D11"/>
      <pageMargins left="0" right="0" top="0" bottom="0" header="0" footer="0"/>
      <pageSetup paperSize="9" scale="26" orientation="landscape" r:id="rId1"/>
    </customSheetView>
    <customSheetView guid="{768FBB31-C98F-42D8-8A21-9E4C92CB0C4E}" scale="85" showPageBreaks="1" fitToPage="1" printArea="1" hiddenColumns="1" view="pageBreakPreview">
      <pane ySplit="9" topLeftCell="A10" activePane="bottomLeft" state="frozen"/>
      <selection pane="bottomLeft" activeCell="D13" sqref="D13"/>
      <pageMargins left="0" right="0" top="0" bottom="0" header="0" footer="0"/>
      <pageSetup paperSize="9" scale="26" orientation="landscape" r:id="rId2"/>
    </customSheetView>
    <customSheetView guid="{71DFD631-F0FC-4D77-B088-495FC5677788}" scale="90" showPageBreaks="1" fitToPage="1" printArea="1" view="pageBreakPreview">
      <selection activeCell="G17" sqref="G17"/>
      <pageMargins left="0" right="0" top="0" bottom="0" header="0" footer="0"/>
      <pageSetup paperSize="9" scale="72" orientation="landscape" r:id="rId3"/>
    </customSheetView>
    <customSheetView guid="{FAE469C4-CC0E-407B-871F-7B3C94956CEC}" scale="90" showPageBreaks="1" fitToPage="1" printArea="1" view="pageBreakPreview">
      <selection activeCell="G17" sqref="G17"/>
      <pageMargins left="0" right="0" top="0" bottom="0" header="0" footer="0"/>
      <pageSetup paperSize="9" scale="72" orientation="landscape" r:id="rId4"/>
    </customSheetView>
  </customSheetViews>
  <mergeCells count="13">
    <mergeCell ref="A19:M19"/>
    <mergeCell ref="A1:L1"/>
    <mergeCell ref="A4:C4"/>
    <mergeCell ref="D3:I3"/>
    <mergeCell ref="D5:I5"/>
    <mergeCell ref="E7:I7"/>
    <mergeCell ref="G18:J18"/>
    <mergeCell ref="J3:L3"/>
    <mergeCell ref="J4:L4"/>
    <mergeCell ref="D4:I4"/>
    <mergeCell ref="D6:I6"/>
    <mergeCell ref="J5:L5"/>
    <mergeCell ref="A2:L2"/>
  </mergeCells>
  <phoneticPr fontId="60" type="noConversion"/>
  <conditionalFormatting sqref="A19:M19">
    <cfRule type="containsText" dxfId="6" priority="13" stopIfTrue="1" operator="containsText" text="sheet">
      <formula>NOT(ISERROR(SEARCH("sheet",A19)))</formula>
    </cfRule>
    <cfRule type="containsText" dxfId="5" priority="14" stopIfTrue="1" operator="containsText" text="Non-responsive">
      <formula>NOT(ISERROR(SEARCH("Non-responsive",A19)))</formula>
    </cfRule>
  </conditionalFormatting>
  <conditionalFormatting sqref="M11:M13">
    <cfRule type="containsText" dxfId="4" priority="2" operator="containsText" text="included">
      <formula>NOT(ISERROR(SEARCH("included",M11)))</formula>
    </cfRule>
  </conditionalFormatting>
  <conditionalFormatting sqref="M16">
    <cfRule type="containsText" dxfId="3" priority="1" operator="containsText" text="included">
      <formula>NOT(ISERROR(SEARCH("included",M16)))</formula>
    </cfRule>
  </conditionalFormatting>
  <dataValidations xWindow="1173" yWindow="438" count="2">
    <dataValidation allowBlank="1" showInputMessage="1" showErrorMessage="1" prompt="Please Enter SAC Code" sqref="D16" xr:uid="{00000000-0002-0000-0500-000000000000}"/>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6" xr:uid="{00000000-0002-0000-0500-000001000000}">
      <formula1>0</formula1>
    </dataValidation>
  </dataValidations>
  <pageMargins left="0.7" right="0.7" top="0.75" bottom="0.75" header="0.3" footer="0.3"/>
  <pageSetup paperSize="9" scale="54"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D26"/>
  <sheetViews>
    <sheetView view="pageBreakPreview" topLeftCell="A8" zoomScaleNormal="100" zoomScaleSheetLayoutView="100" workbookViewId="0">
      <selection activeCell="D21" sqref="D21"/>
    </sheetView>
  </sheetViews>
  <sheetFormatPr defaultRowHeight="13.5"/>
  <cols>
    <col min="1" max="1" width="10.140625" style="150" bestFit="1" customWidth="1"/>
    <col min="2" max="2" width="41.140625" style="150" customWidth="1"/>
    <col min="3" max="3" width="16.42578125" style="150" customWidth="1"/>
    <col min="4" max="4" width="24" style="156" customWidth="1"/>
    <col min="5" max="16384" width="9.140625" style="150"/>
  </cols>
  <sheetData>
    <row r="1" spans="1:4" ht="57.75" customHeight="1">
      <c r="A1" s="297" t="str">
        <f>'Name of Bidder'!A1</f>
        <v>Construction of parallel cable trench in 765kV yard at 765/400kV Raichur Substation</v>
      </c>
      <c r="B1" s="297"/>
      <c r="C1" s="297"/>
      <c r="D1" s="297"/>
    </row>
    <row r="2" spans="1:4" ht="16.5">
      <c r="A2" s="297" t="s">
        <v>274</v>
      </c>
      <c r="B2" s="297"/>
      <c r="C2" s="297"/>
      <c r="D2" s="297"/>
    </row>
    <row r="3" spans="1:4">
      <c r="A3" s="359" t="s">
        <v>243</v>
      </c>
      <c r="B3" s="359"/>
      <c r="C3" s="359" t="s">
        <v>242</v>
      </c>
      <c r="D3" s="359"/>
    </row>
    <row r="4" spans="1:4">
      <c r="A4" s="239" t="s">
        <v>14</v>
      </c>
      <c r="B4" s="240">
        <f>'Name of Bidder'!C9</f>
        <v>0</v>
      </c>
      <c r="C4" s="239" t="s">
        <v>244</v>
      </c>
      <c r="D4" s="241"/>
    </row>
    <row r="5" spans="1:4" ht="16.5">
      <c r="A5" s="239" t="s">
        <v>15</v>
      </c>
      <c r="B5" s="240">
        <f>'Schedule-I'!C5</f>
        <v>0</v>
      </c>
      <c r="C5" s="361" t="s">
        <v>245</v>
      </c>
      <c r="D5" s="361"/>
    </row>
    <row r="6" spans="1:4" ht="16.5">
      <c r="A6" s="242"/>
      <c r="B6" s="240">
        <f>'Schedule-I'!C6</f>
        <v>0</v>
      </c>
      <c r="C6" s="62" t="s">
        <v>246</v>
      </c>
      <c r="D6" s="126"/>
    </row>
    <row r="7" spans="1:4" ht="16.5">
      <c r="A7" s="242"/>
      <c r="B7" s="240">
        <f>'Schedule-I'!C7</f>
        <v>0</v>
      </c>
      <c r="C7" s="62" t="s">
        <v>275</v>
      </c>
      <c r="D7" s="126"/>
    </row>
    <row r="8" spans="1:4" ht="16.5">
      <c r="A8" s="242"/>
      <c r="B8" s="240"/>
      <c r="C8" s="62" t="s">
        <v>276</v>
      </c>
      <c r="D8" s="126"/>
    </row>
    <row r="9" spans="1:4" ht="15">
      <c r="A9" s="151" t="s">
        <v>249</v>
      </c>
      <c r="B9" s="360" t="s">
        <v>277</v>
      </c>
      <c r="C9" s="360"/>
      <c r="D9" s="152" t="s">
        <v>278</v>
      </c>
    </row>
    <row r="10" spans="1:4" ht="15">
      <c r="A10" s="153">
        <v>1.1000000000000001</v>
      </c>
      <c r="B10" s="356" t="s">
        <v>279</v>
      </c>
      <c r="C10" s="356"/>
      <c r="D10" s="243"/>
    </row>
    <row r="11" spans="1:4" ht="83.25" customHeight="1">
      <c r="A11" s="153"/>
      <c r="B11" s="355" t="str">
        <f>"Supply &amp; Installation Charges- Schedule Civil &amp; Electrical Items for " &amp;A1</f>
        <v>Supply &amp; Installation Charges- Schedule Civil &amp; Electrical Items for Construction of parallel cable trench in 765kV yard at 765/400kV Raichur Substation</v>
      </c>
      <c r="C11" s="355"/>
      <c r="D11" s="282" t="str">
        <f>'Schedule-I'!P43</f>
        <v/>
      </c>
    </row>
    <row r="12" spans="1:4" ht="15">
      <c r="A12" s="153">
        <v>1.2</v>
      </c>
      <c r="B12" s="356" t="s">
        <v>280</v>
      </c>
      <c r="C12" s="356"/>
      <c r="D12" s="283"/>
    </row>
    <row r="13" spans="1:4" ht="88.5" customHeight="1">
      <c r="A13" s="153"/>
      <c r="B13" s="355" t="str">
        <f>"Supply &amp; Installation Charges- Non-Schedule Civil &amp; Electrical Items for " &amp; A1</f>
        <v>Supply &amp; Installation Charges- Non-Schedule Civil &amp; Electrical Items for Construction of parallel cable trench in 765kV yard at 765/400kV Raichur Substation</v>
      </c>
      <c r="C13" s="355"/>
      <c r="D13" s="282">
        <f>'Schedule-II'!K18</f>
        <v>0</v>
      </c>
    </row>
    <row r="14" spans="1:4" ht="15">
      <c r="A14" s="153"/>
      <c r="B14" s="351"/>
      <c r="C14" s="352"/>
      <c r="D14" s="244"/>
    </row>
    <row r="15" spans="1:4" ht="78.75" customHeight="1">
      <c r="A15" s="153" t="s">
        <v>281</v>
      </c>
      <c r="B15" s="353" t="s">
        <v>282</v>
      </c>
      <c r="C15" s="354"/>
      <c r="D15" s="154" t="str">
        <f>IF(OR(D11=0,D13=0),"Non-responsive Bid",D11+D13)</f>
        <v>Non-responsive Bid</v>
      </c>
    </row>
    <row r="16" spans="1:4" ht="15">
      <c r="A16" s="153"/>
      <c r="B16" s="357"/>
      <c r="C16" s="358"/>
      <c r="D16" s="154"/>
    </row>
    <row r="17" spans="1:4" ht="15">
      <c r="A17" s="153" t="s">
        <v>283</v>
      </c>
      <c r="B17" s="356" t="s">
        <v>284</v>
      </c>
      <c r="C17" s="356"/>
      <c r="D17" s="154"/>
    </row>
    <row r="18" spans="1:4" ht="15">
      <c r="A18" s="153"/>
      <c r="B18" s="355" t="s">
        <v>285</v>
      </c>
      <c r="C18" s="355"/>
      <c r="D18" s="154" t="str">
        <f>'Schedule-I'!Q44</f>
        <v/>
      </c>
    </row>
    <row r="19" spans="1:4" ht="15">
      <c r="A19" s="153"/>
      <c r="B19" s="355" t="s">
        <v>286</v>
      </c>
      <c r="C19" s="355"/>
      <c r="D19" s="154">
        <f>'Schedule-II'!L18</f>
        <v>0</v>
      </c>
    </row>
    <row r="20" spans="1:4" ht="35.25" customHeight="1">
      <c r="A20" s="153"/>
      <c r="B20" s="348" t="s">
        <v>287</v>
      </c>
      <c r="C20" s="348"/>
      <c r="D20" s="154" t="e">
        <f>IF(OR(D11="Not Quoted",D13="Not Quoted"),"Non-responsive Bid",D18+D19)</f>
        <v>#VALUE!</v>
      </c>
    </row>
    <row r="21" spans="1:4" ht="15.75">
      <c r="A21" s="153"/>
      <c r="B21" s="349"/>
      <c r="C21" s="350"/>
      <c r="D21" s="155"/>
    </row>
    <row r="22" spans="1:4" ht="16.5">
      <c r="A22" s="153" t="s">
        <v>288</v>
      </c>
      <c r="B22" s="348" t="s">
        <v>289</v>
      </c>
      <c r="C22" s="348"/>
      <c r="D22" s="154" t="str">
        <f>IF(OR(D11=0,D13=0),"Non-responsive Bid",ROUND((D15+D20),2))</f>
        <v>Non-responsive Bid</v>
      </c>
    </row>
    <row r="23" spans="1:4">
      <c r="A23" s="245"/>
      <c r="B23" s="246"/>
      <c r="C23" s="246"/>
      <c r="D23" s="247"/>
    </row>
    <row r="24" spans="1:4">
      <c r="A24" s="248"/>
      <c r="B24" s="249"/>
      <c r="C24" s="249"/>
      <c r="D24" s="250"/>
    </row>
    <row r="25" spans="1:4">
      <c r="A25" s="251" t="s">
        <v>290</v>
      </c>
      <c r="B25" s="249">
        <f>'Name of Bidder'!C20</f>
        <v>0</v>
      </c>
      <c r="C25" s="239" t="s">
        <v>291</v>
      </c>
      <c r="D25" s="250">
        <f>'Name of Bidder'!C17</f>
        <v>0</v>
      </c>
    </row>
    <row r="26" spans="1:4">
      <c r="A26" s="252" t="s">
        <v>292</v>
      </c>
      <c r="B26" s="253">
        <f>'Name of Bidder'!C21</f>
        <v>0</v>
      </c>
      <c r="C26" s="254" t="s">
        <v>293</v>
      </c>
      <c r="D26" s="255">
        <f>'Name of Bidder'!C18</f>
        <v>0</v>
      </c>
    </row>
  </sheetData>
  <sheetProtection algorithmName="SHA-512" hashValue="p35NA8KlYkS8Yg/k3ulV6+ugqoJZQu5MpCTRPXHM1VYSVzdPbPyrEGx+B3Q6lp9+xhH5oMUsFDPbisYSrcNScw==" saltValue="IsskT5CSBq/9VJihY8sP2Q==" spinCount="100000" sheet="1" objects="1" scenarios="1"/>
  <customSheetViews>
    <customSheetView guid="{F3854C08-3477-4F6D-851C-40DFA3C6F6FE}" showPageBreaks="1" fitToPage="1" view="pageBreakPreview" topLeftCell="A4">
      <selection activeCell="D11" sqref="D11"/>
      <pageMargins left="0" right="0" top="0" bottom="0" header="0" footer="0"/>
      <pageSetup paperSize="9" orientation="portrait" r:id="rId1"/>
    </customSheetView>
    <customSheetView guid="{768FBB31-C98F-42D8-8A21-9E4C92CB0C4E}" showPageBreaks="1" fitToPage="1" view="pageBreakPreview">
      <selection activeCell="G16" sqref="G16"/>
      <pageMargins left="0" right="0" top="0" bottom="0" header="0" footer="0"/>
      <pageSetup paperSize="9" orientation="portrait" r:id="rId2"/>
    </customSheetView>
    <customSheetView guid="{71DFD631-F0FC-4D77-B088-495FC5677788}" showPageBreaks="1" fitToPage="1" view="pageBreakPreview">
      <selection activeCell="N15" sqref="N15"/>
      <pageMargins left="0" right="0" top="0" bottom="0" header="0" footer="0"/>
      <pageSetup paperSize="9" orientation="portrait" r:id="rId3"/>
    </customSheetView>
    <customSheetView guid="{FAE469C4-CC0E-407B-871F-7B3C94956CEC}" showPageBreaks="1" fitToPage="1" view="pageBreakPreview">
      <selection activeCell="N15" sqref="N15"/>
      <pageMargins left="0" right="0" top="0" bottom="0" header="0" footer="0"/>
      <pageSetup paperSize="9" orientation="portrait" r:id="rId4"/>
    </customSheetView>
  </customSheetViews>
  <mergeCells count="19">
    <mergeCell ref="A1:D1"/>
    <mergeCell ref="A2:D2"/>
    <mergeCell ref="A3:B3"/>
    <mergeCell ref="C3:D3"/>
    <mergeCell ref="B9:C9"/>
    <mergeCell ref="C5:D5"/>
    <mergeCell ref="B10:C10"/>
    <mergeCell ref="B11:C11"/>
    <mergeCell ref="B12:C12"/>
    <mergeCell ref="B13:C13"/>
    <mergeCell ref="B16:C16"/>
    <mergeCell ref="B20:C20"/>
    <mergeCell ref="B21:C21"/>
    <mergeCell ref="B22:C22"/>
    <mergeCell ref="B14:C14"/>
    <mergeCell ref="B15:C15"/>
    <mergeCell ref="B18:C18"/>
    <mergeCell ref="B19:C19"/>
    <mergeCell ref="B17:C17"/>
  </mergeCells>
  <conditionalFormatting sqref="D15">
    <cfRule type="containsText" dxfId="2" priority="3" stopIfTrue="1" operator="containsText" text="Non-responsive Bid">
      <formula>NOT(ISERROR(SEARCH("Non-responsive Bid",D15)))</formula>
    </cfRule>
  </conditionalFormatting>
  <conditionalFormatting sqref="D20">
    <cfRule type="containsText" dxfId="1" priority="2" stopIfTrue="1" operator="containsText" text="Non-responsive Bid">
      <formula>NOT(ISERROR(SEARCH("Non-responsive Bid",D20)))</formula>
    </cfRule>
  </conditionalFormatting>
  <conditionalFormatting sqref="D22">
    <cfRule type="containsText" dxfId="0" priority="1" stopIfTrue="1" operator="containsText" text="Non-responsive Bid">
      <formula>NOT(ISERROR(SEARCH("Non-responsive Bid",D22)))</formula>
    </cfRule>
  </conditionalFormatting>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B53"/>
  <sheetViews>
    <sheetView view="pageBreakPreview" topLeftCell="A6" zoomScaleNormal="100" zoomScaleSheetLayoutView="100" workbookViewId="0">
      <selection activeCell="B6" sqref="B6:C6"/>
    </sheetView>
  </sheetViews>
  <sheetFormatPr defaultRowHeight="12.75"/>
  <cols>
    <col min="1" max="2" width="10.7109375" style="160" customWidth="1"/>
    <col min="3" max="3" width="14.7109375" style="160" customWidth="1"/>
    <col min="4" max="4" width="20.7109375" style="160" customWidth="1"/>
    <col min="5" max="5" width="12.7109375" style="160" customWidth="1"/>
    <col min="6" max="6" width="34.140625" style="160" customWidth="1"/>
    <col min="7" max="25" width="9.140625" style="160"/>
    <col min="26" max="26" width="12.5703125" style="160" customWidth="1"/>
    <col min="27" max="27" width="9.140625" style="160"/>
    <col min="28" max="28" width="16.140625" style="160" bestFit="1" customWidth="1"/>
    <col min="29" max="16384" width="9.140625" style="160"/>
  </cols>
  <sheetData>
    <row r="1" spans="1:6" ht="17.25">
      <c r="A1" s="157" t="str">
        <f>'Name of Bidder'!A2:C2</f>
        <v>Specification No: Ref:  SR-I/C&amp;M/WC-4393/2025 Rfx no.: 5002004805</v>
      </c>
      <c r="B1" s="157"/>
      <c r="C1" s="158"/>
      <c r="D1" s="158"/>
      <c r="E1" s="158"/>
      <c r="F1" s="159" t="s">
        <v>294</v>
      </c>
    </row>
    <row r="2" spans="1:6" ht="16.5">
      <c r="A2" s="161"/>
      <c r="B2" s="161"/>
      <c r="C2" s="161"/>
      <c r="D2" s="161"/>
      <c r="E2" s="161"/>
      <c r="F2" s="161"/>
    </row>
    <row r="3" spans="1:6" ht="15">
      <c r="A3" s="375" t="s">
        <v>295</v>
      </c>
      <c r="B3" s="375"/>
      <c r="C3" s="375"/>
      <c r="D3" s="375"/>
      <c r="E3" s="375"/>
      <c r="F3" s="375"/>
    </row>
    <row r="4" spans="1:6" ht="15">
      <c r="A4" s="162"/>
      <c r="B4" s="162"/>
      <c r="C4" s="162"/>
      <c r="D4" s="162"/>
      <c r="E4" s="162"/>
      <c r="F4" s="162"/>
    </row>
    <row r="5" spans="1:6" ht="16.5">
      <c r="A5" s="163" t="s">
        <v>296</v>
      </c>
      <c r="B5" s="163"/>
      <c r="C5" s="376"/>
      <c r="D5" s="376"/>
      <c r="E5" s="376"/>
      <c r="F5" s="376"/>
    </row>
    <row r="6" spans="1:6" ht="16.5">
      <c r="A6" s="163" t="s">
        <v>18</v>
      </c>
      <c r="B6" s="377"/>
      <c r="C6" s="377"/>
      <c r="D6" s="161"/>
      <c r="E6" s="161"/>
      <c r="F6" s="161"/>
    </row>
    <row r="7" spans="1:6" ht="16.5">
      <c r="A7" s="163"/>
      <c r="B7" s="164"/>
      <c r="C7" s="164"/>
      <c r="D7" s="161"/>
      <c r="E7" s="161"/>
      <c r="F7" s="161"/>
    </row>
    <row r="8" spans="1:6" ht="16.5">
      <c r="A8" s="165" t="s">
        <v>242</v>
      </c>
      <c r="B8" s="166"/>
      <c r="C8" s="161"/>
      <c r="D8" s="161"/>
      <c r="E8" s="161"/>
      <c r="F8" s="167"/>
    </row>
    <row r="9" spans="1:6" ht="16.5">
      <c r="A9" s="168" t="s">
        <v>244</v>
      </c>
      <c r="B9" s="168"/>
      <c r="C9" s="161"/>
      <c r="D9" s="161"/>
      <c r="E9" s="161"/>
      <c r="F9" s="167"/>
    </row>
    <row r="10" spans="1:6" ht="16.5">
      <c r="A10" s="168" t="s">
        <v>245</v>
      </c>
      <c r="B10" s="168"/>
      <c r="C10" s="161"/>
      <c r="D10" s="161"/>
      <c r="E10" s="161"/>
      <c r="F10" s="167"/>
    </row>
    <row r="11" spans="1:6" ht="16.5">
      <c r="A11" s="168" t="s">
        <v>297</v>
      </c>
      <c r="B11" s="168"/>
      <c r="C11" s="161"/>
      <c r="D11" s="161"/>
      <c r="E11" s="161"/>
      <c r="F11" s="167"/>
    </row>
    <row r="12" spans="1:6" ht="16.5">
      <c r="A12" s="168"/>
      <c r="B12" s="168"/>
      <c r="C12" s="161"/>
      <c r="D12" s="161"/>
      <c r="E12" s="161"/>
      <c r="F12" s="167"/>
    </row>
    <row r="13" spans="1:6" ht="16.5">
      <c r="A13" s="168"/>
      <c r="B13" s="168"/>
      <c r="C13" s="161"/>
      <c r="D13" s="161"/>
      <c r="E13" s="161"/>
      <c r="F13" s="167"/>
    </row>
    <row r="14" spans="1:6" ht="16.5">
      <c r="A14" s="163"/>
      <c r="B14" s="163"/>
      <c r="C14" s="161"/>
      <c r="D14" s="161"/>
      <c r="E14" s="161"/>
      <c r="F14" s="167"/>
    </row>
    <row r="15" spans="1:6" ht="68.25" customHeight="1">
      <c r="A15" s="169" t="s">
        <v>298</v>
      </c>
      <c r="B15" s="170"/>
      <c r="C15" s="378" t="str">
        <f>'Name of Bidder'!A1</f>
        <v>Construction of parallel cable trench in 765kV yard at 765/400kV Raichur Substation</v>
      </c>
      <c r="D15" s="378"/>
      <c r="E15" s="378"/>
      <c r="F15" s="378"/>
    </row>
    <row r="16" spans="1:6" ht="45.75" customHeight="1">
      <c r="A16" s="161" t="s">
        <v>299</v>
      </c>
      <c r="B16" s="161"/>
      <c r="C16" s="167"/>
      <c r="D16" s="167"/>
      <c r="E16" s="167"/>
      <c r="F16" s="167"/>
    </row>
    <row r="17" spans="1:28" ht="113.25" customHeight="1">
      <c r="A17" s="170">
        <v>1</v>
      </c>
      <c r="B17" s="369"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Non-responsive Bid /- only or such other sums as may be determined in accordance with the terms and conditions of the Bidding Documents.</v>
      </c>
      <c r="C17" s="369"/>
      <c r="D17" s="369"/>
      <c r="E17" s="369"/>
      <c r="F17" s="369"/>
      <c r="Z17" s="172" t="s">
        <v>300</v>
      </c>
      <c r="AA17" s="173" t="s">
        <v>301</v>
      </c>
      <c r="AB17" s="174" t="str">
        <f>'Schedule-III-Summary'!D22</f>
        <v>Non-responsive Bid</v>
      </c>
    </row>
    <row r="18" spans="1:28" ht="42" customHeight="1">
      <c r="A18" s="161"/>
      <c r="B18" s="374" t="s">
        <v>302</v>
      </c>
      <c r="C18" s="374"/>
      <c r="D18" s="374"/>
      <c r="E18" s="374"/>
      <c r="F18" s="374"/>
    </row>
    <row r="19" spans="1:28" ht="16.5">
      <c r="A19" s="175">
        <v>2</v>
      </c>
      <c r="B19" s="373" t="s">
        <v>303</v>
      </c>
      <c r="C19" s="373"/>
      <c r="D19" s="373"/>
      <c r="E19" s="373"/>
      <c r="F19" s="373"/>
    </row>
    <row r="20" spans="1:28" ht="33.75" customHeight="1">
      <c r="A20" s="170">
        <v>2.1</v>
      </c>
      <c r="B20" s="369" t="s">
        <v>304</v>
      </c>
      <c r="C20" s="369"/>
      <c r="D20" s="369"/>
      <c r="E20" s="369"/>
      <c r="F20" s="369"/>
    </row>
    <row r="21" spans="1:28" ht="16.5">
      <c r="A21" s="170"/>
      <c r="B21" s="171" t="s">
        <v>305</v>
      </c>
      <c r="C21" s="371" t="s">
        <v>306</v>
      </c>
      <c r="D21" s="371"/>
      <c r="E21" s="371"/>
      <c r="F21" s="371"/>
    </row>
    <row r="22" spans="1:28" ht="16.5">
      <c r="A22" s="170"/>
      <c r="B22" s="171" t="s">
        <v>307</v>
      </c>
      <c r="C22" s="371" t="s">
        <v>308</v>
      </c>
      <c r="D22" s="371"/>
      <c r="E22" s="371"/>
      <c r="F22" s="371"/>
    </row>
    <row r="23" spans="1:28" ht="16.5" customHeight="1">
      <c r="A23" s="170"/>
      <c r="B23" s="171" t="s">
        <v>309</v>
      </c>
      <c r="C23" s="371" t="s">
        <v>310</v>
      </c>
      <c r="D23" s="371"/>
      <c r="E23" s="371"/>
      <c r="F23" s="371"/>
    </row>
    <row r="24" spans="1:28" ht="16.5">
      <c r="A24" s="161"/>
      <c r="B24" s="372"/>
      <c r="C24" s="372"/>
      <c r="D24" s="169"/>
      <c r="E24" s="169"/>
      <c r="F24" s="169"/>
    </row>
    <row r="25" spans="1:28" ht="87.75" customHeight="1">
      <c r="A25" s="176">
        <v>2.2000000000000002</v>
      </c>
      <c r="B25" s="369" t="s">
        <v>311</v>
      </c>
      <c r="C25" s="369"/>
      <c r="D25" s="369"/>
      <c r="E25" s="369"/>
      <c r="F25" s="369"/>
    </row>
    <row r="26" spans="1:28" ht="51" customHeight="1">
      <c r="A26" s="176">
        <v>2.2999999999999998</v>
      </c>
      <c r="B26" s="369" t="s">
        <v>312</v>
      </c>
      <c r="C26" s="369"/>
      <c r="D26" s="369"/>
      <c r="E26" s="369"/>
      <c r="F26" s="369"/>
    </row>
    <row r="27" spans="1:28" ht="120" customHeight="1">
      <c r="A27" s="176">
        <v>2.4</v>
      </c>
      <c r="B27" s="369" t="s">
        <v>313</v>
      </c>
      <c r="C27" s="369"/>
      <c r="D27" s="369"/>
      <c r="E27" s="369"/>
      <c r="F27" s="369"/>
    </row>
    <row r="28" spans="1:28" ht="97.5" customHeight="1">
      <c r="A28" s="170">
        <v>3</v>
      </c>
      <c r="B28" s="369" t="s">
        <v>314</v>
      </c>
      <c r="C28" s="369"/>
      <c r="D28" s="369"/>
      <c r="E28" s="369"/>
      <c r="F28" s="369"/>
    </row>
    <row r="29" spans="1:28" ht="62.25" customHeight="1">
      <c r="A29" s="176">
        <v>3.1</v>
      </c>
      <c r="B29" s="371" t="s">
        <v>315</v>
      </c>
      <c r="C29" s="371"/>
      <c r="D29" s="371"/>
      <c r="E29" s="371"/>
      <c r="F29" s="371"/>
    </row>
    <row r="30" spans="1:28" ht="57" customHeight="1">
      <c r="A30" s="176">
        <v>3.2</v>
      </c>
      <c r="B30" s="369" t="s">
        <v>316</v>
      </c>
      <c r="C30" s="369"/>
      <c r="D30" s="369"/>
      <c r="E30" s="369"/>
      <c r="F30" s="369"/>
    </row>
    <row r="31" spans="1:28" ht="62.25" customHeight="1">
      <c r="A31" s="176">
        <v>3.3</v>
      </c>
      <c r="B31" s="369" t="s">
        <v>317</v>
      </c>
      <c r="C31" s="369"/>
      <c r="D31" s="369"/>
      <c r="E31" s="369"/>
      <c r="F31" s="369"/>
    </row>
    <row r="32" spans="1:28" ht="79.5" customHeight="1">
      <c r="A32" s="170">
        <v>4</v>
      </c>
      <c r="B32" s="369" t="s">
        <v>318</v>
      </c>
      <c r="C32" s="369"/>
      <c r="D32" s="369"/>
      <c r="E32" s="369"/>
      <c r="F32" s="369"/>
    </row>
    <row r="33" spans="1:6" ht="89.25" customHeight="1">
      <c r="A33" s="170">
        <v>5</v>
      </c>
      <c r="B33" s="369" t="s">
        <v>319</v>
      </c>
      <c r="C33" s="369"/>
      <c r="D33" s="369"/>
      <c r="E33" s="369"/>
      <c r="F33" s="369"/>
    </row>
    <row r="34" spans="1:6" ht="16.5">
      <c r="A34" s="161"/>
      <c r="B34" s="177" t="str">
        <f>IF(ISERROR("Dated this " &amp; AG6 &amp; LOOKUP(AG6,AE1:AE27,AF1:AF27) &amp; " day of " &amp; AG8 &amp; " " &amp;AG9), "", "Dated this " &amp; AG6 &amp; LOOKUP(AG6,AE1:AE27,AF1:AF27) &amp; " day of " &amp; AG8 &amp; " " &amp;AG9)</f>
        <v/>
      </c>
      <c r="C34" s="177"/>
      <c r="D34" s="177"/>
      <c r="E34" s="178"/>
      <c r="F34" s="178"/>
    </row>
    <row r="35" spans="1:6" ht="16.5">
      <c r="A35" s="161"/>
      <c r="B35" s="177" t="s">
        <v>320</v>
      </c>
      <c r="C35" s="179"/>
      <c r="D35" s="180"/>
      <c r="E35" s="180"/>
      <c r="F35" s="180"/>
    </row>
    <row r="36" spans="1:6" ht="16.5">
      <c r="A36" s="161"/>
      <c r="B36" s="181"/>
      <c r="C36" s="180"/>
      <c r="D36" s="180"/>
      <c r="E36" s="177"/>
      <c r="F36" s="182" t="s">
        <v>321</v>
      </c>
    </row>
    <row r="37" spans="1:6" ht="16.5">
      <c r="A37" s="161"/>
      <c r="B37" s="181"/>
      <c r="C37" s="180"/>
      <c r="D37" s="177"/>
      <c r="E37" s="177"/>
      <c r="F37" s="182" t="str">
        <f>"For and on behalf of " &amp; 'Schedule-I'!C3</f>
        <v xml:space="preserve">For and on behalf of </v>
      </c>
    </row>
    <row r="38" spans="1:6" ht="16.5">
      <c r="A38" s="183"/>
      <c r="B38" s="183"/>
      <c r="C38" s="184"/>
      <c r="D38" s="183"/>
      <c r="E38" s="185"/>
      <c r="F38" s="163"/>
    </row>
    <row r="39" spans="1:6" ht="16.5">
      <c r="A39" s="186" t="s">
        <v>322</v>
      </c>
      <c r="B39" s="370">
        <f>'Name of Bidder'!C20</f>
        <v>0</v>
      </c>
      <c r="C39" s="370"/>
      <c r="D39" s="183"/>
      <c r="E39" s="185" t="s">
        <v>19</v>
      </c>
      <c r="F39" s="187">
        <f>'Name of Bidder'!C17</f>
        <v>0</v>
      </c>
    </row>
    <row r="40" spans="1:6" ht="16.5">
      <c r="A40" s="186" t="s">
        <v>292</v>
      </c>
      <c r="B40" s="187">
        <f>'Name of Bidder'!C21</f>
        <v>0</v>
      </c>
      <c r="C40" s="188"/>
      <c r="D40" s="183"/>
      <c r="E40" s="185" t="s">
        <v>21</v>
      </c>
      <c r="F40" s="187">
        <f>'Name of Bidder'!C18</f>
        <v>0</v>
      </c>
    </row>
    <row r="41" spans="1:6" ht="16.5">
      <c r="A41" s="161"/>
      <c r="B41" s="161"/>
      <c r="C41" s="161"/>
      <c r="D41" s="183"/>
      <c r="E41" s="185"/>
      <c r="F41" s="161"/>
    </row>
    <row r="42" spans="1:6" ht="16.5">
      <c r="A42" s="189" t="s">
        <v>323</v>
      </c>
      <c r="B42" s="190"/>
      <c r="C42" s="191"/>
      <c r="D42" s="177"/>
      <c r="E42" s="182"/>
      <c r="F42" s="177"/>
    </row>
    <row r="43" spans="1:6" ht="16.5">
      <c r="A43" s="366" t="s">
        <v>324</v>
      </c>
      <c r="B43" s="366"/>
      <c r="C43" s="366"/>
      <c r="D43" s="365"/>
      <c r="E43" s="365"/>
      <c r="F43" s="365"/>
    </row>
    <row r="44" spans="1:6" ht="16.5">
      <c r="A44" s="367"/>
      <c r="B44" s="367"/>
      <c r="C44" s="367"/>
      <c r="D44" s="125"/>
      <c r="E44" s="125"/>
      <c r="F44" s="125"/>
    </row>
    <row r="45" spans="1:6" ht="16.5">
      <c r="A45" s="363"/>
      <c r="B45" s="363"/>
      <c r="C45" s="363"/>
      <c r="D45" s="125"/>
      <c r="E45" s="125"/>
      <c r="F45" s="125"/>
    </row>
    <row r="46" spans="1:6" ht="16.5">
      <c r="A46" s="364" t="s">
        <v>325</v>
      </c>
      <c r="B46" s="364"/>
      <c r="C46" s="364"/>
      <c r="D46" s="365"/>
      <c r="E46" s="365"/>
      <c r="F46" s="365"/>
    </row>
    <row r="47" spans="1:6" ht="16.5">
      <c r="A47" s="364" t="s">
        <v>326</v>
      </c>
      <c r="B47" s="364"/>
      <c r="C47" s="364"/>
      <c r="D47" s="365"/>
      <c r="E47" s="365"/>
      <c r="F47" s="365"/>
    </row>
    <row r="48" spans="1:6" ht="16.5">
      <c r="A48" s="364" t="s">
        <v>327</v>
      </c>
      <c r="B48" s="364"/>
      <c r="C48" s="364"/>
      <c r="D48" s="365"/>
      <c r="E48" s="365"/>
      <c r="F48" s="365"/>
    </row>
    <row r="49" spans="1:6" ht="16.5">
      <c r="A49" s="366" t="s">
        <v>328</v>
      </c>
      <c r="B49" s="366"/>
      <c r="C49" s="366"/>
      <c r="D49" s="365"/>
      <c r="E49" s="365"/>
      <c r="F49" s="365"/>
    </row>
    <row r="50" spans="1:6" ht="16.5">
      <c r="A50" s="367"/>
      <c r="B50" s="367"/>
      <c r="C50" s="367"/>
      <c r="D50" s="125"/>
      <c r="E50" s="125"/>
      <c r="F50" s="125"/>
    </row>
    <row r="51" spans="1:6" ht="16.5">
      <c r="A51" s="363"/>
      <c r="B51" s="363"/>
      <c r="C51" s="363"/>
      <c r="D51" s="125"/>
      <c r="E51" s="125"/>
      <c r="F51" s="125"/>
    </row>
    <row r="52" spans="1:6" ht="37.5" customHeight="1">
      <c r="A52" s="368"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68"/>
      <c r="C52" s="368"/>
      <c r="D52" s="368"/>
      <c r="E52" s="368"/>
      <c r="F52" s="368"/>
    </row>
    <row r="53" spans="1:6" ht="18.75">
      <c r="A53" s="362" t="s">
        <v>329</v>
      </c>
      <c r="B53" s="362"/>
      <c r="C53" s="362"/>
      <c r="D53" s="362"/>
      <c r="E53" s="362"/>
      <c r="F53" s="362"/>
    </row>
  </sheetData>
  <sheetProtection password="93F4" sheet="1" objects="1" scenarios="1" formatColumns="0" formatRows="0" selectLockedCells="1"/>
  <customSheetViews>
    <customSheetView guid="{F3854C08-3477-4F6D-851C-40DFA3C6F6F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1"/>
      <headerFooter>
        <oddFooter>Page &amp;P of &amp;N</oddFooter>
      </headerFooter>
    </customSheetView>
    <customSheetView guid="{768FBB31-C98F-42D8-8A21-9E4C92CB0C4E}" scale="90" showPageBreaks="1" printArea="1" view="pageBreakPreview" topLeftCell="A22">
      <selection activeCell="D43" sqref="D43:F43"/>
      <rowBreaks count="1" manualBreakCount="1">
        <brk id="41" max="5" man="1"/>
      </rowBreaks>
      <pageMargins left="0" right="0" top="0" bottom="0" header="0" footer="0"/>
      <pageSetup paperSize="9" scale="94" orientation="portrait" r:id="rId2"/>
      <headerFooter>
        <oddFooter>Page &amp;P of &amp;N</oddFooter>
      </headerFooter>
    </customSheetView>
    <customSheetView guid="{71DFD631-F0FC-4D77-B088-495FC5677788}" scale="90" showPageBreaks="1" printArea="1" view="pageBreakPreview">
      <selection activeCell="J17" sqref="J17"/>
      <pageMargins left="0" right="0" top="0" bottom="0" header="0" footer="0"/>
      <pageSetup paperSize="9" scale="94" orientation="portrait" r:id="rId3"/>
      <headerFooter>
        <oddFooter>Page &amp;P of &amp;N</oddFooter>
      </headerFooter>
    </customSheetView>
    <customSheetView guid="{FAE469C4-CC0E-407B-871F-7B3C94956CEC}" scale="90" showPageBreaks="1" printArea="1" view="pageBreakPreview">
      <selection activeCell="J17" sqref="J17"/>
      <pageMargins left="0" right="0" top="0" bottom="0" header="0" footer="0"/>
      <pageSetup paperSize="9" scale="94" orientation="portrait" r:id="rId4"/>
      <headerFooter>
        <oddFooter>Page &amp;P of &amp;N</oddFooter>
      </headerFooter>
    </customSheetView>
  </customSheetViews>
  <mergeCells count="38">
    <mergeCell ref="B18:F18"/>
    <mergeCell ref="A3:F3"/>
    <mergeCell ref="C5:F5"/>
    <mergeCell ref="B6:C6"/>
    <mergeCell ref="C15:F15"/>
    <mergeCell ref="B17:F17"/>
    <mergeCell ref="B24:C24"/>
    <mergeCell ref="B25:F25"/>
    <mergeCell ref="B26:F26"/>
    <mergeCell ref="B27:F27"/>
    <mergeCell ref="B19:F19"/>
    <mergeCell ref="B20:F20"/>
    <mergeCell ref="C21:F21"/>
    <mergeCell ref="C22:F22"/>
    <mergeCell ref="C23:F23"/>
    <mergeCell ref="B28:F28"/>
    <mergeCell ref="B29:F29"/>
    <mergeCell ref="B30:F30"/>
    <mergeCell ref="B31:F31"/>
    <mergeCell ref="B32:F32"/>
    <mergeCell ref="B33:F33"/>
    <mergeCell ref="B39:C39"/>
    <mergeCell ref="A43:C43"/>
    <mergeCell ref="D43:F43"/>
    <mergeCell ref="A44:C44"/>
    <mergeCell ref="A53:F53"/>
    <mergeCell ref="A45:C45"/>
    <mergeCell ref="A46:C46"/>
    <mergeCell ref="D46:F46"/>
    <mergeCell ref="A47:C47"/>
    <mergeCell ref="D47:F47"/>
    <mergeCell ref="A48:C48"/>
    <mergeCell ref="D48:F48"/>
    <mergeCell ref="A49:C49"/>
    <mergeCell ref="D49:F49"/>
    <mergeCell ref="A50:C50"/>
    <mergeCell ref="A51:C51"/>
    <mergeCell ref="A52:F52"/>
  </mergeCells>
  <pageMargins left="0.7" right="0.7" top="0.75" bottom="0.75" header="0.3" footer="0.3"/>
  <pageSetup paperSize="9" scale="94" orientation="portrait" r:id="rId5"/>
  <headerFooter>
    <oddFooter>Page &amp;P of &amp;N</oddFooter>
  </headerFooter>
  <rowBreaks count="1" manualBreakCount="1">
    <brk id="41"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Props1.xml><?xml version="1.0" encoding="utf-8"?>
<ds:datastoreItem xmlns:ds="http://schemas.openxmlformats.org/officeDocument/2006/customXml" ds:itemID="{971D9360-ADC8-47CA-8CC3-BC0CCC52C591}">
  <ds:schemaRefs>
    <ds:schemaRef ds:uri="http://schemas.microsoft.com/sharepoint/v3/contenttype/forms"/>
  </ds:schemaRefs>
</ds:datastoreItem>
</file>

<file path=customXml/itemProps2.xml><?xml version="1.0" encoding="utf-8"?>
<ds:datastoreItem xmlns:ds="http://schemas.openxmlformats.org/officeDocument/2006/customXml" ds:itemID="{774D6F85-99A8-433A-83E7-16E842BE6E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805A50-763B-4E15-A45E-DC5979E12190}">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Insha Feroz Khan {इंशा फिरोज खान}</cp:lastModifiedBy>
  <cp:revision/>
  <dcterms:created xsi:type="dcterms:W3CDTF">2010-09-27T08:09:01Z</dcterms:created>
  <dcterms:modified xsi:type="dcterms:W3CDTF">2025-10-01T12:47:01Z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0x0101001EFD0AE0786BE84BB6A8C22B19BB2AF1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SIP_Label_67de828d-f69d-40d4-9531-ce724429a5c7_Enabled">
    <vt:lpwstr>true</vt:lpwstr>
  </property>
  <property fmtid="{D5CDD505-2E9C-101B-9397-08002B2CF9AE}" pid="8" name="MSIP_Label_67de828d-f69d-40d4-9531-ce724429a5c7_SetDate">
    <vt:lpwstr>2025-08-12T07:16:31Z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0428fbf9-d0b9-45f2-9ae9-2bfcc79edafe</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