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codeName="ThisWorkbook" hidePivotFieldList="1" defaultThemeVersion="124226"/>
  <mc:AlternateContent xmlns:mc="http://schemas.openxmlformats.org/markup-compatibility/2006">
    <mc:Choice Requires="x15">
      <x15ac:absPath xmlns:x15ac="http://schemas.microsoft.com/office/spreadsheetml/2010/11/ac" url="X:\63_CB-01, CB02 Bulk Procurement Lot-2\04 Bidding Documents\To Upload\Bidding Documents CB02\"/>
    </mc:Choice>
  </mc:AlternateContent>
  <xr:revisionPtr revIDLastSave="0" documentId="13_ncr:1_{BE01DD92-2446-4D9C-9CC1-1270FCDB8214}" xr6:coauthVersionLast="36" xr6:coauthVersionMax="36" xr10:uidLastSave="{00000000-0000-0000-0000-000000000000}"/>
  <workbookProtection workbookPassword="CC2F" revisionsPassword="CC17" lockStructure="1" lockRevision="1"/>
  <bookViews>
    <workbookView xWindow="0" yWindow="0" windowWidth="28800" windowHeight="12225" tabRatio="653"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3" hidden="1">'Sch-1'!#REF!</definedName>
    <definedName name="_xlnm._FilterDatabase" localSheetId="7" hidden="1">'Sch-3'!#REF!</definedName>
    <definedName name="ab" localSheetId="7">#REF!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'Sch-1'!$A$1:$N$33</definedName>
    <definedName name="_xlnm.Print_Area" localSheetId="4">'Sch-1 Dis'!$A$1:$H$32</definedName>
    <definedName name="_xlnm.Print_Area" localSheetId="5">'Sch-2'!$A$1:$J$30</definedName>
    <definedName name="_xlnm.Print_Area" localSheetId="6">'Sch-2 Dis'!$A$1:$G$24</definedName>
    <definedName name="_xlnm.Print_Area" localSheetId="7">'Sch-3'!$A$1:$P$33</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'Sch-3'!$15:$17</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01BD8524_9381_4704_9D50_6C848948AE22_.wvu.Cols" localSheetId="14" hidden="1">Discount!$H:$O</definedName>
    <definedName name="Z_01BD8524_9381_4704_9D50_6C848948AE22_.wvu.Cols" localSheetId="3" hidden="1">'Sch-1'!$O:$V</definedName>
    <definedName name="Z_01BD8524_9381_4704_9D50_6C848948AE22_.wvu.Cols" localSheetId="4" hidden="1">'Sch-1 Dis'!$K:$K</definedName>
    <definedName name="Z_01BD8524_9381_4704_9D50_6C848948AE22_.wvu.Cols" localSheetId="5" hidden="1">'Sch-2'!$L:$L</definedName>
    <definedName name="Z_01BD8524_9381_4704_9D50_6C848948AE22_.wvu.Cols" localSheetId="7" hidden="1">'Sch-3'!$Q:$T</definedName>
    <definedName name="Z_01BD8524_9381_4704_9D50_6C848948AE22_.wvu.Cols" localSheetId="8" hidden="1">'Sch-4'!$F:$K</definedName>
    <definedName name="Z_01BD8524_9381_4704_9D50_6C848948AE22_.wvu.Cols" localSheetId="12" hidden="1">'Sch-6'!$E:$E,'Sch-6'!$L:$L,'Sch-6'!$O:$R</definedName>
    <definedName name="Z_01BD8524_9381_4704_9D50_6C848948AE22_.wvu.PrintArea" localSheetId="18" hidden="1">'Bid Form 2nd Envelope'!$A$1:$F$52</definedName>
    <definedName name="Z_01BD8524_9381_4704_9D50_6C848948AE22_.wvu.PrintArea" localSheetId="1" hidden="1">Cover!$B$1:$E$15</definedName>
    <definedName name="Z_01BD8524_9381_4704_9D50_6C848948AE22_.wvu.PrintArea" localSheetId="14" hidden="1">Discount!$A$2:$G$43</definedName>
    <definedName name="Z_01BD8524_9381_4704_9D50_6C848948AE22_.wvu.PrintArea" localSheetId="16" hidden="1">'Entry Tax'!$A$1:$E$16</definedName>
    <definedName name="Z_01BD8524_9381_4704_9D50_6C848948AE22_.wvu.PrintArea" localSheetId="2" hidden="1">'Names of Bidder'!$B$1:$D$22</definedName>
    <definedName name="Z_01BD8524_9381_4704_9D50_6C848948AE22_.wvu.PrintArea" localSheetId="15" hidden="1">Octroi!$A$1:$E$16</definedName>
    <definedName name="Z_01BD8524_9381_4704_9D50_6C848948AE22_.wvu.PrintArea" localSheetId="17" hidden="1">'Other Taxes &amp; Duties'!$A$1:$F$16</definedName>
    <definedName name="Z_01BD8524_9381_4704_9D50_6C848948AE22_.wvu.PrintArea" localSheetId="19" hidden="1">'Q &amp; C'!$A$1:$F$43</definedName>
    <definedName name="Z_01BD8524_9381_4704_9D50_6C848948AE22_.wvu.PrintArea" localSheetId="3" hidden="1">'Sch-1'!$A$1:$N$33</definedName>
    <definedName name="Z_01BD8524_9381_4704_9D50_6C848948AE22_.wvu.PrintArea" localSheetId="4" hidden="1">'Sch-1 Dis'!$A$1:$H$32</definedName>
    <definedName name="Z_01BD8524_9381_4704_9D50_6C848948AE22_.wvu.PrintArea" localSheetId="5" hidden="1">'Sch-2'!$A$1:$J$30</definedName>
    <definedName name="Z_01BD8524_9381_4704_9D50_6C848948AE22_.wvu.PrintArea" localSheetId="6" hidden="1">'Sch-2 Dis'!$A$1:$G$24</definedName>
    <definedName name="Z_01BD8524_9381_4704_9D50_6C848948AE22_.wvu.PrintArea" localSheetId="7" hidden="1">'Sch-3'!$A$1:$P$33</definedName>
    <definedName name="Z_01BD8524_9381_4704_9D50_6C848948AE22_.wvu.PrintArea" localSheetId="8" hidden="1">'Sch-4'!$A$1:$E$24</definedName>
    <definedName name="Z_01BD8524_9381_4704_9D50_6C848948AE22_.wvu.PrintArea" localSheetId="9" hidden="1">'Sch-4 Dis'!$A$1:$E$44</definedName>
    <definedName name="Z_01BD8524_9381_4704_9D50_6C848948AE22_.wvu.PrintArea" localSheetId="10" hidden="1">'Sch-5'!$A$1:$D$27</definedName>
    <definedName name="Z_01BD8524_9381_4704_9D50_6C848948AE22_.wvu.PrintArea" localSheetId="11" hidden="1">'Sch-5 After Discount'!$A$1:$D$32</definedName>
    <definedName name="Z_01BD8524_9381_4704_9D50_6C848948AE22_.wvu.PrintArea" localSheetId="12" hidden="1">'Sch-6'!$A$1:$J$25</definedName>
    <definedName name="Z_01BD8524_9381_4704_9D50_6C848948AE22_.wvu.PrintArea" localSheetId="13" hidden="1">'Sch-6 Dis'!$A$1:$F$28</definedName>
    <definedName name="Z_01BD8524_9381_4704_9D50_6C848948AE22_.wvu.PrintArea" localSheetId="20" hidden="1">'T &amp; D'!$A$1:$E$12</definedName>
    <definedName name="Z_01BD8524_9381_4704_9D50_6C848948AE22_.wvu.PrintTitles" localSheetId="3" hidden="1">'Sch-1'!$15:$17</definedName>
    <definedName name="Z_01BD8524_9381_4704_9D50_6C848948AE22_.wvu.PrintTitles" localSheetId="4" hidden="1">'Sch-1 Dis'!$15:$17</definedName>
    <definedName name="Z_01BD8524_9381_4704_9D50_6C848948AE22_.wvu.PrintTitles" localSheetId="5" hidden="1">'Sch-2'!$13:$15</definedName>
    <definedName name="Z_01BD8524_9381_4704_9D50_6C848948AE22_.wvu.PrintTitles" localSheetId="6" hidden="1">'Sch-2 Dis'!$13:$15</definedName>
    <definedName name="Z_01BD8524_9381_4704_9D50_6C848948AE22_.wvu.PrintTitles" localSheetId="7" hidden="1">'Sch-3'!$15:$17</definedName>
    <definedName name="Z_01BD8524_9381_4704_9D50_6C848948AE22_.wvu.PrintTitles" localSheetId="8" hidden="1">'Sch-4'!$3:$13</definedName>
    <definedName name="Z_01BD8524_9381_4704_9D50_6C848948AE22_.wvu.PrintTitles" localSheetId="9" hidden="1">'Sch-4 Dis'!$3:$13</definedName>
    <definedName name="Z_01BD8524_9381_4704_9D50_6C848948AE22_.wvu.PrintTitles" localSheetId="10" hidden="1">'Sch-5'!$3:$13</definedName>
    <definedName name="Z_01BD8524_9381_4704_9D50_6C848948AE22_.wvu.PrintTitles" localSheetId="11" hidden="1">'Sch-5 After Discount'!$3:$13</definedName>
    <definedName name="Z_01BD8524_9381_4704_9D50_6C848948AE22_.wvu.PrintTitles" localSheetId="12" hidden="1">'Sch-6'!$14:$14</definedName>
    <definedName name="Z_01BD8524_9381_4704_9D50_6C848948AE22_.wvu.PrintTitles" localSheetId="13" hidden="1">'Sch-6 Dis'!$14:$14</definedName>
    <definedName name="Z_01BD8524_9381_4704_9D50_6C848948AE22_.wvu.Rows" localSheetId="0" hidden="1">'Basic Data'!$11:$12</definedName>
    <definedName name="Z_01BD8524_9381_4704_9D50_6C848948AE22_.wvu.Rows" localSheetId="18" hidden="1">'Bid Form 2nd Envelope'!$34:$34</definedName>
    <definedName name="Z_01BD8524_9381_4704_9D50_6C848948AE22_.wvu.Rows" localSheetId="1" hidden="1">Cover!$7:$7,Cover!$10:$10</definedName>
    <definedName name="Z_01BD8524_9381_4704_9D50_6C848948AE22_.wvu.Rows" localSheetId="14" hidden="1">Discount!$1:$1,Discount!$19:$19,Discount!$25:$25,Discount!$29:$33</definedName>
    <definedName name="Z_01BD8524_9381_4704_9D50_6C848948AE22_.wvu.Rows" localSheetId="2" hidden="1">'Names of Bidder'!$6:$6</definedName>
    <definedName name="Z_01BD8524_9381_4704_9D50_6C848948AE22_.wvu.Rows" localSheetId="5" hidden="1">'Sch-2'!$16:$16</definedName>
    <definedName name="Z_01BD8524_9381_4704_9D50_6C848948AE22_.wvu.Rows" localSheetId="7" hidden="1">'Sch-3'!$25:$26</definedName>
    <definedName name="Z_01BD8524_9381_4704_9D50_6C848948AE22_.wvu.Rows" localSheetId="12" hidden="1">'Sch-6'!$17:$22</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'Sch-3'!$Q:$X</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FilterData" localSheetId="7" hidden="1">'Sch-3'!#REF!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'Sch-1'!$A$1:$O$33</definedName>
    <definedName name="Z_2B22B4D9_734E_466D_B6F8_DF61D532EF69_.wvu.PrintArea" localSheetId="4" hidden="1">'Sch-1 Dis'!$A$1:$H$32</definedName>
    <definedName name="Z_2B22B4D9_734E_466D_B6F8_DF61D532EF69_.wvu.PrintArea" localSheetId="5" hidden="1">'Sch-2'!$A$1:$J$30</definedName>
    <definedName name="Z_2B22B4D9_734E_466D_B6F8_DF61D532EF69_.wvu.PrintArea" localSheetId="6" hidden="1">'Sch-2 Dis'!$A$1:$G$24</definedName>
    <definedName name="Z_2B22B4D9_734E_466D_B6F8_DF61D532EF69_.wvu.PrintArea" localSheetId="7" hidden="1">'Sch-3'!$A$1:$Q$33</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'Sch-3'!$15:$17</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'Sch-3'!$Q:$S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'Sch-1'!$A$1:$N$33</definedName>
    <definedName name="Z_2BA1F3A4_7362_4C75_9E02_FB6308B23F40_.wvu.PrintArea" localSheetId="4" hidden="1">'Sch-1 Dis'!$A$1:$H$32</definedName>
    <definedName name="Z_2BA1F3A4_7362_4C75_9E02_FB6308B23F40_.wvu.PrintArea" localSheetId="5" hidden="1">'Sch-2'!$A$1:$J$30</definedName>
    <definedName name="Z_2BA1F3A4_7362_4C75_9E02_FB6308B23F40_.wvu.PrintArea" localSheetId="6" hidden="1">'Sch-2 Dis'!$A$1:$G$24</definedName>
    <definedName name="Z_2BA1F3A4_7362_4C75_9E02_FB6308B23F40_.wvu.PrintArea" localSheetId="7" hidden="1">'Sch-3'!$A$1:$P$33</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'Sch-3'!$15:$17</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'Sch-3'!$S:$S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'Sch-1'!$A$1:$O$35</definedName>
    <definedName name="Z_42E48991_4351_4471_8AF6_A35D24AE57E4_.wvu.PrintArea" localSheetId="4" hidden="1">'Sch-1 Dis'!$A$1:$H$32</definedName>
    <definedName name="Z_42E48991_4351_4471_8AF6_A35D24AE57E4_.wvu.PrintArea" localSheetId="5" hidden="1">'Sch-2'!$A$1:$J$30</definedName>
    <definedName name="Z_42E48991_4351_4471_8AF6_A35D24AE57E4_.wvu.PrintArea" localSheetId="6" hidden="1">'Sch-2 Dis'!$A$1:$G$24</definedName>
    <definedName name="Z_42E48991_4351_4471_8AF6_A35D24AE57E4_.wvu.PrintArea" localSheetId="7" hidden="1">'Sch-3'!$A$1:$Q$35</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'Sch-3'!$15:$17</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7" hidden="1">'Sch-3'!#REF!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'Sch-3'!$Q:$U</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'Sch-1'!$A$1:$O$33</definedName>
    <definedName name="Z_483DCDBB_D1CA_4B11_85F4_FA65A96DCE29_.wvu.PrintArea" localSheetId="4" hidden="1">'Sch-1 Dis'!$A$1:$H$32</definedName>
    <definedName name="Z_483DCDBB_D1CA_4B11_85F4_FA65A96DCE29_.wvu.PrintArea" localSheetId="5" hidden="1">'Sch-2'!$A$1:$J$30</definedName>
    <definedName name="Z_483DCDBB_D1CA_4B11_85F4_FA65A96DCE29_.wvu.PrintArea" localSheetId="6" hidden="1">'Sch-2 Dis'!$A$1:$G$24</definedName>
    <definedName name="Z_483DCDBB_D1CA_4B11_85F4_FA65A96DCE29_.wvu.PrintArea" localSheetId="7" hidden="1">'Sch-3'!$A$1:$Q$33</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'Sch-3'!$15:$17</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'Sch-1'!$A$1:$O$35</definedName>
    <definedName name="Z_4F65FF32_EC61_4022_A399_2986D7B6B8B3_.wvu.PrintArea" localSheetId="4" hidden="1">'Sch-1 Dis'!$A$1:$H$32</definedName>
    <definedName name="Z_4F65FF32_EC61_4022_A399_2986D7B6B8B3_.wvu.PrintArea" localSheetId="5" hidden="1">'Sch-2'!$A$1:$J$30</definedName>
    <definedName name="Z_4F65FF32_EC61_4022_A399_2986D7B6B8B3_.wvu.PrintArea" localSheetId="6" hidden="1">'Sch-2 Dis'!$A$1:$G$24</definedName>
    <definedName name="Z_4F65FF32_EC61_4022_A399_2986D7B6B8B3_.wvu.PrintArea" localSheetId="7" hidden="1">'Sch-3'!$A$1:$Q$35</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'Sch-3'!$15:$17</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'Sch-3'!$Q:$S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'Sch-1'!$A$1:$N$33</definedName>
    <definedName name="Z_585A669F_29FF_4D0D_B50C_5C677FB93FEB_.wvu.PrintArea" localSheetId="4" hidden="1">'Sch-1 Dis'!$A$1:$H$32</definedName>
    <definedName name="Z_585A669F_29FF_4D0D_B50C_5C677FB93FEB_.wvu.PrintArea" localSheetId="5" hidden="1">'Sch-2'!$A$1:$J$30</definedName>
    <definedName name="Z_585A669F_29FF_4D0D_B50C_5C677FB93FEB_.wvu.PrintArea" localSheetId="6" hidden="1">'Sch-2 Dis'!$A$1:$G$24</definedName>
    <definedName name="Z_585A669F_29FF_4D0D_B50C_5C677FB93FEB_.wvu.PrintArea" localSheetId="7" hidden="1">'Sch-3'!$A$1:$P$33</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'Sch-3'!$15:$17</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7" hidden="1">'Sch-3'!$S:$S</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'Sch-1'!$A$1:$O$35</definedName>
    <definedName name="Z_58D82F59_8CF6_455F_B9F4_081499FDF243_.wvu.PrintArea" localSheetId="4" hidden="1">'Sch-1 Dis'!$A$1:$H$32</definedName>
    <definedName name="Z_58D82F59_8CF6_455F_B9F4_081499FDF243_.wvu.PrintArea" localSheetId="5" hidden="1">'Sch-2'!$A$1:$J$30</definedName>
    <definedName name="Z_58D82F59_8CF6_455F_B9F4_081499FDF243_.wvu.PrintArea" localSheetId="6" hidden="1">'Sch-2 Dis'!$A$1:$G$24</definedName>
    <definedName name="Z_58D82F59_8CF6_455F_B9F4_081499FDF243_.wvu.PrintArea" localSheetId="7" hidden="1">'Sch-3'!$A$1:$Q$35</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'Sch-3'!$15:$17</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8D82F59_8CF6_455F_B9F4_081499FDF243_.wvu.Rows" localSheetId="7" hidden="1">'Sch-3'!#REF!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'Sch-3'!$S:$S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'Sch-1'!$A$1:$O$35</definedName>
    <definedName name="Z_5A07DBA2_29FE_46EA_8A64_6BF1FB7295C8_.wvu.PrintArea" localSheetId="4" hidden="1">'Sch-1 Dis'!$A$1:$H$32</definedName>
    <definedName name="Z_5A07DBA2_29FE_46EA_8A64_6BF1FB7295C8_.wvu.PrintArea" localSheetId="5" hidden="1">'Sch-2'!$A$1:$J$30</definedName>
    <definedName name="Z_5A07DBA2_29FE_46EA_8A64_6BF1FB7295C8_.wvu.PrintArea" localSheetId="6" hidden="1">'Sch-2 Dis'!$A$1:$G$24</definedName>
    <definedName name="Z_5A07DBA2_29FE_46EA_8A64_6BF1FB7295C8_.wvu.PrintArea" localSheetId="7" hidden="1">'Sch-3'!$A$1:$Q$35</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'Sch-3'!$15:$17</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7" hidden="1">'Sch-3'!#REF!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'Sch-3'!$Q:$S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'Sch-1'!$A$1:$N$33</definedName>
    <definedName name="Z_5C772B04_11E1_4A74_9F43_9A74EF38E5E2_.wvu.PrintArea" localSheetId="4" hidden="1">'Sch-1 Dis'!$A$1:$H$32</definedName>
    <definedName name="Z_5C772B04_11E1_4A74_9F43_9A74EF38E5E2_.wvu.PrintArea" localSheetId="5" hidden="1">'Sch-2'!$A$1:$J$30</definedName>
    <definedName name="Z_5C772B04_11E1_4A74_9F43_9A74EF38E5E2_.wvu.PrintArea" localSheetId="6" hidden="1">'Sch-2 Dis'!$A$1:$G$24</definedName>
    <definedName name="Z_5C772B04_11E1_4A74_9F43_9A74EF38E5E2_.wvu.PrintArea" localSheetId="7" hidden="1">'Sch-3'!$A$1:$P$33</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'Sch-3'!$15:$17</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7" hidden="1">'Sch-3'!#REF!</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'Sch-1'!$A$1:$O$35</definedName>
    <definedName name="Z_696D9240_6693_44E8_B9A4_2BFADD101EE2_.wvu.PrintArea" localSheetId="4" hidden="1">'Sch-1 Dis'!$A$1:$H$32</definedName>
    <definedName name="Z_696D9240_6693_44E8_B9A4_2BFADD101EE2_.wvu.PrintArea" localSheetId="5" hidden="1">'Sch-2'!$A$1:$J$30</definedName>
    <definedName name="Z_696D9240_6693_44E8_B9A4_2BFADD101EE2_.wvu.PrintArea" localSheetId="6" hidden="1">'Sch-2 Dis'!$A$1:$G$24</definedName>
    <definedName name="Z_696D9240_6693_44E8_B9A4_2BFADD101EE2_.wvu.PrintArea" localSheetId="7" hidden="1">'Sch-3'!$A$1:$Q$35</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'Sch-3'!$15:$17</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96D9240_6693_44E8_B9A4_2BFADD101EE2_.wvu.Rows" localSheetId="7" hidden="1">'Sch-3'!#REF!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'Sch-3'!$S:$S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'Sch-1'!$A$1:$O$35</definedName>
    <definedName name="Z_7781E931_9022_448B_8CEA_16A952A0B08B_.wvu.PrintArea" localSheetId="4" hidden="1">'Sch-1 Dis'!$A$1:$H$32</definedName>
    <definedName name="Z_7781E931_9022_448B_8CEA_16A952A0B08B_.wvu.PrintArea" localSheetId="5" hidden="1">'Sch-2'!$A$1:$J$30</definedName>
    <definedName name="Z_7781E931_9022_448B_8CEA_16A952A0B08B_.wvu.PrintArea" localSheetId="6" hidden="1">'Sch-2 Dis'!$A$1:$G$24</definedName>
    <definedName name="Z_7781E931_9022_448B_8CEA_16A952A0B08B_.wvu.PrintArea" localSheetId="7" hidden="1">'Sch-3'!$A$1:$Q$35</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'Sch-3'!$15:$17</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7" hidden="1">'Sch-3'!#REF!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'Sch-3'!$S:$S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'Sch-1'!$A$1:$O$33</definedName>
    <definedName name="Z_8020169D_1904_4071_9010_34C6BAD35472_.wvu.PrintArea" localSheetId="4" hidden="1">'Sch-1 Dis'!$A$1:$H$32</definedName>
    <definedName name="Z_8020169D_1904_4071_9010_34C6BAD35472_.wvu.PrintArea" localSheetId="5" hidden="1">'Sch-2'!$A$1:$J$30</definedName>
    <definedName name="Z_8020169D_1904_4071_9010_34C6BAD35472_.wvu.PrintArea" localSheetId="6" hidden="1">'Sch-2 Dis'!$A$1:$G$24</definedName>
    <definedName name="Z_8020169D_1904_4071_9010_34C6BAD35472_.wvu.PrintArea" localSheetId="7" hidden="1">'Sch-3'!$A$1:$Q$33</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'Sch-3'!$15:$17</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'Sch-3'!$Q:$S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'Sch-1'!$A$1:$N$33</definedName>
    <definedName name="Z_804C0530_632A_4E06_A9A2_093B6503F55F_.wvu.PrintArea" localSheetId="4" hidden="1">'Sch-1 Dis'!$A$1:$H$32</definedName>
    <definedName name="Z_804C0530_632A_4E06_A9A2_093B6503F55F_.wvu.PrintArea" localSheetId="5" hidden="1">'Sch-2'!$A$1:$J$30</definedName>
    <definedName name="Z_804C0530_632A_4E06_A9A2_093B6503F55F_.wvu.PrintArea" localSheetId="6" hidden="1">'Sch-2 Dis'!$A$1:$G$24</definedName>
    <definedName name="Z_804C0530_632A_4E06_A9A2_093B6503F55F_.wvu.PrintArea" localSheetId="7" hidden="1">'Sch-3'!$A$1:$P$33</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'Sch-3'!$15:$17</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'Sch-3'!$Q:$S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'Sch-1'!$A$1:$N$33</definedName>
    <definedName name="Z_87981F99_33D2_48F3_9138_10E7D5F1DFD3_.wvu.PrintArea" localSheetId="4" hidden="1">'Sch-1 Dis'!$A$1:$H$32</definedName>
    <definedName name="Z_87981F99_33D2_48F3_9138_10E7D5F1DFD3_.wvu.PrintArea" localSheetId="5" hidden="1">'Sch-2'!$A$1:$J$30</definedName>
    <definedName name="Z_87981F99_33D2_48F3_9138_10E7D5F1DFD3_.wvu.PrintArea" localSheetId="6" hidden="1">'Sch-2 Dis'!$A$1:$G$24</definedName>
    <definedName name="Z_87981F99_33D2_48F3_9138_10E7D5F1DFD3_.wvu.PrintArea" localSheetId="7" hidden="1">'Sch-3'!$A$1:$P$33</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'Sch-3'!$15:$17</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'Sch-3'!$Q:$S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'Sch-1'!$A$1:$O$33</definedName>
    <definedName name="Z_883F4F4D_A630_4132_B676_8201FF751979_.wvu.PrintArea" localSheetId="4" hidden="1">'Sch-1 Dis'!$A$1:$H$32</definedName>
    <definedName name="Z_883F4F4D_A630_4132_B676_8201FF751979_.wvu.PrintArea" localSheetId="5" hidden="1">'Sch-2'!$A$1:$J$30</definedName>
    <definedName name="Z_883F4F4D_A630_4132_B676_8201FF751979_.wvu.PrintArea" localSheetId="6" hidden="1">'Sch-2 Dis'!$A$1:$G$24</definedName>
    <definedName name="Z_883F4F4D_A630_4132_B676_8201FF751979_.wvu.PrintArea" localSheetId="7" hidden="1">'Sch-3'!$A$1:$Q$33</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'Sch-3'!$15:$17</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'Sch-3'!$Q:$S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'Sch-1'!$A$1:$N$33</definedName>
    <definedName name="Z_88CDEBAE_8E08_4224_B529_C4120559940A_.wvu.PrintArea" localSheetId="4" hidden="1">'Sch-1 Dis'!$A$1:$H$32</definedName>
    <definedName name="Z_88CDEBAE_8E08_4224_B529_C4120559940A_.wvu.PrintArea" localSheetId="5" hidden="1">'Sch-2'!$A$1:$J$30</definedName>
    <definedName name="Z_88CDEBAE_8E08_4224_B529_C4120559940A_.wvu.PrintArea" localSheetId="6" hidden="1">'Sch-2 Dis'!$A$1:$G$24</definedName>
    <definedName name="Z_88CDEBAE_8E08_4224_B529_C4120559940A_.wvu.PrintArea" localSheetId="7" hidden="1">'Sch-3'!$A$1:$P$33</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'Sch-3'!$15:$17</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'Sch-3'!$Q:$U</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'Sch-1'!$A$1:$O$33</definedName>
    <definedName name="Z_97EFF801_2C6F_4063_9981_A39996328FAC_.wvu.PrintArea" localSheetId="4" hidden="1">'Sch-1 Dis'!$A$1:$H$32</definedName>
    <definedName name="Z_97EFF801_2C6F_4063_9981_A39996328FAC_.wvu.PrintArea" localSheetId="5" hidden="1">'Sch-2'!$A$1:$J$30</definedName>
    <definedName name="Z_97EFF801_2C6F_4063_9981_A39996328FAC_.wvu.PrintArea" localSheetId="6" hidden="1">'Sch-2 Dis'!$A$1:$G$24</definedName>
    <definedName name="Z_97EFF801_2C6F_4063_9981_A39996328FAC_.wvu.PrintArea" localSheetId="7" hidden="1">'Sch-3'!$A$1:$Q$33</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'Sch-3'!$15:$17</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7" hidden="1">'Sch-3'!$S:$S</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'Sch-1'!$A$1:$O$35</definedName>
    <definedName name="Z_9C0E3A54_A1E4_4406_967B_FE168F751196_.wvu.PrintArea" localSheetId="4" hidden="1">'Sch-1 Dis'!$A$1:$H$32</definedName>
    <definedName name="Z_9C0E3A54_A1E4_4406_967B_FE168F751196_.wvu.PrintArea" localSheetId="5" hidden="1">'Sch-2'!$A$1:$J$30</definedName>
    <definedName name="Z_9C0E3A54_A1E4_4406_967B_FE168F751196_.wvu.PrintArea" localSheetId="6" hidden="1">'Sch-2 Dis'!$A$1:$G$24</definedName>
    <definedName name="Z_9C0E3A54_A1E4_4406_967B_FE168F751196_.wvu.PrintArea" localSheetId="7" hidden="1">'Sch-3'!$A$1:$Q$35</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'Sch-3'!$15:$17</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0E3A54_A1E4_4406_967B_FE168F751196_.wvu.Rows" localSheetId="7" hidden="1">'Sch-3'!#REF!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7" hidden="1">'Sch-3'!$S:$S</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'Sch-1'!$A$1:$O$35</definedName>
    <definedName name="Z_9CA44E70_650F_49CD_967F_298619682CA2_.wvu.PrintArea" localSheetId="4" hidden="1">'Sch-1 Dis'!$A$1:$H$32</definedName>
    <definedName name="Z_9CA44E70_650F_49CD_967F_298619682CA2_.wvu.PrintArea" localSheetId="5" hidden="1">'Sch-2'!$A$1:$J$30</definedName>
    <definedName name="Z_9CA44E70_650F_49CD_967F_298619682CA2_.wvu.PrintArea" localSheetId="6" hidden="1">'Sch-2 Dis'!$A$1:$G$24</definedName>
    <definedName name="Z_9CA44E70_650F_49CD_967F_298619682CA2_.wvu.PrintArea" localSheetId="7" hidden="1">'Sch-3'!$A$1:$Q$35</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'Sch-3'!$15:$17</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9CA44E70_650F_49CD_967F_298619682CA2_.wvu.Rows" localSheetId="7" hidden="1">'Sch-3'!#REF!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'Sch-3'!$Q:$U</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'Sch-1'!$A$1:$O$33</definedName>
    <definedName name="Z_A8D67B77_0FCD_43C6_B55F_10F11F3996C9_.wvu.PrintArea" localSheetId="4" hidden="1">'Sch-1 Dis'!$A$1:$H$32</definedName>
    <definedName name="Z_A8D67B77_0FCD_43C6_B55F_10F11F3996C9_.wvu.PrintArea" localSheetId="5" hidden="1">'Sch-2'!$A$1:$J$30</definedName>
    <definedName name="Z_A8D67B77_0FCD_43C6_B55F_10F11F3996C9_.wvu.PrintArea" localSheetId="6" hidden="1">'Sch-2 Dis'!$A$1:$G$24</definedName>
    <definedName name="Z_A8D67B77_0FCD_43C6_B55F_10F11F3996C9_.wvu.PrintArea" localSheetId="7" hidden="1">'Sch-3'!$A$1:$Q$33</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'Sch-3'!$15:$17</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7" hidden="1">'Sch-3'!$S:$S</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'Sch-1'!$A$1:$O$35</definedName>
    <definedName name="Z_B0EE7D76_5806_4718_BDAD_3A3EA691E5E4_.wvu.PrintArea" localSheetId="4" hidden="1">'Sch-1 Dis'!$A$1:$H$32</definedName>
    <definedName name="Z_B0EE7D76_5806_4718_BDAD_3A3EA691E5E4_.wvu.PrintArea" localSheetId="5" hidden="1">'Sch-2'!$A$1:$J$30</definedName>
    <definedName name="Z_B0EE7D76_5806_4718_BDAD_3A3EA691E5E4_.wvu.PrintArea" localSheetId="6" hidden="1">'Sch-2 Dis'!$A$1:$G$24</definedName>
    <definedName name="Z_B0EE7D76_5806_4718_BDAD_3A3EA691E5E4_.wvu.PrintArea" localSheetId="7" hidden="1">'Sch-3'!$A$1:$Q$35</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'Sch-3'!$15:$17</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0EE7D76_5806_4718_BDAD_3A3EA691E5E4_.wvu.Rows" localSheetId="7" hidden="1">'Sch-3'!#REF!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7" hidden="1">'Sch-3'!$S:$S</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'Sch-1'!$A$1:$O$35</definedName>
    <definedName name="Z_B1277D53_29D6_4226_81E2_084FB62977B6_.wvu.PrintArea" localSheetId="4" hidden="1">'Sch-1 Dis'!$A$1:$H$32</definedName>
    <definedName name="Z_B1277D53_29D6_4226_81E2_084FB62977B6_.wvu.PrintArea" localSheetId="5" hidden="1">'Sch-2'!$A$1:$J$30</definedName>
    <definedName name="Z_B1277D53_29D6_4226_81E2_084FB62977B6_.wvu.PrintArea" localSheetId="6" hidden="1">'Sch-2 Dis'!$A$1:$G$24</definedName>
    <definedName name="Z_B1277D53_29D6_4226_81E2_084FB62977B6_.wvu.PrintArea" localSheetId="7" hidden="1">'Sch-3'!$A$1:$Q$35</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'Sch-3'!$15:$17</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1277D53_29D6_4226_81E2_084FB62977B6_.wvu.Rows" localSheetId="7" hidden="1">'Sch-3'!#REF!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'Sch-3'!$S:$S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'Sch-1'!$A$1:$O$35</definedName>
    <definedName name="Z_BE00177C_666B_4CCB_B6AF_EE8409A04F15_.wvu.PrintArea" localSheetId="4" hidden="1">'Sch-1 Dis'!$A$1:$H$32</definedName>
    <definedName name="Z_BE00177C_666B_4CCB_B6AF_EE8409A04F15_.wvu.PrintArea" localSheetId="5" hidden="1">'Sch-2'!$A$1:$J$30</definedName>
    <definedName name="Z_BE00177C_666B_4CCB_B6AF_EE8409A04F15_.wvu.PrintArea" localSheetId="6" hidden="1">'Sch-2 Dis'!$A$1:$G$24</definedName>
    <definedName name="Z_BE00177C_666B_4CCB_B6AF_EE8409A04F15_.wvu.PrintArea" localSheetId="7" hidden="1">'Sch-3'!$A$1:$Q$35</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'Sch-3'!$15:$17</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7" hidden="1">'Sch-3'!#REF!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7" hidden="1">'Sch-3'!$S:$S</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'Sch-1'!$A$1:$O$35</definedName>
    <definedName name="Z_C39F923C_6CD3_45D8_86F8_6C4D806DDD7E_.wvu.PrintArea" localSheetId="4" hidden="1">'Sch-1 Dis'!$A$1:$H$32</definedName>
    <definedName name="Z_C39F923C_6CD3_45D8_86F8_6C4D806DDD7E_.wvu.PrintArea" localSheetId="5" hidden="1">'Sch-2'!$A$1:$J$30</definedName>
    <definedName name="Z_C39F923C_6CD3_45D8_86F8_6C4D806DDD7E_.wvu.PrintArea" localSheetId="6" hidden="1">'Sch-2 Dis'!$A$1:$G$24</definedName>
    <definedName name="Z_C39F923C_6CD3_45D8_86F8_6C4D806DDD7E_.wvu.PrintArea" localSheetId="7" hidden="1">'Sch-3'!$A$1:$Q$35</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'Sch-3'!$15:$17</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C39F923C_6CD3_45D8_86F8_6C4D806DDD7E_.wvu.Rows" localSheetId="7" hidden="1">'Sch-3'!#REF!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'Sch-3'!#REF!,'Sch-3'!$S:$S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'Sch-1'!$A$1:$O$33</definedName>
    <definedName name="Z_D39E83F3_4061_47C5_8153_10B7C21D208A_.wvu.PrintArea" localSheetId="4" hidden="1">'Sch-1 Dis'!$A$1:$H$32</definedName>
    <definedName name="Z_D39E83F3_4061_47C5_8153_10B7C21D208A_.wvu.PrintArea" localSheetId="5" hidden="1">'Sch-2'!$A$1:$J$30</definedName>
    <definedName name="Z_D39E83F3_4061_47C5_8153_10B7C21D208A_.wvu.PrintArea" localSheetId="6" hidden="1">'Sch-2 Dis'!$A$1:$G$24</definedName>
    <definedName name="Z_D39E83F3_4061_47C5_8153_10B7C21D208A_.wvu.PrintArea" localSheetId="7" hidden="1">'Sch-3'!$A$1:$Q$33</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'Sch-3'!$15:$17</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'Sch-3'!$Q:$Q,'Sch-3'!$S:$S,'Sch-3'!#REF!</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FilterData" localSheetId="7" hidden="1">'Sch-3'!#REF!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'Sch-1'!$A$1:$O$33</definedName>
    <definedName name="Z_D545044E_B7FF_408B_A291_2187C526EC3D_.wvu.PrintArea" localSheetId="4" hidden="1">'Sch-1 Dis'!$A$1:$H$32</definedName>
    <definedName name="Z_D545044E_B7FF_408B_A291_2187C526EC3D_.wvu.PrintArea" localSheetId="5" hidden="1">'Sch-2'!$A$1:$J$30</definedName>
    <definedName name="Z_D545044E_B7FF_408B_A291_2187C526EC3D_.wvu.PrintArea" localSheetId="6" hidden="1">'Sch-2 Dis'!$A$1:$G$24</definedName>
    <definedName name="Z_D545044E_B7FF_408B_A291_2187C526EC3D_.wvu.PrintArea" localSheetId="7" hidden="1">'Sch-3'!$A$1:$Q$33</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'Sch-3'!$15:$17</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'Sch-3'!$S:$S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'Sch-1'!$A$1:$O$33</definedName>
    <definedName name="Z_D963BE1A_1920_4E18_8F54_07F354CCE224_.wvu.PrintArea" localSheetId="4" hidden="1">'Sch-1 Dis'!$A$1:$H$32</definedName>
    <definedName name="Z_D963BE1A_1920_4E18_8F54_07F354CCE224_.wvu.PrintArea" localSheetId="5" hidden="1">'Sch-2'!$A$1:$J$30</definedName>
    <definedName name="Z_D963BE1A_1920_4E18_8F54_07F354CCE224_.wvu.PrintArea" localSheetId="6" hidden="1">'Sch-2 Dis'!$A$1:$G$24</definedName>
    <definedName name="Z_D963BE1A_1920_4E18_8F54_07F354CCE224_.wvu.PrintArea" localSheetId="7" hidden="1">'Sch-3'!$A$1:$Q$33</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'Sch-3'!$15:$17</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7" hidden="1">'Sch-3'!$S:$S</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'Sch-1'!$A$1:$O$35</definedName>
    <definedName name="Z_E95B21C1_D936_4435_AF6F_90CF0B6A7506_.wvu.PrintArea" localSheetId="4" hidden="1">'Sch-1 Dis'!$A$1:$H$32</definedName>
    <definedName name="Z_E95B21C1_D936_4435_AF6F_90CF0B6A7506_.wvu.PrintArea" localSheetId="5" hidden="1">'Sch-2'!$A$1:$J$30</definedName>
    <definedName name="Z_E95B21C1_D936_4435_AF6F_90CF0B6A7506_.wvu.PrintArea" localSheetId="6" hidden="1">'Sch-2 Dis'!$A$1:$G$24</definedName>
    <definedName name="Z_E95B21C1_D936_4435_AF6F_90CF0B6A7506_.wvu.PrintArea" localSheetId="7" hidden="1">'Sch-3'!$A$1:$Q$35</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'Sch-3'!$15:$17</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95B21C1_D936_4435_AF6F_90CF0B6A7506_.wvu.Rows" localSheetId="7" hidden="1">'Sch-3'!#REF!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7" hidden="1">'Sch-3'!$S:$S</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'Sch-1'!$A$1:$O$35</definedName>
    <definedName name="Z_EF525F2E_18DE_47FD_A864_6F2A2CA91061_.wvu.PrintArea" localSheetId="4" hidden="1">'Sch-1 Dis'!$A$1:$H$32</definedName>
    <definedName name="Z_EF525F2E_18DE_47FD_A864_6F2A2CA91061_.wvu.PrintArea" localSheetId="5" hidden="1">'Sch-2'!$A$1:$J$30</definedName>
    <definedName name="Z_EF525F2E_18DE_47FD_A864_6F2A2CA91061_.wvu.PrintArea" localSheetId="6" hidden="1">'Sch-2 Dis'!$A$1:$G$24</definedName>
    <definedName name="Z_EF525F2E_18DE_47FD_A864_6F2A2CA91061_.wvu.PrintArea" localSheetId="7" hidden="1">'Sch-3'!$A$1:$Q$35</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'Sch-3'!$15:$17</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7" hidden="1">'Sch-3'!#REF!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'Sch-3'!$S:$S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'Sch-1'!$A$1:$O$33</definedName>
    <definedName name="Z_EFF9997F_F423_457E_8339_C5D06689EC0D_.wvu.PrintArea" localSheetId="4" hidden="1">'Sch-1 Dis'!$A$1:$H$32</definedName>
    <definedName name="Z_EFF9997F_F423_457E_8339_C5D06689EC0D_.wvu.PrintArea" localSheetId="5" hidden="1">'Sch-2'!$A$1:$J$30</definedName>
    <definedName name="Z_EFF9997F_F423_457E_8339_C5D06689EC0D_.wvu.PrintArea" localSheetId="6" hidden="1">'Sch-2 Dis'!$A$1:$G$24</definedName>
    <definedName name="Z_EFF9997F_F423_457E_8339_C5D06689EC0D_.wvu.PrintArea" localSheetId="7" hidden="1">'Sch-3'!$A$1:$Q$33</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'Sch-3'!$15:$17</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'Sch-3'!$Q:$U</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'Sch-1'!$A$1:$O$33</definedName>
    <definedName name="Z_FA8C7114_2E15_4727_B4B0_927BCE12D1A6_.wvu.PrintArea" localSheetId="4" hidden="1">'Sch-1 Dis'!$A$1:$H$32</definedName>
    <definedName name="Z_FA8C7114_2E15_4727_B4B0_927BCE12D1A6_.wvu.PrintArea" localSheetId="5" hidden="1">'Sch-2'!$A$1:$J$30</definedName>
    <definedName name="Z_FA8C7114_2E15_4727_B4B0_927BCE12D1A6_.wvu.PrintArea" localSheetId="6" hidden="1">'Sch-2 Dis'!$A$1:$G$24</definedName>
    <definedName name="Z_FA8C7114_2E15_4727_B4B0_927BCE12D1A6_.wvu.PrintArea" localSheetId="7" hidden="1">'Sch-3'!$A$1:$Q$33</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'Sch-3'!$15:$17</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'Sch-3'!$S:$S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'Sch-1'!$A$1:$O$35</definedName>
    <definedName name="Z_FE49A1A8_589E_4C61_B5F2_2DC8472D06ED_.wvu.PrintArea" localSheetId="4" hidden="1">'Sch-1 Dis'!$A$1:$H$32</definedName>
    <definedName name="Z_FE49A1A8_589E_4C61_B5F2_2DC8472D06ED_.wvu.PrintArea" localSheetId="5" hidden="1">'Sch-2'!$A$1:$J$30</definedName>
    <definedName name="Z_FE49A1A8_589E_4C61_B5F2_2DC8472D06ED_.wvu.PrintArea" localSheetId="6" hidden="1">'Sch-2 Dis'!$A$1:$G$24</definedName>
    <definedName name="Z_FE49A1A8_589E_4C61_B5F2_2DC8472D06ED_.wvu.PrintArea" localSheetId="7" hidden="1">'Sch-3'!$A$1:$Q$35</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'Sch-3'!$15:$17</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7" hidden="1">'Sch-3'!#REF!</definedName>
    <definedName name="Z_FE49A1A8_589E_4C61_B5F2_2DC8472D06ED_.wvu.Rows" localSheetId="12" hidden="1">'Sch-6'!$16:$20</definedName>
  </definedNames>
  <calcPr calcId="191029"/>
  <customWorkbookViews>
    <customWorkbookView name="Sandeep Panwar {संदीप पंवार} - Personal View" guid="{01BD8524-9381-4704-9D50-6C848948AE22}" mergeInterval="0" personalView="1" maximized="1" xWindow="-8" yWindow="-8" windowWidth="1936" windowHeight="1056" tabRatio="653" activeSheetId="19"/>
    <customWorkbookView name="Ankit Vaishnav {अंकित वैष्णव} - Personal View" guid="{87981F99-33D2-48F3-9138-10E7D5F1DFD3}" mergeInterval="0" personalView="1" maximized="1" xWindow="-8" yWindow="-8" windowWidth="1936" windowHeight="1048" tabRatio="875" activeSheetId="19"/>
    <customWorkbookView name="Kamal  Kumar Rathore {कमल कुमार राठौर} - Personal View" guid="{2BA1F3A4-7362-4C75-9E02-FB6308B23F40}" mergeInterval="0" personalView="1" maximized="1" xWindow="-8" yWindow="-8" windowWidth="1936" windowHeight="1056" tabRatio="875" activeSheetId="2"/>
    <customWorkbookView name="Himanshu Mittal {Himanshu Mittal} - Personal View" guid="{88CDEBAE-8E08-4224-B529-C4120559940A}" mergeInterval="0" personalView="1" maximized="1" xWindow="-9" yWindow="-9" windowWidth="1938" windowHeight="1048" tabRatio="875" activeSheetId="4"/>
    <customWorkbookView name="Ram Lal {Ram Lal} - Personal View" guid="{A8D67B77-0FCD-43C6-B55F-10F11F3996C9}" mergeInterval="0" personalView="1" maximized="1" xWindow="-8" yWindow="-8" windowWidth="1936" windowHeight="1056" tabRatio="875" activeSheetId="19"/>
    <customWorkbookView name="Parveen Kumar {प्रवीन सलूजा} - Personal View" guid="{2B22B4D9-734E-466D-B6F8-DF61D532EF69}" mergeInterval="0" personalView="1" maximized="1" windowWidth="1916" windowHeight="803" tabRatio="875" activeSheetId="9"/>
    <customWorkbookView name="Parveen Saluja - Personal View" guid="{7781E931-9022-448B-8CEA-16A952A0B08B}" mergeInterval="0" personalView="1" maximized="1" windowWidth="1362" windowHeight="543" tabRatio="875" activeSheetId="9"/>
    <customWorkbookView name="MANUJI CHAUBEY - Personal View" guid="{FE49A1A8-589E-4C61-B5F2-2DC8472D06ED}" mergeInterval="0" personalView="1" maximized="1" windowWidth="1362" windowHeight="556" tabRatio="875" activeSheetId="13"/>
    <customWorkbookView name="02405 - Personal View" guid="{EF525F2E-18DE-47FD-A864-6F2A2CA91061}" mergeInterval="0" personalView="1" maximized="1" xWindow="1" yWindow="1" windowWidth="1362" windowHeight="538" tabRatio="875" activeSheetId="2"/>
    <customWorkbookView name="Arun Tiwari         - Personal View" guid="{9C0E3A54-A1E4-4406-967B-FE168F751196}" mergeInterval="0" personalView="1" maximized="1" xWindow="1" yWindow="1" windowWidth="1362" windowHeight="496" tabRatio="875" activeSheetId="4" showComments="commIndAndComment"/>
    <customWorkbookView name="01487 - Personal View" guid="{E95B21C1-D936-4435-AF6F-90CF0B6A7506}" mergeInterval="0" personalView="1" maximized="1" windowWidth="1362" windowHeight="509" activeSheetId="19"/>
    <customWorkbookView name="Ajay - Personal View" guid="{B0EE7D76-5806-4718-BDAD-3A3EA691E5E4}" mergeInterval="0" personalView="1" maximized="1" xWindow="1" yWindow="1" windowWidth="1280" windowHeight="547" activeSheetId="11"/>
    <customWorkbookView name="00398 - Personal View" guid="{696D9240-6693-44E8-B9A4-2BFADD101EE2}" mergeInterval="0" personalView="1" maximized="1" xWindow="1" yWindow="1" windowWidth="1366" windowHeight="538" activeSheetId="2"/>
    <customWorkbookView name="20074 - Personal View" guid="{4F65FF32-EC61-4022-A399-2986D7B6B8B3}" mergeInterval="0" personalView="1" maximized="1" windowWidth="1020" windowHeight="568" activeSheetId="1"/>
    <customWorkbookView name="01209 - Personal View" guid="{58D82F59-8CF6-455F-B9F4-081499FDF243}" mergeInterval="0" personalView="1" maximized="1" xWindow="1" yWindow="1" windowWidth="1366" windowHeight="538" activeSheetId="2" showComments="commIndAndComment"/>
    <customWorkbookView name="admin - Personal View" guid="{B1277D53-29D6-4226-81E2-084FB62977B6}" mergeInterval="0" personalView="1" maximized="1" xWindow="1" yWindow="1" windowWidth="1024" windowHeight="538" activeSheetId="2"/>
    <customWorkbookView name="sanjoy das - Personal View" guid="{C39F923C-6CD3-45D8-86F8-6C4D806DDD7E}" mergeInterval="0" personalView="1" maximized="1" xWindow="1" yWindow="1" windowWidth="1280" windowHeight="762" activeSheetId="15"/>
    <customWorkbookView name="20587 - Personal View" guid="{9CA44E70-650F-49CD-967F-298619682CA2}" mergeInterval="0" personalView="1" maximized="1" xWindow="1" yWindow="1" windowWidth="1362" windowHeight="538" tabRatio="875" activeSheetId="2"/>
    <customWorkbookView name="00863 - Personal View" guid="{42E48991-4351-4471-8AF6-A35D24AE57E4}" mergeInterval="0" personalView="1" maximized="1" xWindow="1" yWindow="1" windowWidth="1366" windowHeight="577" tabRatio="875" activeSheetId="19"/>
    <customWorkbookView name="01758 - Personal View" guid="{5A07DBA2-29FE-46EA-8A64-6BF1FB7295C8}" mergeInterval="0" personalView="1" maximized="1" windowWidth="1020" windowHeight="596" tabRatio="875" activeSheetId="16"/>
    <customWorkbookView name="60001209 - Personal View" guid="{BE00177C-666B-4CCB-B6AF-EE8409A04F15}" mergeInterval="0" personalView="1" maximized="1" xWindow="1" yWindow="1" windowWidth="1362" windowHeight="538" tabRatio="875" activeSheetId="2"/>
    <customWorkbookView name="60001290 - Personal View" guid="{8020169D-1904-4071-9010-34C6BAD35472}" mergeInterval="0" personalView="1" maximized="1" xWindow="1" yWindow="1" windowWidth="1360" windowHeight="538" tabRatio="875" activeSheetId="19"/>
    <customWorkbookView name="60001855 - Personal View" guid="{EFF9997F-F423-457E-8339-C5D06689EC0D}" mergeInterval="0" personalView="1" maximized="1" windowWidth="1362" windowHeight="489" tabRatio="875" activeSheetId="2"/>
    <customWorkbookView name="Kaushalendra Singh - Personal View" guid="{D39E83F3-4061-47C5-8153-10B7C21D208A}" mergeInterval="0" personalView="1" maximized="1" windowWidth="1020" windowHeight="409" tabRatio="875" activeSheetId="12"/>
    <customWorkbookView name="A K Singh - Personal View" guid="{D963BE1A-1920-4E18-8F54-07F354CCE224}" mergeInterval="0" personalView="1" maximized="1" windowWidth="1276" windowHeight="798" tabRatio="875" activeSheetId="13" showComments="commIndAndComment"/>
    <customWorkbookView name="Prashanth Kumar Gade {प्रशांत जि} - Personal View" guid="{D545044E-B7FF-408B-A291-2187C526EC3D}" mergeInterval="0" personalView="1" maximized="1" windowWidth="1916" windowHeight="794" tabRatio="875" activeSheetId="15" showComments="commIndAndComment"/>
    <customWorkbookView name="Akhilesh Kumar Singh {अखिलेश कुमार सिंह} - Personal View" guid="{883F4F4D-A630-4132-B676-8201FF751979}" mergeInterval="0" personalView="1" maximized="1" windowWidth="1916" windowHeight="854" tabRatio="875" activeSheetId="4"/>
    <customWorkbookView name="Umesh Kumar Yadav {उमेश कुमार यादव} - Personal View" guid="{FA8C7114-2E15-4727-B4B0-927BCE12D1A6}" mergeInterval="0" personalView="1" maximized="1" windowWidth="1916" windowHeight="814" tabRatio="875" activeSheetId="4" showComments="commIndAndComment"/>
    <customWorkbookView name="Rahul {Rahul} - Personal View" guid="{483DCDBB-D1CA-4B11-85F4-FA65A96DCE29}" mergeInterval="0" personalView="1" maximized="1" windowWidth="1916" windowHeight="774" tabRatio="875" activeSheetId="19"/>
    <customWorkbookView name="Ram Lal - Personal View" guid="{97EFF801-2C6F-4063-9981-A39996328FAC}" mergeInterval="0" personalView="1" maximized="1" windowWidth="1362" windowHeight="542" tabRatio="875" activeSheetId="8"/>
    <customWorkbookView name="Kapil Mandil {कपिल मंडिल} - Personal View" guid="{585A669F-29FF-4D0D-B50C-5C677FB93FEB}" mergeInterval="0" personalView="1" maximized="1" xWindow="-9" yWindow="-9" windowWidth="1938" windowHeight="1048" tabRatio="875" activeSheetId="19"/>
    <customWorkbookView name="Rahul Mendhe {Rahul Mendhe} - Personal View" guid="{804C0530-632A-4E06-A9A2-093B6503F55F}" mergeInterval="0" personalView="1" maximized="1" xWindow="-8" yWindow="-8" windowWidth="1936" windowHeight="1056" tabRatio="875" activeSheetId="2"/>
    <customWorkbookView name="Venkatesh Karri {वेंकटेश कर्री} - Personal View" guid="{5C772B04-11E1-4A74-9F43-9A74EF38E5E2}" mergeInterval="0" personalView="1" maximized="1" xWindow="-8" yWindow="-8" windowWidth="1936" windowHeight="1056" tabRatio="875" activeSheetId="12"/>
  </customWorkbookViews>
</workbook>
</file>

<file path=xl/calcChain.xml><?xml version="1.0" encoding="utf-8"?>
<calcChain xmlns="http://schemas.openxmlformats.org/spreadsheetml/2006/main">
  <c r="B26" i="19" l="1"/>
  <c r="B25" i="19"/>
  <c r="B24" i="19"/>
  <c r="B23" i="19"/>
  <c r="B22" i="19"/>
  <c r="B21" i="19"/>
  <c r="P33" i="8" l="1"/>
  <c r="B33" i="8"/>
  <c r="P32" i="8"/>
  <c r="B32" i="8"/>
  <c r="P23" i="8"/>
  <c r="R23" i="8" s="1"/>
  <c r="S23" i="8" s="1"/>
  <c r="Q23" i="8" s="1"/>
  <c r="P22" i="8"/>
  <c r="R22" i="8" s="1"/>
  <c r="S22" i="8" s="1"/>
  <c r="Q22" i="8" s="1"/>
  <c r="P21" i="8"/>
  <c r="R21" i="8" s="1"/>
  <c r="S21" i="8" s="1"/>
  <c r="Q21" i="8" s="1"/>
  <c r="P20" i="8"/>
  <c r="R20" i="8" s="1"/>
  <c r="S20" i="8" s="1"/>
  <c r="Q20" i="8" s="1"/>
  <c r="P19" i="8"/>
  <c r="R19" i="8" s="1"/>
  <c r="S19" i="8" s="1"/>
  <c r="Q19" i="8" s="1"/>
  <c r="P18" i="8"/>
  <c r="R18" i="8" s="1"/>
  <c r="S18" i="8" s="1"/>
  <c r="Q18" i="8" s="1"/>
  <c r="C11" i="8"/>
  <c r="C10" i="8"/>
  <c r="C9" i="8"/>
  <c r="C8" i="8"/>
  <c r="A7" i="8"/>
  <c r="Q24" i="8" l="1"/>
  <c r="D17" i="9" s="1"/>
  <c r="P24" i="8"/>
  <c r="T19" i="4"/>
  <c r="T20" i="4"/>
  <c r="T21" i="4"/>
  <c r="T22" i="4"/>
  <c r="T23" i="4"/>
  <c r="R23" i="4"/>
  <c r="R22" i="4"/>
  <c r="R21" i="4"/>
  <c r="R20" i="4"/>
  <c r="R19" i="4"/>
  <c r="J22" i="6"/>
  <c r="J21" i="6"/>
  <c r="J20" i="6"/>
  <c r="J19" i="6"/>
  <c r="J18" i="6"/>
  <c r="F18" i="6"/>
  <c r="G18" i="6"/>
  <c r="H18" i="6"/>
  <c r="F19" i="6"/>
  <c r="G19" i="6"/>
  <c r="H19" i="6"/>
  <c r="F20" i="6"/>
  <c r="G20" i="6"/>
  <c r="H20" i="6"/>
  <c r="F21" i="6"/>
  <c r="G21" i="6"/>
  <c r="H21" i="6"/>
  <c r="F22" i="6"/>
  <c r="G22" i="6"/>
  <c r="H22" i="6"/>
  <c r="G17" i="6"/>
  <c r="H17" i="6"/>
  <c r="F17" i="6"/>
  <c r="A18" i="6"/>
  <c r="B18" i="6"/>
  <c r="C18" i="6"/>
  <c r="D18" i="6"/>
  <c r="E18" i="6"/>
  <c r="A19" i="6"/>
  <c r="B19" i="6"/>
  <c r="C19" i="6"/>
  <c r="D19" i="6"/>
  <c r="E19" i="6"/>
  <c r="A20" i="6"/>
  <c r="B20" i="6"/>
  <c r="C20" i="6"/>
  <c r="D20" i="6"/>
  <c r="E20" i="6"/>
  <c r="A21" i="6"/>
  <c r="B21" i="6"/>
  <c r="C21" i="6"/>
  <c r="D21" i="6"/>
  <c r="E21" i="6"/>
  <c r="A22" i="6"/>
  <c r="B22" i="6"/>
  <c r="C22" i="6"/>
  <c r="D22" i="6"/>
  <c r="E22" i="6"/>
  <c r="B17" i="6"/>
  <c r="C17" i="6"/>
  <c r="D17" i="6"/>
  <c r="E17" i="6"/>
  <c r="A17" i="6"/>
  <c r="N23" i="4"/>
  <c r="V23" i="4" s="1"/>
  <c r="N22" i="4"/>
  <c r="V22" i="4" s="1"/>
  <c r="N21" i="4"/>
  <c r="V21" i="4" s="1"/>
  <c r="N20" i="4"/>
  <c r="V20" i="4" s="1"/>
  <c r="N19" i="4"/>
  <c r="V19" i="4" s="1"/>
  <c r="I21" i="15" l="1"/>
  <c r="J21" i="15" s="1"/>
  <c r="I27" i="15"/>
  <c r="D19" i="11"/>
  <c r="J17" i="6"/>
  <c r="J23" i="6" s="1"/>
  <c r="N18" i="4" l="1"/>
  <c r="V18" i="4" l="1"/>
  <c r="V24" i="4" s="1"/>
  <c r="N24" i="4"/>
  <c r="T18" i="4"/>
  <c r="R18" i="4"/>
  <c r="N26" i="4" l="1"/>
  <c r="I15" i="15"/>
  <c r="J15" i="15" s="1"/>
  <c r="I16" i="15"/>
  <c r="D15" i="9"/>
  <c r="D18" i="9" s="1"/>
  <c r="D21" i="11" s="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32" i="4"/>
  <c r="B6" i="19" s="1"/>
  <c r="N32" i="4"/>
  <c r="D26" i="11" s="1"/>
  <c r="B33" i="4"/>
  <c r="C42" i="15" s="1"/>
  <c r="N33" i="4"/>
  <c r="F27" i="14" s="1"/>
  <c r="AA6" i="3"/>
  <c r="Z2" i="19" s="1"/>
  <c r="B8" i="3"/>
  <c r="B13" i="3"/>
  <c r="B2" i="2"/>
  <c r="B3" i="2"/>
  <c r="A1" i="13" l="1"/>
  <c r="A1" i="8"/>
  <c r="A43" i="20"/>
  <c r="A3" i="8"/>
  <c r="O21" i="15"/>
  <c r="D19" i="12" s="1"/>
  <c r="O22" i="15"/>
  <c r="G20" i="5"/>
  <c r="G21" i="5" s="1"/>
  <c r="A2" i="15"/>
  <c r="A1" i="11"/>
  <c r="A1" i="12"/>
  <c r="A1" i="9"/>
  <c r="A1" i="19"/>
  <c r="B2" i="3"/>
  <c r="I24" i="15"/>
  <c r="D9" i="6"/>
  <c r="F16" i="18"/>
  <c r="I26" i="20"/>
  <c r="I3" i="21" s="1"/>
  <c r="B8" i="9"/>
  <c r="A1" i="4"/>
  <c r="B26" i="11"/>
  <c r="I24" i="20"/>
  <c r="I1" i="21" s="1"/>
  <c r="B27" i="6"/>
  <c r="B21" i="7"/>
  <c r="E16" i="17"/>
  <c r="E16" i="16"/>
  <c r="K5" i="21"/>
  <c r="B28" i="20"/>
  <c r="AG6" i="19"/>
  <c r="AG7" i="19"/>
  <c r="AG8" i="19" s="1"/>
  <c r="AG9" i="19"/>
  <c r="I26" i="15"/>
  <c r="I20" i="15"/>
  <c r="J20" i="15" s="1"/>
  <c r="O20" i="15" s="1"/>
  <c r="D17" i="11"/>
  <c r="L4" i="21"/>
  <c r="K27" i="20"/>
  <c r="B22" i="9"/>
  <c r="B41" i="10"/>
  <c r="B9" i="10"/>
  <c r="A3" i="10"/>
  <c r="B10" i="11"/>
  <c r="D29" i="12"/>
  <c r="B9" i="12"/>
  <c r="A3" i="12"/>
  <c r="J23" i="13"/>
  <c r="F10" i="13"/>
  <c r="F26" i="14"/>
  <c r="B10" i="14"/>
  <c r="B8" i="14"/>
  <c r="A3" i="14"/>
  <c r="F41" i="15"/>
  <c r="F43" i="19"/>
  <c r="F40" i="19"/>
  <c r="C15" i="19"/>
  <c r="G3" i="21"/>
  <c r="A3" i="5"/>
  <c r="J26" i="6"/>
  <c r="D8" i="6"/>
  <c r="A1" i="6"/>
  <c r="B20" i="7"/>
  <c r="B9" i="7"/>
  <c r="A3" i="7"/>
  <c r="E24" i="9"/>
  <c r="B11" i="9"/>
  <c r="A7" i="9"/>
  <c r="E43" i="10"/>
  <c r="D14" i="10"/>
  <c r="B8" i="10"/>
  <c r="A1" i="10"/>
  <c r="B25" i="11"/>
  <c r="B9" i="11"/>
  <c r="A3" i="11"/>
  <c r="B29" i="12"/>
  <c r="B8" i="12"/>
  <c r="B23" i="13"/>
  <c r="F9" i="13"/>
  <c r="A3" i="13"/>
  <c r="B26" i="14"/>
  <c r="A1" i="14"/>
  <c r="C41" i="15"/>
  <c r="C12" i="15"/>
  <c r="B43" i="19"/>
  <c r="D4" i="20"/>
  <c r="L5" i="21"/>
  <c r="D8" i="21" s="1"/>
  <c r="A1" i="5"/>
  <c r="B26" i="6"/>
  <c r="D11" i="6"/>
  <c r="A7" i="6"/>
  <c r="G22" i="7"/>
  <c r="B8" i="7"/>
  <c r="A1" i="7"/>
  <c r="E23" i="9"/>
  <c r="B10" i="9"/>
  <c r="E42" i="10"/>
  <c r="B11" i="10"/>
  <c r="A7" i="10"/>
  <c r="D27" i="11"/>
  <c r="B8" i="11"/>
  <c r="B28" i="12"/>
  <c r="B11" i="12"/>
  <c r="A7" i="12"/>
  <c r="J24" i="13"/>
  <c r="F8" i="13"/>
  <c r="B25" i="14"/>
  <c r="B9" i="14"/>
  <c r="A7" i="14"/>
  <c r="F42" i="15"/>
  <c r="F42" i="19"/>
  <c r="F36" i="20"/>
  <c r="F18" i="20" s="1"/>
  <c r="I25" i="20"/>
  <c r="A3" i="4"/>
  <c r="A3" i="6"/>
  <c r="B10" i="7"/>
  <c r="B1" i="3"/>
  <c r="J27" i="6"/>
  <c r="D10" i="6"/>
  <c r="G21" i="7"/>
  <c r="B11" i="7"/>
  <c r="A7" i="7"/>
  <c r="B23" i="9"/>
  <c r="A3" i="9"/>
  <c r="B42" i="10"/>
  <c r="B10" i="10"/>
  <c r="B11" i="11"/>
  <c r="A7" i="11"/>
  <c r="D30" i="12"/>
  <c r="B24" i="13"/>
  <c r="F11" i="13"/>
  <c r="B42" i="19"/>
  <c r="G24" i="20" l="1"/>
  <c r="G1" i="21" s="1"/>
  <c r="I18" i="15"/>
  <c r="J18" i="15" s="1"/>
  <c r="O18" i="15" s="1"/>
  <c r="D21" i="12" s="1"/>
  <c r="D15" i="11"/>
  <c r="D24" i="11" s="1"/>
  <c r="I33" i="15"/>
  <c r="I31" i="15"/>
  <c r="J31" i="15" s="1"/>
  <c r="F31" i="20"/>
  <c r="F32" i="20" s="1"/>
  <c r="F14" i="20" s="1"/>
  <c r="O19" i="15"/>
  <c r="T16" i="4" s="1"/>
  <c r="D7" i="20"/>
  <c r="F7" i="20" s="1"/>
  <c r="I2" i="21"/>
  <c r="D14" i="20"/>
  <c r="D36" i="10"/>
  <c r="K4" i="21"/>
  <c r="D7" i="21" s="1"/>
  <c r="B27" i="20"/>
  <c r="L24" i="20" l="1"/>
  <c r="D19" i="20"/>
  <c r="O3" i="14"/>
  <c r="O9" i="14" s="1"/>
  <c r="N17" i="14" s="1"/>
  <c r="O7" i="14"/>
  <c r="D6" i="20"/>
  <c r="D15" i="12" l="1"/>
  <c r="L15" i="6"/>
  <c r="D17" i="12"/>
  <c r="L16" i="13"/>
  <c r="L19" i="13" s="1"/>
  <c r="E19" i="14" s="1"/>
  <c r="F19" i="14" s="1"/>
  <c r="T15" i="4"/>
  <c r="L1" i="21"/>
  <c r="K24" i="20"/>
  <c r="F6" i="20"/>
  <c r="F10" i="20" s="1"/>
  <c r="D10" i="20"/>
  <c r="L17" i="13" l="1"/>
  <c r="E17" i="14" s="1"/>
  <c r="F17" i="14" s="1"/>
  <c r="L18" i="13"/>
  <c r="E18" i="14" s="1"/>
  <c r="F18" i="14" s="1"/>
  <c r="L20" i="13"/>
  <c r="E20" i="14" s="1"/>
  <c r="F20" i="14" s="1"/>
  <c r="D25" i="12"/>
  <c r="AB17" i="19" s="1"/>
  <c r="A1" i="22" s="1"/>
  <c r="C19" i="10"/>
  <c r="C24" i="10" s="1"/>
  <c r="C25" i="10" s="1"/>
  <c r="D22" i="10" s="1"/>
  <c r="K1" i="21"/>
  <c r="D4" i="21" s="1"/>
  <c r="B24" i="20"/>
  <c r="D20" i="20"/>
  <c r="F21" i="14" l="1"/>
  <c r="G22" i="5" s="1"/>
  <c r="G23" i="5" s="1"/>
  <c r="H11" i="20" s="1"/>
  <c r="D11" i="20" s="1"/>
  <c r="F11" i="20" s="1"/>
  <c r="F12" i="20" s="1"/>
  <c r="C20" i="10"/>
  <c r="D17" i="10" s="1"/>
  <c r="K17" i="10" s="1"/>
  <c r="D33" i="20"/>
  <c r="F33" i="20" s="1"/>
  <c r="F34" i="20" s="1"/>
  <c r="F37" i="20" s="1"/>
  <c r="F38" i="20" s="1"/>
  <c r="F17" i="20" s="1"/>
  <c r="D16" i="20"/>
  <c r="L26" i="20" s="1"/>
  <c r="K22" i="10"/>
  <c r="A7" i="22"/>
  <c r="B7" i="22" s="1"/>
  <c r="D7" i="22" s="1"/>
  <c r="A11" i="22"/>
  <c r="B11" i="22" s="1"/>
  <c r="D11" i="22" s="1"/>
  <c r="A10" i="22"/>
  <c r="B10" i="22" s="1"/>
  <c r="D10" i="22" s="1"/>
  <c r="A6" i="22"/>
  <c r="B6" i="22" s="1"/>
  <c r="A9" i="22"/>
  <c r="B9" i="22" s="1"/>
  <c r="D9" i="22" s="1"/>
  <c r="A8" i="22"/>
  <c r="B8" i="22" s="1"/>
  <c r="D8" i="22" s="1"/>
  <c r="D12" i="20" l="1"/>
  <c r="F15" i="20"/>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<sst xmlns="http://schemas.openxmlformats.org/spreadsheetml/2006/main" count="843" uniqueCount="504">
  <si>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</si>
  <si>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</si>
  <si>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</si>
  <si>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</si>
  <si>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</si>
  <si>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</si>
  <si>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</si>
  <si>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</si>
  <si>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</si>
  <si>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</si>
  <si>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</si>
  <si>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</si>
  <si>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</si>
  <si>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</si>
  <si>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</si>
  <si>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</si>
  <si>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</si>
  <si>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</si>
  <si>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</si>
  <si>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</si>
  <si>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</si>
  <si>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</si>
  <si>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</si>
  <si>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</si>
  <si>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</si>
  <si>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</si>
  <si>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</si>
  <si>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</si>
  <si>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</si>
  <si>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</si>
  <si>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</si>
  <si>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</si>
  <si>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</si>
  <si>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</si>
  <si>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</si>
  <si>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</si>
  <si>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</si>
  <si>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</si>
  <si>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</si>
  <si>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</si>
  <si>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</si>
  <si>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</si>
  <si>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</si>
  <si>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</si>
  <si>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</si>
  <si>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</si>
  <si>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</si>
  <si>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</si>
  <si>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</si>
  <si>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</si>
  <si>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</si>
  <si>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</si>
  <si>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</si>
  <si>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</si>
  <si>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</si>
  <si>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</si>
  <si>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</si>
  <si>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</si>
  <si>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</si>
  <si>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</si>
  <si>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</si>
  <si>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</si>
  <si>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</si>
  <si>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</si>
  <si>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</si>
  <si>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</si>
  <si>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</si>
  <si>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</si>
  <si>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</si>
  <si>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</si>
  <si>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</si>
  <si>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</si>
  <si>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</si>
  <si>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</si>
  <si>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</si>
  <si>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</si>
  <si>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</si>
  <si>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</si>
  <si>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</si>
  <si>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</si>
  <si>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</si>
  <si>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</si>
  <si>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</si>
  <si>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</si>
  <si>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</si>
  <si>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</si>
  <si>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</si>
  <si>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</si>
  <si>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</si>
  <si>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</si>
  <si>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</si>
  <si>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</si>
  <si>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</si>
  <si>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</si>
  <si>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</si>
  <si>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</si>
  <si>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</si>
  <si>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</si>
  <si>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</si>
  <si>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</si>
  <si>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</si>
  <si>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</si>
  <si>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</si>
  <si>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</si>
  <si>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</si>
  <si>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</si>
  <si>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</si>
  <si>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</si>
  <si>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</si>
  <si>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</si>
  <si>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</si>
  <si>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</si>
  <si>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</si>
  <si>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</si>
  <si>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</si>
  <si>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</si>
  <si>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</si>
  <si>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</si>
  <si>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</si>
  <si>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</si>
  <si>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</si>
  <si>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</si>
  <si>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</si>
  <si>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</si>
  <si>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</si>
  <si>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</si>
  <si>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</si>
  <si>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</si>
  <si>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</si>
  <si>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</si>
  <si>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</si>
  <si>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</si>
  <si>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</si>
  <si>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</si>
  <si>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</si>
  <si>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</si>
  <si>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</si>
  <si>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</si>
  <si>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</si>
  <si>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</si>
  <si>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</si>
  <si>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</si>
  <si>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</si>
  <si>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</si>
  <si>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</si>
  <si>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</si>
  <si>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</si>
  <si>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</si>
  <si>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</si>
  <si>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</si>
  <si>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</si>
  <si>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</si>
  <si>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</si>
  <si>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</si>
  <si>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</si>
  <si>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</si>
  <si>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</si>
  <si>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</si>
  <si>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</si>
  <si>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</si>
  <si>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</si>
  <si>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</si>
  <si>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</si>
  <si>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</si>
  <si>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</si>
  <si>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</si>
  <si>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</si>
  <si>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</si>
  <si>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</si>
  <si>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</si>
  <si>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</si>
  <si>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</si>
  <si>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</si>
  <si>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</si>
  <si>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</si>
  <si>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</si>
  <si>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</si>
  <si>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</si>
  <si>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</si>
  <si>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</si>
  <si>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</si>
  <si>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</si>
  <si>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</si>
  <si>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</si>
  <si>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Sch-7</t>
  </si>
  <si>
    <t>As per Percent on Sch-7</t>
  </si>
  <si>
    <t>Unit</t>
  </si>
  <si>
    <t>All values are in Indian Rupees.</t>
  </si>
  <si>
    <t>SI. No.</t>
  </si>
  <si>
    <t>Qty.</t>
  </si>
  <si>
    <t>Unit Ex-works price</t>
  </si>
  <si>
    <t>Total Ex-works price</t>
  </si>
  <si>
    <t>Description</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</si>
  <si>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</si>
  <si>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</si>
  <si>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</si>
  <si>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</si>
  <si>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</si>
  <si>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</si>
  <si>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</si>
  <si>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</si>
  <si>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</si>
  <si>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</si>
  <si>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</si>
  <si>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</si>
  <si>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</si>
  <si>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</si>
  <si>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</si>
  <si>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</si>
  <si>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</si>
  <si>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</si>
  <si>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</si>
  <si>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</si>
  <si>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</si>
  <si>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</si>
  <si>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</si>
  <si>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</si>
  <si>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</si>
  <si>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</si>
  <si>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</si>
  <si>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</si>
  <si>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</si>
  <si>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</si>
  <si>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</si>
  <si>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</si>
  <si>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</si>
  <si>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</si>
  <si>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</si>
  <si>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</si>
  <si>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</si>
  <si>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</si>
  <si>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</si>
  <si>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</si>
  <si>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</si>
  <si>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</si>
  <si>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</si>
  <si>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</si>
  <si>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</si>
  <si>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</si>
  <si>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</si>
  <si>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</si>
  <si>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</si>
  <si>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</si>
  <si>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</si>
  <si>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</si>
  <si>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</si>
  <si>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</si>
  <si>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</si>
  <si>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</si>
  <si>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</si>
  <si>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</si>
  <si>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</si>
  <si>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</si>
  <si>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</si>
  <si>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</si>
  <si>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</si>
  <si>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</si>
  <si>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</si>
  <si>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</si>
  <si>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</si>
  <si>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</si>
  <si>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</si>
  <si>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</si>
  <si>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</si>
  <si>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</si>
  <si>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</si>
  <si>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</si>
  <si>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</si>
  <si>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</si>
  <si>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</si>
  <si>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</si>
  <si>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</si>
  <si>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</si>
  <si>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</si>
  <si>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</si>
  <si>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</si>
  <si>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</si>
  <si>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</si>
  <si>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</si>
  <si>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</si>
  <si>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</si>
  <si>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</si>
  <si>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</si>
  <si>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</si>
  <si>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</si>
  <si>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</si>
  <si>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</si>
  <si>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</si>
  <si>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</si>
  <si>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</si>
  <si>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</si>
  <si>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</si>
  <si>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</si>
  <si>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</si>
  <si>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</si>
  <si>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</si>
  <si>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</si>
  <si>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</si>
  <si>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</si>
  <si>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</si>
  <si>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</si>
  <si>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</si>
  <si>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</si>
  <si>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</si>
  <si>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</si>
  <si>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</si>
  <si>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</si>
  <si>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</si>
  <si>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</si>
  <si>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</si>
  <si>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</si>
  <si>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</si>
  <si>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</si>
  <si>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</si>
  <si>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</si>
  <si>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</si>
  <si>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</si>
  <si>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</si>
  <si>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</si>
  <si>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</si>
  <si>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</si>
  <si>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</si>
  <si>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</si>
  <si>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</si>
  <si>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</si>
  <si>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</si>
  <si>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</si>
  <si>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</si>
  <si>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</si>
  <si>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</si>
  <si>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</si>
  <si>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</si>
  <si>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</si>
  <si>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</si>
  <si>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</si>
  <si>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</si>
  <si>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</si>
  <si>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</si>
  <si>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</si>
  <si>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</si>
  <si>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</si>
  <si>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</si>
  <si>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</si>
  <si>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</si>
  <si>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</si>
  <si>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</si>
  <si>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</si>
  <si>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</si>
  <si>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</si>
  <si>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</si>
  <si>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</si>
  <si>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</si>
  <si>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</si>
  <si>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</si>
  <si>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</si>
  <si>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</si>
  <si>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</si>
  <si>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</si>
  <si>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</si>
  <si>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</si>
  <si>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</si>
  <si>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</si>
  <si>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</si>
  <si>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</si>
  <si>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</si>
  <si>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</si>
  <si>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</si>
  <si>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</si>
  <si>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</si>
  <si>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</si>
  <si>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</si>
  <si>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</si>
  <si>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</si>
  <si>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</si>
  <si>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</si>
  <si>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</si>
  <si>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</si>
  <si>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</si>
  <si>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</si>
  <si>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</si>
  <si>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</si>
  <si>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</si>
  <si>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</si>
  <si>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</si>
  <si>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</si>
  <si>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</si>
  <si>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</si>
  <si>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</si>
  <si>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</si>
  <si>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</si>
  <si>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</si>
  <si>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</si>
  <si>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</si>
  <si>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</si>
  <si>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</si>
  <si>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</si>
  <si>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</si>
  <si>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</si>
  <si>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</si>
  <si>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</si>
  <si>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</si>
  <si>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</si>
  <si>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</si>
  <si>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</si>
  <si>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</si>
  <si>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</si>
  <si>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</si>
  <si>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</si>
  <si>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</si>
  <si>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</si>
  <si>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</si>
  <si>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</si>
  <si>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</si>
  <si>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</si>
  <si>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</si>
  <si>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</si>
  <si>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</si>
  <si>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</si>
  <si>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</si>
  <si>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</si>
  <si>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</si>
  <si>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</si>
  <si>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</si>
  <si>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</si>
  <si>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</si>
  <si>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</si>
  <si>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</si>
  <si>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</si>
  <si>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</si>
  <si>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</si>
  <si>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</si>
  <si>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</si>
  <si>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</si>
  <si>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</si>
  <si>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</si>
  <si>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</si>
  <si>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</si>
  <si>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</si>
  <si>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</si>
  <si>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</si>
  <si>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</si>
  <si>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</si>
  <si>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</si>
  <si>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</si>
  <si>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</si>
  <si>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</si>
  <si>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</si>
  <si>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</si>
  <si>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</si>
  <si>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</si>
  <si>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</si>
  <si>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</si>
  <si>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</si>
  <si>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</si>
  <si>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</si>
  <si>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</si>
  <si>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</si>
  <si>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 Local Transportation, In-transit Insurance and loading</t>
  </si>
  <si>
    <t>i</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</si>
  <si>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</si>
  <si>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</si>
  <si>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</si>
  <si>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t>Ex-works price of Plant and Equipment including Type Test Charges &amp; Supervision charges</t>
  </si>
  <si>
    <t xml:space="preserve">SUPPLY BOQ                              </t>
  </si>
  <si>
    <t>765kV, 3150A, 50kA Circuit Breaker(3-Phase) with closing resistor (withsupport structure)</t>
  </si>
  <si>
    <t>765kV, 3150A, 50kA Circuit Breaker(3-Phase) without closing resistor(with support structure)</t>
  </si>
  <si>
    <t>420kV, 3150A, 63KA Circuit Breaker (3-Phase) with closing resistor with support structure</t>
  </si>
  <si>
    <t>420kV, 3150A, 63kA Circuit Breaker (3-Phase) without closing resistorand with Support Structure</t>
  </si>
  <si>
    <t>245kV, 1600A, 50KA Circuit Breaker(3-Phase) with support structure</t>
  </si>
  <si>
    <t>CONTROLLED SWITCHING DEVICE FOR  3-PH CIRCUIT BREAKER.</t>
  </si>
  <si>
    <t xml:space="preserve">Date  : </t>
  </si>
  <si>
    <t>Place:</t>
  </si>
  <si>
    <t>Goods to be supplied, including Type Test Charges for Tests to be conducted</t>
  </si>
  <si>
    <t>Activity Header</t>
  </si>
  <si>
    <t>PR Activity No</t>
  </si>
  <si>
    <t>Service Code</t>
  </si>
  <si>
    <t>SAC (Service Accounting Codes)</t>
  </si>
  <si>
    <t>Quantity</t>
  </si>
  <si>
    <t>Unit Erection  Charges</t>
  </si>
  <si>
    <t>Total Erection   Charges</t>
  </si>
  <si>
    <t>Total GST as confirmed by Bidder</t>
  </si>
  <si>
    <t>Revaluation of J column</t>
  </si>
  <si>
    <t>Tax Calculation</t>
  </si>
  <si>
    <t xml:space="preserve"> Total Supervision Charges</t>
  </si>
  <si>
    <t>GRAND TOTAL [1+2]</t>
  </si>
  <si>
    <t># In case the bidder leaves the cell for confirmation of the SAC and/or  GST rate “blank”,  the SAC and corresponding GST rate indicated by the Employer shall be deemed to be the one confirmed by the Bidder.</t>
  </si>
  <si>
    <t>Whether SAC in column '4A’ is confirmed. If not  indicate applicable the SAC #</t>
  </si>
  <si>
    <t>Whether  rate of GST in column ‘4C’ is confirmed. If not  indicate applicable rate of GST #</t>
  </si>
  <si>
    <t>GRAND TOTAL [1+2+3+4]</t>
  </si>
  <si>
    <t>Schedule-3 : Supervision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</si>
  <si>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</si>
  <si>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and </t>
    </r>
    <r>
      <rPr>
        <b/>
        <sz val="12"/>
        <rFont val="Book Antiqua"/>
        <family val="1"/>
      </rPr>
      <t>Supervision Charges</t>
    </r>
    <r>
      <rPr>
        <sz val="12"/>
        <rFont val="Book Antiqua"/>
        <family val="1"/>
      </rPr>
      <t xml:space="preserve"> specified in Schedule No. 3 </t>
    </r>
    <r>
      <rPr>
        <b/>
        <sz val="12"/>
        <rFont val="Book Antiqua"/>
        <family val="1"/>
      </rPr>
      <t>of</t>
    </r>
    <r>
      <rPr>
        <sz val="12"/>
        <rFont val="Book Antiqua"/>
        <family val="1"/>
      </rPr>
      <t xml:space="preserve"> the Price Schedule in this Second Envelope; by the Indian Laws.</t>
    </r>
  </si>
  <si>
    <t xml:space="preserve">SERVICE BOQ                             </t>
  </si>
  <si>
    <t>Supervision of Erection, Testing and comissioning of 220kV, 3-Phase Circuit Breaker</t>
  </si>
  <si>
    <t>Supervision of Erection, Testing and comissioning of 765 kV, Circuit Breaker (3-Phase) with closing resistor (with supportstructure)</t>
  </si>
  <si>
    <t>Supervision of Erection, Testing and comissioning of 765 kV, Circuit Breaker (3-Phase)  without closing resistor(with supportstructure)</t>
  </si>
  <si>
    <t>Supervision of Erection, Testing and comissioning of 400 kV, Circuit Breaker (3-Phase)with closing resistor (with support structure)</t>
  </si>
  <si>
    <t>Supervision of Erection, Testing and comissioning of 400 kV, Circuit Breaker (3-Phase)  without closing resistor(with supportstructure)</t>
  </si>
  <si>
    <t>Testing and comissioning  of Controlled switching device as per the TECHNICAL SPECIFICATION</t>
  </si>
  <si>
    <t>SET</t>
  </si>
  <si>
    <t>Circuit Breaker Package -CB02 associated with Bulk Procurement of Substation.</t>
  </si>
  <si>
    <t>CC/NT/G-CB/DOM/A00/23/00547</t>
  </si>
  <si>
    <t>CB02</t>
  </si>
  <si>
    <t>Unit Freight, In –transit Insurance &amp; loading Charges 
(per 500km)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</si>
</sst>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409]dd\-mmm\-yy;@"/>
    <numFmt numFmtId="177" formatCode="_(* #,##0_);_(* \(#,##0\);_(* &quot;-&quot;??_);_(@_)"/>
    <numFmt numFmtId="178" formatCode="0.0000000000%"/>
  </numFmts>
  <fonts count="63">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1"/>
      <color rgb="FFFF0000"/>
      <name val="Cambria"/>
      <family val="1"/>
    </font>
    <font>
      <sz val="14"/>
      <name val="Book Antiqua"/>
      <family val="1"/>
    </font>
    <font>
      <b/>
      <sz val="14"/>
      <name val="Book Antiqua"/>
      <family val="1"/>
    </font>
    <font>
      <b/>
      <sz val="16"/>
      <name val="Book Antiqua"/>
      <family val="1"/>
    </font>
    <font>
      <b/>
      <sz val="12"/>
      <color indexed="9"/>
      <name val="Book Antiqua"/>
      <family val="1"/>
    </font>
    <font>
      <b/>
      <sz val="12"/>
      <name val="Calibri"/>
      <family val="2"/>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1">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6"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3" fillId="0" borderId="0"/>
    <xf numFmtId="0" fontId="16" fillId="0" borderId="0"/>
    <xf numFmtId="0" fontId="33"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6"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36">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1" applyFont="1" applyBorder="1" applyAlignment="1" applyProtection="1">
      <alignment vertical="center"/>
      <protection hidden="1"/>
    </xf>
    <xf numFmtId="0" fontId="4" fillId="0" borderId="0" xfId="31" applyFont="1" applyBorder="1" applyAlignment="1" applyProtection="1">
      <alignment vertical="center"/>
      <protection hidden="1"/>
    </xf>
    <xf numFmtId="0" fontId="20" fillId="0" borderId="0" xfId="31" applyFont="1" applyBorder="1" applyAlignment="1" applyProtection="1">
      <alignment vertical="center"/>
      <protection hidden="1"/>
    </xf>
    <xf numFmtId="0" fontId="20" fillId="0" borderId="0" xfId="31" applyFont="1" applyAlignment="1" applyProtection="1">
      <alignment vertical="center"/>
      <protection hidden="1"/>
    </xf>
    <xf numFmtId="0" fontId="20" fillId="0" borderId="0" xfId="31" applyFont="1" applyProtection="1">
      <protection hidden="1"/>
    </xf>
    <xf numFmtId="0" fontId="1" fillId="0" borderId="0" xfId="31" applyProtection="1">
      <protection hidden="1"/>
    </xf>
    <xf numFmtId="0" fontId="5" fillId="0" borderId="0" xfId="31" applyFont="1" applyBorder="1" applyAlignment="1" applyProtection="1">
      <alignment vertical="center"/>
      <protection hidden="1"/>
    </xf>
    <xf numFmtId="0" fontId="5" fillId="0" borderId="5" xfId="31" applyFont="1" applyBorder="1" applyAlignment="1" applyProtection="1">
      <alignment vertical="center"/>
      <protection hidden="1"/>
    </xf>
    <xf numFmtId="0" fontId="5" fillId="0" borderId="6" xfId="31" applyFont="1" applyBorder="1" applyAlignment="1" applyProtection="1">
      <alignment vertical="center"/>
      <protection hidden="1"/>
    </xf>
    <xf numFmtId="0" fontId="5" fillId="0" borderId="7" xfId="31" applyFont="1" applyBorder="1" applyAlignment="1" applyProtection="1">
      <alignment vertical="center"/>
      <protection hidden="1"/>
    </xf>
    <xf numFmtId="0" fontId="24" fillId="0" borderId="6" xfId="31" applyFont="1" applyBorder="1" applyAlignment="1" applyProtection="1">
      <alignment vertical="center"/>
      <protection hidden="1"/>
    </xf>
    <xf numFmtId="0" fontId="1" fillId="0" borderId="0" xfId="31" applyAlignment="1" applyProtection="1">
      <alignment vertical="center"/>
      <protection hidden="1"/>
    </xf>
    <xf numFmtId="0" fontId="19" fillId="0" borderId="6" xfId="31" applyFont="1" applyBorder="1" applyAlignment="1" applyProtection="1">
      <alignment vertical="center"/>
      <protection hidden="1"/>
    </xf>
    <xf numFmtId="0" fontId="1" fillId="0" borderId="0" xfId="31" applyBorder="1" applyAlignment="1" applyProtection="1">
      <alignment vertical="center"/>
      <protection hidden="1"/>
    </xf>
    <xf numFmtId="0" fontId="26" fillId="0" borderId="5" xfId="31" applyFont="1" applyBorder="1" applyAlignment="1" applyProtection="1">
      <alignment vertical="center"/>
      <protection hidden="1"/>
    </xf>
    <xf numFmtId="0" fontId="26" fillId="0" borderId="0" xfId="31" applyFont="1" applyBorder="1" applyAlignment="1" applyProtection="1">
      <alignment vertical="center"/>
      <protection hidden="1"/>
    </xf>
    <xf numFmtId="0" fontId="19" fillId="0" borderId="7" xfId="31" applyFont="1" applyBorder="1" applyAlignment="1" applyProtection="1">
      <alignment vertical="center"/>
      <protection hidden="1"/>
    </xf>
    <xf numFmtId="0" fontId="5" fillId="0" borderId="0" xfId="31" applyFont="1" applyAlignment="1" applyProtection="1">
      <alignment vertical="center"/>
      <protection hidden="1"/>
    </xf>
    <xf numFmtId="0" fontId="5" fillId="0" borderId="8" xfId="31" applyFont="1" applyBorder="1" applyAlignment="1" applyProtection="1">
      <alignment vertical="center"/>
      <protection hidden="1"/>
    </xf>
    <xf numFmtId="0" fontId="19" fillId="0" borderId="0" xfId="31" applyFont="1" applyAlignment="1" applyProtection="1">
      <alignment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2" applyFont="1" applyFill="1" applyAlignment="1" applyProtection="1">
      <alignment vertical="top"/>
      <protection hidden="1"/>
    </xf>
    <xf numFmtId="0" fontId="16" fillId="0" borderId="0" xfId="32"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1" applyFont="1" applyAlignment="1" applyProtection="1">
      <alignment vertical="top"/>
      <protection hidden="1"/>
    </xf>
    <xf numFmtId="0" fontId="27" fillId="0" borderId="0" xfId="31" applyFont="1" applyFill="1" applyAlignment="1" applyProtection="1">
      <alignment horizontal="center" vertical="center"/>
      <protection hidden="1"/>
    </xf>
    <xf numFmtId="0" fontId="15" fillId="0" borderId="0" xfId="31" applyFont="1" applyAlignment="1" applyProtection="1">
      <alignment vertical="center"/>
      <protection hidden="1"/>
    </xf>
    <xf numFmtId="0" fontId="16" fillId="0" borderId="0" xfId="31" applyFont="1" applyAlignment="1" applyProtection="1">
      <alignment vertical="center"/>
      <protection hidden="1"/>
    </xf>
    <xf numFmtId="0" fontId="15" fillId="0" borderId="0" xfId="34" applyFont="1" applyFill="1" applyAlignment="1" applyProtection="1">
      <alignment vertical="top"/>
      <protection hidden="1"/>
    </xf>
    <xf numFmtId="0" fontId="16" fillId="0" borderId="0" xfId="31" applyFont="1" applyFill="1" applyAlignment="1" applyProtection="1">
      <alignment vertical="top"/>
      <protection hidden="1"/>
    </xf>
    <xf numFmtId="0" fontId="27" fillId="0" borderId="0" xfId="31" applyFont="1" applyFill="1" applyAlignment="1" applyProtection="1">
      <alignment vertical="center"/>
      <protection hidden="1"/>
    </xf>
    <xf numFmtId="175" fontId="15" fillId="0" borderId="9" xfId="31" applyNumberFormat="1" applyFont="1" applyBorder="1" applyAlignment="1" applyProtection="1">
      <alignment horizontal="center" vertical="center"/>
      <protection hidden="1"/>
    </xf>
    <xf numFmtId="0" fontId="16" fillId="0" borderId="10" xfId="31" applyFont="1" applyBorder="1" applyAlignment="1" applyProtection="1">
      <alignment horizontal="center" vertical="center"/>
      <protection hidden="1"/>
    </xf>
    <xf numFmtId="0" fontId="16" fillId="0" borderId="11" xfId="31" applyFont="1" applyBorder="1" applyAlignment="1" applyProtection="1">
      <alignment horizontal="justify" vertical="center" wrapText="1"/>
      <protection hidden="1"/>
    </xf>
    <xf numFmtId="0" fontId="15" fillId="2" borderId="11" xfId="31" applyFont="1" applyFill="1" applyBorder="1" applyAlignment="1" applyProtection="1">
      <alignment vertical="center" wrapText="1"/>
      <protection hidden="1"/>
    </xf>
    <xf numFmtId="0" fontId="16" fillId="0" borderId="11" xfId="31" applyNumberFormat="1" applyFont="1" applyBorder="1" applyAlignment="1" applyProtection="1">
      <alignment horizontal="justify" vertical="center" wrapText="1"/>
      <protection hidden="1"/>
    </xf>
    <xf numFmtId="0" fontId="16" fillId="0" borderId="10" xfId="31" applyFont="1" applyBorder="1" applyAlignment="1" applyProtection="1">
      <alignment vertical="center"/>
      <protection hidden="1"/>
    </xf>
    <xf numFmtId="0" fontId="16" fillId="0" borderId="12" xfId="31" applyFont="1" applyBorder="1" applyAlignment="1" applyProtection="1">
      <alignment vertical="center"/>
      <protection hidden="1"/>
    </xf>
    <xf numFmtId="0" fontId="16" fillId="0" borderId="0" xfId="31" applyFont="1" applyBorder="1" applyAlignment="1" applyProtection="1">
      <alignment vertical="center"/>
      <protection hidden="1"/>
    </xf>
    <xf numFmtId="0" fontId="15" fillId="0" borderId="0" xfId="31" applyFont="1" applyFill="1" applyBorder="1" applyAlignment="1" applyProtection="1">
      <alignment vertical="center" wrapText="1"/>
      <protection hidden="1"/>
    </xf>
    <xf numFmtId="4" fontId="15" fillId="0" borderId="0" xfId="31" applyNumberFormat="1" applyFont="1" applyBorder="1" applyAlignment="1" applyProtection="1">
      <alignment vertical="center"/>
      <protection hidden="1"/>
    </xf>
    <xf numFmtId="0" fontId="16" fillId="0" borderId="0" xfId="31" applyFont="1" applyAlignment="1" applyProtection="1">
      <alignment horizontal="left" vertical="center" wrapText="1"/>
      <protection hidden="1"/>
    </xf>
    <xf numFmtId="0" fontId="16" fillId="0" borderId="0" xfId="31" applyFont="1" applyAlignment="1" applyProtection="1">
      <alignment horizontal="right" vertical="center"/>
      <protection hidden="1"/>
    </xf>
    <xf numFmtId="0" fontId="16" fillId="0" borderId="0" xfId="31" applyFont="1" applyBorder="1" applyAlignment="1" applyProtection="1">
      <alignment horizontal="left" vertical="center"/>
      <protection hidden="1"/>
    </xf>
    <xf numFmtId="0" fontId="6" fillId="0" borderId="0" xfId="31" applyFont="1" applyAlignment="1" applyProtection="1">
      <alignment horizontal="center" vertical="top"/>
      <protection hidden="1"/>
    </xf>
    <xf numFmtId="0" fontId="15" fillId="0" borderId="4" xfId="31" applyFont="1" applyFill="1" applyBorder="1" applyAlignment="1" applyProtection="1">
      <alignment vertical="top"/>
      <protection hidden="1"/>
    </xf>
    <xf numFmtId="0" fontId="15" fillId="0" borderId="9" xfId="31" applyFont="1" applyBorder="1" applyAlignment="1" applyProtection="1">
      <alignment horizontal="justify" vertical="top" wrapText="1"/>
      <protection hidden="1"/>
    </xf>
    <xf numFmtId="0" fontId="15" fillId="0" borderId="9" xfId="31" applyFont="1" applyBorder="1" applyAlignment="1" applyProtection="1">
      <alignment horizontal="right" vertical="center" wrapText="1" indent="5"/>
      <protection hidden="1"/>
    </xf>
    <xf numFmtId="0" fontId="16" fillId="0" borderId="12" xfId="31" applyFont="1" applyBorder="1" applyAlignment="1" applyProtection="1">
      <alignment horizontal="center" vertical="center"/>
      <protection hidden="1"/>
    </xf>
    <xf numFmtId="0" fontId="16" fillId="0" borderId="0" xfId="31" applyFont="1" applyAlignment="1" applyProtection="1">
      <alignment horizontal="left" vertical="center"/>
      <protection hidden="1"/>
    </xf>
    <xf numFmtId="0" fontId="5" fillId="0" borderId="0" xfId="31"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2"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1" applyNumberFormat="1" applyFont="1" applyFill="1" applyBorder="1" applyAlignment="1" applyProtection="1">
      <alignment horizontal="left" vertical="center" indent="1"/>
      <protection hidden="1"/>
    </xf>
    <xf numFmtId="0" fontId="16" fillId="0" borderId="0" xfId="34" applyFont="1" applyAlignment="1" applyProtection="1">
      <alignment horizontal="left" vertical="center" indent="1"/>
      <protection hidden="1"/>
    </xf>
    <xf numFmtId="0" fontId="16" fillId="0" borderId="0" xfId="31"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2" applyFont="1" applyFill="1" applyAlignment="1" applyProtection="1">
      <alignment vertical="center"/>
      <protection hidden="1"/>
    </xf>
    <xf numFmtId="0" fontId="16" fillId="0" borderId="0" xfId="32" applyFont="1" applyBorder="1" applyAlignment="1" applyProtection="1">
      <alignment horizontal="left" vertical="center"/>
      <protection hidden="1"/>
    </xf>
    <xf numFmtId="0" fontId="16" fillId="0" borderId="0" xfId="32" applyFont="1" applyFill="1" applyAlignment="1" applyProtection="1">
      <alignment vertical="center"/>
      <protection hidden="1"/>
    </xf>
    <xf numFmtId="0" fontId="16" fillId="0" borderId="0" xfId="32" applyFont="1" applyFill="1" applyBorder="1" applyAlignment="1" applyProtection="1">
      <alignment vertical="center"/>
      <protection hidden="1"/>
    </xf>
    <xf numFmtId="0" fontId="15" fillId="0" borderId="0" xfId="32" applyFont="1" applyAlignment="1" applyProtection="1">
      <alignment horizontal="left" vertical="center"/>
      <protection hidden="1"/>
    </xf>
    <xf numFmtId="0" fontId="15" fillId="0" borderId="6" xfId="31" applyNumberFormat="1" applyFont="1" applyFill="1" applyBorder="1" applyAlignment="1" applyProtection="1">
      <alignment horizontal="right" vertical="center" indent="5"/>
      <protection hidden="1"/>
    </xf>
    <xf numFmtId="4" fontId="15" fillId="0" borderId="9" xfId="31" applyNumberFormat="1" applyFont="1" applyFill="1" applyBorder="1" applyAlignment="1" applyProtection="1">
      <alignment vertical="center"/>
      <protection hidden="1"/>
    </xf>
    <xf numFmtId="0" fontId="16" fillId="0" borderId="0" xfId="32" applyFont="1" applyFill="1" applyAlignment="1" applyProtection="1">
      <alignment horizontal="left" vertical="center"/>
      <protection hidden="1"/>
    </xf>
    <xf numFmtId="0" fontId="15" fillId="0" borderId="0" xfId="31" applyFont="1" applyAlignment="1" applyProtection="1">
      <alignment horizontal="left" vertical="top" wrapText="1"/>
      <protection hidden="1"/>
    </xf>
    <xf numFmtId="0" fontId="15" fillId="0" borderId="9" xfId="31" applyFont="1" applyBorder="1" applyAlignment="1" applyProtection="1">
      <alignment horizontal="center" vertical="center" wrapText="1"/>
      <protection hidden="1"/>
    </xf>
    <xf numFmtId="0" fontId="16" fillId="0" borderId="0" xfId="31" applyFont="1" applyBorder="1" applyAlignment="1" applyProtection="1">
      <alignment horizontal="center" vertical="center"/>
      <protection hidden="1"/>
    </xf>
    <xf numFmtId="0" fontId="15" fillId="0" borderId="12" xfId="31" applyNumberFormat="1" applyFont="1" applyFill="1" applyBorder="1" applyAlignment="1" applyProtection="1">
      <alignment horizontal="right" vertical="center" wrapText="1"/>
      <protection hidden="1"/>
    </xf>
    <xf numFmtId="0" fontId="15" fillId="0" borderId="0" xfId="31" applyFont="1" applyFill="1" applyBorder="1" applyAlignment="1" applyProtection="1">
      <alignment horizontal="left" vertical="center" wrapText="1"/>
      <protection hidden="1"/>
    </xf>
    <xf numFmtId="0" fontId="15" fillId="0" borderId="0" xfId="31"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0"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1" applyFont="1" applyAlignment="1" applyProtection="1">
      <alignment horizontal="left" vertical="center" indent="1"/>
      <protection hidden="1"/>
    </xf>
    <xf numFmtId="0" fontId="15" fillId="0" borderId="0" xfId="32"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2" applyFont="1" applyAlignment="1" applyProtection="1">
      <alignment horizontal="center" vertical="center"/>
      <protection hidden="1"/>
    </xf>
    <xf numFmtId="0" fontId="15" fillId="0" borderId="0" xfId="32"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2" applyFont="1" applyBorder="1" applyAlignment="1" applyProtection="1">
      <alignment horizontal="center" vertical="center"/>
      <protection hidden="1"/>
    </xf>
    <xf numFmtId="0" fontId="0" fillId="0" borderId="0" xfId="0" applyFill="1" applyProtection="1">
      <protection hidden="1"/>
    </xf>
    <xf numFmtId="0" fontId="16" fillId="0" borderId="11" xfId="32" applyFont="1" applyBorder="1" applyAlignment="1" applyProtection="1">
      <alignment horizontal="left" vertical="center" wrapText="1"/>
      <protection hidden="1"/>
    </xf>
    <xf numFmtId="0" fontId="16" fillId="0" borderId="0" xfId="32"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2"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2"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3" fillId="0" borderId="0" xfId="24" applyAlignment="1" applyProtection="1">
      <alignment vertical="center"/>
      <protection hidden="1"/>
    </xf>
    <xf numFmtId="0" fontId="33" fillId="0" borderId="0" xfId="24" applyProtection="1">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3"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6" fontId="15" fillId="0" borderId="0" xfId="0" applyNumberFormat="1" applyFont="1" applyFill="1" applyBorder="1" applyAlignment="1" applyProtection="1">
      <alignment horizontal="left" vertical="center" indent="1"/>
    </xf>
    <xf numFmtId="176" fontId="15" fillId="0" borderId="0" xfId="0" applyNumberFormat="1" applyFont="1" applyFill="1" applyBorder="1" applyAlignment="1" applyProtection="1">
      <alignment horizontal="justify" vertical="center"/>
      <protection hidden="1"/>
    </xf>
    <xf numFmtId="176" fontId="15" fillId="0" borderId="0" xfId="0" applyNumberFormat="1" applyFont="1" applyFill="1" applyBorder="1" applyAlignment="1" applyProtection="1">
      <alignment horizontal="left" vertical="center" indent="1"/>
      <protection hidden="1"/>
    </xf>
    <xf numFmtId="176"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6" fillId="0" borderId="0" xfId="27" applyFont="1" applyFill="1" applyBorder="1" applyAlignment="1" applyProtection="1">
      <alignment horizontal="center" vertical="center"/>
      <protection hidden="1"/>
    </xf>
    <xf numFmtId="0" fontId="36"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6"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7" applyAlignment="1" applyProtection="1">
      <alignment horizontal="center"/>
      <protection hidden="1"/>
    </xf>
    <xf numFmtId="0" fontId="1" fillId="0" borderId="0" xfId="37" applyFont="1" applyProtection="1">
      <protection hidden="1"/>
    </xf>
    <xf numFmtId="0" fontId="1" fillId="0" borderId="0" xfId="37"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6"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13" xfId="0" applyFont="1" applyFill="1" applyBorder="1" applyAlignment="1" applyProtection="1">
      <alignment horizontal="left" vertical="center"/>
      <protection hidden="1"/>
    </xf>
    <xf numFmtId="0" fontId="37" fillId="0" borderId="0" xfId="30" applyNumberFormat="1" applyFont="1" applyFill="1" applyBorder="1" applyAlignment="1" applyProtection="1">
      <alignment horizontal="center" vertical="top"/>
      <protection hidden="1"/>
    </xf>
    <xf numFmtId="0" fontId="15" fillId="0" borderId="0" xfId="30" applyFont="1" applyAlignment="1" applyProtection="1">
      <alignment horizontal="center" vertical="center" wrapText="1"/>
      <protection hidden="1"/>
    </xf>
    <xf numFmtId="0" fontId="38" fillId="0" borderId="0" xfId="30" applyNumberFormat="1" applyFont="1" applyFill="1" applyBorder="1" applyAlignment="1" applyProtection="1">
      <alignment vertical="top"/>
      <protection hidden="1"/>
    </xf>
    <xf numFmtId="0" fontId="16" fillId="0" borderId="0" xfId="30" applyNumberFormat="1" applyFont="1" applyFill="1" applyBorder="1" applyAlignment="1" applyProtection="1">
      <alignment vertical="center" wrapText="1"/>
      <protection hidden="1"/>
    </xf>
    <xf numFmtId="0" fontId="16" fillId="0" borderId="0" xfId="30" applyFont="1" applyAlignment="1" applyProtection="1">
      <alignment vertical="center"/>
      <protection hidden="1"/>
    </xf>
    <xf numFmtId="0" fontId="39"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justify" vertical="center"/>
      <protection hidden="1"/>
    </xf>
    <xf numFmtId="0" fontId="39" fillId="0" borderId="0" xfId="0" applyNumberFormat="1" applyFont="1" applyFill="1" applyBorder="1" applyAlignment="1" applyProtection="1">
      <alignment horizontal="center" vertical="center"/>
      <protection hidden="1"/>
    </xf>
    <xf numFmtId="0" fontId="39" fillId="0" borderId="0" xfId="0" applyNumberFormat="1" applyFont="1" applyFill="1" applyBorder="1" applyAlignment="1" applyProtection="1">
      <alignment vertical="center"/>
      <protection hidden="1"/>
    </xf>
    <xf numFmtId="0" fontId="39" fillId="0" borderId="0" xfId="0" applyNumberFormat="1" applyFont="1" applyFill="1" applyBorder="1" applyAlignment="1" applyProtection="1">
      <alignment horizontal="left" vertical="center" indent="1"/>
      <protection hidden="1"/>
    </xf>
    <xf numFmtId="0" fontId="39" fillId="0" borderId="0" xfId="32" applyFont="1" applyBorder="1" applyAlignment="1" applyProtection="1">
      <alignment horizontal="left" vertical="center" indent="1"/>
      <protection hidden="1"/>
    </xf>
    <xf numFmtId="0" fontId="39" fillId="0" borderId="0" xfId="30" applyFont="1" applyAlignment="1" applyProtection="1">
      <alignment vertical="center"/>
      <protection hidden="1"/>
    </xf>
    <xf numFmtId="0" fontId="39" fillId="0" borderId="0" xfId="30" applyFont="1" applyAlignment="1" applyProtection="1">
      <alignment vertical="center" wrapText="1"/>
      <protection hidden="1"/>
    </xf>
    <xf numFmtId="0" fontId="39" fillId="0" borderId="0" xfId="30" applyNumberFormat="1" applyFont="1" applyFill="1" applyBorder="1" applyAlignment="1" applyProtection="1">
      <alignment vertical="center"/>
      <protection hidden="1"/>
    </xf>
    <xf numFmtId="0" fontId="16" fillId="0" borderId="0" xfId="30" applyNumberFormat="1" applyFont="1" applyFill="1" applyBorder="1" applyAlignment="1" applyProtection="1">
      <alignment horizontal="left" vertical="center" indent="6"/>
      <protection hidden="1"/>
    </xf>
    <xf numFmtId="0" fontId="38" fillId="0" borderId="14" xfId="30" applyNumberFormat="1" applyFont="1" applyFill="1" applyBorder="1" applyAlignment="1" applyProtection="1">
      <alignment vertical="top"/>
      <protection hidden="1"/>
    </xf>
    <xf numFmtId="0" fontId="38" fillId="0" borderId="15" xfId="30" applyNumberFormat="1" applyFont="1" applyFill="1" applyBorder="1" applyAlignment="1" applyProtection="1">
      <alignment vertical="top"/>
      <protection hidden="1"/>
    </xf>
    <xf numFmtId="0" fontId="15" fillId="0" borderId="10" xfId="30" applyFont="1" applyBorder="1" applyAlignment="1" applyProtection="1">
      <alignment horizontal="center" vertical="center" wrapText="1"/>
      <protection hidden="1"/>
    </xf>
    <xf numFmtId="0" fontId="15" fillId="0" borderId="12" xfId="30" applyFont="1" applyBorder="1" applyAlignment="1" applyProtection="1">
      <alignment horizontal="center" vertical="center" wrapText="1"/>
      <protection hidden="1"/>
    </xf>
    <xf numFmtId="0" fontId="16" fillId="0" borderId="11" xfId="30" applyFont="1" applyBorder="1" applyAlignment="1" applyProtection="1">
      <alignment horizontal="center" vertical="top"/>
      <protection hidden="1"/>
    </xf>
    <xf numFmtId="0" fontId="16" fillId="0" borderId="9" xfId="30" applyFont="1" applyBorder="1" applyAlignment="1" applyProtection="1">
      <alignment horizontal="center" vertical="top"/>
      <protection hidden="1"/>
    </xf>
    <xf numFmtId="0" fontId="15" fillId="0" borderId="0" xfId="30" applyFont="1" applyBorder="1" applyAlignment="1" applyProtection="1">
      <alignment horizontal="center" vertical="center" wrapText="1"/>
      <protection hidden="1"/>
    </xf>
    <xf numFmtId="0" fontId="16" fillId="0" borderId="0" xfId="30" applyFont="1" applyBorder="1" applyAlignment="1" applyProtection="1">
      <alignment horizontal="justify" vertical="center"/>
      <protection hidden="1"/>
    </xf>
    <xf numFmtId="0" fontId="38" fillId="0" borderId="16" xfId="30" applyNumberFormat="1" applyFont="1" applyFill="1" applyBorder="1" applyAlignment="1" applyProtection="1">
      <alignment horizontal="right" vertical="top"/>
      <protection hidden="1"/>
    </xf>
    <xf numFmtId="0" fontId="16" fillId="0" borderId="14" xfId="30" applyFont="1" applyBorder="1" applyAlignment="1" applyProtection="1">
      <alignment horizontal="center" vertical="center"/>
      <protection hidden="1"/>
    </xf>
    <xf numFmtId="10" fontId="16" fillId="3" borderId="11" xfId="30"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2" applyFont="1" applyFill="1" applyBorder="1" applyAlignment="1" applyProtection="1">
      <alignment horizontal="center" vertical="center"/>
      <protection hidden="1"/>
    </xf>
    <xf numFmtId="0" fontId="33" fillId="0" borderId="0" xfId="26" applyProtection="1">
      <protection hidden="1"/>
    </xf>
    <xf numFmtId="0" fontId="41" fillId="0" borderId="0" xfId="26" applyFont="1" applyAlignment="1" applyProtection="1">
      <alignment vertical="center" wrapText="1"/>
      <protection hidden="1"/>
    </xf>
    <xf numFmtId="0" fontId="41"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3"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2" applyFont="1" applyFill="1" applyBorder="1" applyAlignment="1" applyProtection="1">
      <alignment vertical="top"/>
      <protection hidden="1"/>
    </xf>
    <xf numFmtId="0" fontId="15" fillId="0" borderId="0" xfId="31" applyFont="1" applyFill="1" applyBorder="1" applyAlignment="1" applyProtection="1">
      <alignment vertical="top"/>
      <protection hidden="1"/>
    </xf>
    <xf numFmtId="0" fontId="42" fillId="0" borderId="0" xfId="24" applyFont="1" applyAlignment="1" applyProtection="1">
      <alignment vertical="center"/>
      <protection hidden="1"/>
    </xf>
    <xf numFmtId="0" fontId="16" fillId="0" borderId="20" xfId="30" applyNumberFormat="1" applyFont="1" applyFill="1" applyBorder="1" applyAlignment="1" applyProtection="1">
      <alignment horizontal="left" vertical="center" indent="3"/>
      <protection hidden="1"/>
    </xf>
    <xf numFmtId="0" fontId="16" fillId="0" borderId="14" xfId="30" applyFont="1" applyBorder="1" applyAlignment="1" applyProtection="1">
      <alignment horizontal="right" vertical="center"/>
      <protection hidden="1"/>
    </xf>
    <xf numFmtId="0" fontId="16" fillId="0" borderId="21" xfId="30" applyFont="1" applyBorder="1" applyAlignment="1" applyProtection="1">
      <alignment horizontal="right" vertical="center"/>
      <protection hidden="1"/>
    </xf>
    <xf numFmtId="0" fontId="16" fillId="0" borderId="26" xfId="30" applyFont="1" applyBorder="1" applyAlignment="1" applyProtection="1">
      <alignment horizontal="right" vertical="center"/>
      <protection hidden="1"/>
    </xf>
    <xf numFmtId="0" fontId="16" fillId="0" borderId="15" xfId="30" applyFont="1" applyBorder="1" applyAlignment="1" applyProtection="1">
      <alignment horizontal="right" vertical="center"/>
      <protection hidden="1"/>
    </xf>
    <xf numFmtId="0" fontId="43" fillId="0" borderId="20" xfId="31" applyFont="1" applyBorder="1" applyAlignment="1" applyProtection="1">
      <alignment horizontal="center" vertical="center"/>
      <protection hidden="1"/>
    </xf>
    <xf numFmtId="0" fontId="43" fillId="0" borderId="20" xfId="31"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0"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4" fillId="0" borderId="0" xfId="26" applyFont="1" applyAlignment="1" applyProtection="1">
      <alignment vertical="center"/>
      <protection hidden="1"/>
    </xf>
    <xf numFmtId="0" fontId="44" fillId="0" borderId="0" xfId="26" applyFont="1" applyProtection="1">
      <protection hidden="1"/>
    </xf>
    <xf numFmtId="0" fontId="44"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2"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0" fontId="40" fillId="0" borderId="0" xfId="31" applyFont="1" applyBorder="1" applyAlignment="1" applyProtection="1">
      <alignment vertical="top"/>
      <protection hidden="1"/>
    </xf>
    <xf numFmtId="2" fontId="40" fillId="0" borderId="0" xfId="31" applyNumberFormat="1" applyFont="1" applyBorder="1" applyAlignment="1" applyProtection="1">
      <alignment vertical="top"/>
      <protection hidden="1"/>
    </xf>
    <xf numFmtId="0" fontId="32" fillId="0" borderId="0" xfId="0" applyFont="1" applyBorder="1" applyProtection="1">
      <protection hidden="1"/>
    </xf>
    <xf numFmtId="2" fontId="32" fillId="0" borderId="0" xfId="32" applyNumberFormat="1" applyFont="1" applyFill="1" applyBorder="1" applyAlignment="1" applyProtection="1">
      <alignment vertical="center"/>
      <protection hidden="1"/>
    </xf>
    <xf numFmtId="0" fontId="32" fillId="0" borderId="0" xfId="0" applyFont="1" applyBorder="1" applyAlignment="1" applyProtection="1">
      <alignment horizontal="right"/>
      <protection hidden="1"/>
    </xf>
    <xf numFmtId="2" fontId="32" fillId="0" borderId="0" xfId="0" applyNumberFormat="1" applyFont="1" applyBorder="1" applyProtection="1">
      <protection hidden="1"/>
    </xf>
    <xf numFmtId="0" fontId="44" fillId="0" borderId="0" xfId="24" applyFont="1" applyBorder="1" applyProtection="1">
      <protection hidden="1"/>
    </xf>
    <xf numFmtId="0" fontId="44" fillId="0" borderId="0" xfId="24" applyFont="1" applyBorder="1" applyAlignment="1" applyProtection="1">
      <alignment horizontal="center" vertical="center"/>
      <protection hidden="1"/>
    </xf>
    <xf numFmtId="0" fontId="44" fillId="0" borderId="0" xfId="24" applyFont="1" applyBorder="1" applyAlignment="1" applyProtection="1">
      <alignment horizontal="center"/>
      <protection hidden="1"/>
    </xf>
    <xf numFmtId="0" fontId="44" fillId="0" borderId="0" xfId="24" applyNumberFormat="1" applyFont="1" applyBorder="1" applyAlignment="1" applyProtection="1">
      <alignment horizontal="justify"/>
      <protection hidden="1"/>
    </xf>
    <xf numFmtId="0" fontId="44" fillId="0" borderId="0" xfId="24" quotePrefix="1" applyNumberFormat="1" applyFont="1" applyBorder="1" applyAlignment="1" applyProtection="1">
      <alignment horizontal="justify"/>
      <protection hidden="1"/>
    </xf>
    <xf numFmtId="4" fontId="45" fillId="0" borderId="0" xfId="24" applyNumberFormat="1" applyFont="1" applyBorder="1" applyAlignment="1" applyProtection="1">
      <alignment vertical="center"/>
      <protection hidden="1"/>
    </xf>
    <xf numFmtId="0" fontId="45" fillId="0" borderId="0" xfId="24" applyFont="1" applyBorder="1" applyAlignment="1" applyProtection="1">
      <alignment horizontal="justify" vertical="center"/>
      <protection hidden="1"/>
    </xf>
    <xf numFmtId="0" fontId="44"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33" fillId="0" borderId="0" xfId="26" applyFont="1" applyAlignment="1" applyProtection="1">
      <alignment vertical="center"/>
      <protection hidden="1"/>
    </xf>
    <xf numFmtId="0" fontId="33" fillId="0" borderId="0" xfId="26" applyFont="1" applyProtection="1">
      <protection hidden="1"/>
    </xf>
    <xf numFmtId="0" fontId="49" fillId="0" borderId="0" xfId="26" applyFont="1" applyAlignment="1" applyProtection="1">
      <alignment horizontal="center" vertical="center"/>
      <protection hidden="1"/>
    </xf>
    <xf numFmtId="0" fontId="32" fillId="0" borderId="0" xfId="0" applyFont="1" applyBorder="1" applyAlignment="1" applyProtection="1">
      <alignment horizontal="left" vertical="center"/>
      <protection hidden="1"/>
    </xf>
    <xf numFmtId="10" fontId="32" fillId="0" borderId="0" xfId="0" applyNumberFormat="1" applyFont="1" applyFill="1" applyBorder="1" applyAlignment="1" applyProtection="1">
      <alignment horizontal="center" vertical="center"/>
      <protection hidden="1"/>
    </xf>
    <xf numFmtId="10" fontId="32" fillId="0" borderId="0" xfId="0" applyNumberFormat="1" applyFont="1" applyBorder="1" applyAlignment="1" applyProtection="1">
      <alignment horizontal="center" vertical="center"/>
      <protection hidden="1"/>
    </xf>
    <xf numFmtId="0" fontId="28" fillId="0" borderId="0" xfId="28" applyNumberFormat="1" applyFont="1" applyFill="1" applyBorder="1" applyAlignment="1" applyProtection="1">
      <alignment vertical="center"/>
      <protection hidden="1"/>
    </xf>
    <xf numFmtId="0" fontId="28"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6"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2" fillId="0" borderId="0" xfId="0" applyFont="1" applyBorder="1" applyAlignment="1" applyProtection="1">
      <protection hidden="1"/>
    </xf>
    <xf numFmtId="0" fontId="0" fillId="0" borderId="0" xfId="0" applyAlignment="1" applyProtection="1">
      <alignment horizontal="center"/>
      <protection hidden="1"/>
    </xf>
    <xf numFmtId="0" fontId="32"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39" fillId="0" borderId="0" xfId="32" applyFont="1" applyFill="1" applyBorder="1" applyAlignment="1" applyProtection="1">
      <alignment vertical="center"/>
      <protection hidden="1"/>
    </xf>
    <xf numFmtId="0" fontId="39" fillId="0" borderId="0" xfId="0" applyFont="1" applyProtection="1">
      <protection hidden="1"/>
    </xf>
    <xf numFmtId="0" fontId="39" fillId="0" borderId="11" xfId="0" applyFont="1" applyBorder="1" applyAlignment="1" applyProtection="1">
      <alignment vertical="center" wrapText="1"/>
      <protection hidden="1"/>
    </xf>
    <xf numFmtId="0" fontId="39"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5" fontId="16" fillId="0" borderId="11" xfId="32" applyNumberFormat="1" applyFont="1" applyBorder="1" applyAlignment="1" applyProtection="1">
      <alignment horizontal="center" vertical="center"/>
      <protection hidden="1"/>
    </xf>
    <xf numFmtId="2" fontId="16" fillId="2" borderId="11" xfId="32" applyNumberFormat="1" applyFont="1" applyFill="1" applyBorder="1" applyAlignment="1" applyProtection="1">
      <alignment vertical="center"/>
      <protection hidden="1"/>
    </xf>
    <xf numFmtId="2" fontId="32" fillId="0" borderId="0" xfId="0" applyNumberFormat="1" applyFont="1" applyBorder="1" applyAlignment="1" applyProtection="1">
      <protection hidden="1"/>
    </xf>
    <xf numFmtId="0" fontId="0" fillId="0" borderId="0" xfId="0" applyFill="1" applyBorder="1" applyAlignment="1" applyProtection="1">
      <protection hidden="1"/>
    </xf>
    <xf numFmtId="167" fontId="15" fillId="0" borderId="11" xfId="0" applyNumberFormat="1" applyFont="1" applyFill="1" applyBorder="1" applyAlignment="1" applyProtection="1">
      <alignment vertical="center" wrapText="1"/>
      <protection hidden="1"/>
    </xf>
    <xf numFmtId="0" fontId="16" fillId="0" borderId="11" xfId="32"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5" fontId="16" fillId="0" borderId="11" xfId="36"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6"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6" applyNumberFormat="1" applyFont="1" applyFill="1" applyBorder="1" applyAlignment="1" applyProtection="1">
      <alignment horizontal="center" vertical="center"/>
      <protection hidden="1"/>
    </xf>
    <xf numFmtId="0" fontId="16" fillId="0" borderId="8" xfId="36" applyNumberFormat="1" applyFont="1" applyFill="1" applyBorder="1" applyAlignment="1" applyProtection="1">
      <alignment horizontal="center" vertical="center"/>
      <protection hidden="1"/>
    </xf>
    <xf numFmtId="0" fontId="15" fillId="0" borderId="8" xfId="36"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29"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28"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28" fillId="0" borderId="0" xfId="28"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vertical="center"/>
      <protection hidden="1"/>
    </xf>
    <xf numFmtId="165" fontId="16" fillId="0" borderId="11" xfId="36"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5" fillId="0" borderId="11" xfId="29" applyNumberFormat="1" applyFont="1" applyFill="1" applyBorder="1" applyAlignment="1" applyProtection="1">
      <alignment vertical="center" wrapText="1"/>
      <protection hidden="1"/>
    </xf>
    <xf numFmtId="3" fontId="17" fillId="0" borderId="11" xfId="36" applyNumberFormat="1" applyFont="1" applyBorder="1" applyAlignment="1" applyProtection="1">
      <alignment horizontal="center" vertical="center" wrapText="1"/>
      <protection hidden="1"/>
    </xf>
    <xf numFmtId="3" fontId="18" fillId="0" borderId="11" xfId="36"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2"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39" fillId="0" borderId="11" xfId="32" applyNumberFormat="1" applyFont="1"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6"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7"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7" fillId="0" borderId="31" xfId="0" applyFont="1" applyFill="1" applyBorder="1" applyAlignment="1" applyProtection="1">
      <alignment horizontal="center" vertical="center"/>
      <protection locked="0"/>
    </xf>
    <xf numFmtId="0" fontId="47" fillId="0" borderId="32" xfId="0" applyFont="1" applyFill="1" applyBorder="1" applyAlignment="1" applyProtection="1">
      <alignment vertical="center"/>
      <protection locked="0"/>
    </xf>
    <xf numFmtId="0" fontId="47" fillId="0" borderId="33" xfId="0" applyFont="1" applyFill="1" applyBorder="1" applyAlignment="1" applyProtection="1">
      <alignment horizontal="center" vertical="center"/>
      <protection locked="0"/>
    </xf>
    <xf numFmtId="0" fontId="47" fillId="0" borderId="34" xfId="0" applyFont="1" applyFill="1" applyBorder="1" applyAlignment="1" applyProtection="1">
      <alignment horizontal="center" vertical="center"/>
      <protection locked="0"/>
    </xf>
    <xf numFmtId="0" fontId="47" fillId="0" borderId="35" xfId="0" applyFont="1" applyFill="1" applyBorder="1" applyAlignment="1" applyProtection="1">
      <alignment vertical="center"/>
      <protection locked="0"/>
    </xf>
    <xf numFmtId="0" fontId="47" fillId="0" borderId="36" xfId="0" applyFont="1" applyFill="1" applyBorder="1" applyAlignment="1" applyProtection="1">
      <alignment horizontal="center" vertical="center"/>
      <protection locked="0"/>
    </xf>
    <xf numFmtId="0" fontId="47" fillId="0" borderId="37" xfId="0" applyFont="1" applyFill="1" applyBorder="1" applyAlignment="1" applyProtection="1">
      <alignment horizontal="center" vertical="center"/>
      <protection locked="0"/>
    </xf>
    <xf numFmtId="0" fontId="47" fillId="0" borderId="38" xfId="0" applyFont="1" applyFill="1" applyBorder="1" applyAlignment="1" applyProtection="1">
      <alignment vertical="center"/>
      <protection locked="0"/>
    </xf>
    <xf numFmtId="0" fontId="47"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6" applyNumberFormat="1" applyFont="1" applyBorder="1" applyAlignment="1" applyProtection="1">
      <alignment horizontal="center" vertical="center" wrapText="1"/>
      <protection hidden="1"/>
    </xf>
    <xf numFmtId="3" fontId="18" fillId="0" borderId="0" xfId="36"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2" applyNumberFormat="1" applyFont="1" applyFill="1" applyBorder="1" applyAlignment="1" applyProtection="1">
      <alignment vertical="center"/>
      <protection hidden="1"/>
    </xf>
    <xf numFmtId="0" fontId="36"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0" applyNumberFormat="1" applyFont="1" applyFill="1" applyBorder="1" applyAlignment="1" applyProtection="1">
      <alignment horizontal="left" vertical="center" indent="3"/>
      <protection hidden="1"/>
    </xf>
    <xf numFmtId="0" fontId="50" fillId="0" borderId="0" xfId="30" applyNumberFormat="1" applyFont="1" applyFill="1" applyBorder="1" applyAlignment="1" applyProtection="1">
      <alignment horizontal="center" vertical="center"/>
      <protection hidden="1"/>
    </xf>
    <xf numFmtId="0" fontId="51" fillId="0" borderId="0" xfId="30" applyNumberFormat="1" applyFont="1" applyFill="1" applyBorder="1" applyAlignment="1" applyProtection="1">
      <alignment horizontal="center" vertical="top"/>
      <protection hidden="1"/>
    </xf>
    <xf numFmtId="0" fontId="52" fillId="0" borderId="0" xfId="30" applyNumberFormat="1" applyFont="1" applyFill="1" applyBorder="1" applyAlignment="1" applyProtection="1">
      <alignment vertical="center"/>
      <protection hidden="1"/>
    </xf>
    <xf numFmtId="0" fontId="53" fillId="0" borderId="0" xfId="30" applyNumberFormat="1" applyFont="1" applyFill="1" applyBorder="1" applyAlignment="1" applyProtection="1">
      <alignment vertical="top"/>
      <protection hidden="1"/>
    </xf>
    <xf numFmtId="0" fontId="52" fillId="0" borderId="0" xfId="30" applyNumberFormat="1" applyFont="1" applyFill="1" applyBorder="1" applyAlignment="1" applyProtection="1">
      <alignment vertical="top"/>
      <protection hidden="1"/>
    </xf>
    <xf numFmtId="0" fontId="52" fillId="0" borderId="0" xfId="0" applyFont="1" applyAlignment="1" applyProtection="1">
      <alignment horizontal="justify" vertical="center"/>
      <protection hidden="1"/>
    </xf>
    <xf numFmtId="0" fontId="52" fillId="0" borderId="0" xfId="24" applyFont="1" applyAlignment="1" applyProtection="1">
      <alignment horizontal="left" vertical="center"/>
      <protection hidden="1"/>
    </xf>
    <xf numFmtId="0" fontId="52" fillId="0" borderId="0" xfId="24" applyFont="1" applyAlignment="1" applyProtection="1">
      <alignment vertical="center"/>
      <protection hidden="1"/>
    </xf>
    <xf numFmtId="4" fontId="16" fillId="3" borderId="11" xfId="30" applyNumberFormat="1" applyFont="1" applyFill="1" applyBorder="1" applyAlignment="1" applyProtection="1">
      <alignment horizontal="right" vertical="center"/>
      <protection locked="0"/>
    </xf>
    <xf numFmtId="4" fontId="16" fillId="3" borderId="27" xfId="30" applyNumberFormat="1" applyFont="1" applyFill="1" applyBorder="1" applyAlignment="1" applyProtection="1">
      <alignment horizontal="right" vertical="center" wrapText="1"/>
      <protection locked="0"/>
    </xf>
    <xf numFmtId="10" fontId="53" fillId="0" borderId="0" xfId="30" applyNumberFormat="1" applyFont="1" applyFill="1" applyBorder="1" applyAlignment="1" applyProtection="1">
      <alignment vertical="top"/>
      <protection hidden="1"/>
    </xf>
    <xf numFmtId="10" fontId="52" fillId="0" borderId="0" xfId="30" applyNumberFormat="1" applyFont="1" applyFill="1" applyBorder="1" applyAlignment="1" applyProtection="1">
      <alignment vertical="top"/>
      <protection hidden="1"/>
    </xf>
    <xf numFmtId="0" fontId="53" fillId="0" borderId="0" xfId="30"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39" fillId="3" borderId="11" xfId="32" applyNumberFormat="1" applyFont="1" applyFill="1" applyBorder="1" applyAlignment="1" applyProtection="1">
      <alignment vertical="center"/>
    </xf>
    <xf numFmtId="1" fontId="16" fillId="0" borderId="11" xfId="36" quotePrefix="1" applyNumberFormat="1" applyFont="1" applyFill="1" applyBorder="1" applyAlignment="1" applyProtection="1">
      <alignment horizontal="center" vertical="center" wrapText="1"/>
      <protection hidden="1"/>
    </xf>
    <xf numFmtId="0" fontId="16" fillId="0" borderId="11" xfId="36" quotePrefix="1" applyNumberFormat="1" applyFont="1" applyFill="1" applyBorder="1" applyAlignment="1" applyProtection="1">
      <alignment horizontal="center" vertical="center" wrapText="1"/>
      <protection hidden="1"/>
    </xf>
    <xf numFmtId="165" fontId="16" fillId="0" borderId="11" xfId="32" applyNumberFormat="1" applyFont="1" applyBorder="1" applyAlignment="1" applyProtection="1">
      <alignment horizontal="left" vertical="center"/>
      <protection hidden="1"/>
    </xf>
    <xf numFmtId="0" fontId="16" fillId="0" borderId="11" xfId="36" applyNumberFormat="1" applyFont="1" applyFill="1" applyBorder="1" applyAlignment="1" applyProtection="1">
      <alignment horizontal="center" vertical="center" wrapText="1"/>
      <protection hidden="1"/>
    </xf>
    <xf numFmtId="10" fontId="15" fillId="3" borderId="11" xfId="31" applyNumberFormat="1" applyFont="1" applyFill="1" applyBorder="1" applyAlignment="1" applyProtection="1">
      <alignment horizontal="center" vertical="center" wrapText="1"/>
      <protection hidden="1"/>
    </xf>
    <xf numFmtId="0" fontId="15" fillId="3" borderId="11" xfId="31"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16" fillId="0" borderId="7" xfId="31"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3" fillId="0" borderId="0" xfId="24" applyFill="1" applyAlignment="1" applyProtection="1">
      <alignment vertical="top"/>
      <protection hidden="1"/>
    </xf>
    <xf numFmtId="0" fontId="0" fillId="0" borderId="20" xfId="30"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2" fillId="0" borderId="0" xfId="30" applyNumberFormat="1" applyFont="1" applyFill="1" applyBorder="1" applyAlignment="1" applyProtection="1">
      <alignment vertical="top"/>
      <protection hidden="1"/>
    </xf>
    <xf numFmtId="4" fontId="5" fillId="0" borderId="0" xfId="31" applyNumberFormat="1" applyFont="1" applyAlignment="1" applyProtection="1">
      <alignment vertical="top"/>
      <protection hidden="1"/>
    </xf>
    <xf numFmtId="178" fontId="52" fillId="0" borderId="0" xfId="30" applyNumberFormat="1" applyFont="1" applyFill="1" applyBorder="1" applyAlignment="1" applyProtection="1">
      <alignment vertical="center"/>
      <protection hidden="1"/>
    </xf>
    <xf numFmtId="2" fontId="16" fillId="0" borderId="11" xfId="31" applyNumberFormat="1" applyFont="1" applyBorder="1" applyAlignment="1" applyProtection="1">
      <alignment horizontal="justify" vertical="center" wrapText="1"/>
      <protection hidden="1"/>
    </xf>
    <xf numFmtId="1" fontId="16" fillId="0" borderId="0" xfId="35" applyNumberFormat="1" applyFont="1" applyBorder="1" applyAlignment="1" applyProtection="1">
      <alignment vertical="center" wrapText="1"/>
      <protection hidden="1"/>
    </xf>
    <xf numFmtId="1" fontId="15" fillId="0" borderId="0" xfId="35" applyNumberFormat="1" applyFont="1" applyBorder="1" applyAlignment="1" applyProtection="1">
      <alignment horizontal="center" vertical="center" wrapText="1"/>
      <protection hidden="1"/>
    </xf>
    <xf numFmtId="0" fontId="15" fillId="0" borderId="0" xfId="35" applyFont="1" applyBorder="1" applyAlignment="1" applyProtection="1">
      <alignment horizontal="center" vertical="center" wrapText="1"/>
      <protection hidden="1"/>
    </xf>
    <xf numFmtId="0" fontId="36" fillId="0" borderId="0" xfId="35" applyProtection="1">
      <protection hidden="1"/>
    </xf>
    <xf numFmtId="4" fontId="15" fillId="0" borderId="0" xfId="35" applyNumberFormat="1" applyFont="1" applyBorder="1" applyAlignment="1" applyProtection="1">
      <alignment horizontal="center" vertical="center" wrapText="1"/>
      <protection hidden="1"/>
    </xf>
    <xf numFmtId="0" fontId="19" fillId="0" borderId="0" xfId="35" applyFont="1" applyProtection="1">
      <protection hidden="1"/>
    </xf>
    <xf numFmtId="4" fontId="15" fillId="0" borderId="11" xfId="35" applyNumberFormat="1" applyFont="1" applyBorder="1" applyAlignment="1" applyProtection="1">
      <alignment horizontal="center" vertical="center" wrapText="1"/>
      <protection hidden="1"/>
    </xf>
    <xf numFmtId="1" fontId="15" fillId="0" borderId="11" xfId="35" applyNumberFormat="1" applyFont="1" applyBorder="1" applyAlignment="1" applyProtection="1">
      <alignment vertical="center" wrapText="1"/>
      <protection hidden="1"/>
    </xf>
    <xf numFmtId="4" fontId="15" fillId="0" borderId="11" xfId="35"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9" fillId="0" borderId="0" xfId="35" applyFont="1" applyAlignment="1" applyProtection="1">
      <alignment vertical="center"/>
      <protection hidden="1"/>
    </xf>
    <xf numFmtId="1" fontId="16" fillId="0" borderId="11" xfId="35" applyNumberFormat="1" applyFont="1" applyBorder="1" applyAlignment="1" applyProtection="1">
      <alignment horizontal="center" vertical="center" wrapText="1"/>
      <protection hidden="1"/>
    </xf>
    <xf numFmtId="0" fontId="15" fillId="0" borderId="25" xfId="35" applyFont="1" applyBorder="1" applyAlignment="1" applyProtection="1">
      <alignment vertical="center" wrapText="1"/>
      <protection hidden="1"/>
    </xf>
    <xf numFmtId="0" fontId="15" fillId="0" borderId="17" xfId="35" applyFont="1" applyBorder="1" applyAlignment="1" applyProtection="1">
      <alignment vertical="center" wrapText="1"/>
      <protection hidden="1"/>
    </xf>
    <xf numFmtId="4" fontId="16" fillId="0" borderId="11" xfId="35" applyNumberFormat="1" applyFont="1" applyFill="1" applyBorder="1" applyAlignment="1" applyProtection="1">
      <alignment vertical="center" wrapText="1"/>
      <protection hidden="1"/>
    </xf>
    <xf numFmtId="4" fontId="15" fillId="0" borderId="25" xfId="35" applyNumberFormat="1" applyFont="1" applyBorder="1" applyAlignment="1" applyProtection="1">
      <alignment vertical="center" wrapText="1"/>
      <protection hidden="1"/>
    </xf>
    <xf numFmtId="4" fontId="16" fillId="0" borderId="17" xfId="35" applyNumberFormat="1" applyFont="1" applyBorder="1" applyAlignment="1" applyProtection="1">
      <alignment vertical="center" wrapText="1"/>
      <protection hidden="1"/>
    </xf>
    <xf numFmtId="3" fontId="19" fillId="0" borderId="0" xfId="35" applyNumberFormat="1" applyFont="1" applyProtection="1">
      <protection hidden="1"/>
    </xf>
    <xf numFmtId="4" fontId="16" fillId="0" borderId="11" xfId="35" applyNumberFormat="1" applyFont="1" applyFill="1" applyBorder="1" applyAlignment="1" applyProtection="1">
      <alignment horizontal="right" vertical="center" wrapText="1"/>
      <protection hidden="1"/>
    </xf>
    <xf numFmtId="4" fontId="16" fillId="0" borderId="11" xfId="35" applyNumberFormat="1" applyFont="1" applyBorder="1" applyAlignment="1" applyProtection="1">
      <alignment horizontal="right" vertical="center" wrapText="1"/>
      <protection hidden="1"/>
    </xf>
    <xf numFmtId="4" fontId="15" fillId="0" borderId="11" xfId="35" applyNumberFormat="1" applyFont="1" applyBorder="1" applyAlignment="1" applyProtection="1">
      <alignment vertical="center" wrapText="1"/>
      <protection hidden="1"/>
    </xf>
    <xf numFmtId="4" fontId="15" fillId="0" borderId="17" xfId="35" applyNumberFormat="1" applyFont="1" applyBorder="1" applyAlignment="1" applyProtection="1">
      <alignment vertical="center" wrapText="1"/>
      <protection hidden="1"/>
    </xf>
    <xf numFmtId="0" fontId="15" fillId="5" borderId="25" xfId="35" applyFont="1" applyFill="1" applyBorder="1" applyAlignment="1" applyProtection="1">
      <alignment vertical="center" wrapText="1"/>
      <protection hidden="1"/>
    </xf>
    <xf numFmtId="0" fontId="16" fillId="0" borderId="17" xfId="35" applyFont="1" applyBorder="1" applyAlignment="1" applyProtection="1">
      <alignment vertical="center" wrapText="1"/>
      <protection hidden="1"/>
    </xf>
    <xf numFmtId="4" fontId="16" fillId="0" borderId="11" xfId="35" applyNumberFormat="1" applyFont="1" applyBorder="1" applyAlignment="1" applyProtection="1">
      <alignment vertical="center" wrapText="1"/>
      <protection hidden="1"/>
    </xf>
    <xf numFmtId="4" fontId="16" fillId="0" borderId="25" xfId="35" applyNumberFormat="1" applyFont="1" applyBorder="1" applyAlignment="1" applyProtection="1">
      <alignment vertical="center" wrapText="1"/>
      <protection hidden="1"/>
    </xf>
    <xf numFmtId="2" fontId="19" fillId="0" borderId="0" xfId="35" applyNumberFormat="1" applyFont="1" applyProtection="1">
      <protection hidden="1"/>
    </xf>
    <xf numFmtId="177" fontId="19" fillId="0" borderId="0" xfId="35" applyNumberFormat="1" applyFont="1" applyProtection="1">
      <protection hidden="1"/>
    </xf>
    <xf numFmtId="0" fontId="16" fillId="0" borderId="17" xfId="35" applyFont="1" applyFill="1" applyBorder="1" applyAlignment="1" applyProtection="1">
      <alignment horizontal="center" vertical="center" wrapText="1"/>
      <protection hidden="1"/>
    </xf>
    <xf numFmtId="3" fontId="16" fillId="0" borderId="11" xfId="35" applyNumberFormat="1" applyFont="1" applyFill="1" applyBorder="1" applyAlignment="1" applyProtection="1">
      <alignment horizontal="right" vertical="center" wrapText="1"/>
      <protection hidden="1"/>
    </xf>
    <xf numFmtId="3" fontId="16" fillId="0" borderId="25" xfId="35" applyNumberFormat="1" applyFont="1" applyFill="1" applyBorder="1" applyAlignment="1" applyProtection="1">
      <alignment horizontal="right" vertical="center" wrapText="1"/>
      <protection hidden="1"/>
    </xf>
    <xf numFmtId="3" fontId="15" fillId="0" borderId="25" xfId="35"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17" xfId="35" applyNumberFormat="1" applyFont="1" applyBorder="1" applyAlignment="1" applyProtection="1">
      <alignment horizontal="right" vertical="center" wrapText="1"/>
      <protection hidden="1"/>
    </xf>
    <xf numFmtId="1" fontId="16" fillId="0" borderId="28" xfId="35" applyNumberFormat="1" applyFont="1" applyBorder="1" applyAlignment="1" applyProtection="1">
      <alignment horizontal="center" vertical="center" wrapText="1"/>
      <protection hidden="1"/>
    </xf>
    <xf numFmtId="0" fontId="15" fillId="0" borderId="8" xfId="35" applyFont="1" applyBorder="1" applyAlignment="1" applyProtection="1">
      <alignment vertical="center" wrapText="1"/>
      <protection hidden="1"/>
    </xf>
    <xf numFmtId="4" fontId="16" fillId="0" borderId="8" xfId="35" applyNumberFormat="1" applyFont="1" applyBorder="1" applyAlignment="1" applyProtection="1">
      <alignment vertical="center" wrapText="1"/>
      <protection hidden="1"/>
    </xf>
    <xf numFmtId="4" fontId="15" fillId="0" borderId="8" xfId="35" applyNumberFormat="1" applyFont="1" applyBorder="1" applyAlignment="1" applyProtection="1">
      <alignment vertical="center" wrapText="1"/>
      <protection hidden="1"/>
    </xf>
    <xf numFmtId="4" fontId="16" fillId="0" borderId="29" xfId="35" applyNumberFormat="1" applyFont="1" applyBorder="1" applyAlignment="1" applyProtection="1">
      <alignment vertical="center" wrapText="1"/>
      <protection hidden="1"/>
    </xf>
    <xf numFmtId="0" fontId="19" fillId="0" borderId="0" xfId="35" applyFont="1" applyBorder="1" applyProtection="1">
      <protection hidden="1"/>
    </xf>
    <xf numFmtId="1" fontId="15" fillId="0" borderId="5" xfId="35" applyNumberFormat="1" applyFont="1" applyBorder="1" applyAlignment="1" applyProtection="1">
      <alignment horizontal="center" vertical="center" wrapText="1"/>
      <protection hidden="1"/>
    </xf>
    <xf numFmtId="0" fontId="16" fillId="0" borderId="0" xfId="35" applyFont="1" applyFill="1" applyBorder="1" applyAlignment="1" applyProtection="1">
      <alignment horizontal="justify" vertical="center" wrapText="1"/>
      <protection hidden="1"/>
    </xf>
    <xf numFmtId="2" fontId="0" fillId="0" borderId="5" xfId="35" applyNumberFormat="1" applyFont="1" applyBorder="1" applyAlignment="1" applyProtection="1">
      <alignment horizontal="left" vertical="center" wrapText="1" indent="3"/>
      <protection hidden="1"/>
    </xf>
    <xf numFmtId="0" fontId="0" fillId="0" borderId="0" xfId="35" applyFont="1" applyFill="1" applyBorder="1" applyAlignment="1" applyProtection="1">
      <alignment vertical="center" wrapText="1"/>
      <protection hidden="1"/>
    </xf>
    <xf numFmtId="2" fontId="16" fillId="0" borderId="0" xfId="35" applyNumberFormat="1" applyFont="1" applyFill="1" applyBorder="1" applyAlignment="1" applyProtection="1">
      <alignment horizontal="left" vertical="center" wrapText="1"/>
      <protection hidden="1"/>
    </xf>
    <xf numFmtId="0" fontId="0" fillId="0" borderId="0" xfId="35" applyFont="1" applyFill="1" applyBorder="1" applyAlignment="1" applyProtection="1">
      <alignment horizontal="justify" vertical="center" wrapText="1"/>
      <protection hidden="1"/>
    </xf>
    <xf numFmtId="3" fontId="16" fillId="0" borderId="6" xfId="35" applyNumberFormat="1" applyFont="1" applyFill="1" applyBorder="1" applyAlignment="1" applyProtection="1">
      <alignment horizontal="right" vertical="center" wrapText="1"/>
      <protection hidden="1"/>
    </xf>
    <xf numFmtId="10" fontId="16" fillId="0" borderId="0" xfId="35" applyNumberFormat="1" applyFont="1" applyFill="1" applyBorder="1" applyAlignment="1" applyProtection="1">
      <alignment horizontal="left" vertical="center" wrapText="1"/>
      <protection hidden="1"/>
    </xf>
    <xf numFmtId="4" fontId="16" fillId="0" borderId="6" xfId="35" applyNumberFormat="1" applyFont="1" applyFill="1" applyBorder="1" applyAlignment="1" applyProtection="1">
      <alignment horizontal="right" vertical="center" wrapText="1"/>
      <protection hidden="1"/>
    </xf>
    <xf numFmtId="1" fontId="15" fillId="0" borderId="5" xfId="35" applyNumberFormat="1" applyFont="1" applyFill="1" applyBorder="1" applyAlignment="1" applyProtection="1">
      <alignment horizontal="center" vertical="top" wrapText="1"/>
      <protection hidden="1"/>
    </xf>
    <xf numFmtId="0" fontId="36" fillId="0" borderId="0" xfId="35" applyFill="1" applyProtection="1">
      <protection hidden="1"/>
    </xf>
    <xf numFmtId="1" fontId="16" fillId="0" borderId="5" xfId="35" applyNumberFormat="1" applyFont="1" applyBorder="1" applyAlignment="1" applyProtection="1">
      <alignment horizontal="left" vertical="center" wrapText="1" indent="3"/>
      <protection hidden="1"/>
    </xf>
    <xf numFmtId="0" fontId="16" fillId="0" borderId="0" xfId="35" applyFont="1" applyFill="1" applyBorder="1" applyAlignment="1" applyProtection="1">
      <alignment vertical="center" wrapText="1"/>
      <protection hidden="1"/>
    </xf>
    <xf numFmtId="10" fontId="15" fillId="6" borderId="0" xfId="35" applyNumberFormat="1" applyFont="1" applyFill="1" applyBorder="1" applyAlignment="1" applyProtection="1">
      <alignment vertical="center" wrapText="1"/>
      <protection locked="0" hidden="1"/>
    </xf>
    <xf numFmtId="1" fontId="0" fillId="0" borderId="5" xfId="35" applyNumberFormat="1" applyFont="1" applyBorder="1" applyAlignment="1" applyProtection="1">
      <alignment horizontal="left" vertical="center" wrapText="1" indent="3"/>
      <protection hidden="1"/>
    </xf>
    <xf numFmtId="2" fontId="15" fillId="0" borderId="0" xfId="35" applyNumberFormat="1" applyFont="1" applyFill="1" applyBorder="1" applyAlignment="1" applyProtection="1">
      <alignment vertical="center" wrapText="1"/>
      <protection hidden="1"/>
    </xf>
    <xf numFmtId="4" fontId="16" fillId="6" borderId="6" xfId="35" applyNumberFormat="1" applyFont="1" applyFill="1" applyBorder="1" applyAlignment="1" applyProtection="1">
      <alignment horizontal="right" vertical="center" wrapText="1"/>
      <protection locked="0" hidden="1"/>
    </xf>
    <xf numFmtId="3" fontId="16" fillId="6" borderId="6" xfId="35" applyNumberFormat="1" applyFont="1" applyFill="1" applyBorder="1" applyAlignment="1" applyProtection="1">
      <alignment horizontal="right" vertical="center" wrapText="1"/>
      <protection locked="0" hidden="1"/>
    </xf>
    <xf numFmtId="4" fontId="16" fillId="0" borderId="6" xfId="35" applyNumberFormat="1" applyFont="1" applyFill="1" applyBorder="1" applyAlignment="1" applyProtection="1">
      <alignment horizontal="justify" vertical="center" wrapText="1"/>
      <protection hidden="1"/>
    </xf>
    <xf numFmtId="1" fontId="0" fillId="0" borderId="0" xfId="35" applyNumberFormat="1" applyFont="1" applyAlignment="1" applyProtection="1">
      <alignment vertical="center" wrapText="1"/>
      <protection hidden="1"/>
    </xf>
    <xf numFmtId="1" fontId="16" fillId="0" borderId="0" xfId="35" applyNumberFormat="1" applyFont="1" applyAlignment="1" applyProtection="1">
      <alignment vertical="center" wrapText="1"/>
      <protection hidden="1"/>
    </xf>
    <xf numFmtId="4" fontId="16" fillId="0" borderId="0" xfId="35" applyNumberFormat="1" applyFont="1" applyAlignment="1" applyProtection="1">
      <alignment vertical="center" wrapText="1"/>
      <protection hidden="1"/>
    </xf>
    <xf numFmtId="0" fontId="0" fillId="0" borderId="0" xfId="0" applyAlignment="1">
      <alignment vertical="top"/>
    </xf>
    <xf numFmtId="9" fontId="0" fillId="0" borderId="5" xfId="35"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6" fillId="0" borderId="24" xfId="31"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0" fontId="0" fillId="0" borderId="0" xfId="31" applyFont="1" applyAlignment="1" applyProtection="1">
      <alignment vertical="center"/>
      <protection hidden="1"/>
    </xf>
    <xf numFmtId="0" fontId="0" fillId="0" borderId="0" xfId="0" applyNumberFormat="1" applyFont="1" applyFill="1" applyBorder="1" applyAlignment="1" applyProtection="1">
      <alignment horizontal="justify" vertical="center"/>
      <protection hidden="1"/>
    </xf>
    <xf numFmtId="0" fontId="36" fillId="0" borderId="0" xfId="30" applyNumberFormat="1" applyFont="1" applyFill="1" applyBorder="1" applyAlignment="1" applyProtection="1">
      <alignment vertical="top"/>
      <protection hidden="1"/>
    </xf>
    <xf numFmtId="0" fontId="19" fillId="0" borderId="0" xfId="24" applyFont="1" applyProtection="1">
      <protection hidden="1"/>
    </xf>
    <xf numFmtId="0" fontId="0" fillId="0" borderId="11" xfId="30" applyFont="1" applyBorder="1" applyAlignment="1" applyProtection="1">
      <alignment horizontal="center" vertical="top" wrapText="1"/>
      <protection hidden="1"/>
    </xf>
    <xf numFmtId="2" fontId="15" fillId="0" borderId="11" xfId="32" applyNumberFormat="1" applyFont="1" applyBorder="1" applyAlignment="1" applyProtection="1">
      <alignment horizontal="right" vertical="center"/>
      <protection hidden="1"/>
    </xf>
    <xf numFmtId="2" fontId="5" fillId="0" borderId="0" xfId="31" applyNumberFormat="1" applyFont="1" applyAlignment="1" applyProtection="1">
      <alignment vertical="top"/>
      <protection hidden="1"/>
    </xf>
    <xf numFmtId="164" fontId="5" fillId="0" borderId="0" xfId="31" applyNumberFormat="1" applyFont="1" applyAlignment="1" applyProtection="1">
      <alignment vertical="top"/>
      <protection hidden="1"/>
    </xf>
    <xf numFmtId="164" fontId="53"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39" fillId="0" borderId="11" xfId="7" applyNumberFormat="1" applyFont="1" applyFill="1" applyBorder="1" applyAlignment="1" applyProtection="1">
      <alignment horizontal="center" vertical="center" wrapText="1"/>
      <protection hidden="1"/>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0" applyFont="1" applyAlignment="1" applyProtection="1">
      <alignment vertical="top"/>
      <protection hidden="1"/>
    </xf>
    <xf numFmtId="0" fontId="0" fillId="0" borderId="11" xfId="0" applyFont="1" applyFill="1" applyBorder="1" applyAlignment="1" applyProtection="1">
      <alignmen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6" fontId="15" fillId="0" borderId="0" xfId="24" applyNumberFormat="1" applyFont="1" applyAlignment="1" applyProtection="1">
      <alignment horizontal="left"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15" fillId="0" borderId="25" xfId="31" applyFont="1" applyFill="1" applyBorder="1" applyAlignment="1" applyProtection="1">
      <alignment vertical="center" wrapText="1"/>
      <protection hidden="1"/>
    </xf>
    <xf numFmtId="0" fontId="15" fillId="0" borderId="17" xfId="31" applyFont="1" applyFill="1" applyBorder="1" applyAlignment="1" applyProtection="1">
      <alignment vertical="center" wrapText="1"/>
      <protection hidden="1"/>
    </xf>
    <xf numFmtId="4" fontId="15" fillId="0" borderId="11" xfId="31" applyNumberFormat="1" applyFont="1" applyFill="1" applyBorder="1" applyAlignment="1" applyProtection="1">
      <alignment vertical="center"/>
      <protection hidden="1"/>
    </xf>
    <xf numFmtId="0" fontId="0" fillId="0" borderId="11" xfId="0" applyFont="1" applyBorder="1" applyProtection="1">
      <protection hidden="1"/>
    </xf>
    <xf numFmtId="0" fontId="15" fillId="0" borderId="11" xfId="0" applyFont="1" applyBorder="1" applyProtection="1">
      <protection hidden="1"/>
    </xf>
    <xf numFmtId="178" fontId="57" fillId="0" borderId="0" xfId="30"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1" applyFont="1" applyBorder="1" applyAlignment="1" applyProtection="1">
      <alignment horizontal="center" vertical="center"/>
      <protection hidden="1"/>
    </xf>
    <xf numFmtId="0" fontId="15" fillId="0" borderId="3" xfId="31" applyFont="1" applyFill="1" applyBorder="1" applyAlignment="1" applyProtection="1">
      <alignment horizontal="left" vertical="center" wrapText="1"/>
      <protection hidden="1"/>
    </xf>
    <xf numFmtId="1" fontId="58" fillId="0" borderId="11" xfId="36" applyNumberFormat="1" applyFont="1" applyFill="1" applyBorder="1" applyAlignment="1" applyProtection="1">
      <alignment horizontal="center" vertical="top" wrapText="1"/>
      <protection hidden="1"/>
    </xf>
    <xf numFmtId="0" fontId="58" fillId="3" borderId="11" xfId="0" applyNumberFormat="1" applyFont="1" applyFill="1" applyBorder="1" applyAlignment="1" applyProtection="1">
      <alignment horizontal="center" vertical="top" wrapText="1"/>
      <protection locked="0"/>
    </xf>
    <xf numFmtId="0" fontId="58" fillId="0" borderId="11" xfId="0" applyNumberFormat="1" applyFont="1" applyFill="1" applyBorder="1" applyAlignment="1" applyProtection="1">
      <alignment horizontal="center" vertical="top"/>
      <protection hidden="1"/>
    </xf>
    <xf numFmtId="3" fontId="58"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2" fontId="15" fillId="0" borderId="9" xfId="31" applyNumberFormat="1" applyFont="1" applyFill="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 fillId="0" borderId="4" xfId="0" applyNumberFormat="1" applyFont="1" applyFill="1" applyBorder="1" applyAlignment="1" applyProtection="1">
      <alignment horizontal="left" vertical="center"/>
      <protection hidden="1"/>
    </xf>
    <xf numFmtId="0" fontId="5" fillId="0" borderId="4" xfId="0" applyNumberFormat="1" applyFont="1" applyFill="1" applyBorder="1" applyAlignment="1" applyProtection="1">
      <alignment horizontal="left" vertical="center"/>
      <protection hidden="1"/>
    </xf>
    <xf numFmtId="0" fontId="6" fillId="0" borderId="4" xfId="0" applyNumberFormat="1" applyFont="1" applyFill="1" applyBorder="1" applyAlignment="1" applyProtection="1">
      <alignment vertical="center"/>
      <protection hidden="1"/>
    </xf>
    <xf numFmtId="0" fontId="6" fillId="0" borderId="4" xfId="0" applyNumberFormat="1" applyFont="1" applyFill="1" applyBorder="1" applyAlignment="1" applyProtection="1">
      <alignment horizontal="right" vertical="center"/>
      <protection hidden="1"/>
    </xf>
    <xf numFmtId="0" fontId="5" fillId="0" borderId="0" xfId="0" applyFont="1" applyProtection="1">
      <protection hidden="1"/>
    </xf>
    <xf numFmtId="0" fontId="5" fillId="0" borderId="0" xfId="0" applyFont="1" applyBorder="1" applyProtection="1">
      <protection hidden="1"/>
    </xf>
    <xf numFmtId="0" fontId="5" fillId="0" borderId="0" xfId="0" applyNumberFormat="1" applyFont="1" applyFill="1" applyBorder="1" applyAlignment="1" applyProtection="1">
      <alignment horizontal="left" vertical="center"/>
      <protection hidden="1"/>
    </xf>
    <xf numFmtId="0" fontId="5" fillId="0" borderId="0" xfId="0" applyNumberFormat="1" applyFont="1" applyFill="1" applyBorder="1" applyAlignment="1" applyProtection="1">
      <alignment vertical="center"/>
      <protection hidden="1"/>
    </xf>
    <xf numFmtId="0" fontId="5" fillId="0" borderId="0" xfId="0" applyNumberFormat="1" applyFont="1" applyFill="1" applyBorder="1" applyAlignment="1" applyProtection="1">
      <alignment horizontal="center" vertical="center"/>
      <protection hidden="1"/>
    </xf>
    <xf numFmtId="0" fontId="6" fillId="0" borderId="0" xfId="32" applyFont="1" applyAlignment="1" applyProtection="1">
      <alignment vertical="center"/>
      <protection hidden="1"/>
    </xf>
    <xf numFmtId="0" fontId="5" fillId="0" borderId="0" xfId="32" applyFont="1" applyAlignment="1" applyProtection="1">
      <alignment vertical="center"/>
      <protection hidden="1"/>
    </xf>
    <xf numFmtId="0" fontId="5" fillId="0" borderId="0" xfId="0" applyNumberFormat="1" applyFont="1" applyFill="1" applyBorder="1" applyAlignment="1" applyProtection="1">
      <alignment horizontal="left" vertical="center" indent="1"/>
      <protection hidden="1"/>
    </xf>
    <xf numFmtId="0" fontId="5" fillId="0" borderId="0" xfId="32" applyFont="1" applyBorder="1" applyAlignment="1" applyProtection="1">
      <alignment horizontal="left" vertical="center" indent="1"/>
      <protection hidden="1"/>
    </xf>
    <xf numFmtId="0" fontId="5" fillId="0" borderId="0" xfId="32" applyFont="1" applyBorder="1" applyAlignment="1" applyProtection="1">
      <alignment vertical="center"/>
      <protection hidden="1"/>
    </xf>
    <xf numFmtId="0" fontId="6" fillId="0" borderId="0" xfId="32" applyFont="1" applyFill="1" applyAlignment="1" applyProtection="1">
      <alignment vertical="center"/>
      <protection hidden="1"/>
    </xf>
    <xf numFmtId="0" fontId="5" fillId="0" borderId="0" xfId="32" applyFont="1" applyFill="1" applyAlignment="1" applyProtection="1">
      <alignment vertical="center"/>
      <protection hidden="1"/>
    </xf>
    <xf numFmtId="0" fontId="6" fillId="0" borderId="0" xfId="32" applyFont="1" applyFill="1" applyAlignment="1" applyProtection="1">
      <alignment vertical="top"/>
      <protection hidden="1"/>
    </xf>
    <xf numFmtId="0" fontId="5" fillId="0" borderId="0" xfId="32" applyFont="1" applyFill="1" applyBorder="1" applyAlignment="1" applyProtection="1">
      <alignment vertical="center"/>
      <protection hidden="1"/>
    </xf>
    <xf numFmtId="0" fontId="6" fillId="0" borderId="0" xfId="32" applyFont="1" applyFill="1" applyBorder="1" applyAlignment="1" applyProtection="1">
      <alignment vertical="center"/>
      <protection hidden="1"/>
    </xf>
    <xf numFmtId="0" fontId="5" fillId="0" borderId="0" xfId="0" applyFont="1" applyBorder="1" applyAlignment="1" applyProtection="1">
      <alignment vertical="center"/>
      <protection hidden="1"/>
    </xf>
    <xf numFmtId="0" fontId="16" fillId="0" borderId="0" xfId="32" applyFont="1" applyAlignment="1" applyProtection="1">
      <alignment horizontal="center" vertical="center"/>
      <protection hidden="1"/>
    </xf>
    <xf numFmtId="0" fontId="15" fillId="0" borderId="0" xfId="32" applyFont="1" applyFill="1" applyBorder="1" applyAlignment="1" applyProtection="1">
      <alignment horizontal="center" vertical="top"/>
      <protection hidden="1"/>
    </xf>
    <xf numFmtId="14" fontId="0" fillId="0" borderId="0"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protection hidden="1"/>
    </xf>
    <xf numFmtId="0" fontId="6" fillId="0" borderId="11" xfId="0" applyNumberFormat="1" applyFont="1" applyFill="1" applyBorder="1" applyAlignment="1" applyProtection="1">
      <alignment horizontal="center" vertical="center"/>
      <protection hidden="1"/>
    </xf>
    <xf numFmtId="0" fontId="6" fillId="0" borderId="0" xfId="0" applyNumberFormat="1" applyFont="1" applyFill="1" applyBorder="1" applyAlignment="1" applyProtection="1">
      <alignment horizontal="center" vertical="center" wrapText="1"/>
      <protection hidden="1"/>
    </xf>
    <xf numFmtId="0" fontId="40" fillId="0" borderId="0" xfId="0" applyFont="1" applyBorder="1" applyProtection="1">
      <protection hidden="1"/>
    </xf>
    <xf numFmtId="0" fontId="61" fillId="0" borderId="0" xfId="28" applyNumberFormat="1" applyFont="1" applyFill="1" applyBorder="1" applyAlignment="1" applyProtection="1">
      <alignment horizontal="center" vertical="center" wrapText="1"/>
      <protection hidden="1"/>
    </xf>
    <xf numFmtId="0" fontId="6" fillId="0" borderId="0" xfId="0" applyNumberFormat="1" applyFont="1" applyFill="1" applyBorder="1" applyAlignment="1" applyProtection="1">
      <alignment horizontal="center" vertical="center"/>
      <protection hidden="1"/>
    </xf>
    <xf numFmtId="0" fontId="61" fillId="0" borderId="0" xfId="0" applyNumberFormat="1" applyFont="1" applyFill="1" applyBorder="1" applyAlignment="1" applyProtection="1">
      <alignment horizontal="center" vertical="center"/>
      <protection hidden="1"/>
    </xf>
    <xf numFmtId="0" fontId="6" fillId="0" borderId="25" xfId="0" applyNumberFormat="1" applyFont="1" applyFill="1" applyBorder="1" applyAlignment="1" applyProtection="1">
      <alignment vertical="center"/>
      <protection hidden="1"/>
    </xf>
    <xf numFmtId="1" fontId="5" fillId="0" borderId="11" xfId="36" applyNumberFormat="1" applyFont="1" applyFill="1" applyBorder="1" applyAlignment="1" applyProtection="1">
      <alignment horizontal="center" vertical="top" wrapText="1"/>
      <protection hidden="1"/>
    </xf>
    <xf numFmtId="164" fontId="5" fillId="0" borderId="11" xfId="7" applyFont="1" applyFill="1" applyBorder="1" applyAlignment="1" applyProtection="1">
      <alignment horizontal="right" vertical="top"/>
      <protection hidden="1"/>
    </xf>
    <xf numFmtId="0" fontId="5" fillId="0" borderId="11" xfId="29" applyNumberFormat="1" applyFont="1" applyFill="1" applyBorder="1" applyAlignment="1" applyProtection="1">
      <alignment vertical="center" wrapText="1"/>
      <protection hidden="1"/>
    </xf>
    <xf numFmtId="2" fontId="40" fillId="0" borderId="0" xfId="28" applyNumberFormat="1" applyFont="1" applyFill="1" applyBorder="1" applyAlignment="1" applyProtection="1">
      <alignment horizontal="right" vertical="center"/>
      <protection hidden="1"/>
    </xf>
    <xf numFmtId="2" fontId="61" fillId="0" borderId="0" xfId="28" applyNumberFormat="1" applyFont="1" applyFill="1" applyBorder="1" applyAlignment="1" applyProtection="1">
      <alignment horizontal="right" vertical="center"/>
      <protection hidden="1"/>
    </xf>
    <xf numFmtId="164" fontId="58" fillId="0" borderId="11" xfId="7" applyFont="1" applyFill="1" applyBorder="1" applyAlignment="1" applyProtection="1">
      <alignment horizontal="right" vertical="top"/>
      <protection hidden="1"/>
    </xf>
    <xf numFmtId="0" fontId="58" fillId="0" borderId="11" xfId="0" applyNumberFormat="1" applyFont="1" applyFill="1" applyBorder="1" applyAlignment="1" applyProtection="1">
      <alignment horizontal="center" vertical="center"/>
      <protection hidden="1"/>
    </xf>
    <xf numFmtId="0" fontId="58" fillId="0" borderId="0" xfId="0" applyFont="1" applyAlignment="1" applyProtection="1">
      <alignment vertical="center"/>
      <protection hidden="1"/>
    </xf>
    <xf numFmtId="0" fontId="58" fillId="0" borderId="0" xfId="0" applyFont="1" applyBorder="1" applyAlignment="1" applyProtection="1">
      <alignment vertical="center"/>
      <protection hidden="1"/>
    </xf>
    <xf numFmtId="0" fontId="58" fillId="0" borderId="11" xfId="0" applyNumberFormat="1" applyFont="1" applyFill="1" applyBorder="1" applyAlignment="1" applyProtection="1">
      <alignment vertical="center"/>
      <protection hidden="1"/>
    </xf>
    <xf numFmtId="0" fontId="58" fillId="0" borderId="0" xfId="0" applyFont="1" applyBorder="1" applyProtection="1">
      <protection hidden="1"/>
    </xf>
    <xf numFmtId="0" fontId="58" fillId="0" borderId="0" xfId="0" applyFont="1" applyProtection="1">
      <protection hidden="1"/>
    </xf>
    <xf numFmtId="0" fontId="58" fillId="0" borderId="11" xfId="36" applyNumberFormat="1" applyFont="1" applyFill="1" applyBorder="1" applyAlignment="1" applyProtection="1">
      <alignment horizontal="center" vertical="center"/>
      <protection hidden="1"/>
    </xf>
    <xf numFmtId="164" fontId="58" fillId="0" borderId="11" xfId="7" applyFont="1" applyFill="1" applyBorder="1" applyAlignment="1" applyProtection="1">
      <alignment vertical="center"/>
      <protection hidden="1"/>
    </xf>
    <xf numFmtId="164" fontId="59" fillId="0" borderId="11" xfId="7" applyFont="1" applyFill="1" applyBorder="1" applyAlignment="1" applyProtection="1">
      <alignment vertical="center"/>
      <protection hidden="1"/>
    </xf>
    <xf numFmtId="164" fontId="58" fillId="0" borderId="11" xfId="7" applyFont="1" applyBorder="1" applyAlignment="1" applyProtection="1">
      <alignment horizontal="center" vertical="center"/>
      <protection hidden="1"/>
    </xf>
    <xf numFmtId="164" fontId="58" fillId="3" borderId="11" xfId="7" applyFont="1" applyFill="1" applyBorder="1" applyAlignment="1" applyProtection="1">
      <alignment horizontal="center" vertical="top"/>
      <protection locked="0"/>
    </xf>
    <xf numFmtId="0" fontId="16" fillId="0" borderId="0" xfId="0" applyFont="1" applyBorder="1" applyAlignment="1" applyProtection="1">
      <alignment horizontal="left" vertical="center"/>
      <protection hidden="1"/>
    </xf>
    <xf numFmtId="0" fontId="6" fillId="0" borderId="0" xfId="32" applyFont="1" applyFill="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6" fillId="0" borderId="0" xfId="0" applyFont="1" applyAlignment="1" applyProtection="1">
      <alignment vertical="center"/>
      <protection hidden="1"/>
    </xf>
    <xf numFmtId="0" fontId="15" fillId="0" borderId="0" xfId="32" applyFont="1" applyFill="1" applyBorder="1" applyAlignment="1" applyProtection="1">
      <alignment horizontal="left" vertical="center" wrapText="1"/>
      <protection hidden="1"/>
    </xf>
    <xf numFmtId="0" fontId="16" fillId="0" borderId="11" xfId="31" applyFont="1" applyBorder="1" applyAlignment="1" applyProtection="1">
      <alignment horizontal="center" vertical="center"/>
      <protection hidden="1"/>
    </xf>
    <xf numFmtId="0" fontId="15" fillId="0" borderId="0" xfId="0" applyFont="1" applyFill="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0" xfId="24" applyFont="1" applyAlignment="1" applyProtection="1">
      <alignment horizontal="center" vertical="center"/>
      <protection hidden="1"/>
    </xf>
    <xf numFmtId="176" fontId="16" fillId="0" borderId="0" xfId="24" applyNumberFormat="1" applyFont="1" applyFill="1" applyAlignment="1" applyProtection="1">
      <alignment horizontal="left" vertical="center"/>
      <protection hidden="1"/>
    </xf>
    <xf numFmtId="0" fontId="16" fillId="3" borderId="14" xfId="0" applyFont="1" applyFill="1" applyBorder="1" applyAlignment="1" applyProtection="1">
      <alignment horizontal="left" vertical="center"/>
      <protection locked="0"/>
    </xf>
    <xf numFmtId="0" fontId="15" fillId="0" borderId="0" xfId="0" applyFont="1" applyBorder="1" applyAlignment="1" applyProtection="1">
      <alignment horizontal="center" vertical="center"/>
      <protection hidden="1"/>
    </xf>
    <xf numFmtId="164" fontId="58" fillId="0" borderId="0" xfId="7" applyFont="1" applyAlignment="1" applyProtection="1">
      <alignment vertical="center"/>
      <protection hidden="1"/>
    </xf>
    <xf numFmtId="164" fontId="58" fillId="0" borderId="0" xfId="7" applyFont="1" applyBorder="1" applyAlignment="1" applyProtection="1">
      <alignment vertical="center"/>
      <protection hidden="1"/>
    </xf>
    <xf numFmtId="164" fontId="58" fillId="0" borderId="11" xfId="0" applyNumberFormat="1" applyFont="1" applyFill="1" applyBorder="1" applyAlignment="1" applyProtection="1">
      <alignment horizontal="center" vertical="center"/>
      <protection hidden="1"/>
    </xf>
    <xf numFmtId="164" fontId="51" fillId="0" borderId="0" xfId="7" applyFont="1" applyFill="1" applyBorder="1" applyAlignment="1" applyProtection="1">
      <alignment horizontal="center" vertical="center"/>
      <protection hidden="1"/>
    </xf>
    <xf numFmtId="164" fontId="52" fillId="0" borderId="0" xfId="7" applyFont="1" applyFill="1" applyBorder="1" applyAlignment="1" applyProtection="1">
      <alignment vertical="center"/>
      <protection hidden="1"/>
    </xf>
    <xf numFmtId="0" fontId="16" fillId="0" borderId="40" xfId="30" applyNumberFormat="1" applyFont="1" applyFill="1" applyBorder="1" applyAlignment="1" applyProtection="1">
      <alignment horizontal="left" vertical="center" indent="3"/>
      <protection hidden="1"/>
    </xf>
    <xf numFmtId="164" fontId="15" fillId="0" borderId="12" xfId="7" applyFont="1" applyFill="1" applyBorder="1" applyAlignment="1" applyProtection="1">
      <alignment horizontal="right" vertical="center" wrapText="1"/>
      <protection hidden="1"/>
    </xf>
    <xf numFmtId="0" fontId="5" fillId="3" borderId="11" xfId="26" applyFont="1" applyFill="1" applyBorder="1" applyAlignment="1" applyProtection="1">
      <alignment horizontal="left" vertical="center"/>
      <protection hidden="1"/>
    </xf>
    <xf numFmtId="0" fontId="0" fillId="3" borderId="16" xfId="26" applyFont="1" applyFill="1" applyBorder="1" applyAlignment="1" applyProtection="1">
      <alignment vertical="center" wrapText="1"/>
      <protection hidden="1"/>
    </xf>
    <xf numFmtId="0" fontId="54" fillId="0" borderId="11" xfId="0" applyFont="1" applyBorder="1" applyAlignment="1" applyProtection="1">
      <alignment vertical="center" wrapText="1"/>
      <protection hidden="1"/>
    </xf>
    <xf numFmtId="0" fontId="54" fillId="0" borderId="11" xfId="0" applyFont="1" applyBorder="1" applyAlignment="1" applyProtection="1">
      <alignment horizontal="center" vertical="center" wrapText="1"/>
      <protection hidden="1"/>
    </xf>
    <xf numFmtId="0" fontId="58" fillId="10" borderId="11" xfId="0" applyFont="1" applyFill="1" applyBorder="1" applyAlignment="1" applyProtection="1">
      <alignment horizontal="center" vertical="top"/>
      <protection hidden="1"/>
    </xf>
    <xf numFmtId="0" fontId="58" fillId="10" borderId="11" xfId="0" applyFont="1" applyFill="1" applyBorder="1" applyAlignment="1" applyProtection="1">
      <alignment horizontal="center" vertical="top" wrapText="1"/>
      <protection hidden="1"/>
    </xf>
    <xf numFmtId="0" fontId="58" fillId="10" borderId="11" xfId="0" applyFont="1" applyFill="1" applyBorder="1" applyAlignment="1" applyProtection="1">
      <alignment horizontal="justify" vertical="top" wrapText="1"/>
      <protection hidden="1"/>
    </xf>
    <xf numFmtId="0" fontId="6" fillId="0" borderId="41" xfId="0" applyNumberFormat="1" applyFont="1" applyFill="1" applyBorder="1" applyAlignment="1" applyProtection="1">
      <alignment horizontal="center" vertical="center" wrapText="1"/>
      <protection hidden="1"/>
    </xf>
    <xf numFmtId="0" fontId="62" fillId="0" borderId="0" xfId="0" applyFont="1" applyAlignment="1" applyProtection="1">
      <protection hidden="1"/>
    </xf>
    <xf numFmtId="0" fontId="5" fillId="10" borderId="11" xfId="0" applyFont="1" applyFill="1" applyBorder="1" applyAlignment="1" applyProtection="1">
      <alignment horizontal="justify" vertical="top" wrapText="1"/>
      <protection hidden="1"/>
    </xf>
    <xf numFmtId="0" fontId="5" fillId="10" borderId="11" xfId="0" applyFont="1" applyFill="1" applyBorder="1" applyAlignment="1" applyProtection="1">
      <alignment horizontal="center" vertical="top" wrapText="1"/>
      <protection hidden="1"/>
    </xf>
    <xf numFmtId="164" fontId="5" fillId="3" borderId="11" xfId="7" applyFont="1" applyFill="1" applyBorder="1" applyAlignment="1" applyProtection="1">
      <alignment horizontal="right" vertical="top"/>
      <protection locked="0"/>
    </xf>
    <xf numFmtId="164" fontId="5" fillId="3" borderId="17" xfId="7" applyFont="1" applyFill="1" applyBorder="1" applyAlignment="1" applyProtection="1">
      <alignment horizontal="right" vertical="top"/>
      <protection locked="0"/>
    </xf>
    <xf numFmtId="0" fontId="59" fillId="0" borderId="11" xfId="36" applyFont="1" applyFill="1" applyBorder="1" applyAlignment="1" applyProtection="1">
      <alignment horizontal="center" vertical="center" wrapText="1"/>
      <protection hidden="1"/>
    </xf>
    <xf numFmtId="0" fontId="59" fillId="0" borderId="11" xfId="0" applyNumberFormat="1" applyFont="1" applyFill="1" applyBorder="1" applyAlignment="1" applyProtection="1">
      <alignment horizontal="center" vertical="center"/>
      <protection hidden="1"/>
    </xf>
    <xf numFmtId="164" fontId="59" fillId="0" borderId="11" xfId="7" applyFont="1" applyFill="1" applyBorder="1" applyAlignment="1" applyProtection="1">
      <alignment horizontal="right" vertical="center"/>
      <protection hidden="1"/>
    </xf>
    <xf numFmtId="0" fontId="59" fillId="0" borderId="0" xfId="0" applyFont="1" applyAlignment="1" applyProtection="1">
      <alignment vertical="center"/>
      <protection hidden="1"/>
    </xf>
    <xf numFmtId="0" fontId="59" fillId="0" borderId="0" xfId="0" applyFont="1" applyBorder="1" applyProtection="1">
      <protection hidden="1"/>
    </xf>
    <xf numFmtId="0" fontId="59" fillId="0" borderId="0" xfId="0" applyFont="1" applyProtection="1">
      <protection hidden="1"/>
    </xf>
    <xf numFmtId="0" fontId="0" fillId="0" borderId="11" xfId="0" applyBorder="1" applyAlignment="1" applyProtection="1">
      <alignment horizontal="center"/>
      <protection hidden="1"/>
    </xf>
    <xf numFmtId="2" fontId="39" fillId="3" borderId="11" xfId="32" applyNumberFormat="1" applyFont="1" applyFill="1" applyBorder="1" applyAlignment="1" applyProtection="1">
      <alignment vertical="center"/>
      <protection hidden="1"/>
    </xf>
    <xf numFmtId="10" fontId="16" fillId="3" borderId="12" xfId="30"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hidden="1"/>
    </xf>
    <xf numFmtId="2" fontId="15" fillId="0" borderId="12" xfId="7" applyNumberFormat="1" applyFont="1" applyFill="1" applyBorder="1" applyAlignment="1" applyProtection="1">
      <alignment vertical="center"/>
      <protection hidden="1"/>
    </xf>
    <xf numFmtId="2" fontId="15" fillId="0" borderId="9" xfId="7" applyNumberFormat="1" applyFont="1" applyFill="1" applyBorder="1" applyAlignment="1" applyProtection="1">
      <alignment vertical="center"/>
      <protection hidden="1"/>
    </xf>
    <xf numFmtId="2" fontId="15" fillId="0" borderId="12" xfId="7" applyNumberFormat="1" applyFont="1" applyFill="1" applyBorder="1" applyAlignment="1" applyProtection="1">
      <alignment horizontal="right" vertical="center"/>
      <protection hidden="1"/>
    </xf>
    <xf numFmtId="2" fontId="15" fillId="0" borderId="10"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2" fontId="58" fillId="0" borderId="11" xfId="7" applyNumberFormat="1" applyFont="1" applyFill="1" applyBorder="1" applyAlignment="1" applyProtection="1">
      <alignment vertical="center"/>
      <protection hidden="1"/>
    </xf>
    <xf numFmtId="2" fontId="59" fillId="0" borderId="11" xfId="7" applyNumberFormat="1" applyFont="1" applyFill="1" applyBorder="1" applyAlignment="1" applyProtection="1">
      <alignment vertical="center"/>
      <protection hidden="1"/>
    </xf>
    <xf numFmtId="0" fontId="59" fillId="0" borderId="11" xfId="36" applyNumberFormat="1" applyFont="1" applyFill="1" applyBorder="1" applyAlignment="1" applyProtection="1">
      <alignment horizontal="center" vertical="center"/>
      <protection hidden="1"/>
    </xf>
    <xf numFmtId="0" fontId="59" fillId="0" borderId="11" xfId="0" applyNumberFormat="1" applyFont="1" applyFill="1" applyBorder="1" applyAlignment="1" applyProtection="1">
      <alignment vertical="center"/>
      <protection hidden="1"/>
    </xf>
    <xf numFmtId="2" fontId="59" fillId="0" borderId="11" xfId="7" applyNumberFormat="1" applyFont="1" applyFill="1" applyBorder="1" applyAlignment="1" applyProtection="1">
      <alignment horizontal="right" vertical="center"/>
      <protection hidden="1"/>
    </xf>
    <xf numFmtId="164" fontId="59" fillId="0" borderId="11" xfId="7" applyFont="1" applyBorder="1" applyAlignment="1" applyProtection="1">
      <alignment horizontal="center" vertical="center"/>
      <protection hidden="1"/>
    </xf>
    <xf numFmtId="2" fontId="6" fillId="0" borderId="11" xfId="7" applyNumberFormat="1" applyFont="1" applyFill="1" applyBorder="1" applyAlignment="1" applyProtection="1">
      <alignment horizontal="right" vertical="center"/>
      <protection hidden="1"/>
    </xf>
    <xf numFmtId="2" fontId="15" fillId="0" borderId="9" xfId="7" applyNumberFormat="1" applyFont="1" applyFill="1" applyBorder="1" applyAlignment="1" applyProtection="1">
      <alignment vertical="center" wrapText="1"/>
      <protection hidden="1"/>
    </xf>
    <xf numFmtId="0" fontId="31" fillId="7" borderId="0" xfId="0" applyFont="1" applyFill="1" applyAlignment="1" applyProtection="1">
      <alignment horizontal="center" vertical="center"/>
      <protection hidden="1"/>
    </xf>
    <xf numFmtId="0" fontId="5" fillId="0" borderId="43" xfId="31" applyFont="1" applyFill="1" applyBorder="1" applyAlignment="1" applyProtection="1">
      <alignment horizontal="justify" vertical="top" wrapText="1"/>
      <protection locked="0"/>
    </xf>
    <xf numFmtId="0" fontId="5" fillId="0" borderId="14" xfId="31" applyFont="1" applyFill="1" applyBorder="1" applyAlignment="1" applyProtection="1">
      <alignment horizontal="justify" vertical="top" wrapText="1"/>
      <protection locked="0"/>
    </xf>
    <xf numFmtId="0" fontId="5" fillId="0" borderId="44" xfId="31"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7" fillId="0" borderId="14" xfId="0" applyFont="1" applyFill="1" applyBorder="1" applyAlignment="1" applyProtection="1">
      <alignment horizontal="left" vertical="center"/>
      <protection locked="0"/>
    </xf>
    <xf numFmtId="0" fontId="47" fillId="0" borderId="44" xfId="0" applyFont="1" applyFill="1" applyBorder="1" applyAlignment="1" applyProtection="1">
      <alignment horizontal="left" vertical="center"/>
      <protection locked="0"/>
    </xf>
    <xf numFmtId="0" fontId="47" fillId="0" borderId="43" xfId="0" applyFont="1" applyFill="1" applyBorder="1" applyAlignment="1" applyProtection="1">
      <alignment horizontal="left" vertical="center"/>
      <protection locked="0"/>
    </xf>
    <xf numFmtId="0" fontId="23" fillId="0" borderId="5" xfId="31" applyFont="1" applyBorder="1" applyAlignment="1" applyProtection="1">
      <alignment horizontal="right" vertical="center"/>
      <protection hidden="1"/>
    </xf>
    <xf numFmtId="0" fontId="23" fillId="0" borderId="0" xfId="31" applyFont="1" applyBorder="1" applyAlignment="1" applyProtection="1">
      <alignment horizontal="right" vertical="center"/>
      <protection hidden="1"/>
    </xf>
    <xf numFmtId="0" fontId="25" fillId="0" borderId="24" xfId="31" applyFont="1" applyBorder="1" applyAlignment="1" applyProtection="1">
      <alignment horizontal="right" vertical="center"/>
      <protection hidden="1"/>
    </xf>
    <xf numFmtId="0" fontId="25" fillId="0" borderId="4" xfId="31" applyFont="1" applyBorder="1" applyAlignment="1" applyProtection="1">
      <alignment horizontal="right" vertical="center"/>
      <protection hidden="1"/>
    </xf>
    <xf numFmtId="0" fontId="6" fillId="8" borderId="25" xfId="31" applyFont="1" applyFill="1" applyBorder="1" applyAlignment="1" applyProtection="1">
      <alignment horizontal="center" vertical="center"/>
      <protection hidden="1"/>
    </xf>
    <xf numFmtId="0" fontId="6" fillId="8" borderId="3" xfId="31" applyFont="1" applyFill="1" applyBorder="1" applyAlignment="1" applyProtection="1">
      <alignment horizontal="center" vertical="center"/>
      <protection hidden="1"/>
    </xf>
    <xf numFmtId="0" fontId="6" fillId="8" borderId="17" xfId="31" applyFont="1" applyFill="1" applyBorder="1" applyAlignment="1" applyProtection="1">
      <alignment horizontal="center" vertical="center"/>
      <protection hidden="1"/>
    </xf>
    <xf numFmtId="0" fontId="43" fillId="0" borderId="14" xfId="31" applyFont="1" applyBorder="1" applyAlignment="1" applyProtection="1">
      <alignment horizontal="justify" vertical="center"/>
      <protection hidden="1"/>
    </xf>
    <xf numFmtId="0" fontId="43" fillId="0" borderId="21" xfId="31" applyFont="1" applyBorder="1" applyAlignment="1" applyProtection="1">
      <alignment horizontal="justify" vertical="center"/>
      <protection hidden="1"/>
    </xf>
    <xf numFmtId="0" fontId="21" fillId="0" borderId="5" xfId="31" applyFont="1" applyBorder="1" applyAlignment="1" applyProtection="1">
      <alignment horizontal="center" vertical="center" wrapText="1"/>
      <protection hidden="1"/>
    </xf>
    <xf numFmtId="0" fontId="21" fillId="0" borderId="0" xfId="31" applyFont="1" applyBorder="1" applyAlignment="1" applyProtection="1">
      <alignment horizontal="center" vertical="center" wrapText="1"/>
      <protection hidden="1"/>
    </xf>
    <xf numFmtId="0" fontId="21" fillId="0" borderId="6" xfId="31" applyFont="1" applyBorder="1" applyAlignment="1" applyProtection="1">
      <alignment horizontal="center" vertical="center" wrapText="1"/>
      <protection hidden="1"/>
    </xf>
    <xf numFmtId="0" fontId="22" fillId="0" borderId="5" xfId="31" applyFont="1" applyBorder="1" applyAlignment="1" applyProtection="1">
      <alignment horizontal="center" vertical="center"/>
      <protection hidden="1"/>
    </xf>
    <xf numFmtId="0" fontId="22" fillId="0" borderId="0" xfId="31" applyFont="1" applyBorder="1" applyAlignment="1" applyProtection="1">
      <alignment horizontal="center" vertical="center"/>
      <protection hidden="1"/>
    </xf>
    <xf numFmtId="0" fontId="22" fillId="0" borderId="6" xfId="31" applyFont="1" applyBorder="1" applyAlignment="1" applyProtection="1">
      <alignment horizontal="center" vertical="center"/>
      <protection hidden="1"/>
    </xf>
    <xf numFmtId="0" fontId="1" fillId="0" borderId="5" xfId="31" applyBorder="1" applyProtection="1">
      <protection hidden="1"/>
    </xf>
    <xf numFmtId="0" fontId="1" fillId="0" borderId="0" xfId="31" applyBorder="1" applyProtection="1">
      <protection hidden="1"/>
    </xf>
    <xf numFmtId="0" fontId="1" fillId="0" borderId="6" xfId="31" applyBorder="1" applyProtection="1">
      <protection hidden="1"/>
    </xf>
    <xf numFmtId="0" fontId="25" fillId="0" borderId="5" xfId="31" applyFont="1" applyBorder="1" applyAlignment="1" applyProtection="1">
      <alignment horizontal="right" vertical="center"/>
      <protection hidden="1"/>
    </xf>
    <xf numFmtId="0" fontId="25" fillId="0" borderId="0" xfId="31"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1"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58" fillId="0" borderId="11" xfId="36"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59" fillId="0" borderId="0" xfId="0" applyNumberFormat="1" applyFont="1" applyFill="1" applyBorder="1" applyAlignment="1" applyProtection="1">
      <alignment horizontal="justify" vertical="center" wrapText="1"/>
      <protection hidden="1"/>
    </xf>
    <xf numFmtId="0" fontId="59" fillId="0" borderId="11" xfId="36" applyFont="1" applyFill="1" applyBorder="1" applyAlignment="1" applyProtection="1">
      <alignment horizontal="right" vertical="center" wrapText="1"/>
      <protection hidden="1"/>
    </xf>
    <xf numFmtId="0" fontId="59" fillId="0" borderId="11" xfId="36" applyNumberFormat="1" applyFont="1" applyFill="1" applyBorder="1" applyAlignment="1" applyProtection="1">
      <alignment horizontal="right" vertical="center" wrapText="1"/>
      <protection hidden="1"/>
    </xf>
    <xf numFmtId="0" fontId="29" fillId="0" borderId="0" xfId="0" applyNumberFormat="1" applyFont="1" applyFill="1" applyBorder="1" applyAlignment="1" applyProtection="1">
      <alignment horizontal="justify" vertical="center" wrapText="1"/>
      <protection hidden="1"/>
    </xf>
    <xf numFmtId="0" fontId="55"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6" fillId="0" borderId="0" xfId="32" applyFont="1" applyFill="1" applyAlignment="1" applyProtection="1">
      <alignment horizontal="left" vertical="center" wrapText="1"/>
      <protection hidden="1"/>
    </xf>
    <xf numFmtId="0" fontId="60" fillId="0" borderId="0" xfId="0" applyNumberFormat="1" applyFont="1" applyFill="1" applyBorder="1" applyAlignment="1" applyProtection="1">
      <alignment horizontal="center" vertical="center" wrapText="1"/>
      <protection hidden="1"/>
    </xf>
    <xf numFmtId="0" fontId="61" fillId="7" borderId="0" xfId="0" applyFont="1" applyFill="1" applyAlignment="1" applyProtection="1">
      <alignment horizontal="center" vertical="center"/>
      <protection hidden="1"/>
    </xf>
    <xf numFmtId="0" fontId="16" fillId="0" borderId="0" xfId="0" applyNumberFormat="1" applyFont="1" applyFill="1" applyBorder="1" applyAlignment="1" applyProtection="1">
      <alignment horizontal="justify" vertical="center" wrapText="1"/>
      <protection hidden="1"/>
    </xf>
    <xf numFmtId="0" fontId="15" fillId="0" borderId="11" xfId="36"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5" fillId="0" borderId="0" xfId="32" applyFont="1" applyFill="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15" fillId="0" borderId="11" xfId="36" applyNumberFormat="1" applyFont="1" applyFill="1" applyBorder="1" applyAlignment="1" applyProtection="1">
      <alignment horizontal="left" vertical="center"/>
      <protection hidden="1"/>
    </xf>
    <xf numFmtId="0" fontId="15" fillId="0" borderId="11" xfId="36"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59" fillId="0" borderId="0" xfId="0" applyNumberFormat="1" applyFont="1" applyFill="1" applyBorder="1" applyAlignment="1" applyProtection="1">
      <alignment horizontal="center" vertical="center" wrapText="1"/>
      <protection hidden="1"/>
    </xf>
    <xf numFmtId="0" fontId="15" fillId="0" borderId="0" xfId="32" applyFont="1" applyFill="1" applyBorder="1" applyAlignment="1" applyProtection="1">
      <alignment horizontal="left" vertical="center" wrapText="1"/>
      <protection hidden="1"/>
    </xf>
    <xf numFmtId="0" fontId="5" fillId="0" borderId="25" xfId="29" applyNumberFormat="1" applyFont="1" applyFill="1" applyBorder="1" applyAlignment="1" applyProtection="1">
      <alignment horizontal="right" vertical="center" wrapText="1"/>
      <protection hidden="1"/>
    </xf>
    <xf numFmtId="0" fontId="5" fillId="0" borderId="3" xfId="29" applyNumberFormat="1" applyFont="1" applyFill="1" applyBorder="1" applyAlignment="1" applyProtection="1">
      <alignment horizontal="right" vertical="center" wrapText="1"/>
      <protection hidden="1"/>
    </xf>
    <xf numFmtId="0" fontId="5" fillId="0" borderId="17" xfId="29"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protection hidden="1"/>
    </xf>
    <xf numFmtId="0" fontId="58" fillId="0" borderId="11" xfId="36" applyNumberFormat="1" applyFont="1" applyFill="1" applyBorder="1" applyAlignment="1" applyProtection="1">
      <alignment horizontal="right" vertical="center" wrapText="1"/>
      <protection hidden="1"/>
    </xf>
    <xf numFmtId="0" fontId="0" fillId="0" borderId="11" xfId="31" applyFont="1" applyBorder="1" applyAlignment="1" applyProtection="1">
      <alignment horizontal="left" vertical="top" wrapText="1"/>
      <protection hidden="1"/>
    </xf>
    <xf numFmtId="0" fontId="16" fillId="0" borderId="11" xfId="31" applyFont="1" applyBorder="1" applyAlignment="1" applyProtection="1">
      <alignment horizontal="left" vertical="top" wrapText="1"/>
      <protection hidden="1"/>
    </xf>
    <xf numFmtId="0" fontId="15" fillId="2" borderId="25" xfId="31" applyFont="1" applyFill="1" applyBorder="1" applyAlignment="1" applyProtection="1">
      <alignment horizontal="left" vertical="center" wrapText="1"/>
      <protection hidden="1"/>
    </xf>
    <xf numFmtId="0" fontId="15" fillId="2" borderId="3" xfId="31" applyFont="1" applyFill="1" applyBorder="1" applyAlignment="1" applyProtection="1">
      <alignment horizontal="left" vertical="center" wrapText="1"/>
      <protection hidden="1"/>
    </xf>
    <xf numFmtId="0" fontId="15" fillId="2" borderId="17" xfId="31" applyFont="1" applyFill="1" applyBorder="1" applyAlignment="1" applyProtection="1">
      <alignment horizontal="left" vertical="center" wrapText="1"/>
      <protection hidden="1"/>
    </xf>
    <xf numFmtId="0" fontId="0" fillId="0" borderId="0" xfId="31" applyFont="1" applyAlignment="1" applyProtection="1">
      <alignment horizontal="justify" vertical="center" wrapText="1"/>
      <protection hidden="1"/>
    </xf>
    <xf numFmtId="0" fontId="16" fillId="0" borderId="0" xfId="31"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0" fontId="15" fillId="0" borderId="0" xfId="31" applyFont="1" applyBorder="1" applyAlignment="1" applyProtection="1">
      <alignment horizontal="center" vertical="center" wrapText="1"/>
      <protection hidden="1"/>
    </xf>
    <xf numFmtId="0" fontId="15" fillId="0" borderId="25" xfId="31" applyFont="1" applyBorder="1" applyAlignment="1" applyProtection="1">
      <alignment horizontal="center" vertical="center" wrapText="1"/>
      <protection hidden="1"/>
    </xf>
    <xf numFmtId="0" fontId="15" fillId="0" borderId="17" xfId="31" applyFont="1" applyBorder="1" applyAlignment="1" applyProtection="1">
      <alignment horizontal="center" vertical="center" wrapText="1"/>
      <protection hidden="1"/>
    </xf>
    <xf numFmtId="0" fontId="15" fillId="0" borderId="25" xfId="31" applyFont="1" applyBorder="1" applyAlignment="1" applyProtection="1">
      <alignment horizontal="left" vertical="center" wrapText="1"/>
      <protection hidden="1"/>
    </xf>
    <xf numFmtId="0" fontId="15" fillId="0" borderId="17" xfId="31" applyFont="1" applyBorder="1" applyAlignment="1" applyProtection="1">
      <alignment horizontal="left" vertical="center" wrapText="1"/>
      <protection hidden="1"/>
    </xf>
    <xf numFmtId="0" fontId="15" fillId="0" borderId="0" xfId="31" applyFont="1" applyFill="1" applyAlignment="1" applyProtection="1">
      <alignment horizontal="left" vertical="top" wrapText="1"/>
      <protection hidden="1"/>
    </xf>
    <xf numFmtId="2" fontId="15" fillId="0" borderId="25" xfId="7" applyNumberFormat="1" applyFont="1" applyFill="1" applyBorder="1" applyAlignment="1" applyProtection="1">
      <alignment horizontal="right" vertical="center" wrapText="1"/>
      <protection hidden="1"/>
    </xf>
    <xf numFmtId="2" fontId="15" fillId="0" borderId="17" xfId="7" applyNumberFormat="1" applyFont="1" applyFill="1" applyBorder="1" applyAlignment="1" applyProtection="1">
      <alignment horizontal="right" vertical="center" wrapText="1"/>
      <protection hidden="1"/>
    </xf>
    <xf numFmtId="0" fontId="27" fillId="7" borderId="0" xfId="31" applyFont="1" applyFill="1" applyAlignment="1" applyProtection="1">
      <alignment horizontal="center" vertical="center"/>
      <protection hidden="1"/>
    </xf>
    <xf numFmtId="0" fontId="15" fillId="0" borderId="0" xfId="31" applyFont="1" applyFill="1" applyAlignment="1" applyProtection="1">
      <alignment horizontal="left" vertical="top"/>
      <protection hidden="1"/>
    </xf>
    <xf numFmtId="2" fontId="15" fillId="0" borderId="25" xfId="31" applyNumberFormat="1" applyFont="1" applyFill="1" applyBorder="1" applyAlignment="1" applyProtection="1">
      <alignment horizontal="center" vertical="center" wrapText="1"/>
      <protection hidden="1"/>
    </xf>
    <xf numFmtId="2" fontId="15" fillId="0" borderId="17" xfId="31" applyNumberFormat="1" applyFont="1" applyFill="1" applyBorder="1" applyAlignment="1" applyProtection="1">
      <alignment horizontal="center" vertical="center" wrapText="1"/>
      <protection hidden="1"/>
    </xf>
    <xf numFmtId="2" fontId="15" fillId="0" borderId="11" xfId="31" applyNumberFormat="1" applyFont="1" applyFill="1" applyBorder="1" applyAlignment="1" applyProtection="1">
      <alignment horizontal="center" vertical="center" wrapText="1"/>
      <protection hidden="1"/>
    </xf>
    <xf numFmtId="0" fontId="16" fillId="0" borderId="11" xfId="31" applyFont="1" applyBorder="1" applyAlignment="1" applyProtection="1">
      <alignment horizontal="justify" vertical="center" wrapText="1"/>
      <protection hidden="1"/>
    </xf>
    <xf numFmtId="0" fontId="15" fillId="3" borderId="28" xfId="31" applyFont="1" applyFill="1" applyBorder="1" applyAlignment="1" applyProtection="1">
      <alignment horizontal="center" vertical="center" wrapText="1"/>
      <protection locked="0" hidden="1"/>
    </xf>
    <xf numFmtId="0" fontId="15" fillId="3" borderId="29" xfId="31" applyFont="1" applyFill="1" applyBorder="1" applyAlignment="1" applyProtection="1">
      <alignment horizontal="center" vertical="center" wrapText="1"/>
      <protection locked="0" hidden="1"/>
    </xf>
    <xf numFmtId="0" fontId="15" fillId="3" borderId="5" xfId="31" applyFont="1" applyFill="1" applyBorder="1" applyAlignment="1" applyProtection="1">
      <alignment horizontal="center" vertical="center" wrapText="1"/>
      <protection locked="0" hidden="1"/>
    </xf>
    <xf numFmtId="0" fontId="15" fillId="3" borderId="6" xfId="31" applyFont="1" applyFill="1" applyBorder="1" applyAlignment="1" applyProtection="1">
      <alignment horizontal="center" vertical="center" wrapText="1"/>
      <protection locked="0" hidden="1"/>
    </xf>
    <xf numFmtId="0" fontId="15" fillId="3" borderId="24" xfId="31" applyFont="1" applyFill="1" applyBorder="1" applyAlignment="1" applyProtection="1">
      <alignment horizontal="center" vertical="center" wrapText="1"/>
      <protection locked="0" hidden="1"/>
    </xf>
    <xf numFmtId="0" fontId="15" fillId="3" borderId="7" xfId="31" applyFont="1" applyFill="1" applyBorder="1" applyAlignment="1" applyProtection="1">
      <alignment horizontal="center" vertical="center" wrapText="1"/>
      <protection locked="0" hidden="1"/>
    </xf>
    <xf numFmtId="9" fontId="15" fillId="3" borderId="11" xfId="31" applyNumberFormat="1" applyFont="1" applyFill="1" applyBorder="1" applyAlignment="1" applyProtection="1">
      <alignment horizontal="center" vertical="center" wrapText="1"/>
      <protection locked="0" hidden="1"/>
    </xf>
    <xf numFmtId="2" fontId="15" fillId="2" borderId="11" xfId="31" applyNumberFormat="1" applyFont="1" applyFill="1" applyBorder="1" applyAlignment="1" applyProtection="1">
      <alignment horizontal="center" vertical="center" wrapText="1"/>
      <protection hidden="1"/>
    </xf>
    <xf numFmtId="0" fontId="16" fillId="0" borderId="25" xfId="31" applyNumberFormat="1" applyFont="1" applyBorder="1" applyAlignment="1" applyProtection="1">
      <alignment horizontal="justify" vertical="center" wrapText="1"/>
      <protection hidden="1"/>
    </xf>
    <xf numFmtId="0" fontId="16" fillId="0" borderId="17" xfId="31" applyNumberFormat="1" applyFont="1" applyBorder="1" applyAlignment="1" applyProtection="1">
      <alignment horizontal="justify" vertical="center" wrapText="1"/>
      <protection hidden="1"/>
    </xf>
    <xf numFmtId="0" fontId="15" fillId="3" borderId="11" xfId="31" applyFont="1" applyFill="1" applyBorder="1" applyAlignment="1" applyProtection="1">
      <alignment horizontal="center" vertical="center" wrapText="1"/>
      <protection locked="0" hidden="1"/>
    </xf>
    <xf numFmtId="0" fontId="16" fillId="0" borderId="11" xfId="31" applyNumberFormat="1" applyFont="1" applyBorder="1" applyAlignment="1" applyProtection="1">
      <alignment horizontal="justify" vertical="center" wrapText="1"/>
      <protection hidden="1"/>
    </xf>
    <xf numFmtId="0" fontId="16" fillId="0" borderId="11" xfId="31" applyFont="1" applyBorder="1" applyAlignment="1" applyProtection="1">
      <alignment horizontal="center" vertical="center"/>
      <protection hidden="1"/>
    </xf>
    <xf numFmtId="0" fontId="15" fillId="0" borderId="11" xfId="31" applyFont="1" applyFill="1" applyBorder="1" applyAlignment="1" applyProtection="1">
      <alignment horizontal="left" vertical="center" wrapText="1"/>
      <protection hidden="1"/>
    </xf>
    <xf numFmtId="0" fontId="15" fillId="0" borderId="11" xfId="31" applyFont="1" applyFill="1" applyBorder="1" applyAlignment="1" applyProtection="1">
      <alignment horizontal="center" vertical="center" wrapText="1"/>
      <protection hidden="1"/>
    </xf>
    <xf numFmtId="2" fontId="15" fillId="0" borderId="11" xfId="31" applyNumberFormat="1" applyFont="1" applyFill="1" applyBorder="1" applyAlignment="1" applyProtection="1">
      <alignment horizontal="center" vertical="center"/>
      <protection hidden="1"/>
    </xf>
    <xf numFmtId="3" fontId="15" fillId="3" borderId="25" xfId="31" applyNumberFormat="1" applyFont="1" applyFill="1" applyBorder="1" applyAlignment="1" applyProtection="1">
      <alignment horizontal="right" vertical="center"/>
      <protection locked="0" hidden="1"/>
    </xf>
    <xf numFmtId="3" fontId="15" fillId="3" borderId="17" xfId="31" applyNumberFormat="1" applyFont="1" applyFill="1" applyBorder="1" applyAlignment="1" applyProtection="1">
      <alignment horizontal="right" vertical="center"/>
      <protection locked="0" hidden="1"/>
    </xf>
    <xf numFmtId="0" fontId="0" fillId="0" borderId="25" xfId="31" applyFont="1" applyBorder="1" applyAlignment="1" applyProtection="1">
      <alignment horizontal="justify" vertical="center" wrapText="1"/>
      <protection hidden="1"/>
    </xf>
    <xf numFmtId="0" fontId="16" fillId="0" borderId="17" xfId="31" applyFont="1" applyBorder="1" applyAlignment="1" applyProtection="1">
      <alignment horizontal="justify" vertical="center" wrapText="1"/>
      <protection hidden="1"/>
    </xf>
    <xf numFmtId="0" fontId="15" fillId="2" borderId="11" xfId="31" applyFont="1" applyFill="1" applyBorder="1" applyAlignment="1" applyProtection="1">
      <alignment horizontal="left" vertical="center" wrapText="1"/>
      <protection hidden="1"/>
    </xf>
    <xf numFmtId="0" fontId="0" fillId="0" borderId="25" xfId="31" applyFont="1" applyBorder="1" applyAlignment="1" applyProtection="1">
      <alignment horizontal="justify" vertical="center"/>
      <protection hidden="1"/>
    </xf>
    <xf numFmtId="0" fontId="16" fillId="0" borderId="17" xfId="31" applyFont="1" applyBorder="1" applyAlignment="1" applyProtection="1">
      <alignment horizontal="justify" vertical="center"/>
      <protection hidden="1"/>
    </xf>
    <xf numFmtId="0" fontId="16" fillId="0" borderId="28" xfId="31" applyFont="1" applyBorder="1" applyAlignment="1" applyProtection="1">
      <alignment horizontal="justify" vertical="center" wrapText="1"/>
      <protection hidden="1"/>
    </xf>
    <xf numFmtId="0" fontId="16" fillId="0" borderId="29" xfId="31" applyFont="1" applyBorder="1" applyAlignment="1" applyProtection="1">
      <alignment horizontal="justify" vertical="center" wrapText="1"/>
      <protection hidden="1"/>
    </xf>
    <xf numFmtId="0" fontId="16" fillId="0" borderId="28" xfId="31" applyFont="1" applyBorder="1" applyAlignment="1" applyProtection="1">
      <alignment horizontal="justify" vertical="center"/>
      <protection hidden="1"/>
    </xf>
    <xf numFmtId="0" fontId="16" fillId="0" borderId="29" xfId="31" applyFont="1" applyBorder="1" applyAlignment="1" applyProtection="1">
      <alignment horizontal="justify" vertical="center"/>
      <protection hidden="1"/>
    </xf>
    <xf numFmtId="0" fontId="0" fillId="0" borderId="25"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8" xfId="31" applyFont="1" applyBorder="1" applyAlignment="1" applyProtection="1">
      <alignment horizontal="justify" vertical="center" wrapText="1"/>
      <protection hidden="1"/>
    </xf>
    <xf numFmtId="0" fontId="16" fillId="0" borderId="25" xfId="31" applyFont="1" applyBorder="1" applyAlignment="1" applyProtection="1">
      <alignment horizontal="justify" vertical="center" wrapText="1"/>
      <protection hidden="1"/>
    </xf>
    <xf numFmtId="0" fontId="15" fillId="0" borderId="0" xfId="32" applyFont="1" applyFill="1" applyBorder="1" applyAlignment="1" applyProtection="1">
      <alignment horizontal="center" vertical="center" wrapText="1"/>
      <protection hidden="1"/>
    </xf>
    <xf numFmtId="0" fontId="16" fillId="0" borderId="0" xfId="32" applyFont="1" applyBorder="1" applyAlignment="1" applyProtection="1">
      <alignment horizontal="justify" vertical="top"/>
      <protection hidden="1"/>
    </xf>
    <xf numFmtId="0" fontId="15" fillId="3" borderId="0" xfId="32" applyFont="1" applyFill="1" applyBorder="1" applyAlignment="1" applyProtection="1">
      <alignment horizontal="justify" vertical="top" wrapText="1"/>
      <protection hidden="1"/>
    </xf>
    <xf numFmtId="0" fontId="15" fillId="0" borderId="11" xfId="0" applyFont="1" applyBorder="1" applyAlignment="1" applyProtection="1">
      <alignment vertical="center" wrapText="1"/>
      <protection hidden="1"/>
    </xf>
    <xf numFmtId="0" fontId="0" fillId="0" borderId="11" xfId="0" applyBorder="1" applyAlignment="1" applyProtection="1">
      <alignment vertical="center"/>
      <protection hidden="1"/>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wrapText="1"/>
      <protection hidden="1"/>
    </xf>
    <xf numFmtId="0" fontId="27" fillId="0" borderId="0" xfId="32" applyFont="1" applyFill="1" applyBorder="1" applyAlignment="1" applyProtection="1">
      <alignment horizontal="center" vertical="center"/>
      <protection hidden="1"/>
    </xf>
    <xf numFmtId="0" fontId="32" fillId="0" borderId="0" xfId="32" applyFont="1" applyFill="1" applyBorder="1" applyAlignment="1" applyProtection="1">
      <alignment horizontal="center" vertical="center"/>
      <protection hidden="1"/>
    </xf>
    <xf numFmtId="2" fontId="32" fillId="0" borderId="0" xfId="32"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2" applyFont="1" applyFill="1" applyBorder="1" applyAlignment="1" applyProtection="1">
      <alignment horizontal="justify" vertical="top"/>
      <protection locked="0"/>
    </xf>
    <xf numFmtId="2" fontId="32" fillId="0" borderId="0" xfId="32" applyNumberFormat="1" applyFont="1" applyFill="1" applyBorder="1" applyAlignment="1" applyProtection="1">
      <alignment vertical="center"/>
      <protection hidden="1"/>
    </xf>
    <xf numFmtId="0" fontId="15" fillId="9" borderId="0" xfId="3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39" fillId="0" borderId="0" xfId="30"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3" fillId="0" borderId="0" xfId="30" applyNumberFormat="1" applyFont="1" applyFill="1" applyBorder="1" applyAlignment="1" applyProtection="1">
      <alignment horizontal="center" vertical="top" wrapText="1"/>
      <protection hidden="1"/>
    </xf>
    <xf numFmtId="0" fontId="15" fillId="0" borderId="0" xfId="24" applyFont="1" applyAlignment="1" applyProtection="1">
      <alignment horizontal="left" vertical="center" indent="2"/>
      <protection hidden="1"/>
    </xf>
    <xf numFmtId="0" fontId="15" fillId="0" borderId="25" xfId="30" applyFont="1" applyBorder="1" applyAlignment="1" applyProtection="1">
      <alignment horizontal="justify" vertical="top"/>
      <protection hidden="1"/>
    </xf>
    <xf numFmtId="0" fontId="16" fillId="0" borderId="3" xfId="30" applyFont="1" applyBorder="1" applyAlignment="1" applyProtection="1">
      <alignment horizontal="justify" vertical="top"/>
      <protection hidden="1"/>
    </xf>
    <xf numFmtId="0" fontId="16" fillId="0" borderId="17" xfId="30" applyFont="1" applyBorder="1" applyAlignment="1" applyProtection="1">
      <alignment horizontal="justify" vertical="top"/>
      <protection hidden="1"/>
    </xf>
    <xf numFmtId="0" fontId="15" fillId="0" borderId="18" xfId="30" applyFont="1" applyBorder="1" applyAlignment="1" applyProtection="1">
      <alignment horizontal="justify" vertical="top"/>
      <protection hidden="1"/>
    </xf>
    <xf numFmtId="0" fontId="16" fillId="0" borderId="45" xfId="30" applyFont="1" applyBorder="1" applyAlignment="1" applyProtection="1">
      <alignment horizontal="justify" vertical="top"/>
      <protection hidden="1"/>
    </xf>
    <xf numFmtId="0" fontId="16" fillId="0" borderId="19" xfId="30" applyFont="1" applyBorder="1" applyAlignment="1" applyProtection="1">
      <alignment horizontal="justify" vertical="top"/>
      <protection hidden="1"/>
    </xf>
    <xf numFmtId="0" fontId="15" fillId="0" borderId="18" xfId="30" applyFont="1" applyBorder="1" applyAlignment="1" applyProtection="1">
      <alignment horizontal="justify" vertical="center"/>
      <protection hidden="1"/>
    </xf>
    <xf numFmtId="0" fontId="16" fillId="0" borderId="45" xfId="30" applyFont="1" applyBorder="1" applyAlignment="1" applyProtection="1">
      <alignment horizontal="justify" vertical="center"/>
      <protection hidden="1"/>
    </xf>
    <xf numFmtId="0" fontId="16" fillId="0" borderId="19" xfId="30" applyFont="1" applyBorder="1" applyAlignment="1" applyProtection="1">
      <alignment horizontal="justify" vertical="center"/>
      <protection hidden="1"/>
    </xf>
    <xf numFmtId="0" fontId="0" fillId="0" borderId="8" xfId="30" applyFont="1" applyBorder="1" applyAlignment="1" applyProtection="1">
      <alignment horizontal="left" vertical="center" wrapText="1"/>
      <protection hidden="1"/>
    </xf>
    <xf numFmtId="0" fontId="16" fillId="0" borderId="8" xfId="30" applyFont="1" applyBorder="1" applyAlignment="1" applyProtection="1">
      <alignment horizontal="left" vertical="center" wrapText="1"/>
      <protection hidden="1"/>
    </xf>
    <xf numFmtId="0" fontId="0" fillId="0" borderId="25" xfId="30" applyNumberFormat="1" applyFont="1" applyFill="1" applyBorder="1" applyAlignment="1" applyProtection="1">
      <alignment horizontal="justify" vertical="center" wrapText="1"/>
      <protection hidden="1"/>
    </xf>
    <xf numFmtId="0" fontId="0" fillId="0" borderId="3" xfId="0" applyBorder="1" applyAlignment="1" applyProtection="1">
      <alignment horizontal="justify" wrapText="1"/>
      <protection hidden="1"/>
    </xf>
    <xf numFmtId="0" fontId="0" fillId="0" borderId="17" xfId="0" applyBorder="1" applyAlignment="1" applyProtection="1">
      <alignment horizontal="justify" wrapText="1"/>
      <protection hidden="1"/>
    </xf>
    <xf numFmtId="0" fontId="0" fillId="0" borderId="25" xfId="30" applyFont="1" applyBorder="1" applyAlignment="1" applyProtection="1">
      <alignment horizontal="justify" vertical="top" wrapText="1"/>
      <protection hidden="1"/>
    </xf>
    <xf numFmtId="0" fontId="16" fillId="0" borderId="3" xfId="30" applyFont="1" applyBorder="1" applyAlignment="1" applyProtection="1">
      <alignment horizontal="justify" vertical="top" wrapText="1"/>
      <protection hidden="1"/>
    </xf>
    <xf numFmtId="0" fontId="16" fillId="0" borderId="17" xfId="30" applyFont="1" applyBorder="1" applyAlignment="1" applyProtection="1">
      <alignment horizontal="justify" vertical="top" wrapText="1"/>
      <protection hidden="1"/>
    </xf>
    <xf numFmtId="0" fontId="0" fillId="0" borderId="25" xfId="30" applyFont="1" applyBorder="1" applyAlignment="1" applyProtection="1">
      <alignment horizontal="left" vertical="top" wrapText="1"/>
      <protection hidden="1"/>
    </xf>
    <xf numFmtId="0" fontId="16" fillId="0" borderId="3" xfId="30" applyFont="1" applyBorder="1" applyAlignment="1" applyProtection="1">
      <alignment horizontal="left" vertical="top" wrapText="1"/>
      <protection hidden="1"/>
    </xf>
    <xf numFmtId="0" fontId="16" fillId="0" borderId="17" xfId="30" applyFont="1" applyBorder="1" applyAlignment="1" applyProtection="1">
      <alignment horizontal="left" vertical="top" wrapText="1"/>
      <protection hidden="1"/>
    </xf>
    <xf numFmtId="10" fontId="16" fillId="3" borderId="25" xfId="30" applyNumberFormat="1" applyFont="1" applyFill="1" applyBorder="1" applyAlignment="1" applyProtection="1">
      <alignment horizontal="center" vertical="center"/>
      <protection hidden="1"/>
    </xf>
    <xf numFmtId="10" fontId="16" fillId="3" borderId="3" xfId="30" applyNumberFormat="1" applyFont="1" applyFill="1" applyBorder="1" applyAlignment="1" applyProtection="1">
      <alignment horizontal="center" vertical="center"/>
      <protection hidden="1"/>
    </xf>
    <xf numFmtId="10" fontId="16" fillId="3" borderId="17" xfId="30" applyNumberFormat="1" applyFont="1" applyFill="1" applyBorder="1" applyAlignment="1" applyProtection="1">
      <alignment horizontal="center" vertical="center"/>
      <protection hidden="1"/>
    </xf>
    <xf numFmtId="0" fontId="31" fillId="7" borderId="0" xfId="0" applyFont="1" applyFill="1" applyAlignment="1" applyProtection="1">
      <alignment horizontal="center" vertical="center" wrapText="1"/>
      <protection hidden="1"/>
    </xf>
    <xf numFmtId="0" fontId="31" fillId="7" borderId="6" xfId="0" applyFont="1" applyFill="1" applyBorder="1" applyAlignment="1" applyProtection="1">
      <alignment horizontal="center" vertical="center" wrapText="1"/>
      <protection hidden="1"/>
    </xf>
    <xf numFmtId="0" fontId="5" fillId="0" borderId="0" xfId="24" applyFont="1" applyAlignment="1" applyProtection="1">
      <alignment horizontal="justify" vertical="top"/>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6"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0" fontId="16" fillId="0" borderId="46" xfId="0" applyFont="1" applyBorder="1" applyAlignment="1" applyProtection="1">
      <alignment horizontal="left" vertical="center" indent="2"/>
      <protection hidden="1"/>
    </xf>
    <xf numFmtId="0" fontId="16" fillId="0" borderId="0" xfId="0" applyFont="1" applyBorder="1" applyAlignment="1" applyProtection="1">
      <alignment horizontal="left" vertical="center" indent="2"/>
      <protection hidden="1"/>
    </xf>
    <xf numFmtId="176"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pplyProtection="1">
      <alignment vertical="top" wrapText="1"/>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hidden="1"/>
    </xf>
    <xf numFmtId="0" fontId="16" fillId="0" borderId="14" xfId="0" applyFont="1" applyBorder="1" applyAlignment="1" applyProtection="1">
      <alignment horizontal="left" vertical="center" indent="2"/>
      <protection hidden="1"/>
    </xf>
    <xf numFmtId="1" fontId="15" fillId="0" borderId="0" xfId="35" applyNumberFormat="1" applyFont="1" applyBorder="1" applyAlignment="1" applyProtection="1">
      <alignment horizontal="center" vertical="center" wrapText="1"/>
      <protection hidden="1"/>
    </xf>
    <xf numFmtId="0" fontId="15" fillId="0" borderId="0" xfId="35" applyFont="1" applyBorder="1" applyAlignment="1" applyProtection="1">
      <alignment horizontal="center" vertical="center" wrapText="1"/>
      <protection hidden="1"/>
    </xf>
    <xf numFmtId="4" fontId="15" fillId="0" borderId="0" xfId="35" applyNumberFormat="1" applyFont="1" applyBorder="1" applyAlignment="1" applyProtection="1">
      <alignment horizontal="right" vertical="center" wrapText="1"/>
      <protection hidden="1"/>
    </xf>
    <xf numFmtId="1" fontId="15" fillId="0" borderId="11" xfId="35" applyNumberFormat="1" applyFont="1" applyBorder="1" applyAlignment="1" applyProtection="1">
      <alignment horizontal="center" vertical="center" wrapText="1"/>
      <protection hidden="1"/>
    </xf>
    <xf numFmtId="4" fontId="15" fillId="0" borderId="11" xfId="35" applyNumberFormat="1" applyFont="1" applyBorder="1" applyAlignment="1" applyProtection="1">
      <alignment horizontal="center" vertical="center" wrapText="1"/>
      <protection hidden="1"/>
    </xf>
    <xf numFmtId="0" fontId="16" fillId="0" borderId="0" xfId="35" applyFont="1" applyFill="1" applyBorder="1" applyAlignment="1" applyProtection="1">
      <alignment horizontal="justify" vertical="center" wrapText="1"/>
      <protection hidden="1"/>
    </xf>
    <xf numFmtId="0" fontId="19" fillId="0" borderId="0" xfId="35" applyFont="1" applyAlignment="1" applyProtection="1">
      <alignment horizontal="left"/>
      <protection hidden="1"/>
    </xf>
    <xf numFmtId="0" fontId="19" fillId="0" borderId="6" xfId="35" applyFont="1" applyBorder="1" applyAlignment="1" applyProtection="1">
      <alignment horizontal="left"/>
      <protection hidden="1"/>
    </xf>
    <xf numFmtId="1" fontId="15" fillId="0" borderId="25" xfId="35" applyNumberFormat="1" applyFont="1" applyBorder="1" applyAlignment="1" applyProtection="1">
      <alignment horizontal="center" vertical="center" wrapText="1"/>
      <protection hidden="1"/>
    </xf>
    <xf numFmtId="1" fontId="15" fillId="0" borderId="17" xfId="35" applyNumberFormat="1" applyFont="1" applyBorder="1" applyAlignment="1" applyProtection="1">
      <alignment horizontal="center"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6" fillId="0" borderId="6" xfId="35" applyFont="1" applyFill="1" applyBorder="1" applyAlignment="1" applyProtection="1">
      <alignment horizontal="justify" vertical="center" wrapText="1"/>
      <protection hidden="1"/>
    </xf>
    <xf numFmtId="0" fontId="16" fillId="0" borderId="0" xfId="35"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24" fillId="0" borderId="11" xfId="35" applyNumberFormat="1" applyFont="1" applyFill="1" applyBorder="1" applyAlignment="1" applyProtection="1">
      <alignment horizontal="justify"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3" xfId="35" applyNumberFormat="1" applyFont="1" applyBorder="1" applyAlignment="1" applyProtection="1">
      <alignment horizontal="center" vertical="center" wrapText="1"/>
      <protection hidden="1"/>
    </xf>
    <xf numFmtId="1" fontId="16" fillId="0" borderId="0" xfId="35" applyNumberFormat="1" applyFont="1" applyFill="1" applyBorder="1" applyAlignment="1" applyProtection="1">
      <alignment horizontal="justify" vertical="top" wrapText="1"/>
      <protection hidden="1"/>
    </xf>
    <xf numFmtId="0" fontId="16" fillId="0" borderId="0" xfId="35" applyFont="1" applyFill="1" applyBorder="1" applyAlignment="1" applyProtection="1">
      <alignment horizontal="justify" vertical="top" wrapText="1"/>
      <protection hidden="1"/>
    </xf>
    <xf numFmtId="0" fontId="16" fillId="0" borderId="6" xfId="35" applyFont="1" applyFill="1" applyBorder="1" applyAlignment="1" applyProtection="1">
      <alignment horizontal="justify" vertical="top" wrapText="1"/>
      <protection hidden="1"/>
    </xf>
    <xf numFmtId="2" fontId="35" fillId="0" borderId="0" xfId="27" applyNumberFormat="1" applyFont="1" applyFill="1" applyBorder="1" applyAlignment="1" applyProtection="1">
      <alignment horizontal="left" vertical="center"/>
      <protection hidden="1"/>
    </xf>
  </cellXfs>
  <cellStyles count="41">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RICE SCHEDULE-4 to 6-A4" xfId="30" xr:uid="{00000000-0005-0000-0000-00001F000000}"/>
    <cellStyle name="Normal_Price_Schedules for Insulator Package Rev-01" xfId="31" xr:uid="{00000000-0005-0000-0000-000020000000}"/>
    <cellStyle name="Normal_PRICE-SCHE Bihar-Rev-2-corrections" xfId="32" xr:uid="{00000000-0005-0000-0000-000021000000}"/>
    <cellStyle name="Normal_PRICE-SCHE Bihar-Rev-2-corrections_Annexures TW 04" xfId="33" xr:uid="{00000000-0005-0000-0000-000022000000}"/>
    <cellStyle name="Normal_PRICE-SCHE Bihar-Rev-2-corrections_Price_Schedules for Insulator Package Rev-01" xfId="34" xr:uid="{00000000-0005-0000-0000-000023000000}"/>
    <cellStyle name="Normal_QUOTED CORRECTED 2" xfId="35" xr:uid="{00000000-0005-0000-0000-000024000000}"/>
    <cellStyle name="Normal_Sch-1" xfId="36" xr:uid="{00000000-0005-0000-0000-000025000000}"/>
    <cellStyle name="Normal_Sheet1" xfId="37" xr:uid="{00000000-0005-0000-0000-000026000000}"/>
    <cellStyle name="Popis" xfId="38" xr:uid="{00000000-0005-0000-0000-000027000000}"/>
    <cellStyle name="Sledovaný hypertextový odkaz" xfId="39" xr:uid="{00000000-0005-0000-0000-000028000000}"/>
    <cellStyle name="Standard_BS14" xfId="40"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2.xml.rels><?xml version="1.0" encoding="UTF-8" standalone="yes"?>
<Relationships xmlns="http://schemas.openxmlformats.org/package/2006/relationships"><Relationship Id="rId1" Type="http://schemas.openxmlformats.org/officeDocument/2006/relationships/hyperlink" Target="#'Sch-4'!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5'!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6'!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Discount!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8991600" y="0"/>
          <a:ext cx="1838325" cy="45720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52387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4563614" y="28575"/>
          <a:ext cx="2845254" cy="836839"/>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863888" y="19050"/>
          <a:ext cx="1897856" cy="690563"/>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EFBA5E8-B121-4304-BF44-503AF3314C4A}" protected="1">
  <header guid="{9EFBA5E8-B121-4304-BF44-503AF3314C4A}" dateTime="2023-04-13T19:25:59" maxSheetId="23" userName="Sandeep Panwar {संदीप पंवार}"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EFBA5E8-B121-4304-BF44-503AF3314C4A}" name="Sandeep Panwar {संदीप पंवार}" id="-862526280" dateTime="2023-04-13T19:25:5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printerSettings" Target="../printerSettings/printerSettings296.bin"/><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34" Type="http://schemas.openxmlformats.org/officeDocument/2006/relationships/drawing" Target="../drawings/drawing6.xml"/><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33" Type="http://schemas.openxmlformats.org/officeDocument/2006/relationships/printerSettings" Target="../printerSettings/printerSettings303.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29" Type="http://schemas.openxmlformats.org/officeDocument/2006/relationships/printerSettings" Target="../printerSettings/printerSettings299.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32" Type="http://schemas.openxmlformats.org/officeDocument/2006/relationships/printerSettings" Target="../printerSettings/printerSettings302.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28" Type="http://schemas.openxmlformats.org/officeDocument/2006/relationships/printerSettings" Target="../printerSettings/printerSettings298.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31" Type="http://schemas.openxmlformats.org/officeDocument/2006/relationships/printerSettings" Target="../printerSettings/printerSettings301.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 Id="rId27" Type="http://schemas.openxmlformats.org/officeDocument/2006/relationships/printerSettings" Target="../printerSettings/printerSettings297.bin"/><Relationship Id="rId30" Type="http://schemas.openxmlformats.org/officeDocument/2006/relationships/printerSettings" Target="../printerSettings/printerSettings300.bin"/><Relationship Id="rId8" Type="http://schemas.openxmlformats.org/officeDocument/2006/relationships/printerSettings" Target="../printerSettings/printerSettings27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26" Type="http://schemas.openxmlformats.org/officeDocument/2006/relationships/printerSettings" Target="../printerSettings/printerSettings329.bin"/><Relationship Id="rId3" Type="http://schemas.openxmlformats.org/officeDocument/2006/relationships/printerSettings" Target="../printerSettings/printerSettings306.bin"/><Relationship Id="rId21" Type="http://schemas.openxmlformats.org/officeDocument/2006/relationships/printerSettings" Target="../printerSettings/printerSettings324.bin"/><Relationship Id="rId34" Type="http://schemas.openxmlformats.org/officeDocument/2006/relationships/printerSettings" Target="../printerSettings/printerSettings337.bin"/><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5" Type="http://schemas.openxmlformats.org/officeDocument/2006/relationships/printerSettings" Target="../printerSettings/printerSettings328.bin"/><Relationship Id="rId33" Type="http://schemas.openxmlformats.org/officeDocument/2006/relationships/printerSettings" Target="../printerSettings/printerSettings336.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29" Type="http://schemas.openxmlformats.org/officeDocument/2006/relationships/printerSettings" Target="../printerSettings/printerSettings332.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24" Type="http://schemas.openxmlformats.org/officeDocument/2006/relationships/printerSettings" Target="../printerSettings/printerSettings327.bin"/><Relationship Id="rId32" Type="http://schemas.openxmlformats.org/officeDocument/2006/relationships/printerSettings" Target="../printerSettings/printerSettings335.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printerSettings" Target="../printerSettings/printerSettings326.bin"/><Relationship Id="rId28" Type="http://schemas.openxmlformats.org/officeDocument/2006/relationships/printerSettings" Target="../printerSettings/printerSettings331.bin"/><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31" Type="http://schemas.openxmlformats.org/officeDocument/2006/relationships/printerSettings" Target="../printerSettings/printerSettings334.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5.bin"/><Relationship Id="rId27" Type="http://schemas.openxmlformats.org/officeDocument/2006/relationships/printerSettings" Target="../printerSettings/printerSettings330.bin"/><Relationship Id="rId30" Type="http://schemas.openxmlformats.org/officeDocument/2006/relationships/printerSettings" Target="../printerSettings/printerSettings333.bin"/><Relationship Id="rId35" Type="http://schemas.openxmlformats.org/officeDocument/2006/relationships/drawing" Target="../drawings/drawing7.xml"/><Relationship Id="rId8" Type="http://schemas.openxmlformats.org/officeDocument/2006/relationships/printerSettings" Target="../printerSettings/printerSettings31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26" Type="http://schemas.openxmlformats.org/officeDocument/2006/relationships/printerSettings" Target="../printerSettings/printerSettings363.bin"/><Relationship Id="rId3" Type="http://schemas.openxmlformats.org/officeDocument/2006/relationships/printerSettings" Target="../printerSettings/printerSettings340.bin"/><Relationship Id="rId21" Type="http://schemas.openxmlformats.org/officeDocument/2006/relationships/printerSettings" Target="../printerSettings/printerSettings358.bin"/><Relationship Id="rId34" Type="http://schemas.openxmlformats.org/officeDocument/2006/relationships/drawing" Target="../drawings/drawing8.xml"/><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5" Type="http://schemas.openxmlformats.org/officeDocument/2006/relationships/printerSettings" Target="../printerSettings/printerSettings362.bin"/><Relationship Id="rId33" Type="http://schemas.openxmlformats.org/officeDocument/2006/relationships/printerSettings" Target="../printerSettings/printerSettings370.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29" Type="http://schemas.openxmlformats.org/officeDocument/2006/relationships/printerSettings" Target="../printerSettings/printerSettings366.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printerSettings" Target="../printerSettings/printerSettings361.bin"/><Relationship Id="rId32" Type="http://schemas.openxmlformats.org/officeDocument/2006/relationships/printerSettings" Target="../printerSettings/printerSettings369.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printerSettings" Target="../printerSettings/printerSettings360.bin"/><Relationship Id="rId28" Type="http://schemas.openxmlformats.org/officeDocument/2006/relationships/printerSettings" Target="../printerSettings/printerSettings365.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31" Type="http://schemas.openxmlformats.org/officeDocument/2006/relationships/printerSettings" Target="../printerSettings/printerSettings368.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printerSettings" Target="../printerSettings/printerSettings359.bin"/><Relationship Id="rId27" Type="http://schemas.openxmlformats.org/officeDocument/2006/relationships/printerSettings" Target="../printerSettings/printerSettings364.bin"/><Relationship Id="rId30" Type="http://schemas.openxmlformats.org/officeDocument/2006/relationships/printerSettings" Target="../printerSettings/printerSettings367.bin"/><Relationship Id="rId8" Type="http://schemas.openxmlformats.org/officeDocument/2006/relationships/printerSettings" Target="../printerSettings/printerSettings34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26" Type="http://schemas.openxmlformats.org/officeDocument/2006/relationships/printerSettings" Target="../printerSettings/printerSettings396.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34" Type="http://schemas.openxmlformats.org/officeDocument/2006/relationships/printerSettings" Target="../printerSettings/printerSettings404.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5" Type="http://schemas.openxmlformats.org/officeDocument/2006/relationships/printerSettings" Target="../printerSettings/printerSettings395.bin"/><Relationship Id="rId33" Type="http://schemas.openxmlformats.org/officeDocument/2006/relationships/printerSettings" Target="../printerSettings/printerSettings403.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29" Type="http://schemas.openxmlformats.org/officeDocument/2006/relationships/printerSettings" Target="../printerSettings/printerSettings399.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24" Type="http://schemas.openxmlformats.org/officeDocument/2006/relationships/printerSettings" Target="../printerSettings/printerSettings394.bin"/><Relationship Id="rId32" Type="http://schemas.openxmlformats.org/officeDocument/2006/relationships/printerSettings" Target="../printerSettings/printerSettings402.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23" Type="http://schemas.openxmlformats.org/officeDocument/2006/relationships/printerSettings" Target="../printerSettings/printerSettings393.bin"/><Relationship Id="rId28" Type="http://schemas.openxmlformats.org/officeDocument/2006/relationships/printerSettings" Target="../printerSettings/printerSettings398.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31" Type="http://schemas.openxmlformats.org/officeDocument/2006/relationships/printerSettings" Target="../printerSettings/printerSettings401.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printerSettings" Target="../printerSettings/printerSettings392.bin"/><Relationship Id="rId27" Type="http://schemas.openxmlformats.org/officeDocument/2006/relationships/printerSettings" Target="../printerSettings/printerSettings397.bin"/><Relationship Id="rId30" Type="http://schemas.openxmlformats.org/officeDocument/2006/relationships/printerSettings" Target="../printerSettings/printerSettings400.bin"/><Relationship Id="rId35" Type="http://schemas.openxmlformats.org/officeDocument/2006/relationships/drawing" Target="../drawings/drawing9.xml"/><Relationship Id="rId8" Type="http://schemas.openxmlformats.org/officeDocument/2006/relationships/printerSettings" Target="../printerSettings/printerSettings37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26" Type="http://schemas.openxmlformats.org/officeDocument/2006/relationships/printerSettings" Target="../printerSettings/printerSettings430.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34" Type="http://schemas.openxmlformats.org/officeDocument/2006/relationships/drawing" Target="../drawings/drawing10.xml"/><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5" Type="http://schemas.openxmlformats.org/officeDocument/2006/relationships/printerSettings" Target="../printerSettings/printerSettings429.bin"/><Relationship Id="rId33" Type="http://schemas.openxmlformats.org/officeDocument/2006/relationships/printerSettings" Target="../printerSettings/printerSettings437.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29" Type="http://schemas.openxmlformats.org/officeDocument/2006/relationships/printerSettings" Target="../printerSettings/printerSettings433.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printerSettings" Target="../printerSettings/printerSettings428.bin"/><Relationship Id="rId32" Type="http://schemas.openxmlformats.org/officeDocument/2006/relationships/printerSettings" Target="../printerSettings/printerSettings436.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28" Type="http://schemas.openxmlformats.org/officeDocument/2006/relationships/printerSettings" Target="../printerSettings/printerSettings432.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31" Type="http://schemas.openxmlformats.org/officeDocument/2006/relationships/printerSettings" Target="../printerSettings/printerSettings435.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 Id="rId27" Type="http://schemas.openxmlformats.org/officeDocument/2006/relationships/printerSettings" Target="../printerSettings/printerSettings431.bin"/><Relationship Id="rId30" Type="http://schemas.openxmlformats.org/officeDocument/2006/relationships/printerSettings" Target="../printerSettings/printerSettings434.bin"/><Relationship Id="rId8" Type="http://schemas.openxmlformats.org/officeDocument/2006/relationships/printerSettings" Target="../printerSettings/printerSettings41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0.bin"/><Relationship Id="rId18" Type="http://schemas.openxmlformats.org/officeDocument/2006/relationships/printerSettings" Target="../printerSettings/printerSettings455.bin"/><Relationship Id="rId26" Type="http://schemas.openxmlformats.org/officeDocument/2006/relationships/printerSettings" Target="../printerSettings/printerSettings463.bin"/><Relationship Id="rId3" Type="http://schemas.openxmlformats.org/officeDocument/2006/relationships/printerSettings" Target="../printerSettings/printerSettings440.bin"/><Relationship Id="rId21" Type="http://schemas.openxmlformats.org/officeDocument/2006/relationships/printerSettings" Target="../printerSettings/printerSettings458.bin"/><Relationship Id="rId34" Type="http://schemas.openxmlformats.org/officeDocument/2006/relationships/drawing" Target="../drawings/drawing11.xml"/><Relationship Id="rId7" Type="http://schemas.openxmlformats.org/officeDocument/2006/relationships/printerSettings" Target="../printerSettings/printerSettings444.bin"/><Relationship Id="rId12" Type="http://schemas.openxmlformats.org/officeDocument/2006/relationships/printerSettings" Target="../printerSettings/printerSettings449.bin"/><Relationship Id="rId17" Type="http://schemas.openxmlformats.org/officeDocument/2006/relationships/printerSettings" Target="../printerSettings/printerSettings454.bin"/><Relationship Id="rId25" Type="http://schemas.openxmlformats.org/officeDocument/2006/relationships/printerSettings" Target="../printerSettings/printerSettings462.bin"/><Relationship Id="rId33" Type="http://schemas.openxmlformats.org/officeDocument/2006/relationships/printerSettings" Target="../printerSettings/printerSettings470.bin"/><Relationship Id="rId2" Type="http://schemas.openxmlformats.org/officeDocument/2006/relationships/printerSettings" Target="../printerSettings/printerSettings439.bin"/><Relationship Id="rId16" Type="http://schemas.openxmlformats.org/officeDocument/2006/relationships/printerSettings" Target="../printerSettings/printerSettings453.bin"/><Relationship Id="rId20" Type="http://schemas.openxmlformats.org/officeDocument/2006/relationships/printerSettings" Target="../printerSettings/printerSettings457.bin"/><Relationship Id="rId29" Type="http://schemas.openxmlformats.org/officeDocument/2006/relationships/printerSettings" Target="../printerSettings/printerSettings466.bin"/><Relationship Id="rId1" Type="http://schemas.openxmlformats.org/officeDocument/2006/relationships/printerSettings" Target="../printerSettings/printerSettings438.bin"/><Relationship Id="rId6" Type="http://schemas.openxmlformats.org/officeDocument/2006/relationships/printerSettings" Target="../printerSettings/printerSettings443.bin"/><Relationship Id="rId11" Type="http://schemas.openxmlformats.org/officeDocument/2006/relationships/printerSettings" Target="../printerSettings/printerSettings448.bin"/><Relationship Id="rId24" Type="http://schemas.openxmlformats.org/officeDocument/2006/relationships/printerSettings" Target="../printerSettings/printerSettings461.bin"/><Relationship Id="rId32" Type="http://schemas.openxmlformats.org/officeDocument/2006/relationships/printerSettings" Target="../printerSettings/printerSettings469.bin"/><Relationship Id="rId5" Type="http://schemas.openxmlformats.org/officeDocument/2006/relationships/printerSettings" Target="../printerSettings/printerSettings442.bin"/><Relationship Id="rId15" Type="http://schemas.openxmlformats.org/officeDocument/2006/relationships/printerSettings" Target="../printerSettings/printerSettings452.bin"/><Relationship Id="rId23" Type="http://schemas.openxmlformats.org/officeDocument/2006/relationships/printerSettings" Target="../printerSettings/printerSettings460.bin"/><Relationship Id="rId28" Type="http://schemas.openxmlformats.org/officeDocument/2006/relationships/printerSettings" Target="../printerSettings/printerSettings465.bin"/><Relationship Id="rId10" Type="http://schemas.openxmlformats.org/officeDocument/2006/relationships/printerSettings" Target="../printerSettings/printerSettings447.bin"/><Relationship Id="rId19" Type="http://schemas.openxmlformats.org/officeDocument/2006/relationships/printerSettings" Target="../printerSettings/printerSettings456.bin"/><Relationship Id="rId31" Type="http://schemas.openxmlformats.org/officeDocument/2006/relationships/printerSettings" Target="../printerSettings/printerSettings468.bin"/><Relationship Id="rId4" Type="http://schemas.openxmlformats.org/officeDocument/2006/relationships/printerSettings" Target="../printerSettings/printerSettings441.bin"/><Relationship Id="rId9" Type="http://schemas.openxmlformats.org/officeDocument/2006/relationships/printerSettings" Target="../printerSettings/printerSettings446.bin"/><Relationship Id="rId14" Type="http://schemas.openxmlformats.org/officeDocument/2006/relationships/printerSettings" Target="../printerSettings/printerSettings451.bin"/><Relationship Id="rId22" Type="http://schemas.openxmlformats.org/officeDocument/2006/relationships/printerSettings" Target="../printerSettings/printerSettings459.bin"/><Relationship Id="rId27" Type="http://schemas.openxmlformats.org/officeDocument/2006/relationships/printerSettings" Target="../printerSettings/printerSettings464.bin"/><Relationship Id="rId30" Type="http://schemas.openxmlformats.org/officeDocument/2006/relationships/printerSettings" Target="../printerSettings/printerSettings467.bin"/><Relationship Id="rId8"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26" Type="http://schemas.openxmlformats.org/officeDocument/2006/relationships/printerSettings" Target="../printerSettings/printerSettings496.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34" Type="http://schemas.openxmlformats.org/officeDocument/2006/relationships/drawing" Target="../drawings/drawing12.xml"/><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printerSettings" Target="../printerSettings/printerSettings495.bin"/><Relationship Id="rId33" Type="http://schemas.openxmlformats.org/officeDocument/2006/relationships/printerSettings" Target="../printerSettings/printerSettings503.bin"/><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29" Type="http://schemas.openxmlformats.org/officeDocument/2006/relationships/printerSettings" Target="../printerSettings/printerSettings499.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32" Type="http://schemas.openxmlformats.org/officeDocument/2006/relationships/printerSettings" Target="../printerSettings/printerSettings502.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28" Type="http://schemas.openxmlformats.org/officeDocument/2006/relationships/printerSettings" Target="../printerSettings/printerSettings498.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31" Type="http://schemas.openxmlformats.org/officeDocument/2006/relationships/printerSettings" Target="../printerSettings/printerSettings501.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 Id="rId27" Type="http://schemas.openxmlformats.org/officeDocument/2006/relationships/printerSettings" Target="../printerSettings/printerSettings497.bin"/><Relationship Id="rId30" Type="http://schemas.openxmlformats.org/officeDocument/2006/relationships/printerSettings" Target="../printerSettings/printerSettings500.bin"/><Relationship Id="rId8" Type="http://schemas.openxmlformats.org/officeDocument/2006/relationships/printerSettings" Target="../printerSettings/printerSettings47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26" Type="http://schemas.openxmlformats.org/officeDocument/2006/relationships/printerSettings" Target="../printerSettings/printerSettings529.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4.bin"/><Relationship Id="rId34" Type="http://schemas.openxmlformats.org/officeDocument/2006/relationships/drawing" Target="../drawings/drawing13.xml"/><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5" Type="http://schemas.openxmlformats.org/officeDocument/2006/relationships/printerSettings" Target="../printerSettings/printerSettings528.bin"/><Relationship Id="rId33" Type="http://schemas.openxmlformats.org/officeDocument/2006/relationships/printerSettings" Target="../printerSettings/printerSettings536.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3.bin"/><Relationship Id="rId29" Type="http://schemas.openxmlformats.org/officeDocument/2006/relationships/printerSettings" Target="../printerSettings/printerSettings532.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24" Type="http://schemas.openxmlformats.org/officeDocument/2006/relationships/printerSettings" Target="../printerSettings/printerSettings527.bin"/><Relationship Id="rId32" Type="http://schemas.openxmlformats.org/officeDocument/2006/relationships/printerSettings" Target="../printerSettings/printerSettings535.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23" Type="http://schemas.openxmlformats.org/officeDocument/2006/relationships/printerSettings" Target="../printerSettings/printerSettings526.bin"/><Relationship Id="rId28" Type="http://schemas.openxmlformats.org/officeDocument/2006/relationships/printerSettings" Target="../printerSettings/printerSettings531.bin"/><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31" Type="http://schemas.openxmlformats.org/officeDocument/2006/relationships/printerSettings" Target="../printerSettings/printerSettings534.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printerSettings" Target="../printerSettings/printerSettings525.bin"/><Relationship Id="rId27" Type="http://schemas.openxmlformats.org/officeDocument/2006/relationships/printerSettings" Target="../printerSettings/printerSettings530.bin"/><Relationship Id="rId30" Type="http://schemas.openxmlformats.org/officeDocument/2006/relationships/printerSettings" Target="../printerSettings/printerSettings533.bin"/><Relationship Id="rId8" Type="http://schemas.openxmlformats.org/officeDocument/2006/relationships/printerSettings" Target="../printerSettings/printerSettings51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49.bin"/><Relationship Id="rId18" Type="http://schemas.openxmlformats.org/officeDocument/2006/relationships/printerSettings" Target="../printerSettings/printerSettings554.bin"/><Relationship Id="rId26" Type="http://schemas.openxmlformats.org/officeDocument/2006/relationships/printerSettings" Target="../printerSettings/printerSettings562.bin"/><Relationship Id="rId3" Type="http://schemas.openxmlformats.org/officeDocument/2006/relationships/printerSettings" Target="../printerSettings/printerSettings539.bin"/><Relationship Id="rId21" Type="http://schemas.openxmlformats.org/officeDocument/2006/relationships/printerSettings" Target="../printerSettings/printerSettings557.bin"/><Relationship Id="rId34" Type="http://schemas.openxmlformats.org/officeDocument/2006/relationships/drawing" Target="../drawings/drawing14.xml"/><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5" Type="http://schemas.openxmlformats.org/officeDocument/2006/relationships/printerSettings" Target="../printerSettings/printerSettings561.bin"/><Relationship Id="rId33" Type="http://schemas.openxmlformats.org/officeDocument/2006/relationships/printerSettings" Target="../printerSettings/printerSettings569.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20" Type="http://schemas.openxmlformats.org/officeDocument/2006/relationships/printerSettings" Target="../printerSettings/printerSettings556.bin"/><Relationship Id="rId29" Type="http://schemas.openxmlformats.org/officeDocument/2006/relationships/printerSettings" Target="../printerSettings/printerSettings565.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24" Type="http://schemas.openxmlformats.org/officeDocument/2006/relationships/printerSettings" Target="../printerSettings/printerSettings560.bin"/><Relationship Id="rId32" Type="http://schemas.openxmlformats.org/officeDocument/2006/relationships/printerSettings" Target="../printerSettings/printerSettings568.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23" Type="http://schemas.openxmlformats.org/officeDocument/2006/relationships/printerSettings" Target="../printerSettings/printerSettings559.bin"/><Relationship Id="rId28" Type="http://schemas.openxmlformats.org/officeDocument/2006/relationships/printerSettings" Target="../printerSettings/printerSettings564.bin"/><Relationship Id="rId10" Type="http://schemas.openxmlformats.org/officeDocument/2006/relationships/printerSettings" Target="../printerSettings/printerSettings546.bin"/><Relationship Id="rId19" Type="http://schemas.openxmlformats.org/officeDocument/2006/relationships/printerSettings" Target="../printerSettings/printerSettings555.bin"/><Relationship Id="rId31" Type="http://schemas.openxmlformats.org/officeDocument/2006/relationships/printerSettings" Target="../printerSettings/printerSettings567.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 Id="rId22" Type="http://schemas.openxmlformats.org/officeDocument/2006/relationships/printerSettings" Target="../printerSettings/printerSettings558.bin"/><Relationship Id="rId27" Type="http://schemas.openxmlformats.org/officeDocument/2006/relationships/printerSettings" Target="../printerSettings/printerSettings563.bin"/><Relationship Id="rId30" Type="http://schemas.openxmlformats.org/officeDocument/2006/relationships/printerSettings" Target="../printerSettings/printerSettings566.bin"/><Relationship Id="rId8" Type="http://schemas.openxmlformats.org/officeDocument/2006/relationships/printerSettings" Target="../printerSettings/printerSettings54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2.bin"/><Relationship Id="rId18" Type="http://schemas.openxmlformats.org/officeDocument/2006/relationships/printerSettings" Target="../printerSettings/printerSettings587.bin"/><Relationship Id="rId26" Type="http://schemas.openxmlformats.org/officeDocument/2006/relationships/printerSettings" Target="../printerSettings/printerSettings595.bin"/><Relationship Id="rId3" Type="http://schemas.openxmlformats.org/officeDocument/2006/relationships/printerSettings" Target="../printerSettings/printerSettings572.bin"/><Relationship Id="rId21" Type="http://schemas.openxmlformats.org/officeDocument/2006/relationships/printerSettings" Target="../printerSettings/printerSettings590.bin"/><Relationship Id="rId34" Type="http://schemas.openxmlformats.org/officeDocument/2006/relationships/drawing" Target="../drawings/drawing15.xml"/><Relationship Id="rId7" Type="http://schemas.openxmlformats.org/officeDocument/2006/relationships/printerSettings" Target="../printerSettings/printerSettings576.bin"/><Relationship Id="rId12" Type="http://schemas.openxmlformats.org/officeDocument/2006/relationships/printerSettings" Target="../printerSettings/printerSettings581.bin"/><Relationship Id="rId17" Type="http://schemas.openxmlformats.org/officeDocument/2006/relationships/printerSettings" Target="../printerSettings/printerSettings586.bin"/><Relationship Id="rId25" Type="http://schemas.openxmlformats.org/officeDocument/2006/relationships/printerSettings" Target="../printerSettings/printerSettings594.bin"/><Relationship Id="rId33" Type="http://schemas.openxmlformats.org/officeDocument/2006/relationships/printerSettings" Target="../printerSettings/printerSettings602.bin"/><Relationship Id="rId2" Type="http://schemas.openxmlformats.org/officeDocument/2006/relationships/printerSettings" Target="../printerSettings/printerSettings571.bin"/><Relationship Id="rId16" Type="http://schemas.openxmlformats.org/officeDocument/2006/relationships/printerSettings" Target="../printerSettings/printerSettings585.bin"/><Relationship Id="rId20" Type="http://schemas.openxmlformats.org/officeDocument/2006/relationships/printerSettings" Target="../printerSettings/printerSettings589.bin"/><Relationship Id="rId29" Type="http://schemas.openxmlformats.org/officeDocument/2006/relationships/printerSettings" Target="../printerSettings/printerSettings598.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24" Type="http://schemas.openxmlformats.org/officeDocument/2006/relationships/printerSettings" Target="../printerSettings/printerSettings593.bin"/><Relationship Id="rId32" Type="http://schemas.openxmlformats.org/officeDocument/2006/relationships/printerSettings" Target="../printerSettings/printerSettings601.bin"/><Relationship Id="rId5" Type="http://schemas.openxmlformats.org/officeDocument/2006/relationships/printerSettings" Target="../printerSettings/printerSettings574.bin"/><Relationship Id="rId15" Type="http://schemas.openxmlformats.org/officeDocument/2006/relationships/printerSettings" Target="../printerSettings/printerSettings584.bin"/><Relationship Id="rId23" Type="http://schemas.openxmlformats.org/officeDocument/2006/relationships/printerSettings" Target="../printerSettings/printerSettings592.bin"/><Relationship Id="rId28" Type="http://schemas.openxmlformats.org/officeDocument/2006/relationships/printerSettings" Target="../printerSettings/printerSettings597.bin"/><Relationship Id="rId10" Type="http://schemas.openxmlformats.org/officeDocument/2006/relationships/printerSettings" Target="../printerSettings/printerSettings579.bin"/><Relationship Id="rId19" Type="http://schemas.openxmlformats.org/officeDocument/2006/relationships/printerSettings" Target="../printerSettings/printerSettings588.bin"/><Relationship Id="rId31" Type="http://schemas.openxmlformats.org/officeDocument/2006/relationships/printerSettings" Target="../printerSettings/printerSettings600.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 Id="rId14" Type="http://schemas.openxmlformats.org/officeDocument/2006/relationships/printerSettings" Target="../printerSettings/printerSettings583.bin"/><Relationship Id="rId22" Type="http://schemas.openxmlformats.org/officeDocument/2006/relationships/printerSettings" Target="../printerSettings/printerSettings591.bin"/><Relationship Id="rId27" Type="http://schemas.openxmlformats.org/officeDocument/2006/relationships/printerSettings" Target="../printerSettings/printerSettings596.bin"/><Relationship Id="rId30" Type="http://schemas.openxmlformats.org/officeDocument/2006/relationships/printerSettings" Target="../printerSettings/printerSettings599.bin"/><Relationship Id="rId8" Type="http://schemas.openxmlformats.org/officeDocument/2006/relationships/printerSettings" Target="../printerSettings/printerSettings577.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6.bin"/><Relationship Id="rId18" Type="http://schemas.openxmlformats.org/officeDocument/2006/relationships/printerSettings" Target="../printerSettings/printerSettings51.bin"/><Relationship Id="rId26" Type="http://schemas.openxmlformats.org/officeDocument/2006/relationships/printerSettings" Target="../printerSettings/printerSettings59.bin"/><Relationship Id="rId3" Type="http://schemas.openxmlformats.org/officeDocument/2006/relationships/printerSettings" Target="../printerSettings/printerSettings36.bin"/><Relationship Id="rId21" Type="http://schemas.openxmlformats.org/officeDocument/2006/relationships/printerSettings" Target="../printerSettings/printerSettings54.bin"/><Relationship Id="rId34" Type="http://schemas.openxmlformats.org/officeDocument/2006/relationships/printerSettings" Target="../printerSettings/printerSettings67.bin"/><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5" Type="http://schemas.openxmlformats.org/officeDocument/2006/relationships/printerSettings" Target="../printerSettings/printerSettings58.bin"/><Relationship Id="rId33" Type="http://schemas.openxmlformats.org/officeDocument/2006/relationships/printerSettings" Target="../printerSettings/printerSettings66.bin"/><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printerSettings" Target="../printerSettings/printerSettings53.bin"/><Relationship Id="rId29" Type="http://schemas.openxmlformats.org/officeDocument/2006/relationships/printerSettings" Target="../printerSettings/printerSettings62.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24" Type="http://schemas.openxmlformats.org/officeDocument/2006/relationships/printerSettings" Target="../printerSettings/printerSettings57.bin"/><Relationship Id="rId32" Type="http://schemas.openxmlformats.org/officeDocument/2006/relationships/printerSettings" Target="../printerSettings/printerSettings65.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printerSettings" Target="../printerSettings/printerSettings56.bin"/><Relationship Id="rId28" Type="http://schemas.openxmlformats.org/officeDocument/2006/relationships/printerSettings" Target="../printerSettings/printerSettings61.bin"/><Relationship Id="rId10" Type="http://schemas.openxmlformats.org/officeDocument/2006/relationships/printerSettings" Target="../printerSettings/printerSettings43.bin"/><Relationship Id="rId19" Type="http://schemas.openxmlformats.org/officeDocument/2006/relationships/printerSettings" Target="../printerSettings/printerSettings52.bin"/><Relationship Id="rId31" Type="http://schemas.openxmlformats.org/officeDocument/2006/relationships/printerSettings" Target="../printerSettings/printerSettings64.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printerSettings" Target="../printerSettings/printerSettings55.bin"/><Relationship Id="rId27" Type="http://schemas.openxmlformats.org/officeDocument/2006/relationships/printerSettings" Target="../printerSettings/printerSettings60.bin"/><Relationship Id="rId30" Type="http://schemas.openxmlformats.org/officeDocument/2006/relationships/printerSettings" Target="../printerSettings/printerSettings63.bin"/><Relationship Id="rId35" Type="http://schemas.openxmlformats.org/officeDocument/2006/relationships/drawing" Target="../drawings/drawing1.xml"/><Relationship Id="rId8"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10.bin"/><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26" Type="http://schemas.openxmlformats.org/officeDocument/2006/relationships/printerSettings" Target="../printerSettings/printerSettings628.bin"/><Relationship Id="rId3" Type="http://schemas.openxmlformats.org/officeDocument/2006/relationships/printerSettings" Target="../printerSettings/printerSettings605.bin"/><Relationship Id="rId21" Type="http://schemas.openxmlformats.org/officeDocument/2006/relationships/printerSettings" Target="../printerSettings/printerSettings623.bin"/><Relationship Id="rId7" Type="http://schemas.openxmlformats.org/officeDocument/2006/relationships/printerSettings" Target="../printerSettings/printerSettings609.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5" Type="http://schemas.openxmlformats.org/officeDocument/2006/relationships/printerSettings" Target="../printerSettings/printerSettings627.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0" Type="http://schemas.openxmlformats.org/officeDocument/2006/relationships/printerSettings" Target="../printerSettings/printerSettings622.bin"/><Relationship Id="rId29" Type="http://schemas.openxmlformats.org/officeDocument/2006/relationships/printerSettings" Target="../printerSettings/printerSettings631.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24" Type="http://schemas.openxmlformats.org/officeDocument/2006/relationships/printerSettings" Target="../printerSettings/printerSettings626.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printerSettings" Target="../printerSettings/printerSettings625.bin"/><Relationship Id="rId28" Type="http://schemas.openxmlformats.org/officeDocument/2006/relationships/printerSettings" Target="../printerSettings/printerSettings630.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 Id="rId27" Type="http://schemas.openxmlformats.org/officeDocument/2006/relationships/printerSettings" Target="../printerSettings/printerSettings629.bin"/><Relationship Id="rId30" Type="http://schemas.openxmlformats.org/officeDocument/2006/relationships/printerSettings" Target="../printerSettings/printerSettings63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50.bin"/><Relationship Id="rId26" Type="http://schemas.openxmlformats.org/officeDocument/2006/relationships/printerSettings" Target="../printerSettings/printerSettings658.bin"/><Relationship Id="rId3" Type="http://schemas.openxmlformats.org/officeDocument/2006/relationships/printerSettings" Target="../printerSettings/printerSettings635.bin"/><Relationship Id="rId21" Type="http://schemas.openxmlformats.org/officeDocument/2006/relationships/printerSettings" Target="../printerSettings/printerSettings653.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printerSettings" Target="../printerSettings/printerSettings649.bin"/><Relationship Id="rId25" Type="http://schemas.openxmlformats.org/officeDocument/2006/relationships/printerSettings" Target="../printerSettings/printerSettings657.bin"/><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20" Type="http://schemas.openxmlformats.org/officeDocument/2006/relationships/printerSettings" Target="../printerSettings/printerSettings652.bin"/><Relationship Id="rId29" Type="http://schemas.openxmlformats.org/officeDocument/2006/relationships/printerSettings" Target="../printerSettings/printerSettings661.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24" Type="http://schemas.openxmlformats.org/officeDocument/2006/relationships/printerSettings" Target="../printerSettings/printerSettings656.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23" Type="http://schemas.openxmlformats.org/officeDocument/2006/relationships/printerSettings" Target="../printerSettings/printerSettings655.bin"/><Relationship Id="rId28" Type="http://schemas.openxmlformats.org/officeDocument/2006/relationships/printerSettings" Target="../printerSettings/printerSettings660.bin"/><Relationship Id="rId10" Type="http://schemas.openxmlformats.org/officeDocument/2006/relationships/printerSettings" Target="../printerSettings/printerSettings642.bin"/><Relationship Id="rId19" Type="http://schemas.openxmlformats.org/officeDocument/2006/relationships/printerSettings" Target="../printerSettings/printerSettings651.bin"/><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 Id="rId22" Type="http://schemas.openxmlformats.org/officeDocument/2006/relationships/printerSettings" Target="../printerSettings/printerSettings654.bin"/><Relationship Id="rId27" Type="http://schemas.openxmlformats.org/officeDocument/2006/relationships/printerSettings" Target="../printerSettings/printerSettings659.bin"/><Relationship Id="rId30" Type="http://schemas.openxmlformats.org/officeDocument/2006/relationships/printerSettings" Target="../printerSettings/printerSettings66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75.bin"/><Relationship Id="rId18" Type="http://schemas.openxmlformats.org/officeDocument/2006/relationships/printerSettings" Target="../printerSettings/printerSettings680.bin"/><Relationship Id="rId26" Type="http://schemas.openxmlformats.org/officeDocument/2006/relationships/printerSettings" Target="../printerSettings/printerSettings688.bin"/><Relationship Id="rId3" Type="http://schemas.openxmlformats.org/officeDocument/2006/relationships/printerSettings" Target="../printerSettings/printerSettings665.bin"/><Relationship Id="rId21" Type="http://schemas.openxmlformats.org/officeDocument/2006/relationships/printerSettings" Target="../printerSettings/printerSettings683.bin"/><Relationship Id="rId7" Type="http://schemas.openxmlformats.org/officeDocument/2006/relationships/printerSettings" Target="../printerSettings/printerSettings669.bin"/><Relationship Id="rId12" Type="http://schemas.openxmlformats.org/officeDocument/2006/relationships/printerSettings" Target="../printerSettings/printerSettings674.bin"/><Relationship Id="rId17" Type="http://schemas.openxmlformats.org/officeDocument/2006/relationships/printerSettings" Target="../printerSettings/printerSettings679.bin"/><Relationship Id="rId25" Type="http://schemas.openxmlformats.org/officeDocument/2006/relationships/printerSettings" Target="../printerSettings/printerSettings687.bin"/><Relationship Id="rId33" Type="http://schemas.openxmlformats.org/officeDocument/2006/relationships/printerSettings" Target="../printerSettings/printerSettings695.bin"/><Relationship Id="rId2" Type="http://schemas.openxmlformats.org/officeDocument/2006/relationships/printerSettings" Target="../printerSettings/printerSettings664.bin"/><Relationship Id="rId16" Type="http://schemas.openxmlformats.org/officeDocument/2006/relationships/printerSettings" Target="../printerSettings/printerSettings678.bin"/><Relationship Id="rId20" Type="http://schemas.openxmlformats.org/officeDocument/2006/relationships/printerSettings" Target="../printerSettings/printerSettings682.bin"/><Relationship Id="rId29" Type="http://schemas.openxmlformats.org/officeDocument/2006/relationships/printerSettings" Target="../printerSettings/printerSettings691.bin"/><Relationship Id="rId1" Type="http://schemas.openxmlformats.org/officeDocument/2006/relationships/printerSettings" Target="../printerSettings/printerSettings663.bin"/><Relationship Id="rId6" Type="http://schemas.openxmlformats.org/officeDocument/2006/relationships/printerSettings" Target="../printerSettings/printerSettings668.bin"/><Relationship Id="rId11" Type="http://schemas.openxmlformats.org/officeDocument/2006/relationships/printerSettings" Target="../printerSettings/printerSettings673.bin"/><Relationship Id="rId24" Type="http://schemas.openxmlformats.org/officeDocument/2006/relationships/printerSettings" Target="../printerSettings/printerSettings686.bin"/><Relationship Id="rId32" Type="http://schemas.openxmlformats.org/officeDocument/2006/relationships/printerSettings" Target="../printerSettings/printerSettings694.bin"/><Relationship Id="rId5" Type="http://schemas.openxmlformats.org/officeDocument/2006/relationships/printerSettings" Target="../printerSettings/printerSettings667.bin"/><Relationship Id="rId15" Type="http://schemas.openxmlformats.org/officeDocument/2006/relationships/printerSettings" Target="../printerSettings/printerSettings677.bin"/><Relationship Id="rId23" Type="http://schemas.openxmlformats.org/officeDocument/2006/relationships/printerSettings" Target="../printerSettings/printerSettings685.bin"/><Relationship Id="rId28" Type="http://schemas.openxmlformats.org/officeDocument/2006/relationships/printerSettings" Target="../printerSettings/printerSettings690.bin"/><Relationship Id="rId10" Type="http://schemas.openxmlformats.org/officeDocument/2006/relationships/printerSettings" Target="../printerSettings/printerSettings672.bin"/><Relationship Id="rId19" Type="http://schemas.openxmlformats.org/officeDocument/2006/relationships/printerSettings" Target="../printerSettings/printerSettings681.bin"/><Relationship Id="rId31" Type="http://schemas.openxmlformats.org/officeDocument/2006/relationships/printerSettings" Target="../printerSettings/printerSettings693.bin"/><Relationship Id="rId4" Type="http://schemas.openxmlformats.org/officeDocument/2006/relationships/printerSettings" Target="../printerSettings/printerSettings666.bin"/><Relationship Id="rId9" Type="http://schemas.openxmlformats.org/officeDocument/2006/relationships/printerSettings" Target="../printerSettings/printerSettings671.bin"/><Relationship Id="rId14" Type="http://schemas.openxmlformats.org/officeDocument/2006/relationships/printerSettings" Target="../printerSettings/printerSettings676.bin"/><Relationship Id="rId22" Type="http://schemas.openxmlformats.org/officeDocument/2006/relationships/printerSettings" Target="../printerSettings/printerSettings684.bin"/><Relationship Id="rId27" Type="http://schemas.openxmlformats.org/officeDocument/2006/relationships/printerSettings" Target="../printerSettings/printerSettings689.bin"/><Relationship Id="rId30" Type="http://schemas.openxmlformats.org/officeDocument/2006/relationships/printerSettings" Target="../printerSettings/printerSettings692.bin"/><Relationship Id="rId8" Type="http://schemas.openxmlformats.org/officeDocument/2006/relationships/printerSettings" Target="../printerSettings/printerSettings670.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26" Type="http://schemas.openxmlformats.org/officeDocument/2006/relationships/printerSettings" Target="../printerSettings/printerSettings93.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34" Type="http://schemas.openxmlformats.org/officeDocument/2006/relationships/drawing" Target="../drawings/drawing2.xml"/><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printerSettings" Target="../printerSettings/printerSettings92.bin"/><Relationship Id="rId33" Type="http://schemas.openxmlformats.org/officeDocument/2006/relationships/printerSettings" Target="../printerSettings/printerSettings100.bin"/><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29" Type="http://schemas.openxmlformats.org/officeDocument/2006/relationships/printerSettings" Target="../printerSettings/printerSettings96.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32" Type="http://schemas.openxmlformats.org/officeDocument/2006/relationships/printerSettings" Target="../printerSettings/printerSettings99.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28" Type="http://schemas.openxmlformats.org/officeDocument/2006/relationships/printerSettings" Target="../printerSettings/printerSettings95.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31" Type="http://schemas.openxmlformats.org/officeDocument/2006/relationships/printerSettings" Target="../printerSettings/printerSettings98.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 Id="rId27" Type="http://schemas.openxmlformats.org/officeDocument/2006/relationships/printerSettings" Target="../printerSettings/printerSettings94.bin"/><Relationship Id="rId30" Type="http://schemas.openxmlformats.org/officeDocument/2006/relationships/printerSettings" Target="../printerSettings/printerSettings97.bin"/><Relationship Id="rId8"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26" Type="http://schemas.openxmlformats.org/officeDocument/2006/relationships/printerSettings" Target="../printerSettings/printerSettings126.bin"/><Relationship Id="rId3" Type="http://schemas.openxmlformats.org/officeDocument/2006/relationships/printerSettings" Target="../printerSettings/printerSettings103.bin"/><Relationship Id="rId21" Type="http://schemas.openxmlformats.org/officeDocument/2006/relationships/printerSettings" Target="../printerSettings/printerSettings121.bin"/><Relationship Id="rId34" Type="http://schemas.openxmlformats.org/officeDocument/2006/relationships/printerSettings" Target="../printerSettings/printerSettings134.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5" Type="http://schemas.openxmlformats.org/officeDocument/2006/relationships/printerSettings" Target="../printerSettings/printerSettings125.bin"/><Relationship Id="rId33" Type="http://schemas.openxmlformats.org/officeDocument/2006/relationships/printerSettings" Target="../printerSettings/printerSettings133.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20" Type="http://schemas.openxmlformats.org/officeDocument/2006/relationships/printerSettings" Target="../printerSettings/printerSettings120.bin"/><Relationship Id="rId29" Type="http://schemas.openxmlformats.org/officeDocument/2006/relationships/printerSettings" Target="../printerSettings/printerSettings129.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24" Type="http://schemas.openxmlformats.org/officeDocument/2006/relationships/printerSettings" Target="../printerSettings/printerSettings124.bin"/><Relationship Id="rId32" Type="http://schemas.openxmlformats.org/officeDocument/2006/relationships/printerSettings" Target="../printerSettings/printerSettings132.bin"/><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23" Type="http://schemas.openxmlformats.org/officeDocument/2006/relationships/printerSettings" Target="../printerSettings/printerSettings123.bin"/><Relationship Id="rId28" Type="http://schemas.openxmlformats.org/officeDocument/2006/relationships/printerSettings" Target="../printerSettings/printerSettings128.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31" Type="http://schemas.openxmlformats.org/officeDocument/2006/relationships/printerSettings" Target="../printerSettings/printerSettings131.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 Id="rId22" Type="http://schemas.openxmlformats.org/officeDocument/2006/relationships/printerSettings" Target="../printerSettings/printerSettings122.bin"/><Relationship Id="rId27" Type="http://schemas.openxmlformats.org/officeDocument/2006/relationships/printerSettings" Target="../printerSettings/printerSettings127.bin"/><Relationship Id="rId30" Type="http://schemas.openxmlformats.org/officeDocument/2006/relationships/printerSettings" Target="../printerSettings/printerSettings130.bin"/><Relationship Id="rId35" Type="http://schemas.openxmlformats.org/officeDocument/2006/relationships/drawing" Target="../drawings/drawing3.xml"/><Relationship Id="rId8" Type="http://schemas.openxmlformats.org/officeDocument/2006/relationships/printerSettings" Target="../printerSettings/printerSettings10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26" Type="http://schemas.openxmlformats.org/officeDocument/2006/relationships/printerSettings" Target="../printerSettings/printerSettings160.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5" Type="http://schemas.openxmlformats.org/officeDocument/2006/relationships/printerSettings" Target="../printerSettings/printerSettings159.bin"/><Relationship Id="rId33" Type="http://schemas.openxmlformats.org/officeDocument/2006/relationships/printerSettings" Target="../printerSettings/printerSettings167.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29" Type="http://schemas.openxmlformats.org/officeDocument/2006/relationships/printerSettings" Target="../printerSettings/printerSettings163.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24" Type="http://schemas.openxmlformats.org/officeDocument/2006/relationships/printerSettings" Target="../printerSettings/printerSettings158.bin"/><Relationship Id="rId32" Type="http://schemas.openxmlformats.org/officeDocument/2006/relationships/printerSettings" Target="../printerSettings/printerSettings166.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23" Type="http://schemas.openxmlformats.org/officeDocument/2006/relationships/printerSettings" Target="../printerSettings/printerSettings157.bin"/><Relationship Id="rId28" Type="http://schemas.openxmlformats.org/officeDocument/2006/relationships/printerSettings" Target="../printerSettings/printerSettings162.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31" Type="http://schemas.openxmlformats.org/officeDocument/2006/relationships/printerSettings" Target="../printerSettings/printerSettings165.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 Id="rId22" Type="http://schemas.openxmlformats.org/officeDocument/2006/relationships/printerSettings" Target="../printerSettings/printerSettings156.bin"/><Relationship Id="rId27" Type="http://schemas.openxmlformats.org/officeDocument/2006/relationships/printerSettings" Target="../printerSettings/printerSettings161.bin"/><Relationship Id="rId30" Type="http://schemas.openxmlformats.org/officeDocument/2006/relationships/printerSettings" Target="../printerSettings/printerSettings164.bin"/><Relationship Id="rId8" Type="http://schemas.openxmlformats.org/officeDocument/2006/relationships/printerSettings" Target="../printerSettings/printerSettings142.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26" Type="http://schemas.openxmlformats.org/officeDocument/2006/relationships/printerSettings" Target="../printerSettings/printerSettings193.bin"/><Relationship Id="rId3" Type="http://schemas.openxmlformats.org/officeDocument/2006/relationships/printerSettings" Target="../printerSettings/printerSettings170.bin"/><Relationship Id="rId21" Type="http://schemas.openxmlformats.org/officeDocument/2006/relationships/printerSettings" Target="../printerSettings/printerSettings188.bin"/><Relationship Id="rId34" Type="http://schemas.openxmlformats.org/officeDocument/2006/relationships/printerSettings" Target="../printerSettings/printerSettings201.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printerSettings" Target="../printerSettings/printerSettings200.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29" Type="http://schemas.openxmlformats.org/officeDocument/2006/relationships/printerSettings" Target="../printerSettings/printerSettings196.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24" Type="http://schemas.openxmlformats.org/officeDocument/2006/relationships/printerSettings" Target="../printerSettings/printerSettings191.bin"/><Relationship Id="rId32" Type="http://schemas.openxmlformats.org/officeDocument/2006/relationships/printerSettings" Target="../printerSettings/printerSettings199.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printerSettings" Target="../printerSettings/printerSettings195.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31" Type="http://schemas.openxmlformats.org/officeDocument/2006/relationships/printerSettings" Target="../printerSettings/printerSettings198.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 Id="rId27" Type="http://schemas.openxmlformats.org/officeDocument/2006/relationships/printerSettings" Target="../printerSettings/printerSettings194.bin"/><Relationship Id="rId30" Type="http://schemas.openxmlformats.org/officeDocument/2006/relationships/printerSettings" Target="../printerSettings/printerSettings197.bin"/><Relationship Id="rId35" Type="http://schemas.openxmlformats.org/officeDocument/2006/relationships/drawing" Target="../drawings/drawing4.xml"/><Relationship Id="rId8" Type="http://schemas.openxmlformats.org/officeDocument/2006/relationships/printerSettings" Target="../printerSettings/printerSettings17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14.bin"/><Relationship Id="rId18" Type="http://schemas.openxmlformats.org/officeDocument/2006/relationships/printerSettings" Target="../printerSettings/printerSettings219.bin"/><Relationship Id="rId26" Type="http://schemas.openxmlformats.org/officeDocument/2006/relationships/printerSettings" Target="../printerSettings/printerSettings227.bin"/><Relationship Id="rId3" Type="http://schemas.openxmlformats.org/officeDocument/2006/relationships/printerSettings" Target="../printerSettings/printerSettings204.bin"/><Relationship Id="rId21" Type="http://schemas.openxmlformats.org/officeDocument/2006/relationships/printerSettings" Target="../printerSettings/printerSettings222.bin"/><Relationship Id="rId7" Type="http://schemas.openxmlformats.org/officeDocument/2006/relationships/printerSettings" Target="../printerSettings/printerSettings208.bin"/><Relationship Id="rId12" Type="http://schemas.openxmlformats.org/officeDocument/2006/relationships/printerSettings" Target="../printerSettings/printerSettings213.bin"/><Relationship Id="rId17" Type="http://schemas.openxmlformats.org/officeDocument/2006/relationships/printerSettings" Target="../printerSettings/printerSettings218.bin"/><Relationship Id="rId25" Type="http://schemas.openxmlformats.org/officeDocument/2006/relationships/printerSettings" Target="../printerSettings/printerSettings226.bin"/><Relationship Id="rId33" Type="http://schemas.openxmlformats.org/officeDocument/2006/relationships/printerSettings" Target="../printerSettings/printerSettings234.bin"/><Relationship Id="rId2" Type="http://schemas.openxmlformats.org/officeDocument/2006/relationships/printerSettings" Target="../printerSettings/printerSettings203.bin"/><Relationship Id="rId16" Type="http://schemas.openxmlformats.org/officeDocument/2006/relationships/printerSettings" Target="../printerSettings/printerSettings217.bin"/><Relationship Id="rId20" Type="http://schemas.openxmlformats.org/officeDocument/2006/relationships/printerSettings" Target="../printerSettings/printerSettings221.bin"/><Relationship Id="rId29" Type="http://schemas.openxmlformats.org/officeDocument/2006/relationships/printerSettings" Target="../printerSettings/printerSettings230.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11" Type="http://schemas.openxmlformats.org/officeDocument/2006/relationships/printerSettings" Target="../printerSettings/printerSettings212.bin"/><Relationship Id="rId24" Type="http://schemas.openxmlformats.org/officeDocument/2006/relationships/printerSettings" Target="../printerSettings/printerSettings225.bin"/><Relationship Id="rId32" Type="http://schemas.openxmlformats.org/officeDocument/2006/relationships/printerSettings" Target="../printerSettings/printerSettings233.bin"/><Relationship Id="rId5" Type="http://schemas.openxmlformats.org/officeDocument/2006/relationships/printerSettings" Target="../printerSettings/printerSettings206.bin"/><Relationship Id="rId15" Type="http://schemas.openxmlformats.org/officeDocument/2006/relationships/printerSettings" Target="../printerSettings/printerSettings216.bin"/><Relationship Id="rId23" Type="http://schemas.openxmlformats.org/officeDocument/2006/relationships/printerSettings" Target="../printerSettings/printerSettings224.bin"/><Relationship Id="rId28" Type="http://schemas.openxmlformats.org/officeDocument/2006/relationships/printerSettings" Target="../printerSettings/printerSettings229.bin"/><Relationship Id="rId10" Type="http://schemas.openxmlformats.org/officeDocument/2006/relationships/printerSettings" Target="../printerSettings/printerSettings211.bin"/><Relationship Id="rId19" Type="http://schemas.openxmlformats.org/officeDocument/2006/relationships/printerSettings" Target="../printerSettings/printerSettings220.bin"/><Relationship Id="rId31" Type="http://schemas.openxmlformats.org/officeDocument/2006/relationships/printerSettings" Target="../printerSettings/printerSettings232.bin"/><Relationship Id="rId4" Type="http://schemas.openxmlformats.org/officeDocument/2006/relationships/printerSettings" Target="../printerSettings/printerSettings205.bin"/><Relationship Id="rId9" Type="http://schemas.openxmlformats.org/officeDocument/2006/relationships/printerSettings" Target="../printerSettings/printerSettings210.bin"/><Relationship Id="rId14" Type="http://schemas.openxmlformats.org/officeDocument/2006/relationships/printerSettings" Target="../printerSettings/printerSettings215.bin"/><Relationship Id="rId22" Type="http://schemas.openxmlformats.org/officeDocument/2006/relationships/printerSettings" Target="../printerSettings/printerSettings223.bin"/><Relationship Id="rId27" Type="http://schemas.openxmlformats.org/officeDocument/2006/relationships/printerSettings" Target="../printerSettings/printerSettings228.bin"/><Relationship Id="rId30" Type="http://schemas.openxmlformats.org/officeDocument/2006/relationships/printerSettings" Target="../printerSettings/printerSettings231.bin"/><Relationship Id="rId8" Type="http://schemas.openxmlformats.org/officeDocument/2006/relationships/printerSettings" Target="../printerSettings/printerSettings20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 Type="http://schemas.openxmlformats.org/officeDocument/2006/relationships/printerSettings" Target="../printerSettings/printerSettings239.bin"/><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drawing" Target="../drawings/drawing5.xml"/><Relationship Id="rId8" Type="http://schemas.openxmlformats.org/officeDocument/2006/relationships/printerSettings" Target="../printerSettings/printerSettings2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C10" sqref="C10"/>
    </sheetView>
  </sheetViews>
  <sheetFormatPr defaultColWidth="9" defaultRowHeight="16.5"/>
  <cols>
    <col min="1" max="1" width="3.5" style="320" customWidth="1"/>
    <col min="2" max="2" width="18" style="328" customWidth="1"/>
    <col min="3" max="3" width="6.625" style="328" customWidth="1"/>
    <col min="4" max="4" width="43.75" style="328" customWidth="1"/>
    <col min="5" max="5" width="11" style="328" customWidth="1"/>
    <col min="6" max="6" width="9" style="328"/>
    <col min="7" max="16384" width="9" style="322"/>
  </cols>
  <sheetData>
    <row r="1" spans="1:6">
      <c r="B1" s="321"/>
      <c r="C1" s="321"/>
      <c r="D1" s="321"/>
      <c r="E1" s="321"/>
      <c r="F1" s="321"/>
    </row>
    <row r="2" spans="1:6" ht="18.75">
      <c r="A2" s="631" t="s">
        <v>148</v>
      </c>
      <c r="B2" s="631"/>
      <c r="C2" s="631"/>
      <c r="D2" s="631"/>
      <c r="E2" s="631"/>
      <c r="F2" s="631"/>
    </row>
    <row r="3" spans="1:6">
      <c r="A3" s="635" t="s">
        <v>158</v>
      </c>
      <c r="B3" s="635"/>
      <c r="C3" s="635"/>
      <c r="D3" s="635"/>
      <c r="E3" s="635"/>
      <c r="F3" s="635"/>
    </row>
    <row r="4" spans="1:6">
      <c r="B4" s="324"/>
      <c r="C4" s="324"/>
      <c r="D4" s="324"/>
      <c r="E4" s="324"/>
      <c r="F4" s="324"/>
    </row>
    <row r="5" spans="1:6" ht="90" customHeight="1">
      <c r="A5" s="325">
        <v>1</v>
      </c>
      <c r="B5" s="326" t="s">
        <v>147</v>
      </c>
      <c r="C5" s="632" t="s">
        <v>500</v>
      </c>
      <c r="D5" s="633"/>
      <c r="E5" s="633"/>
      <c r="F5" s="634"/>
    </row>
    <row r="6" spans="1:6">
      <c r="A6" s="323"/>
      <c r="B6" s="327"/>
    </row>
    <row r="7" spans="1:6" ht="24.95" customHeight="1">
      <c r="A7" s="323">
        <v>2</v>
      </c>
      <c r="B7" s="327" t="s">
        <v>150</v>
      </c>
      <c r="C7" s="638" t="s">
        <v>501</v>
      </c>
      <c r="D7" s="639"/>
      <c r="E7" s="639"/>
      <c r="F7" s="640"/>
    </row>
    <row r="8" spans="1:6">
      <c r="A8" s="323"/>
      <c r="B8" s="327"/>
    </row>
    <row r="9" spans="1:6" ht="24.95" customHeight="1">
      <c r="A9" s="323">
        <v>3</v>
      </c>
      <c r="B9" s="327" t="s">
        <v>149</v>
      </c>
      <c r="C9" s="638" t="s">
        <v>502</v>
      </c>
      <c r="D9" s="639"/>
      <c r="E9" s="639"/>
      <c r="F9" s="640"/>
    </row>
    <row r="10" spans="1:6">
      <c r="A10" s="323"/>
      <c r="B10" s="327"/>
    </row>
    <row r="11" spans="1:6" ht="24.95" hidden="1" customHeight="1">
      <c r="A11" s="323">
        <v>4</v>
      </c>
      <c r="B11" s="327" t="s">
        <v>151</v>
      </c>
      <c r="C11" s="638" t="s">
        <v>316</v>
      </c>
      <c r="D11" s="639"/>
      <c r="E11" s="639"/>
      <c r="F11" s="640"/>
    </row>
    <row r="12" spans="1:6" ht="24.95" hidden="1" customHeight="1">
      <c r="A12" s="323">
        <v>5</v>
      </c>
      <c r="B12" s="327" t="s">
        <v>154</v>
      </c>
      <c r="C12" s="641">
        <v>6615</v>
      </c>
      <c r="D12" s="639"/>
      <c r="E12" s="639"/>
      <c r="F12" s="640"/>
    </row>
    <row r="13" spans="1:6">
      <c r="A13" s="323"/>
      <c r="B13" s="327"/>
    </row>
    <row r="14" spans="1:6" ht="24.95" customHeight="1">
      <c r="A14" s="323">
        <v>6</v>
      </c>
      <c r="B14" s="327" t="s">
        <v>152</v>
      </c>
      <c r="C14" s="636" t="s">
        <v>157</v>
      </c>
      <c r="D14" s="637"/>
      <c r="E14" s="329" t="s">
        <v>153</v>
      </c>
    </row>
    <row r="15" spans="1:6" ht="20.100000000000001" customHeight="1">
      <c r="C15" s="330"/>
      <c r="D15" s="331"/>
      <c r="E15" s="332">
        <v>1</v>
      </c>
    </row>
    <row r="16" spans="1:6" ht="20.100000000000001" customHeight="1">
      <c r="C16" s="333"/>
      <c r="D16" s="334"/>
      <c r="E16" s="335">
        <v>1</v>
      </c>
    </row>
    <row r="17" spans="3:5" ht="20.100000000000001" customHeight="1">
      <c r="C17" s="333"/>
      <c r="D17" s="334"/>
      <c r="E17" s="335">
        <v>1</v>
      </c>
    </row>
    <row r="18" spans="3:5" ht="20.100000000000001" customHeight="1">
      <c r="C18" s="336"/>
      <c r="D18" s="337"/>
      <c r="E18" s="338">
        <v>1</v>
      </c>
    </row>
  </sheetData>
  <customSheetViews>
    <customSheetView guid="{01BD8524-9381-4704-9D50-6C848948AE22}" scale="75" showPageBreaks="1" showGridLines="0" hiddenRows="1" state="hidden" view="pageBreakPreview" showRuler="0">
      <selection activeCell="C10" sqref="C10"/>
      <pageMargins left="0.5" right="0.5" top="1" bottom="1" header="0.5" footer="0.5"/>
      <pageSetup orientation="portrait" r:id="rId1"/>
      <headerFooter alignWithMargins="0"/>
    </customSheetView>
    <customSheetView guid="{87981F99-33D2-48F3-9138-10E7D5F1DFD3}" scale="75" showPageBreaks="1" showGridLines="0" hiddenRows="1" state="hidden" view="pageBreakPreview" showRuler="0">
      <selection activeCell="J7" sqref="J7"/>
      <pageMargins left="0.5" right="0.5" top="1" bottom="1" header="0.5" footer="0.5"/>
      <pageSetup orientation="portrait" r:id="rId2"/>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4"/>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5"/>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6"/>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7"/>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8"/>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9"/>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0"/>
      <headerFooter alignWithMargins="0"/>
    </customSheetView>
    <customSheetView guid="{E95B21C1-D936-4435-AF6F-90CF0B6A7506}" showGridLines="0" hiddenRows="1" state="hidden">
      <selection activeCell="C7" sqref="C7:F7"/>
      <pageMargins left="0.75" right="0.75" top="1" bottom="1" header="0.5" footer="0.5"/>
      <pageSetup orientation="portrait" r:id="rId11"/>
      <headerFooter alignWithMargins="0"/>
    </customSheetView>
    <customSheetView guid="{B0EE7D76-5806-4718-BDAD-3A3EA691E5E4}" showGridLines="0" hiddenRows="1" state="hidden">
      <selection activeCell="I14" sqref="I14"/>
      <pageMargins left="0.75" right="0.75" top="1" bottom="1" header="0.5" footer="0.5"/>
      <pageSetup orientation="portrait" r:id="rId12"/>
      <headerFooter alignWithMargins="0"/>
    </customSheetView>
    <customSheetView guid="{696D9240-6693-44E8-B9A4-2BFADD101EE2}" showGridLines="0" hiddenRows="1" state="hidden">
      <selection activeCell="C9" sqref="C9:F9"/>
      <pageMargins left="0.75" right="0.75" top="1" bottom="1" header="0.5" footer="0.5"/>
      <pageSetup orientation="portrait" r:id="rId13"/>
      <headerFooter alignWithMargins="0"/>
    </customSheetView>
    <customSheetView guid="{58D82F59-8CF6-455F-B9F4-081499FDF243}" showGridLines="0" hiddenRows="1" state="hidden">
      <selection activeCell="I14" sqref="I14"/>
      <pageMargins left="0.75" right="0.75" top="1" bottom="1" header="0.5" footer="0.5"/>
      <pageSetup orientation="portrait" r:id="rId14"/>
      <headerFooter alignWithMargins="0"/>
    </customSheetView>
    <customSheetView guid="{B1277D53-29D6-4226-81E2-084FB62977B6}" showGridLines="0" hiddenRows="1" state="hidden">
      <selection activeCell="I14" sqref="I14"/>
      <pageMargins left="0.75" right="0.75" top="1" bottom="1" header="0.5" footer="0.5"/>
      <pageSetup orientation="portrait" r:id="rId15"/>
      <headerFooter alignWithMargins="0"/>
    </customSheetView>
    <customSheetView guid="{C39F923C-6CD3-45D8-86F8-6C4D806DDD7E}" showGridLines="0" hiddenRows="1" state="hidden">
      <selection activeCell="D22" sqref="D22"/>
      <pageMargins left="0.5" right="0.5" top="1" bottom="1" header="0.5" footer="0.5"/>
      <pageSetup orientation="portrait" r:id="rId16"/>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7"/>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8"/>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9"/>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20"/>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21"/>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22"/>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23"/>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24"/>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25"/>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6"/>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7"/>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8"/>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30"/>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1"/>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32"/>
      <headerFooter alignWithMargins="0"/>
    </customSheetView>
  </customSheetViews>
  <mergeCells count="8">
    <mergeCell ref="A2:F2"/>
    <mergeCell ref="C5:F5"/>
    <mergeCell ref="A3:F3"/>
    <mergeCell ref="C14:D14"/>
    <mergeCell ref="C11:F11"/>
    <mergeCell ref="C12:F12"/>
    <mergeCell ref="C9:F9"/>
    <mergeCell ref="C7:F7"/>
  </mergeCells>
  <phoneticPr fontId="30" type="noConversion"/>
  <pageMargins left="0.5" right="0.5" top="1" bottom="1" header="0.5" footer="0.5"/>
  <pageSetup orientation="portrait" r:id="rId3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8" customWidth="1"/>
    <col min="2" max="2" width="50.125" style="38" customWidth="1"/>
    <col min="3" max="3" width="21.375" style="38" customWidth="1"/>
    <col min="4" max="4" width="20.5" style="38" customWidth="1"/>
    <col min="5" max="5" width="20" style="38" customWidth="1"/>
    <col min="6" max="8" width="10" style="35" customWidth="1"/>
    <col min="9" max="9" width="10" style="236" customWidth="1"/>
    <col min="10" max="10" width="12.625" style="236" customWidth="1"/>
    <col min="11" max="11" width="15" style="236" customWidth="1"/>
    <col min="12" max="17" width="10" style="236" customWidth="1"/>
    <col min="18" max="16384" width="10" style="35"/>
  </cols>
  <sheetData>
    <row r="1" spans="1:11" ht="18" customHeight="1">
      <c r="A1" s="62" t="str">
        <f>Cover!B3</f>
        <v>Specification No.: CC/NT/G-CB/DOM/A00/23/00547</v>
      </c>
      <c r="B1" s="63"/>
      <c r="C1" s="64"/>
      <c r="D1" s="64"/>
      <c r="E1" s="4" t="s">
        <v>175</v>
      </c>
    </row>
    <row r="2" spans="1:11" ht="15" customHeight="1">
      <c r="A2" s="2"/>
      <c r="B2" s="6"/>
      <c r="C2" s="3"/>
      <c r="D2" s="3"/>
      <c r="E2" s="1"/>
      <c r="F2" s="1"/>
    </row>
    <row r="3" spans="1:11" ht="39.950000000000003" customHeight="1">
      <c r="A3" s="703" t="str">
        <f>Cover!$B$2</f>
        <v>Circuit Breaker Package -CB02 associated with Bulk Procurement of Substation.</v>
      </c>
      <c r="B3" s="703"/>
      <c r="C3" s="703"/>
      <c r="D3" s="703"/>
      <c r="E3" s="703"/>
    </row>
    <row r="4" spans="1:11" ht="21.95" customHeight="1">
      <c r="A4" s="711" t="s">
        <v>233</v>
      </c>
      <c r="B4" s="711"/>
      <c r="C4" s="711"/>
      <c r="D4" s="711"/>
      <c r="E4" s="711"/>
    </row>
    <row r="5" spans="1:11" ht="12" customHeight="1">
      <c r="A5" s="41"/>
      <c r="B5" s="36"/>
      <c r="C5" s="36"/>
      <c r="D5" s="36"/>
      <c r="E5" s="36"/>
    </row>
    <row r="6" spans="1:11" ht="18" customHeight="1">
      <c r="A6" s="27" t="str">
        <f>'Sch-1'!A6</f>
        <v>Bidder’s Name and Address</v>
      </c>
      <c r="D6" s="67" t="s">
        <v>214</v>
      </c>
    </row>
    <row r="7" spans="1:11" ht="18" customHeight="1">
      <c r="A7" s="214" t="str">
        <f>'Sch-1'!A7</f>
        <v>Bidder as Individual Firm</v>
      </c>
      <c r="D7" s="68" t="s">
        <v>216</v>
      </c>
    </row>
    <row r="8" spans="1:11" ht="18" customHeight="1">
      <c r="A8" s="39" t="s">
        <v>231</v>
      </c>
      <c r="B8" s="712" t="str">
        <f>IF('Sch-1'!C8=0, "", 'Sch-1'!C8)</f>
        <v/>
      </c>
      <c r="C8" s="712"/>
      <c r="D8" s="68" t="s">
        <v>218</v>
      </c>
    </row>
    <row r="9" spans="1:11" ht="18" customHeight="1">
      <c r="A9" s="39" t="s">
        <v>232</v>
      </c>
      <c r="B9" s="712" t="str">
        <f>IF('Sch-1'!C9=0, "", 'Sch-1'!C9)</f>
        <v/>
      </c>
      <c r="C9" s="712"/>
      <c r="D9" s="68" t="s">
        <v>219</v>
      </c>
    </row>
    <row r="10" spans="1:11" ht="18" customHeight="1">
      <c r="A10" s="40"/>
      <c r="B10" s="712" t="str">
        <f>IF('Sch-1'!C10=0, "", 'Sch-1'!C10)</f>
        <v/>
      </c>
      <c r="C10" s="712"/>
      <c r="D10" s="68" t="s">
        <v>220</v>
      </c>
    </row>
    <row r="11" spans="1:11" ht="18" customHeight="1">
      <c r="A11" s="40"/>
      <c r="B11" s="712" t="str">
        <f>IF('Sch-1'!C11=0, "", 'Sch-1'!C11)</f>
        <v/>
      </c>
      <c r="C11" s="712"/>
      <c r="D11" s="68" t="s">
        <v>221</v>
      </c>
    </row>
    <row r="12" spans="1:11" ht="15" customHeight="1"/>
    <row r="13" spans="1:11" ht="21.95" customHeight="1">
      <c r="A13" s="80" t="s">
        <v>196</v>
      </c>
      <c r="B13" s="706" t="s">
        <v>197</v>
      </c>
      <c r="C13" s="707"/>
      <c r="D13" s="704" t="s">
        <v>198</v>
      </c>
      <c r="E13" s="705"/>
      <c r="K13" s="236" t="s">
        <v>129</v>
      </c>
    </row>
    <row r="14" spans="1:11" ht="18" customHeight="1">
      <c r="A14" s="42" t="s">
        <v>199</v>
      </c>
      <c r="B14" s="696" t="s">
        <v>200</v>
      </c>
      <c r="C14" s="697"/>
      <c r="D14" s="713" t="e">
        <f>ROUND('Sch-1 Dis'!G19*C16,0)</f>
        <v>#REF!</v>
      </c>
      <c r="E14" s="714"/>
      <c r="J14" s="236" t="s">
        <v>117</v>
      </c>
      <c r="K14" s="236" t="e">
        <f>ROUND('Sch-1'!#REF!*C16,0)</f>
        <v>#REF!</v>
      </c>
    </row>
    <row r="15" spans="1:11" ht="57.95" customHeight="1">
      <c r="A15" s="43"/>
      <c r="B15" s="716" t="s">
        <v>266</v>
      </c>
      <c r="C15" s="716"/>
      <c r="D15" s="723"/>
      <c r="E15" s="723"/>
    </row>
    <row r="16" spans="1:11" ht="18" customHeight="1">
      <c r="A16" s="43"/>
      <c r="B16" s="44" t="s">
        <v>234</v>
      </c>
      <c r="C16" s="390" t="e">
        <f>'Sch-4'!#REF!</f>
        <v>#REF!</v>
      </c>
      <c r="D16" s="723"/>
      <c r="E16" s="723"/>
    </row>
    <row r="17" spans="1:11" ht="18" customHeight="1">
      <c r="A17" s="42" t="s">
        <v>201</v>
      </c>
      <c r="B17" s="45" t="s">
        <v>260</v>
      </c>
      <c r="C17" s="45"/>
      <c r="D17" s="715" t="e">
        <f>(C19+C20)*C21</f>
        <v>#REF!</v>
      </c>
      <c r="E17" s="715"/>
      <c r="J17" s="236" t="s">
        <v>130</v>
      </c>
      <c r="K17" s="237" t="e">
        <f>D17</f>
        <v>#REF!</v>
      </c>
    </row>
    <row r="18" spans="1:11" ht="57.95" customHeight="1">
      <c r="A18" s="43"/>
      <c r="B18" s="716" t="s">
        <v>264</v>
      </c>
      <c r="C18" s="716"/>
      <c r="D18" s="717"/>
      <c r="E18" s="718"/>
    </row>
    <row r="19" spans="1:11" ht="18" customHeight="1">
      <c r="A19" s="43"/>
      <c r="B19" s="44" t="s">
        <v>176</v>
      </c>
      <c r="C19" s="391" t="e">
        <f>'Sch-4'!#REF!*(1-'Sch-1'!T15)</f>
        <v>#REF!</v>
      </c>
      <c r="D19" s="719"/>
      <c r="E19" s="720"/>
    </row>
    <row r="20" spans="1:11" ht="18" customHeight="1">
      <c r="A20" s="43"/>
      <c r="B20" s="44"/>
      <c r="C20" s="391" t="e">
        <f>C19*C16</f>
        <v>#REF!</v>
      </c>
      <c r="D20" s="719"/>
      <c r="E20" s="720"/>
    </row>
    <row r="21" spans="1:11" ht="18" customHeight="1">
      <c r="A21" s="43"/>
      <c r="B21" s="44" t="s">
        <v>262</v>
      </c>
      <c r="C21" s="390" t="e">
        <f>'Sch-4'!#REF!</f>
        <v>#REF!</v>
      </c>
      <c r="D21" s="721"/>
      <c r="E21" s="722"/>
    </row>
    <row r="22" spans="1:11" ht="18" customHeight="1">
      <c r="A22" s="42" t="s">
        <v>202</v>
      </c>
      <c r="B22" s="45" t="s">
        <v>261</v>
      </c>
      <c r="C22" s="45"/>
      <c r="D22" s="713" t="e">
        <f>(C24+C25)*C26</f>
        <v>#REF!</v>
      </c>
      <c r="E22" s="714"/>
      <c r="J22" s="236" t="s">
        <v>131</v>
      </c>
      <c r="K22" s="236" t="e">
        <f>D22</f>
        <v>#REF!</v>
      </c>
    </row>
    <row r="23" spans="1:11" ht="57.95" customHeight="1">
      <c r="A23" s="43"/>
      <c r="B23" s="716" t="s">
        <v>263</v>
      </c>
      <c r="C23" s="716"/>
      <c r="D23" s="717"/>
      <c r="E23" s="718"/>
    </row>
    <row r="24" spans="1:11" ht="25.5" customHeight="1">
      <c r="A24" s="43"/>
      <c r="B24" s="44" t="s">
        <v>333</v>
      </c>
      <c r="C24" s="403" t="e">
        <f>'Sch-1 Dis'!G19-C19</f>
        <v>#REF!</v>
      </c>
      <c r="D24" s="719"/>
      <c r="E24" s="720"/>
    </row>
    <row r="25" spans="1:11" ht="21.75" customHeight="1">
      <c r="A25" s="43"/>
      <c r="B25" s="44" t="s">
        <v>336</v>
      </c>
      <c r="C25" s="44" t="e">
        <f>C24*C16</f>
        <v>#REF!</v>
      </c>
      <c r="D25" s="719"/>
      <c r="E25" s="720"/>
    </row>
    <row r="26" spans="1:11" ht="18" customHeight="1">
      <c r="A26" s="43"/>
      <c r="B26" s="44" t="s">
        <v>140</v>
      </c>
      <c r="C26" s="390" t="e">
        <f>'Sch-4'!#REF!</f>
        <v>#REF!</v>
      </c>
      <c r="D26" s="721"/>
      <c r="E26" s="722"/>
    </row>
    <row r="27" spans="1:11" ht="18" customHeight="1">
      <c r="A27" s="42" t="s">
        <v>203</v>
      </c>
      <c r="B27" s="45" t="s">
        <v>255</v>
      </c>
      <c r="C27" s="45"/>
      <c r="D27" s="724" t="e">
        <f>'Sch-4'!#REF!</f>
        <v>#REF!</v>
      </c>
      <c r="E27" s="724"/>
    </row>
    <row r="28" spans="1:11" ht="51.75" customHeight="1">
      <c r="A28" s="43"/>
      <c r="B28" s="728" t="s">
        <v>265</v>
      </c>
      <c r="C28" s="728"/>
      <c r="D28" s="727" t="s">
        <v>319</v>
      </c>
      <c r="E28" s="727"/>
    </row>
    <row r="29" spans="1:11" ht="39" customHeight="1">
      <c r="A29" s="47"/>
      <c r="B29" s="46"/>
      <c r="C29" s="368" t="s">
        <v>320</v>
      </c>
      <c r="D29" s="727"/>
      <c r="E29" s="727"/>
    </row>
    <row r="30" spans="1:11" ht="18" customHeight="1">
      <c r="A30" s="42" t="s">
        <v>206</v>
      </c>
      <c r="B30" s="45" t="s">
        <v>256</v>
      </c>
      <c r="C30" s="45"/>
      <c r="D30" s="724" t="e">
        <f>'Sch-4'!#REF!</f>
        <v>#REF!</v>
      </c>
      <c r="E30" s="724"/>
    </row>
    <row r="31" spans="1:11" ht="50.1" customHeight="1">
      <c r="A31" s="43"/>
      <c r="B31" s="728" t="s">
        <v>265</v>
      </c>
      <c r="C31" s="728"/>
      <c r="D31" s="727" t="s">
        <v>319</v>
      </c>
      <c r="E31" s="727"/>
    </row>
    <row r="32" spans="1:11" ht="30" customHeight="1">
      <c r="A32" s="47"/>
      <c r="B32" s="46"/>
      <c r="C32" s="368" t="s">
        <v>321</v>
      </c>
      <c r="D32" s="727"/>
      <c r="E32" s="727"/>
    </row>
    <row r="33" spans="1:6" ht="18" customHeight="1">
      <c r="A33" s="42" t="s">
        <v>208</v>
      </c>
      <c r="B33" s="45" t="s">
        <v>204</v>
      </c>
      <c r="C33" s="45"/>
      <c r="D33" s="724" t="e">
        <f>'Sch-4'!#REF!</f>
        <v>#REF!</v>
      </c>
      <c r="E33" s="724"/>
    </row>
    <row r="34" spans="1:6" ht="60" customHeight="1">
      <c r="A34" s="43"/>
      <c r="B34" s="725" t="s">
        <v>267</v>
      </c>
      <c r="C34" s="726"/>
      <c r="D34" s="727" t="s">
        <v>319</v>
      </c>
      <c r="E34" s="727"/>
    </row>
    <row r="35" spans="1:6" ht="35.25" customHeight="1">
      <c r="A35" s="48"/>
      <c r="B35" s="46"/>
      <c r="C35" s="369" t="s">
        <v>321</v>
      </c>
      <c r="D35" s="727"/>
      <c r="E35" s="727"/>
    </row>
    <row r="36" spans="1:6" ht="18" customHeight="1">
      <c r="A36" s="729"/>
      <c r="B36" s="730" t="s">
        <v>268</v>
      </c>
      <c r="C36" s="731"/>
      <c r="D36" s="732" t="e">
        <f>SUM(D14,D17,D22)</f>
        <v>#REF!</v>
      </c>
      <c r="E36" s="732"/>
    </row>
    <row r="37" spans="1:6" ht="40.5" customHeight="1">
      <c r="A37" s="729"/>
      <c r="B37" s="730"/>
      <c r="C37" s="731"/>
      <c r="D37" s="733"/>
      <c r="E37" s="734"/>
    </row>
    <row r="38" spans="1:6" ht="15" customHeight="1">
      <c r="A38" s="49"/>
      <c r="B38" s="50"/>
      <c r="C38" s="50"/>
      <c r="D38" s="51"/>
      <c r="E38" s="51"/>
    </row>
    <row r="39" spans="1:6" ht="81.75" customHeight="1">
      <c r="A39" s="79" t="s">
        <v>257</v>
      </c>
      <c r="B39" s="700" t="s">
        <v>270</v>
      </c>
      <c r="C39" s="700"/>
      <c r="D39" s="700"/>
      <c r="E39" s="700"/>
    </row>
    <row r="40" spans="1:6" ht="15" customHeight="1">
      <c r="A40" s="52"/>
      <c r="B40" s="52"/>
      <c r="C40" s="52"/>
      <c r="D40" s="52"/>
      <c r="E40" s="52"/>
    </row>
    <row r="41" spans="1:6" ht="33" customHeight="1">
      <c r="A41" s="32" t="s">
        <v>269</v>
      </c>
      <c r="B41" s="135" t="str">
        <f>IF('Sch-1'!B32=0,"", 'Sch-1'!B32)</f>
        <v/>
      </c>
      <c r="C41" s="5"/>
      <c r="D41" s="33" t="s">
        <v>226</v>
      </c>
      <c r="F41" s="34"/>
    </row>
    <row r="42" spans="1:6" ht="33" customHeight="1">
      <c r="A42" s="32" t="s">
        <v>225</v>
      </c>
      <c r="B42" s="103" t="str">
        <f>IF('Sch-1'!B33=0,"", 'Sch-1'!B33)</f>
        <v/>
      </c>
      <c r="C42" s="1"/>
      <c r="D42" s="33" t="s">
        <v>227</v>
      </c>
      <c r="E42" s="104" t="str">
        <f>IF('Sch-1'!N32=0,"",'Sch-1'!N32)</f>
        <v/>
      </c>
      <c r="F42" s="34"/>
    </row>
    <row r="43" spans="1:6" ht="33" customHeight="1">
      <c r="A43" s="3"/>
      <c r="B43" s="6"/>
      <c r="C43" s="1"/>
      <c r="D43" s="33" t="s">
        <v>228</v>
      </c>
      <c r="E43" s="104" t="str">
        <f>IF('Sch-1'!N33=0,"",'Sch-1'!N33)</f>
        <v/>
      </c>
      <c r="F43" s="34"/>
    </row>
    <row r="44" spans="1:6" ht="33" customHeight="1">
      <c r="A44" s="3"/>
      <c r="B44" s="6"/>
      <c r="C44" s="1"/>
      <c r="D44" s="33" t="s">
        <v>229</v>
      </c>
      <c r="F44" s="34"/>
    </row>
    <row r="45" spans="1:6" ht="21.95" customHeight="1">
      <c r="A45" s="53"/>
      <c r="B45" s="53"/>
      <c r="C45" s="53"/>
      <c r="D45" s="53"/>
      <c r="E45" s="54"/>
    </row>
    <row r="46" spans="1:6" ht="21.95" customHeight="1">
      <c r="A46" s="53"/>
      <c r="B46" s="53"/>
      <c r="C46" s="53"/>
      <c r="D46" s="53"/>
      <c r="E46" s="54"/>
    </row>
    <row r="47" spans="1:6" ht="21.95" customHeight="1">
      <c r="A47" s="53"/>
      <c r="B47" s="53"/>
      <c r="C47" s="53"/>
      <c r="D47" s="53"/>
      <c r="E47" s="54"/>
    </row>
    <row r="48" spans="1:6" ht="21.95" customHeight="1">
      <c r="A48" s="53"/>
      <c r="B48" s="53"/>
      <c r="C48" s="53"/>
      <c r="D48" s="53"/>
      <c r="E48" s="54"/>
    </row>
    <row r="49" spans="1:5" ht="21.95" customHeight="1">
      <c r="A49" s="53"/>
      <c r="B49" s="53"/>
      <c r="C49" s="53"/>
      <c r="D49" s="53"/>
      <c r="E49" s="54"/>
    </row>
    <row r="50" spans="1:5" ht="21.95" customHeight="1">
      <c r="A50" s="53"/>
      <c r="B50" s="53"/>
      <c r="C50" s="53"/>
      <c r="D50" s="53"/>
      <c r="E50" s="54"/>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dataConsolidate/>
  <customSheetViews>
    <customSheetView guid="{01BD8524-9381-4704-9D50-6C848948AE22}"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32"/>
      <headerFooter alignWithMargins="0">
        <oddFooter>&amp;R&amp;"Book Antiqua,Bold"&amp;10Schedule-5/ Page &amp;P of &amp;N</oddFooter>
      </headerFooter>
    </customSheetView>
  </customSheetViews>
  <mergeCells count="33">
    <mergeCell ref="A36:A37"/>
    <mergeCell ref="B36:B37"/>
    <mergeCell ref="C36:C37"/>
    <mergeCell ref="D36:E36"/>
    <mergeCell ref="D37:E37"/>
    <mergeCell ref="B39:E39"/>
    <mergeCell ref="D33:E33"/>
    <mergeCell ref="B34:C34"/>
    <mergeCell ref="D34:E35"/>
    <mergeCell ref="B23:C23"/>
    <mergeCell ref="D23:E26"/>
    <mergeCell ref="D27:E27"/>
    <mergeCell ref="B28:C28"/>
    <mergeCell ref="D28:E29"/>
    <mergeCell ref="D30:E30"/>
    <mergeCell ref="B31:C31"/>
    <mergeCell ref="D31:E32"/>
    <mergeCell ref="B18:C18"/>
    <mergeCell ref="D18:E21"/>
    <mergeCell ref="D22:E22"/>
    <mergeCell ref="B15:C15"/>
    <mergeCell ref="D15:E16"/>
    <mergeCell ref="B14:C14"/>
    <mergeCell ref="D14:E14"/>
    <mergeCell ref="B10:C10"/>
    <mergeCell ref="B11:C11"/>
    <mergeCell ref="D17:E17"/>
    <mergeCell ref="A3:E3"/>
    <mergeCell ref="A4:E4"/>
    <mergeCell ref="B8:C8"/>
    <mergeCell ref="B9:C9"/>
    <mergeCell ref="B13:C13"/>
    <mergeCell ref="D13:E13"/>
  </mergeCells>
  <phoneticPr fontId="30"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3"/>
  <headerFooter alignWithMargins="0">
    <oddFooter>&amp;R&amp;"Book Antiqua,Bold"&amp;10Schedule-5/ Page &amp;P of &amp;N</oddFooter>
  </headerFooter>
  <drawing r:id="rId3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zoomScaleNormal="100" zoomScaleSheetLayoutView="100" workbookViewId="0">
      <selection activeCell="F19" sqref="F19"/>
    </sheetView>
  </sheetViews>
  <sheetFormatPr defaultColWidth="10" defaultRowHeight="16.5"/>
  <cols>
    <col min="1" max="1" width="10.625" style="38" customWidth="1"/>
    <col min="2" max="2" width="27.5" style="38" customWidth="1"/>
    <col min="3" max="3" width="16.75" style="38" customWidth="1"/>
    <col min="4" max="4" width="39.75" style="38" customWidth="1"/>
    <col min="5" max="5" width="10" style="35"/>
    <col min="6" max="6" width="27" style="35" customWidth="1"/>
    <col min="7" max="7" width="10" style="35"/>
    <col min="8" max="8" width="17.5" style="35" customWidth="1"/>
    <col min="9" max="16384" width="10" style="35"/>
  </cols>
  <sheetData>
    <row r="1" spans="1:6" ht="18" customHeight="1">
      <c r="A1" s="87" t="str">
        <f>Cover!B3</f>
        <v>Specification No.: CC/NT/G-CB/DOM/A00/23/00547</v>
      </c>
      <c r="B1" s="88"/>
      <c r="C1" s="90"/>
      <c r="D1" s="91" t="s">
        <v>250</v>
      </c>
    </row>
    <row r="2" spans="1:6" ht="18" customHeight="1">
      <c r="A2" s="70"/>
      <c r="B2" s="93"/>
      <c r="C2" s="95"/>
      <c r="D2" s="95"/>
    </row>
    <row r="3" spans="1:6" ht="48.75" customHeight="1">
      <c r="A3" s="703" t="str">
        <f>Cover!$B$2</f>
        <v>Circuit Breaker Package -CB02 associated with Bulk Procurement of Substation.</v>
      </c>
      <c r="B3" s="703"/>
      <c r="C3" s="703"/>
      <c r="D3" s="703"/>
      <c r="E3" s="55"/>
      <c r="F3" s="55"/>
    </row>
    <row r="4" spans="1:6" ht="21.95" customHeight="1">
      <c r="A4" s="711" t="s">
        <v>205</v>
      </c>
      <c r="B4" s="711"/>
      <c r="C4" s="711"/>
      <c r="D4" s="711"/>
    </row>
    <row r="5" spans="1:6" ht="18" customHeight="1">
      <c r="A5" s="37"/>
    </row>
    <row r="6" spans="1:6" ht="18" customHeight="1">
      <c r="A6" s="27" t="str">
        <f>'Sch-1'!A6</f>
        <v>Bidder’s Name and Address</v>
      </c>
      <c r="D6" s="67" t="s">
        <v>214</v>
      </c>
    </row>
    <row r="7" spans="1:6" ht="18" customHeight="1">
      <c r="A7" s="259" t="str">
        <f>'Sch-1'!A7</f>
        <v>Bidder as Individual Firm</v>
      </c>
      <c r="D7" s="68" t="s">
        <v>216</v>
      </c>
    </row>
    <row r="8" spans="1:6">
      <c r="A8" s="39" t="s">
        <v>231</v>
      </c>
      <c r="B8" s="708" t="str">
        <f>IF('Sch-1'!C8=0, "", 'Sch-1'!C8)</f>
        <v/>
      </c>
      <c r="C8" s="708"/>
      <c r="D8" s="68" t="s">
        <v>218</v>
      </c>
    </row>
    <row r="9" spans="1:6">
      <c r="A9" s="39" t="s">
        <v>232</v>
      </c>
      <c r="B9" s="708" t="str">
        <f>IF('Sch-1'!C9=0, "", 'Sch-1'!C9)</f>
        <v/>
      </c>
      <c r="C9" s="708"/>
      <c r="D9" s="68" t="s">
        <v>219</v>
      </c>
    </row>
    <row r="10" spans="1:6">
      <c r="A10" s="40"/>
      <c r="B10" s="708" t="str">
        <f>IF('Sch-1'!C10=0, "", 'Sch-1'!C10)</f>
        <v/>
      </c>
      <c r="C10" s="708"/>
      <c r="D10" s="68" t="s">
        <v>220</v>
      </c>
    </row>
    <row r="11" spans="1:6">
      <c r="A11" s="40"/>
      <c r="B11" s="708" t="str">
        <f>IF('Sch-1'!C11=0, "", 'Sch-1'!C11)</f>
        <v/>
      </c>
      <c r="C11" s="708"/>
      <c r="D11" s="68" t="s">
        <v>221</v>
      </c>
    </row>
    <row r="12" spans="1:6" ht="18" customHeight="1">
      <c r="A12" s="56"/>
      <c r="B12" s="56"/>
      <c r="C12" s="56"/>
      <c r="D12" s="69"/>
    </row>
    <row r="13" spans="1:6" ht="21.95" customHeight="1">
      <c r="A13" s="57" t="s">
        <v>196</v>
      </c>
      <c r="B13" s="704" t="s">
        <v>192</v>
      </c>
      <c r="C13" s="705"/>
      <c r="D13" s="58" t="s">
        <v>198</v>
      </c>
    </row>
    <row r="14" spans="1:6" ht="21.95" customHeight="1">
      <c r="A14" s="42" t="s">
        <v>199</v>
      </c>
      <c r="B14" s="737" t="s">
        <v>235</v>
      </c>
      <c r="C14" s="737"/>
      <c r="D14" s="77"/>
    </row>
    <row r="15" spans="1:6" ht="44.25" customHeight="1">
      <c r="A15" s="59"/>
      <c r="B15" s="744" t="s">
        <v>462</v>
      </c>
      <c r="C15" s="745"/>
      <c r="D15" s="618">
        <f>'Sch-1'!N26</f>
        <v>0</v>
      </c>
      <c r="F15" s="498"/>
    </row>
    <row r="16" spans="1:6" ht="21.95" customHeight="1">
      <c r="A16" s="42" t="s">
        <v>201</v>
      </c>
      <c r="B16" s="737" t="s">
        <v>236</v>
      </c>
      <c r="C16" s="737"/>
      <c r="D16" s="619"/>
      <c r="F16" s="498"/>
    </row>
    <row r="17" spans="1:8" ht="38.25" customHeight="1">
      <c r="A17" s="59"/>
      <c r="B17" s="735" t="s">
        <v>450</v>
      </c>
      <c r="C17" s="736"/>
      <c r="D17" s="618">
        <f>'Sch-2'!J23</f>
        <v>0</v>
      </c>
    </row>
    <row r="18" spans="1:8" ht="21.95" customHeight="1">
      <c r="A18" s="42" t="s">
        <v>202</v>
      </c>
      <c r="B18" s="737" t="s">
        <v>237</v>
      </c>
      <c r="C18" s="737"/>
      <c r="D18" s="619"/>
    </row>
    <row r="19" spans="1:8" ht="24.95" customHeight="1">
      <c r="A19" s="48"/>
      <c r="B19" s="738" t="s">
        <v>408</v>
      </c>
      <c r="C19" s="739"/>
      <c r="D19" s="620">
        <f>'Sch-3'!P24</f>
        <v>0</v>
      </c>
    </row>
    <row r="20" spans="1:8" ht="21.95" customHeight="1">
      <c r="A20" s="42" t="s">
        <v>203</v>
      </c>
      <c r="B20" s="737" t="s">
        <v>238</v>
      </c>
      <c r="C20" s="737"/>
      <c r="D20" s="619"/>
    </row>
    <row r="21" spans="1:8" ht="24.95" customHeight="1">
      <c r="A21" s="48"/>
      <c r="B21" s="742" t="s">
        <v>207</v>
      </c>
      <c r="C21" s="743"/>
      <c r="D21" s="621">
        <f>'Sch-4'!D18:E18</f>
        <v>0</v>
      </c>
    </row>
    <row r="22" spans="1:8" ht="21.95" customHeight="1">
      <c r="A22" s="42">
        <v>5</v>
      </c>
      <c r="B22" s="737" t="s">
        <v>322</v>
      </c>
      <c r="C22" s="737"/>
      <c r="D22" s="513"/>
      <c r="H22" s="401"/>
    </row>
    <row r="23" spans="1:8" ht="45.6" customHeight="1">
      <c r="A23" s="47"/>
      <c r="B23" s="740" t="s">
        <v>258</v>
      </c>
      <c r="C23" s="741"/>
      <c r="D23" s="526" t="s">
        <v>254</v>
      </c>
    </row>
    <row r="24" spans="1:8" ht="45.6" customHeight="1">
      <c r="A24" s="518"/>
      <c r="B24" s="511" t="s">
        <v>488</v>
      </c>
      <c r="C24" s="519"/>
      <c r="D24" s="622">
        <f>D15+D17+D19+D21</f>
        <v>0</v>
      </c>
    </row>
    <row r="25" spans="1:8" ht="30" customHeight="1">
      <c r="A25" s="98" t="s">
        <v>224</v>
      </c>
      <c r="B25" s="137" t="str">
        <f>IF('Sch-1'!B32=0,"", 'Sch-1'!B32)</f>
        <v/>
      </c>
      <c r="C25" s="100"/>
      <c r="D25" s="489"/>
      <c r="F25" s="101"/>
    </row>
    <row r="26" spans="1:8" ht="30" customHeight="1">
      <c r="A26" s="98" t="s">
        <v>225</v>
      </c>
      <c r="B26" s="137" t="str">
        <f>IF('Sch-1'!B33=0,"", 'Sch-1'!B33)</f>
        <v/>
      </c>
      <c r="C26" s="100" t="s">
        <v>227</v>
      </c>
      <c r="D26" s="117" t="str">
        <f>IF('Sch-1'!N32=0,"",'Sch-1'!N32)</f>
        <v/>
      </c>
      <c r="F26" s="576"/>
    </row>
    <row r="27" spans="1:8" ht="30" customHeight="1">
      <c r="A27" s="94"/>
      <c r="B27" s="492"/>
      <c r="C27" s="100" t="s">
        <v>228</v>
      </c>
      <c r="D27" s="117" t="str">
        <f>IF('Sch-1'!N33=0,"",'Sch-1'!N33)</f>
        <v/>
      </c>
      <c r="F27" s="576"/>
    </row>
    <row r="28" spans="1:8" ht="30" customHeight="1">
      <c r="A28" s="94"/>
      <c r="B28" s="93"/>
      <c r="C28" s="100"/>
      <c r="D28" s="94"/>
      <c r="F28" s="101"/>
    </row>
  </sheetData>
  <sheetProtection password="CC1F" sheet="1" objects="1" scenarios="1" selectLockedCells="1"/>
  <customSheetViews>
    <customSheetView guid="{01BD8524-9381-4704-9D50-6C848948AE22}" showPageBreaks="1" showGridLines="0" printArea="1" view="pageBreakPreview">
      <selection activeCell="F19" sqref="F19"/>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4"/>
      <headerFooter alignWithMargins="0">
        <oddFooter>&amp;R&amp;"Book Antiqua,Bold"&amp;10Page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30"/>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33"/>
      <headerFooter alignWithMargins="0">
        <oddFooter>&amp;R&amp;"Book Antiqua,Bold"&amp;10Schedule-5/ Page &amp;P of &amp;N</oddFooter>
      </headerFooter>
    </customSheetView>
  </customSheetViews>
  <mergeCells count="17">
    <mergeCell ref="A3:D3"/>
    <mergeCell ref="A4:D4"/>
    <mergeCell ref="B13:C13"/>
    <mergeCell ref="B16:C16"/>
    <mergeCell ref="B14:C14"/>
    <mergeCell ref="B15:C15"/>
    <mergeCell ref="B9:C9"/>
    <mergeCell ref="B8:C8"/>
    <mergeCell ref="B10:C10"/>
    <mergeCell ref="B11:C11"/>
    <mergeCell ref="B17:C17"/>
    <mergeCell ref="B18:C18"/>
    <mergeCell ref="B19:C19"/>
    <mergeCell ref="B23:C23"/>
    <mergeCell ref="B20:C20"/>
    <mergeCell ref="B21:C21"/>
    <mergeCell ref="B22:C22"/>
  </mergeCells>
  <phoneticPr fontId="1" type="noConversion"/>
  <printOptions horizontalCentered="1"/>
  <pageMargins left="0.5" right="0.38" top="0.56999999999999995" bottom="0.48" header="0.38" footer="0.24"/>
  <pageSetup paperSize="9" fitToHeight="0" orientation="portrait" horizontalDpi="4294967295" verticalDpi="4294967295" r:id="rId34"/>
  <headerFooter alignWithMargins="0">
    <oddFooter>&amp;R&amp;"Book Antiqua,Bold"&amp;10Schedule-5/ Page &amp;P of &amp;N</oddFooter>
  </headerFooter>
  <drawing r:id="rId3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zoomScaleNormal="100" zoomScaleSheetLayoutView="100" workbookViewId="0">
      <selection activeCell="D25" sqref="D25"/>
    </sheetView>
  </sheetViews>
  <sheetFormatPr defaultColWidth="10" defaultRowHeight="16.5"/>
  <cols>
    <col min="1" max="1" width="10.625" style="38" customWidth="1"/>
    <col min="2" max="2" width="27.5" style="38" customWidth="1"/>
    <col min="3" max="3" width="21" style="38" customWidth="1"/>
    <col min="4" max="4" width="34.375" style="38" customWidth="1"/>
    <col min="5" max="5" width="10" style="35"/>
    <col min="6" max="6" width="24.375" style="35" customWidth="1"/>
    <col min="7" max="16384" width="10" style="35"/>
  </cols>
  <sheetData>
    <row r="1" spans="1:6" ht="18" customHeight="1">
      <c r="A1" s="87" t="str">
        <f>Cover!B3</f>
        <v>Specification No.: CC/NT/G-CB/DOM/A00/23/00547</v>
      </c>
      <c r="B1" s="88"/>
      <c r="C1" s="90"/>
      <c r="D1" s="91" t="s">
        <v>327</v>
      </c>
    </row>
    <row r="2" spans="1:6" ht="18" customHeight="1">
      <c r="A2" s="70"/>
      <c r="B2" s="93"/>
      <c r="C2" s="95"/>
      <c r="D2" s="95"/>
    </row>
    <row r="3" spans="1:6" ht="33.75" customHeight="1">
      <c r="A3" s="703" t="str">
        <f>Cover!$B$2</f>
        <v>Circuit Breaker Package -CB02 associated with Bulk Procurement of Substation.</v>
      </c>
      <c r="B3" s="703"/>
      <c r="C3" s="703"/>
      <c r="D3" s="703"/>
      <c r="E3" s="55"/>
      <c r="F3" s="55"/>
    </row>
    <row r="4" spans="1:6" ht="21.95" customHeight="1">
      <c r="A4" s="711" t="s">
        <v>205</v>
      </c>
      <c r="B4" s="711"/>
      <c r="C4" s="711"/>
      <c r="D4" s="711"/>
    </row>
    <row r="5" spans="1:6" ht="18" customHeight="1">
      <c r="A5" s="37"/>
    </row>
    <row r="6" spans="1:6" ht="18" customHeight="1">
      <c r="A6" s="27" t="str">
        <f>'Sch-1'!A6</f>
        <v>Bidder’s Name and Address</v>
      </c>
      <c r="D6" s="67" t="s">
        <v>214</v>
      </c>
    </row>
    <row r="7" spans="1:6" ht="18" customHeight="1">
      <c r="A7" s="259" t="str">
        <f>'Sch-1'!A7</f>
        <v>Bidder as Individual Firm</v>
      </c>
      <c r="D7" s="68" t="s">
        <v>216</v>
      </c>
    </row>
    <row r="8" spans="1:6">
      <c r="A8" s="39" t="s">
        <v>231</v>
      </c>
      <c r="B8" s="708" t="str">
        <f>IF('Sch-1'!C8=0, "", 'Sch-1'!C8)</f>
        <v/>
      </c>
      <c r="C8" s="708"/>
      <c r="D8" s="68" t="s">
        <v>218</v>
      </c>
    </row>
    <row r="9" spans="1:6">
      <c r="A9" s="39" t="s">
        <v>232</v>
      </c>
      <c r="B9" s="708" t="str">
        <f>IF('Sch-1'!C9=0, "", 'Sch-1'!C9)</f>
        <v/>
      </c>
      <c r="C9" s="708"/>
      <c r="D9" s="68" t="s">
        <v>219</v>
      </c>
    </row>
    <row r="10" spans="1:6">
      <c r="A10" s="40"/>
      <c r="B10" s="708" t="str">
        <f>IF('Sch-1'!C10=0, "", 'Sch-1'!C10)</f>
        <v/>
      </c>
      <c r="C10" s="708"/>
      <c r="D10" s="68" t="s">
        <v>220</v>
      </c>
    </row>
    <row r="11" spans="1:6">
      <c r="A11" s="40"/>
      <c r="B11" s="708" t="str">
        <f>IF('Sch-1'!C11=0, "", 'Sch-1'!C11)</f>
        <v/>
      </c>
      <c r="C11" s="708"/>
      <c r="D11" s="68" t="s">
        <v>221</v>
      </c>
    </row>
    <row r="12" spans="1:6" ht="18" customHeight="1">
      <c r="A12" s="56"/>
      <c r="B12" s="56"/>
      <c r="C12" s="56"/>
      <c r="D12" s="69"/>
    </row>
    <row r="13" spans="1:6" ht="21.95" customHeight="1">
      <c r="A13" s="57" t="s">
        <v>196</v>
      </c>
      <c r="B13" s="704" t="s">
        <v>192</v>
      </c>
      <c r="C13" s="705"/>
      <c r="D13" s="58" t="s">
        <v>198</v>
      </c>
    </row>
    <row r="14" spans="1:6" ht="21.95" customHeight="1">
      <c r="A14" s="42" t="s">
        <v>199</v>
      </c>
      <c r="B14" s="737" t="s">
        <v>235</v>
      </c>
      <c r="C14" s="737"/>
      <c r="D14" s="77"/>
    </row>
    <row r="15" spans="1:6" ht="39.75" customHeight="1">
      <c r="A15" s="59"/>
      <c r="B15" s="735" t="str">
        <f>'Sch-5'!B15:C15</f>
        <v>Ex-works price of Plant and Equipment including Type Test Charges &amp; Supervision charges</v>
      </c>
      <c r="C15" s="736"/>
      <c r="D15" s="618">
        <f>'Sch-1'!N24*(1-Discount!O18)+'Sch-6'!J21*(1-Discount!O22)</f>
        <v>0</v>
      </c>
    </row>
    <row r="16" spans="1:6" ht="21.95" customHeight="1">
      <c r="A16" s="42" t="s">
        <v>201</v>
      </c>
      <c r="B16" s="737" t="s">
        <v>236</v>
      </c>
      <c r="C16" s="737"/>
      <c r="D16" s="619"/>
    </row>
    <row r="17" spans="1:6" ht="35.1" customHeight="1">
      <c r="A17" s="59"/>
      <c r="B17" s="735" t="str">
        <f>'Sch-5'!B17:C17</f>
        <v xml:space="preserve">Local Transportation, In-transit Insurance and loading </v>
      </c>
      <c r="C17" s="736"/>
      <c r="D17" s="618">
        <f>'Sch-5'!D17*(1-Discount!O20)</f>
        <v>0</v>
      </c>
    </row>
    <row r="18" spans="1:6" ht="21.95" customHeight="1">
      <c r="A18" s="42" t="s">
        <v>202</v>
      </c>
      <c r="B18" s="737" t="s">
        <v>237</v>
      </c>
      <c r="C18" s="737"/>
      <c r="D18" s="619"/>
    </row>
    <row r="19" spans="1:6" ht="30" customHeight="1">
      <c r="A19" s="48"/>
      <c r="B19" s="738" t="s">
        <v>408</v>
      </c>
      <c r="C19" s="739"/>
      <c r="D19" s="620">
        <f>'Sch-3'!P24*(1-Discount!O21)</f>
        <v>0</v>
      </c>
    </row>
    <row r="20" spans="1:6" ht="21.95" customHeight="1">
      <c r="A20" s="42" t="s">
        <v>203</v>
      </c>
      <c r="B20" s="737" t="s">
        <v>238</v>
      </c>
      <c r="C20" s="737"/>
      <c r="D20" s="619"/>
    </row>
    <row r="21" spans="1:6" ht="21" customHeight="1">
      <c r="A21" s="47"/>
      <c r="B21" s="746" t="s">
        <v>207</v>
      </c>
      <c r="C21" s="741"/>
      <c r="D21" s="621">
        <f>ROUND(('Sch-5'!D21*(1-Discount!O18)),0)</f>
        <v>0</v>
      </c>
    </row>
    <row r="22" spans="1:6" ht="5.25" customHeight="1">
      <c r="A22" s="47"/>
      <c r="B22" s="486"/>
      <c r="C22" s="393"/>
      <c r="D22" s="594"/>
      <c r="F22" s="498"/>
    </row>
    <row r="23" spans="1:6" ht="18.75" customHeight="1">
      <c r="A23" s="42">
        <v>5</v>
      </c>
      <c r="B23" s="737" t="s">
        <v>322</v>
      </c>
      <c r="C23" s="737"/>
      <c r="D23" s="76"/>
    </row>
    <row r="24" spans="1:6" ht="41.25" customHeight="1">
      <c r="A24" s="47"/>
      <c r="B24" s="747" t="s">
        <v>258</v>
      </c>
      <c r="C24" s="736"/>
      <c r="D24" s="527" t="s">
        <v>254</v>
      </c>
    </row>
    <row r="25" spans="1:6" ht="24" customHeight="1">
      <c r="A25" s="729"/>
      <c r="B25" s="730" t="s">
        <v>488</v>
      </c>
      <c r="C25" s="730"/>
      <c r="D25" s="630">
        <f>SUM(D15,D17,D19,D21)</f>
        <v>0</v>
      </c>
    </row>
    <row r="26" spans="1:6" ht="21.75" customHeight="1">
      <c r="A26" s="729"/>
      <c r="B26" s="730"/>
      <c r="C26" s="730"/>
      <c r="D26" s="82"/>
    </row>
    <row r="27" spans="1:6" ht="30" customHeight="1">
      <c r="A27" s="81"/>
      <c r="B27" s="83"/>
      <c r="C27" s="83"/>
      <c r="D27" s="84"/>
    </row>
    <row r="28" spans="1:6" ht="30" customHeight="1">
      <c r="A28" s="98" t="s">
        <v>224</v>
      </c>
      <c r="B28" s="137" t="str">
        <f>IF('Sch-1'!B32=0,"", 'Sch-1'!B32)</f>
        <v/>
      </c>
      <c r="C28" s="100"/>
      <c r="D28" s="489"/>
      <c r="F28" s="101"/>
    </row>
    <row r="29" spans="1:6" ht="30" customHeight="1">
      <c r="A29" s="98" t="s">
        <v>225</v>
      </c>
      <c r="B29" s="137" t="str">
        <f>IF('Sch-1'!B33=0,"", 'Sch-1'!B33)</f>
        <v/>
      </c>
      <c r="C29" s="100" t="s">
        <v>227</v>
      </c>
      <c r="D29" s="117" t="str">
        <f>IF('Sch-1'!N32=0,"",'Sch-1'!N32)</f>
        <v/>
      </c>
      <c r="F29" s="576"/>
    </row>
    <row r="30" spans="1:6" ht="30" customHeight="1">
      <c r="A30" s="94"/>
      <c r="B30" s="492"/>
      <c r="C30" s="100" t="s">
        <v>228</v>
      </c>
      <c r="D30" s="117" t="str">
        <f>IF('Sch-1'!N33=0,"",'Sch-1'!N33)</f>
        <v/>
      </c>
      <c r="F30" s="576"/>
    </row>
    <row r="31" spans="1:6" ht="30" customHeight="1">
      <c r="A31" s="94"/>
      <c r="B31" s="93"/>
      <c r="C31" s="100"/>
      <c r="D31" s="94"/>
      <c r="F31" s="101"/>
    </row>
    <row r="32" spans="1:6" ht="30" customHeight="1">
      <c r="A32" s="53"/>
      <c r="B32" s="53"/>
      <c r="C32" s="60"/>
      <c r="E32" s="61"/>
    </row>
  </sheetData>
  <sheetProtection password="CC1F" sheet="1" objects="1" scenarios="1" selectLockedCells="1"/>
  <customSheetViews>
    <customSheetView guid="{01BD8524-9381-4704-9D50-6C848948AE22}" showPageBreaks="1" showGridLines="0" printArea="1" view="pageBreakPreview">
      <selection activeCell="D25" sqref="D25"/>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2"/>
      <headerFooter alignWithMargins="0">
        <oddFooter>&amp;R&amp;"Book Antiqua,Bold"&amp;10Schedule-5/ Page &amp;P of &amp;N</oddFooter>
      </headerFooter>
    </customSheetView>
  </customSheetViews>
  <mergeCells count="19">
    <mergeCell ref="B16:C16"/>
    <mergeCell ref="A25:A26"/>
    <mergeCell ref="B25:C26"/>
    <mergeCell ref="B19:C19"/>
    <mergeCell ref="B20:C20"/>
    <mergeCell ref="B21:C21"/>
    <mergeCell ref="B23:C23"/>
    <mergeCell ref="B24:C24"/>
    <mergeCell ref="B17:C17"/>
    <mergeCell ref="B18:C18"/>
    <mergeCell ref="B13:C13"/>
    <mergeCell ref="B14:C14"/>
    <mergeCell ref="B15:C15"/>
    <mergeCell ref="A3:D3"/>
    <mergeCell ref="A4:D4"/>
    <mergeCell ref="B8:C8"/>
    <mergeCell ref="B9:C9"/>
    <mergeCell ref="B10:C10"/>
    <mergeCell ref="B11:C11"/>
  </mergeCells>
  <phoneticPr fontId="30" type="noConversion"/>
  <printOptions horizontalCentered="1"/>
  <pageMargins left="0.5" right="0.38" top="0.56999999999999995" bottom="0.48" header="0.38" footer="0.24"/>
  <pageSetup paperSize="9" scale="74" fitToHeight="0" orientation="portrait" r:id="rId33"/>
  <headerFooter alignWithMargins="0">
    <oddFooter>&amp;R&amp;"Book Antiqua,Bold"&amp;10Schedule-5/ Page &amp;P of &amp;N</oddFooter>
  </headerFooter>
  <drawing r:id="rId3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C7" sqref="A1:XFD1048576"/>
    </sheetView>
  </sheetViews>
  <sheetFormatPr defaultColWidth="9" defaultRowHeight="16.5"/>
  <cols>
    <col min="1" max="1" width="11.125" style="119" customWidth="1"/>
    <col min="2" max="2" width="14.75" style="119" customWidth="1"/>
    <col min="3" max="3" width="10.125" style="119" customWidth="1"/>
    <col min="4" max="4" width="14.125" style="119" customWidth="1"/>
    <col min="5" max="5" width="6" style="119" hidden="1" customWidth="1"/>
    <col min="6" max="6" width="31.75" style="28" customWidth="1"/>
    <col min="7" max="7" width="8.625" style="28" customWidth="1"/>
    <col min="8" max="8" width="7.625" style="28" customWidth="1"/>
    <col min="9" max="9" width="13.625" style="28" customWidth="1"/>
    <col min="10" max="10" width="23.375" style="28" customWidth="1"/>
    <col min="11" max="11" width="17.625" style="106" customWidth="1"/>
    <col min="12" max="12" width="9" style="85" hidden="1" customWidth="1"/>
    <col min="13" max="14" width="9" style="85"/>
    <col min="15" max="16" width="0" style="85" hidden="1" customWidth="1"/>
    <col min="17" max="17" width="0" style="238" hidden="1" customWidth="1"/>
    <col min="18" max="18" width="21.375" style="112" hidden="1" customWidth="1"/>
    <col min="19" max="16384" width="9" style="85"/>
  </cols>
  <sheetData>
    <row r="1" spans="1:18" ht="18" customHeight="1">
      <c r="A1" s="87" t="str">
        <f>Cover!B3</f>
        <v>Specification No.: CC/NT/G-CB/DOM/A00/23/00547</v>
      </c>
      <c r="B1" s="87"/>
      <c r="C1" s="87"/>
      <c r="D1" s="87"/>
      <c r="E1" s="87"/>
      <c r="F1" s="88"/>
      <c r="G1" s="88"/>
      <c r="H1" s="89"/>
      <c r="I1" s="89"/>
      <c r="J1" s="91" t="s">
        <v>251</v>
      </c>
    </row>
    <row r="2" spans="1:18" ht="16.5" customHeight="1">
      <c r="A2" s="70"/>
      <c r="B2" s="70"/>
      <c r="C2" s="70"/>
      <c r="D2" s="70"/>
      <c r="E2" s="70"/>
      <c r="F2" s="93"/>
      <c r="G2" s="93"/>
      <c r="H2" s="94"/>
      <c r="I2" s="94"/>
      <c r="J2" s="95"/>
    </row>
    <row r="3" spans="1:18" ht="30" customHeight="1">
      <c r="A3" s="748" t="str">
        <f>Cover!$B$2</f>
        <v>Circuit Breaker Package -CB02 associated with Bulk Procurement of Substation.</v>
      </c>
      <c r="B3" s="748"/>
      <c r="C3" s="748"/>
      <c r="D3" s="748"/>
      <c r="E3" s="748"/>
      <c r="F3" s="748"/>
      <c r="G3" s="748"/>
      <c r="H3" s="748"/>
      <c r="I3" s="748"/>
      <c r="J3" s="748"/>
      <c r="Q3" s="254" t="s">
        <v>179</v>
      </c>
    </row>
    <row r="4" spans="1:18" ht="21.95" customHeight="1">
      <c r="A4" s="679" t="s">
        <v>409</v>
      </c>
      <c r="B4" s="679"/>
      <c r="C4" s="679"/>
      <c r="D4" s="679"/>
      <c r="E4" s="679"/>
      <c r="F4" s="679"/>
      <c r="G4" s="679"/>
      <c r="H4" s="679"/>
      <c r="I4" s="679"/>
      <c r="J4" s="679"/>
      <c r="Q4" s="254" t="s">
        <v>180</v>
      </c>
    </row>
    <row r="5" spans="1:18" ht="18" customHeight="1">
      <c r="A5" s="75"/>
      <c r="B5" s="75"/>
      <c r="C5" s="75"/>
      <c r="D5" s="75"/>
      <c r="E5" s="75"/>
      <c r="F5" s="107"/>
      <c r="G5" s="107"/>
      <c r="H5" s="107"/>
      <c r="I5" s="107"/>
      <c r="J5" s="107"/>
      <c r="Q5" s="254" t="s">
        <v>184</v>
      </c>
    </row>
    <row r="6" spans="1:18" ht="18" customHeight="1">
      <c r="A6" s="27" t="str">
        <f>'Sch-1'!A6</f>
        <v>Bidder’s Name and Address</v>
      </c>
      <c r="B6" s="27"/>
      <c r="C6" s="27"/>
      <c r="D6" s="27"/>
      <c r="E6" s="27"/>
      <c r="F6" s="38"/>
      <c r="G6" s="38"/>
      <c r="H6" s="38"/>
      <c r="I6" s="66" t="s">
        <v>214</v>
      </c>
      <c r="K6" s="95"/>
      <c r="Q6" s="254" t="s">
        <v>185</v>
      </c>
    </row>
    <row r="7" spans="1:18" ht="18" customHeight="1">
      <c r="A7" s="259" t="str">
        <f>'Sch-1'!A7</f>
        <v>Bidder as Individual Firm</v>
      </c>
      <c r="B7" s="259"/>
      <c r="C7" s="259"/>
      <c r="D7" s="259"/>
      <c r="E7" s="259"/>
      <c r="F7" s="38"/>
      <c r="G7" s="38"/>
      <c r="H7" s="38"/>
      <c r="I7" s="65" t="s">
        <v>216</v>
      </c>
      <c r="J7" s="30"/>
      <c r="K7" s="95"/>
      <c r="Q7" s="254" t="s">
        <v>181</v>
      </c>
    </row>
    <row r="8" spans="1:18" ht="26.25" customHeight="1">
      <c r="A8" s="39" t="s">
        <v>231</v>
      </c>
      <c r="B8" s="39"/>
      <c r="C8" s="39"/>
      <c r="D8" s="39"/>
      <c r="E8" s="39"/>
      <c r="F8" s="708" t="str">
        <f>IF('Sch-1'!C8=0, "", 'Sch-1'!C8)</f>
        <v/>
      </c>
      <c r="G8" s="708"/>
      <c r="H8" s="708"/>
      <c r="I8" s="65" t="s">
        <v>218</v>
      </c>
      <c r="J8" s="30"/>
      <c r="K8" s="95"/>
      <c r="Q8" s="254" t="s">
        <v>182</v>
      </c>
    </row>
    <row r="9" spans="1:18">
      <c r="A9" s="39" t="s">
        <v>232</v>
      </c>
      <c r="B9" s="39"/>
      <c r="C9" s="39"/>
      <c r="D9" s="39"/>
      <c r="E9" s="39"/>
      <c r="F9" s="708" t="str">
        <f>IF('Sch-1'!C9=0, "", 'Sch-1'!C9)</f>
        <v/>
      </c>
      <c r="G9" s="708"/>
      <c r="H9" s="708"/>
      <c r="I9" s="65" t="s">
        <v>219</v>
      </c>
      <c r="J9" s="30"/>
      <c r="K9" s="95"/>
      <c r="Q9" s="254" t="s">
        <v>183</v>
      </c>
    </row>
    <row r="10" spans="1:18">
      <c r="A10" s="40"/>
      <c r="B10" s="40"/>
      <c r="C10" s="40"/>
      <c r="D10" s="40"/>
      <c r="E10" s="40"/>
      <c r="F10" s="708" t="str">
        <f>IF('Sch-1'!C10=0, "", 'Sch-1'!C10)</f>
        <v/>
      </c>
      <c r="G10" s="708"/>
      <c r="H10" s="708"/>
      <c r="I10" s="65" t="s">
        <v>220</v>
      </c>
      <c r="J10" s="30"/>
      <c r="K10" s="95"/>
    </row>
    <row r="11" spans="1:18">
      <c r="A11" s="40"/>
      <c r="B11" s="40"/>
      <c r="C11" s="40"/>
      <c r="D11" s="40"/>
      <c r="E11" s="40"/>
      <c r="F11" s="708" t="str">
        <f>IF('Sch-1'!C11=0, "", 'Sch-1'!C11)</f>
        <v/>
      </c>
      <c r="G11" s="708"/>
      <c r="H11" s="708"/>
      <c r="I11" s="65" t="s">
        <v>221</v>
      </c>
      <c r="J11" s="30"/>
      <c r="K11" s="95"/>
    </row>
    <row r="12" spans="1:18" ht="18" customHeight="1">
      <c r="A12" s="78"/>
      <c r="B12" s="78"/>
      <c r="C12" s="78"/>
      <c r="D12" s="78"/>
      <c r="E12" s="78"/>
      <c r="F12" s="216"/>
      <c r="G12" s="216"/>
      <c r="H12" s="216"/>
      <c r="I12" s="108"/>
      <c r="J12" s="72"/>
      <c r="K12" s="95"/>
    </row>
    <row r="13" spans="1:18">
      <c r="R13" s="188"/>
    </row>
    <row r="14" spans="1:18" ht="33.75" customHeight="1">
      <c r="A14" s="109" t="s">
        <v>252</v>
      </c>
      <c r="B14" s="110" t="s">
        <v>414</v>
      </c>
      <c r="C14" s="110" t="s">
        <v>419</v>
      </c>
      <c r="D14" s="110" t="s">
        <v>420</v>
      </c>
      <c r="E14" s="110"/>
      <c r="F14" s="110" t="s">
        <v>193</v>
      </c>
      <c r="G14" s="282" t="s">
        <v>186</v>
      </c>
      <c r="H14" s="282" t="s">
        <v>170</v>
      </c>
      <c r="I14" s="282" t="s">
        <v>171</v>
      </c>
      <c r="J14" s="282" t="s">
        <v>172</v>
      </c>
      <c r="K14" s="271"/>
      <c r="R14" s="187"/>
    </row>
    <row r="15" spans="1:18" s="269" customFormat="1">
      <c r="A15" s="111">
        <v>1</v>
      </c>
      <c r="B15" s="111">
        <v>2</v>
      </c>
      <c r="C15" s="111">
        <v>3</v>
      </c>
      <c r="D15" s="111">
        <v>4</v>
      </c>
      <c r="E15" s="111"/>
      <c r="F15" s="111">
        <v>5</v>
      </c>
      <c r="G15" s="111">
        <v>6</v>
      </c>
      <c r="H15" s="111">
        <v>7</v>
      </c>
      <c r="I15" s="316">
        <v>8</v>
      </c>
      <c r="J15" s="316" t="s">
        <v>421</v>
      </c>
      <c r="K15" s="272"/>
      <c r="Q15" s="270"/>
      <c r="R15" s="189"/>
    </row>
    <row r="16" spans="1:18" s="274" customFormat="1" ht="54" customHeight="1">
      <c r="A16" s="753" t="s">
        <v>428</v>
      </c>
      <c r="B16" s="754"/>
      <c r="C16" s="754"/>
      <c r="D16" s="754"/>
      <c r="E16" s="754"/>
      <c r="F16" s="754"/>
      <c r="G16" s="754"/>
      <c r="H16" s="754"/>
      <c r="I16" s="754"/>
      <c r="J16" s="755"/>
      <c r="K16" s="318"/>
      <c r="L16" s="262">
        <f>Discount!O22</f>
        <v>0</v>
      </c>
      <c r="M16" s="262"/>
      <c r="N16" s="262"/>
      <c r="O16" s="262"/>
      <c r="P16" s="262"/>
      <c r="Q16" s="238"/>
      <c r="R16" s="273"/>
    </row>
    <row r="17" spans="1:18" s="274" customFormat="1" ht="33.75" hidden="1" customHeight="1">
      <c r="A17" s="501" t="s">
        <v>155</v>
      </c>
      <c r="B17" s="614">
        <v>7000000859</v>
      </c>
      <c r="C17" s="614">
        <v>20</v>
      </c>
      <c r="D17" s="614">
        <v>9000000189</v>
      </c>
      <c r="E17" s="343"/>
      <c r="F17" s="505" t="s">
        <v>422</v>
      </c>
      <c r="G17" s="275" t="s">
        <v>423</v>
      </c>
      <c r="H17" s="319">
        <v>1</v>
      </c>
      <c r="I17" s="615"/>
      <c r="J17" s="487">
        <f>IF(I17=0, 0.01, IF(ISERROR(H17*I17), I17, H17*I17))</f>
        <v>0.01</v>
      </c>
      <c r="K17" s="276"/>
      <c r="L17" s="274">
        <f>I17*(1-L16)</f>
        <v>0</v>
      </c>
      <c r="Q17" s="238"/>
      <c r="R17" s="273"/>
    </row>
    <row r="18" spans="1:18" s="274" customFormat="1" ht="33.75" hidden="1" customHeight="1">
      <c r="A18" s="501" t="s">
        <v>156</v>
      </c>
      <c r="B18" s="614">
        <v>7000000859</v>
      </c>
      <c r="C18" s="614">
        <v>30</v>
      </c>
      <c r="D18" s="614">
        <v>9000000028</v>
      </c>
      <c r="E18" s="343"/>
      <c r="F18" s="505" t="s">
        <v>424</v>
      </c>
      <c r="G18" s="275" t="s">
        <v>423</v>
      </c>
      <c r="H18" s="319">
        <v>1</v>
      </c>
      <c r="I18" s="615"/>
      <c r="J18" s="487">
        <f>IF(I18=0, 0.01, IF(ISERROR(H18*I18), I18, H18*I18))</f>
        <v>0.01</v>
      </c>
      <c r="K18" s="276"/>
      <c r="L18" s="274">
        <f>I18*(1-L16)</f>
        <v>0</v>
      </c>
      <c r="Q18" s="238"/>
      <c r="R18" s="273"/>
    </row>
    <row r="19" spans="1:18" s="274" customFormat="1" ht="33.75" hidden="1" customHeight="1">
      <c r="A19" s="503" t="s">
        <v>407</v>
      </c>
      <c r="B19" s="614">
        <v>7000000859</v>
      </c>
      <c r="C19" s="614">
        <v>40</v>
      </c>
      <c r="D19" s="614">
        <v>9000000015</v>
      </c>
      <c r="E19" s="343"/>
      <c r="F19" s="505" t="s">
        <v>425</v>
      </c>
      <c r="G19" s="275" t="s">
        <v>423</v>
      </c>
      <c r="H19" s="319">
        <v>1</v>
      </c>
      <c r="I19" s="615"/>
      <c r="J19" s="487">
        <f>IF(I19=0, 0.01, IF(ISERROR(H19*I19), I19, H19*I19))</f>
        <v>0.01</v>
      </c>
      <c r="K19" s="276"/>
      <c r="L19" s="274">
        <f>I19*(1-L16)</f>
        <v>0</v>
      </c>
      <c r="Q19" s="238"/>
      <c r="R19" s="273"/>
    </row>
    <row r="20" spans="1:18" s="274" customFormat="1" ht="33.75" hidden="1" customHeight="1">
      <c r="A20" s="501" t="s">
        <v>406</v>
      </c>
      <c r="B20" s="614">
        <v>7000000859</v>
      </c>
      <c r="C20" s="614">
        <v>50</v>
      </c>
      <c r="D20" s="614">
        <v>9000000063</v>
      </c>
      <c r="E20" s="343"/>
      <c r="F20" s="505" t="s">
        <v>426</v>
      </c>
      <c r="G20" s="275" t="s">
        <v>423</v>
      </c>
      <c r="H20" s="319">
        <v>1</v>
      </c>
      <c r="I20" s="615"/>
      <c r="J20" s="487">
        <f>IF(I20=0, 0.01, IF(ISERROR(H20*I20), I20, H20*I20))</f>
        <v>0.01</v>
      </c>
      <c r="K20" s="276"/>
      <c r="L20" s="274">
        <f>I20*(1-L16)</f>
        <v>0</v>
      </c>
      <c r="Q20" s="238"/>
      <c r="R20" s="273"/>
    </row>
    <row r="21" spans="1:18" ht="33.75" hidden="1" customHeight="1">
      <c r="A21" s="113"/>
      <c r="B21" s="113"/>
      <c r="C21" s="113"/>
      <c r="D21" s="113"/>
      <c r="E21" s="113"/>
      <c r="F21" s="751" t="s">
        <v>405</v>
      </c>
      <c r="G21" s="752"/>
      <c r="H21" s="752"/>
      <c r="I21" s="752"/>
      <c r="J21" s="496">
        <v>0</v>
      </c>
      <c r="R21" s="188"/>
    </row>
    <row r="22" spans="1:18" s="267" customFormat="1" ht="33.75" hidden="1" customHeight="1">
      <c r="A22" s="749" t="s">
        <v>173</v>
      </c>
      <c r="B22" s="749"/>
      <c r="C22" s="749"/>
      <c r="D22" s="749"/>
      <c r="E22" s="749"/>
      <c r="F22" s="749"/>
      <c r="G22" s="749"/>
      <c r="H22" s="749"/>
      <c r="I22" s="750"/>
      <c r="J22" s="750"/>
      <c r="K22" s="106"/>
      <c r="Q22" s="268"/>
      <c r="R22" s="281"/>
    </row>
    <row r="23" spans="1:18" ht="34.5" customHeight="1">
      <c r="A23" s="98" t="s">
        <v>224</v>
      </c>
      <c r="B23" s="137">
        <f>'Sch-1'!B32</f>
        <v>0</v>
      </c>
      <c r="C23" s="98"/>
      <c r="D23" s="98"/>
      <c r="E23" s="98"/>
      <c r="G23" s="137"/>
      <c r="H23" s="488"/>
      <c r="I23" s="100" t="s">
        <v>227</v>
      </c>
      <c r="J23" s="118" t="str">
        <f>'Sch-1'!N32</f>
        <v/>
      </c>
      <c r="R23" s="188"/>
    </row>
    <row r="24" spans="1:18" ht="21.75" customHeight="1">
      <c r="A24" s="98" t="s">
        <v>225</v>
      </c>
      <c r="B24" s="117">
        <f>'Sch-1'!B33</f>
        <v>0</v>
      </c>
      <c r="C24" s="98"/>
      <c r="D24" s="98"/>
      <c r="E24" s="98"/>
      <c r="G24" s="117"/>
      <c r="H24" s="490"/>
      <c r="I24" s="100" t="s">
        <v>228</v>
      </c>
      <c r="J24" s="118" t="str">
        <f>'Sch-1'!N33</f>
        <v/>
      </c>
      <c r="R24" s="188"/>
    </row>
    <row r="25" spans="1:18" ht="33" customHeight="1">
      <c r="A25" s="94"/>
      <c r="B25" s="94"/>
      <c r="C25" s="94"/>
      <c r="D25" s="94"/>
      <c r="E25" s="94"/>
      <c r="F25" s="492"/>
      <c r="G25" s="492"/>
      <c r="H25" s="490"/>
      <c r="R25" s="188"/>
    </row>
  </sheetData>
  <sheetProtection password="CC1F" sheet="1" objects="1" scenarios="1" selectLockedCells="1"/>
  <customSheetViews>
    <customSheetView guid="{01BD8524-9381-4704-9D50-6C848948AE22}" showPageBreaks="1" showGridLines="0" zeroValues="0" printArea="1" hiddenRows="1" hiddenColumns="1" view="pageBreakPreview">
      <selection activeCell="C7" sqref="A1:XFD104857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7"/>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9"/>
      <headerFooter alignWithMargins="0">
        <oddFooter>&amp;R&amp;"Book Antiqua,Bold"&amp;10Schedule-6/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0"/>
      <headerFooter alignWithMargins="0">
        <oddFooter>&amp;R&amp;"Book Antiqua,Bold"&amp;10Schedule-6/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8"/>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9"/>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20"/>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22"/>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23"/>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24"/>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3"/>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4"/>
  <headerFooter alignWithMargins="0">
    <oddFooter>&amp;R&amp;"Book Antiqua,Bold"&amp;10Schedule-6/ Page &amp;P of &amp;N</oddFooter>
  </headerFooter>
  <colBreaks count="1" manualBreakCount="1">
    <brk id="10" max="1048575" man="1"/>
  </colBreaks>
  <drawing r:id="rId3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19" customWidth="1"/>
    <col min="2" max="2" width="34.375" style="28" customWidth="1"/>
    <col min="3" max="3" width="8.625" style="28" customWidth="1"/>
    <col min="4" max="4" width="7.625" style="28" customWidth="1"/>
    <col min="5" max="5" width="13.625" style="28" customWidth="1"/>
    <col min="6" max="6" width="21.375" style="28" customWidth="1"/>
    <col min="7" max="7" width="17.625" style="106" customWidth="1"/>
    <col min="8" max="12" width="9" style="85"/>
    <col min="13" max="13" width="9" style="238"/>
    <col min="14" max="14" width="13.875" style="238" customWidth="1"/>
    <col min="15" max="15" width="13.625" style="238" customWidth="1"/>
    <col min="16" max="16" width="21.375" style="112" customWidth="1"/>
    <col min="17" max="16384" width="9" style="85"/>
  </cols>
  <sheetData>
    <row r="1" spans="1:16" ht="18" customHeight="1">
      <c r="A1" s="87" t="str">
        <f>Cover!B3</f>
        <v>Specification No.: CC/NT/G-CB/DOM/A00/23/00547</v>
      </c>
      <c r="B1" s="88"/>
      <c r="C1" s="88"/>
      <c r="D1" s="89"/>
      <c r="E1" s="89"/>
      <c r="F1" s="91" t="s">
        <v>251</v>
      </c>
    </row>
    <row r="2" spans="1:16" ht="18" customHeight="1">
      <c r="A2" s="70"/>
      <c r="B2" s="93"/>
      <c r="C2" s="93"/>
      <c r="D2" s="94"/>
      <c r="E2" s="94"/>
      <c r="F2" s="95"/>
    </row>
    <row r="3" spans="1:16" ht="55.5" customHeight="1">
      <c r="A3" s="748" t="str">
        <f>Cover!$B$2</f>
        <v>Circuit Breaker Package -CB02 associated with Bulk Procurement of Substation.</v>
      </c>
      <c r="B3" s="748"/>
      <c r="C3" s="748"/>
      <c r="D3" s="748"/>
      <c r="E3" s="748"/>
      <c r="F3" s="748"/>
      <c r="M3" s="254" t="s">
        <v>179</v>
      </c>
      <c r="O3" s="255" t="e">
        <f>Discount!G15/('Sch-5'!D15+'Sch-5'!D17+'Sch-5'!D19)</f>
        <v>#DIV/0!</v>
      </c>
    </row>
    <row r="4" spans="1:16" ht="21.95" customHeight="1">
      <c r="A4" s="679" t="s">
        <v>241</v>
      </c>
      <c r="B4" s="679"/>
      <c r="C4" s="679"/>
      <c r="D4" s="679"/>
      <c r="E4" s="679"/>
      <c r="F4" s="679"/>
      <c r="M4" s="254" t="s">
        <v>180</v>
      </c>
      <c r="O4" s="255">
        <f>Discount!G16</f>
        <v>0</v>
      </c>
    </row>
    <row r="5" spans="1:16" ht="18" customHeight="1">
      <c r="A5" s="75"/>
      <c r="B5" s="107"/>
      <c r="C5" s="107"/>
      <c r="D5" s="107"/>
      <c r="E5" s="107"/>
      <c r="F5" s="107"/>
      <c r="M5" s="254" t="s">
        <v>184</v>
      </c>
      <c r="O5" s="255" t="e">
        <f>Discount!G22/D21</f>
        <v>#DIV/0!</v>
      </c>
    </row>
    <row r="6" spans="1:16" ht="18" customHeight="1">
      <c r="A6" s="27" t="str">
        <f>'Sch-1'!A6</f>
        <v>Bidder’s Name and Address</v>
      </c>
      <c r="B6" s="38"/>
      <c r="C6" s="38"/>
      <c r="D6" s="38"/>
      <c r="E6" s="66" t="s">
        <v>214</v>
      </c>
      <c r="G6" s="95"/>
      <c r="M6" s="254" t="s">
        <v>185</v>
      </c>
      <c r="O6" s="255">
        <f>Discount!G28</f>
        <v>0</v>
      </c>
    </row>
    <row r="7" spans="1:16" ht="18" customHeight="1">
      <c r="A7" s="259" t="str">
        <f>'Sch-1'!A7</f>
        <v>Bidder as Individual Firm</v>
      </c>
      <c r="B7" s="38"/>
      <c r="C7" s="38"/>
      <c r="D7" s="38"/>
      <c r="E7" s="65" t="s">
        <v>216</v>
      </c>
      <c r="F7" s="30"/>
      <c r="G7" s="95"/>
      <c r="M7" s="254" t="s">
        <v>181</v>
      </c>
      <c r="O7" s="255" t="e">
        <f>Discount!G31/('Sch-5'!D15+'Sch-5'!D17+'Sch-5'!D19)</f>
        <v>#DIV/0!</v>
      </c>
    </row>
    <row r="8" spans="1:16" ht="18" customHeight="1">
      <c r="A8" s="39" t="s">
        <v>231</v>
      </c>
      <c r="B8" s="712" t="str">
        <f>IF('Sch-1'!C8=0, "", 'Sch-1'!C8)</f>
        <v/>
      </c>
      <c r="C8" s="712"/>
      <c r="D8" s="712"/>
      <c r="E8" s="65" t="s">
        <v>218</v>
      </c>
      <c r="F8" s="30"/>
      <c r="G8" s="95"/>
      <c r="M8" s="254" t="s">
        <v>182</v>
      </c>
      <c r="O8" s="255">
        <f>Discount!G33</f>
        <v>0</v>
      </c>
    </row>
    <row r="9" spans="1:16" ht="18" customHeight="1">
      <c r="A9" s="39" t="s">
        <v>232</v>
      </c>
      <c r="B9" s="712" t="str">
        <f>IF('Sch-1'!C9=0, "", 'Sch-1'!C9)</f>
        <v/>
      </c>
      <c r="C9" s="712"/>
      <c r="D9" s="712"/>
      <c r="E9" s="65" t="s">
        <v>219</v>
      </c>
      <c r="F9" s="30"/>
      <c r="G9" s="95"/>
      <c r="M9" s="254" t="s">
        <v>183</v>
      </c>
      <c r="O9" s="255" t="e">
        <f>SUM(O3:O8)</f>
        <v>#DIV/0!</v>
      </c>
    </row>
    <row r="10" spans="1:16" ht="18" customHeight="1">
      <c r="A10" s="40"/>
      <c r="B10" s="712" t="str">
        <f>IF('Sch-1'!C10=0, "", 'Sch-1'!C10)</f>
        <v/>
      </c>
      <c r="C10" s="712"/>
      <c r="D10" s="712"/>
      <c r="E10" s="65" t="s">
        <v>220</v>
      </c>
      <c r="F10" s="30"/>
      <c r="G10" s="95"/>
    </row>
    <row r="11" spans="1:16" ht="18" customHeight="1">
      <c r="A11" s="40"/>
      <c r="B11" s="712" t="str">
        <f>IF('Sch-1'!C11=0, "", 'Sch-1'!C11)</f>
        <v/>
      </c>
      <c r="C11" s="712"/>
      <c r="D11" s="712"/>
      <c r="E11" s="65" t="s">
        <v>221</v>
      </c>
      <c r="F11" s="30"/>
      <c r="G11" s="95"/>
    </row>
    <row r="12" spans="1:16" ht="18" customHeight="1">
      <c r="A12" s="78"/>
      <c r="B12" s="216"/>
      <c r="C12" s="216"/>
      <c r="D12" s="216"/>
      <c r="E12" s="108"/>
      <c r="F12" s="72"/>
      <c r="G12" s="95"/>
    </row>
    <row r="13" spans="1:16">
      <c r="P13" s="188"/>
    </row>
    <row r="14" spans="1:16" ht="33.75" customHeight="1">
      <c r="A14" s="109" t="s">
        <v>252</v>
      </c>
      <c r="B14" s="110" t="s">
        <v>193</v>
      </c>
      <c r="C14" s="282" t="s">
        <v>186</v>
      </c>
      <c r="D14" s="282" t="s">
        <v>170</v>
      </c>
      <c r="E14" s="282" t="s">
        <v>171</v>
      </c>
      <c r="F14" s="282" t="s">
        <v>172</v>
      </c>
      <c r="G14" s="271"/>
      <c r="N14" s="756" t="s">
        <v>194</v>
      </c>
      <c r="O14" s="756"/>
      <c r="P14" s="187"/>
    </row>
    <row r="15" spans="1:16" s="269" customFormat="1">
      <c r="A15" s="111">
        <v>1</v>
      </c>
      <c r="B15" s="111">
        <v>2</v>
      </c>
      <c r="C15" s="111">
        <v>3</v>
      </c>
      <c r="D15" s="111">
        <v>4</v>
      </c>
      <c r="E15" s="316">
        <v>5</v>
      </c>
      <c r="F15" s="316" t="s">
        <v>223</v>
      </c>
      <c r="G15" s="272"/>
      <c r="M15" s="270"/>
      <c r="N15" s="757">
        <v>3</v>
      </c>
      <c r="O15" s="757"/>
      <c r="P15" s="189"/>
    </row>
    <row r="16" spans="1:16" s="274" customFormat="1">
      <c r="A16" s="278" t="e">
        <f>'Sch-6'!#REF!</f>
        <v>#REF!</v>
      </c>
      <c r="B16" s="388" t="str">
        <f>'Sch-6'!A16</f>
        <v>NOT APPLICABLE</v>
      </c>
      <c r="C16" s="278">
        <f>'Sch-6'!G16</f>
        <v>0</v>
      </c>
      <c r="D16" s="278">
        <f>'Sch-6'!H16</f>
        <v>0</v>
      </c>
      <c r="E16" s="283"/>
      <c r="F16" s="317"/>
      <c r="G16" s="318"/>
      <c r="H16" s="262"/>
      <c r="I16" s="262"/>
      <c r="J16" s="262"/>
      <c r="K16" s="262"/>
      <c r="L16" s="262"/>
      <c r="M16" s="238"/>
      <c r="N16" s="758"/>
      <c r="O16" s="758"/>
      <c r="P16" s="273"/>
    </row>
    <row r="17" spans="1:16" s="274" customFormat="1" ht="35.1" customHeight="1">
      <c r="A17" s="278" t="str">
        <f>'Sch-6'!A17</f>
        <v>(a)</v>
      </c>
      <c r="B17" s="388" t="str">
        <f>'Sch-6'!F17</f>
        <v>ACSR Zebra Conductor (for 765kV Line Only)-UTS</v>
      </c>
      <c r="C17" s="278" t="str">
        <f>'Sch-6'!G17</f>
        <v xml:space="preserve">EA </v>
      </c>
      <c r="D17" s="278">
        <f>'Sch-6'!H17</f>
        <v>1</v>
      </c>
      <c r="E17" s="385">
        <f>'Sch-6'!L17</f>
        <v>0</v>
      </c>
      <c r="F17" s="366" t="str">
        <f>IF(E17=0, "Included", IF(ISERROR(D17*E17), E17, D17*E17))</f>
        <v>Included</v>
      </c>
      <c r="G17" s="276"/>
      <c r="M17" s="238"/>
      <c r="N17" s="759" t="e">
        <f>D17-(D17*$O$9)</f>
        <v>#DIV/0!</v>
      </c>
      <c r="O17" s="759"/>
      <c r="P17" s="273"/>
    </row>
    <row r="18" spans="1:16" s="274" customFormat="1" ht="35.1" customHeight="1">
      <c r="A18" s="278" t="str">
        <f>'Sch-6'!A18</f>
        <v>(b)</v>
      </c>
      <c r="B18" s="388" t="str">
        <f>'Sch-6'!F18</f>
        <v>ACSR Zebra Conductor (for 765kV Line Only)-D.C.Resistence Test</v>
      </c>
      <c r="C18" s="278" t="str">
        <f>'Sch-6'!G18</f>
        <v xml:space="preserve">EA </v>
      </c>
      <c r="D18" s="278">
        <f>'Sch-6'!H18</f>
        <v>1</v>
      </c>
      <c r="E18" s="385">
        <f>'Sch-6'!L18</f>
        <v>0</v>
      </c>
      <c r="F18" s="366" t="str">
        <f>IF(E18=0, "Included", IF(ISERROR(D18*E18), E18, D18*E18))</f>
        <v>Included</v>
      </c>
      <c r="G18" s="276"/>
      <c r="M18" s="238"/>
      <c r="N18" s="763"/>
      <c r="O18" s="763"/>
      <c r="P18" s="273"/>
    </row>
    <row r="19" spans="1:16" s="274" customFormat="1" ht="35.1" customHeight="1">
      <c r="A19" s="278" t="str">
        <f>'Sch-6'!A19</f>
        <v>(c)</v>
      </c>
      <c r="B19" s="388" t="str">
        <f>'Sch-6'!F19</f>
        <v>ACSR Zebra Conductor (for 765kV Line Only)-Corona Extn.VoltageTest(Dry)</v>
      </c>
      <c r="C19" s="278" t="str">
        <f>'Sch-6'!G19</f>
        <v xml:space="preserve">EA </v>
      </c>
      <c r="D19" s="278">
        <f>'Sch-6'!H19</f>
        <v>1</v>
      </c>
      <c r="E19" s="385">
        <f>'Sch-6'!L19</f>
        <v>0</v>
      </c>
      <c r="F19" s="366" t="str">
        <f>IF(E19=0, "Included", IF(ISERROR(D19*E19), E19, D19*E19))</f>
        <v>Included</v>
      </c>
      <c r="G19" s="276"/>
      <c r="M19" s="238"/>
      <c r="N19" s="239"/>
      <c r="O19" s="239"/>
      <c r="P19" s="273"/>
    </row>
    <row r="20" spans="1:16" s="274" customFormat="1" ht="35.1" customHeight="1">
      <c r="A20" s="278" t="str">
        <f>'Sch-6'!A20</f>
        <v>(d)</v>
      </c>
      <c r="B20" s="388" t="str">
        <f>'Sch-6'!F20</f>
        <v>ACSR Zebra Conductor (for 765kV Line Only)-RIV(Dry)</v>
      </c>
      <c r="C20" s="278" t="str">
        <f>'Sch-6'!G20</f>
        <v xml:space="preserve">EA </v>
      </c>
      <c r="D20" s="278">
        <f>'Sch-6'!H20</f>
        <v>1</v>
      </c>
      <c r="E20" s="385">
        <f>'Sch-6'!L20</f>
        <v>0</v>
      </c>
      <c r="F20" s="366" t="str">
        <f>IF(E20=0, "Included", IF(ISERROR(D20*E20), E20, D20*E20))</f>
        <v>Included</v>
      </c>
      <c r="G20" s="276"/>
      <c r="M20" s="238"/>
      <c r="N20" s="239"/>
      <c r="O20" s="239"/>
      <c r="P20" s="273"/>
    </row>
    <row r="21" spans="1:16" ht="19.5" customHeight="1">
      <c r="A21" s="113"/>
      <c r="B21" s="760" t="s">
        <v>253</v>
      </c>
      <c r="C21" s="761"/>
      <c r="D21" s="761"/>
      <c r="E21" s="279"/>
      <c r="F21" s="367">
        <f>SUM(F17:F20)</f>
        <v>0</v>
      </c>
      <c r="N21" s="759" t="e">
        <f>ROUND((#REF!+#REF!+#REF!),0)</f>
        <v>#REF!</v>
      </c>
      <c r="O21" s="759"/>
      <c r="P21" s="105"/>
    </row>
    <row r="22" spans="1:16">
      <c r="A22" s="114"/>
      <c r="B22" s="115"/>
      <c r="C22" s="115"/>
      <c r="D22" s="116"/>
      <c r="E22" s="116"/>
      <c r="F22" s="116"/>
      <c r="N22" s="240" t="s">
        <v>132</v>
      </c>
      <c r="O22" s="241" t="e">
        <f>D21-N21</f>
        <v>#REF!</v>
      </c>
      <c r="P22" s="188"/>
    </row>
    <row r="23" spans="1:16" s="267" customFormat="1" ht="33.75" customHeight="1">
      <c r="A23" s="749" t="s">
        <v>173</v>
      </c>
      <c r="B23" s="749"/>
      <c r="C23" s="749"/>
      <c r="D23" s="749"/>
      <c r="E23" s="762"/>
      <c r="F23" s="762"/>
      <c r="G23" s="106"/>
      <c r="M23" s="268"/>
      <c r="N23" s="240"/>
      <c r="O23" s="280"/>
      <c r="P23" s="281"/>
    </row>
    <row r="24" spans="1:16">
      <c r="A24" s="114"/>
      <c r="B24" s="115"/>
      <c r="C24" s="115"/>
      <c r="D24" s="116"/>
      <c r="E24" s="116"/>
      <c r="F24" s="116"/>
      <c r="N24" s="240"/>
      <c r="O24" s="241"/>
      <c r="P24" s="188"/>
    </row>
    <row r="25" spans="1:16" ht="33" customHeight="1">
      <c r="A25" s="98" t="s">
        <v>224</v>
      </c>
      <c r="B25" s="137">
        <f>'Sch-1'!B32</f>
        <v>0</v>
      </c>
      <c r="C25" s="137"/>
      <c r="D25" s="99"/>
      <c r="E25" s="100" t="s">
        <v>226</v>
      </c>
      <c r="F25" s="101"/>
      <c r="P25" s="188"/>
    </row>
    <row r="26" spans="1:16" ht="33" customHeight="1">
      <c r="A26" s="98" t="s">
        <v>225</v>
      </c>
      <c r="B26" s="117">
        <f>'Sch-1'!B33</f>
        <v>0</v>
      </c>
      <c r="C26" s="117"/>
      <c r="D26" s="95"/>
      <c r="E26" s="100" t="s">
        <v>227</v>
      </c>
      <c r="F26" s="118" t="str">
        <f>'Sch-1'!N32</f>
        <v/>
      </c>
      <c r="P26" s="188"/>
    </row>
    <row r="27" spans="1:16" ht="33" customHeight="1">
      <c r="A27" s="94"/>
      <c r="B27" s="93"/>
      <c r="C27" s="93"/>
      <c r="D27" s="95"/>
      <c r="E27" s="100" t="s">
        <v>228</v>
      </c>
      <c r="F27" s="118" t="str">
        <f>'Sch-1'!N33</f>
        <v/>
      </c>
      <c r="P27" s="188"/>
    </row>
    <row r="28" spans="1:16" ht="33" customHeight="1">
      <c r="A28" s="94"/>
      <c r="B28" s="93"/>
      <c r="C28" s="93"/>
      <c r="D28" s="95"/>
      <c r="E28" s="100" t="s">
        <v>229</v>
      </c>
      <c r="F28" s="101"/>
    </row>
  </sheetData>
  <customSheetViews>
    <customSheetView guid="{01BD8524-9381-4704-9D50-6C848948AE2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2"/>
      <headerFooter alignWithMargins="0">
        <oddFooter>&amp;R&amp;"Book Antiqua,Bold"&amp;10Schedule-7/ Page &amp;P of &amp;N</oddFooter>
      </headerFooter>
    </customSheetView>
  </customSheetViews>
  <mergeCells count="15">
    <mergeCell ref="N17:O17"/>
    <mergeCell ref="B21:D21"/>
    <mergeCell ref="N21:O21"/>
    <mergeCell ref="A23:D23"/>
    <mergeCell ref="E23:F23"/>
    <mergeCell ref="N18:O18"/>
    <mergeCell ref="N14:O14"/>
    <mergeCell ref="N15:O15"/>
    <mergeCell ref="N16:O16"/>
    <mergeCell ref="A3:F3"/>
    <mergeCell ref="A4:F4"/>
    <mergeCell ref="B8:D8"/>
    <mergeCell ref="B9:D9"/>
    <mergeCell ref="B10:D10"/>
    <mergeCell ref="B11:D11"/>
  </mergeCells>
  <phoneticPr fontId="30" type="noConversion"/>
  <printOptions horizontalCentered="1"/>
  <pageMargins left="0.78740157480314998" right="0.38" top="0.61" bottom="0.57999999999999996" header="0.34" footer="0.36"/>
  <pageSetup paperSize="9" orientation="portrait" horizontalDpi="300" verticalDpi="300" r:id="rId33"/>
  <headerFooter alignWithMargins="0">
    <oddFooter>&amp;R&amp;"Book Antiqua,Bold"&amp;10Schedule-7/ Page &amp;P of &amp;N</oddFooter>
  </headerFooter>
  <colBreaks count="1" manualBreakCount="1">
    <brk id="6" max="1048575" man="1"/>
  </colBreaks>
  <drawing r:id="rId3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2" zoomScaleNormal="100" zoomScaleSheetLayoutView="100" workbookViewId="0">
      <selection activeCell="G21" sqref="G21"/>
    </sheetView>
  </sheetViews>
  <sheetFormatPr defaultColWidth="9" defaultRowHeight="16.5"/>
  <cols>
    <col min="1" max="2" width="6.625" style="174" customWidth="1"/>
    <col min="3" max="3" width="21.625" style="174" customWidth="1"/>
    <col min="4" max="4" width="13.375" style="174" customWidth="1"/>
    <col min="5" max="5" width="30.5" style="174" customWidth="1"/>
    <col min="6" max="6" width="24.875" style="174" customWidth="1"/>
    <col min="7" max="7" width="14.375" style="174" customWidth="1"/>
    <col min="8" max="8" width="14.25" style="373" hidden="1" customWidth="1"/>
    <col min="9" max="9" width="14.25" style="499" hidden="1" customWidth="1"/>
    <col min="10" max="10" width="20" style="374" hidden="1" customWidth="1"/>
    <col min="11" max="13" width="14.25" style="374" hidden="1" customWidth="1"/>
    <col min="14" max="14" width="38.125" style="374" hidden="1" customWidth="1"/>
    <col min="15" max="15" width="21.25" style="374" hidden="1" customWidth="1"/>
    <col min="16" max="17" width="14.25" style="374" customWidth="1"/>
    <col min="18" max="23" width="9" style="374"/>
    <col min="24" max="16384" width="9" style="92"/>
  </cols>
  <sheetData>
    <row r="1" spans="1:23" s="161" customFormat="1" ht="39.950000000000003" hidden="1" customHeight="1">
      <c r="A1" s="764"/>
      <c r="B1" s="764"/>
      <c r="C1" s="764"/>
      <c r="D1" s="764"/>
      <c r="E1" s="764"/>
      <c r="F1" s="764"/>
      <c r="G1" s="764"/>
      <c r="H1" s="371"/>
      <c r="I1" s="591"/>
      <c r="J1" s="372"/>
      <c r="K1" s="372"/>
      <c r="L1" s="372"/>
      <c r="M1" s="372"/>
      <c r="N1" s="372"/>
      <c r="O1" s="372"/>
      <c r="P1" s="372"/>
      <c r="Q1" s="372"/>
      <c r="R1" s="372"/>
      <c r="S1" s="372"/>
      <c r="T1" s="372"/>
      <c r="U1" s="372"/>
      <c r="V1" s="372"/>
      <c r="W1" s="372"/>
    </row>
    <row r="2" spans="1:23" ht="18" customHeight="1">
      <c r="A2" s="87" t="str">
        <f>Cover!B3</f>
        <v>Specification No.: CC/NT/G-CB/DOM/A00/23/00547</v>
      </c>
      <c r="B2" s="87"/>
      <c r="C2" s="88"/>
      <c r="D2" s="89"/>
      <c r="E2" s="89"/>
      <c r="F2" s="89"/>
      <c r="G2" s="91" t="s">
        <v>128</v>
      </c>
    </row>
    <row r="3" spans="1:23" ht="18" customHeight="1">
      <c r="A3" s="166"/>
      <c r="B3" s="166"/>
      <c r="C3" s="167"/>
      <c r="D3" s="168"/>
      <c r="E3" s="168"/>
      <c r="F3" s="168"/>
      <c r="G3" s="169"/>
    </row>
    <row r="4" spans="1:23" ht="18.95" customHeight="1">
      <c r="A4" s="767" t="s">
        <v>123</v>
      </c>
      <c r="B4" s="767"/>
      <c r="C4" s="767"/>
      <c r="D4" s="767"/>
      <c r="E4" s="767"/>
      <c r="F4" s="767"/>
      <c r="G4" s="767"/>
    </row>
    <row r="5" spans="1:23" ht="21" customHeight="1">
      <c r="A5" s="170" t="s">
        <v>214</v>
      </c>
      <c r="B5" s="170"/>
      <c r="C5" s="582"/>
      <c r="D5" s="582"/>
      <c r="E5" s="582"/>
      <c r="F5" s="582"/>
      <c r="G5" s="582"/>
    </row>
    <row r="6" spans="1:23" ht="21" customHeight="1">
      <c r="A6" s="171" t="s">
        <v>216</v>
      </c>
      <c r="B6" s="171"/>
      <c r="C6" s="582"/>
      <c r="D6" s="582"/>
      <c r="E6" s="582"/>
      <c r="F6" s="582"/>
      <c r="G6" s="582"/>
    </row>
    <row r="7" spans="1:23" ht="21" customHeight="1">
      <c r="A7" s="171" t="s">
        <v>218</v>
      </c>
      <c r="B7" s="171"/>
      <c r="C7" s="582"/>
      <c r="D7" s="582"/>
      <c r="E7" s="582"/>
      <c r="F7" s="582"/>
      <c r="G7" s="582"/>
    </row>
    <row r="8" spans="1:23" ht="21" customHeight="1">
      <c r="A8" s="171" t="s">
        <v>219</v>
      </c>
      <c r="B8" s="171"/>
      <c r="C8" s="582"/>
      <c r="D8" s="582"/>
      <c r="E8" s="582"/>
      <c r="F8" s="582"/>
      <c r="G8" s="582"/>
    </row>
    <row r="9" spans="1:23" ht="21" customHeight="1">
      <c r="A9" s="171" t="s">
        <v>220</v>
      </c>
      <c r="B9" s="171"/>
      <c r="C9" s="582"/>
      <c r="D9" s="582"/>
      <c r="E9" s="582"/>
      <c r="F9" s="582"/>
      <c r="G9" s="582"/>
    </row>
    <row r="10" spans="1:23" ht="21" customHeight="1">
      <c r="A10" s="171" t="s">
        <v>221</v>
      </c>
      <c r="B10" s="171"/>
      <c r="C10" s="582"/>
      <c r="D10" s="582"/>
      <c r="E10" s="582"/>
      <c r="F10" s="582"/>
      <c r="G10" s="582"/>
    </row>
    <row r="11" spans="1:23" ht="21" customHeight="1">
      <c r="A11" s="582"/>
      <c r="B11" s="582"/>
      <c r="C11" s="582"/>
      <c r="D11" s="582"/>
      <c r="E11" s="582"/>
      <c r="F11" s="582"/>
      <c r="G11" s="582"/>
    </row>
    <row r="12" spans="1:23" ht="57" customHeight="1">
      <c r="A12" s="504" t="s">
        <v>124</v>
      </c>
      <c r="B12" s="504"/>
      <c r="C12" s="765" t="str">
        <f>Cover!$B$2</f>
        <v>Circuit Breaker Package -CB02 associated with Bulk Procurement of Substation.</v>
      </c>
      <c r="D12" s="765"/>
      <c r="E12" s="765"/>
      <c r="F12" s="765"/>
      <c r="G12" s="765"/>
    </row>
    <row r="13" spans="1:23" ht="21" customHeight="1">
      <c r="A13" s="172" t="s">
        <v>122</v>
      </c>
      <c r="B13" s="172"/>
      <c r="C13" s="173"/>
      <c r="D13" s="172"/>
      <c r="E13" s="172"/>
      <c r="F13" s="172"/>
      <c r="G13" s="172"/>
    </row>
    <row r="14" spans="1:23" ht="55.5" customHeight="1">
      <c r="A14" s="766" t="s">
        <v>125</v>
      </c>
      <c r="B14" s="766"/>
      <c r="C14" s="766"/>
      <c r="D14" s="766"/>
      <c r="E14" s="766"/>
      <c r="F14" s="766"/>
      <c r="G14" s="766"/>
      <c r="J14" s="768" t="s">
        <v>325</v>
      </c>
      <c r="K14" s="768"/>
      <c r="L14" s="768"/>
      <c r="M14" s="768"/>
      <c r="N14" s="383" t="s">
        <v>326</v>
      </c>
    </row>
    <row r="15" spans="1:23" ht="60.75" customHeight="1">
      <c r="B15" s="180">
        <v>1</v>
      </c>
      <c r="C15" s="770" t="s">
        <v>323</v>
      </c>
      <c r="D15" s="771"/>
      <c r="E15" s="771"/>
      <c r="F15" s="772"/>
      <c r="G15" s="379"/>
      <c r="I15" s="499">
        <f>'Sch-1'!N24+'Sch-2'!J23+'Sch-3'!P24+'Sch-6'!J21</f>
        <v>0</v>
      </c>
      <c r="J15" s="402">
        <f>IF(I15=0,0,G15/I15)</f>
        <v>0</v>
      </c>
    </row>
    <row r="16" spans="1:23" ht="57.75" customHeight="1">
      <c r="B16" s="180">
        <v>2</v>
      </c>
      <c r="C16" s="770" t="s">
        <v>461</v>
      </c>
      <c r="D16" s="771"/>
      <c r="E16" s="771"/>
      <c r="F16" s="772"/>
      <c r="G16" s="186"/>
      <c r="I16" s="499">
        <f>'Sch-1'!N24+'Sch-2'!J23+'Sch-3'!P24+'Sch-6'!J21</f>
        <v>0</v>
      </c>
      <c r="J16" s="381">
        <f>G16</f>
        <v>0</v>
      </c>
    </row>
    <row r="17" spans="1:23" s="163" customFormat="1" ht="54.95" customHeight="1">
      <c r="B17" s="181">
        <v>3</v>
      </c>
      <c r="C17" s="773" t="s">
        <v>146</v>
      </c>
      <c r="D17" s="774"/>
      <c r="E17" s="774"/>
      <c r="F17" s="775"/>
      <c r="G17" s="184"/>
      <c r="H17" s="373"/>
      <c r="I17" s="592"/>
      <c r="J17" s="375"/>
      <c r="K17" s="375"/>
      <c r="L17" s="375"/>
      <c r="M17" s="375"/>
      <c r="N17" s="375"/>
      <c r="O17" s="375"/>
      <c r="P17" s="375"/>
      <c r="Q17" s="375"/>
      <c r="R17" s="375"/>
      <c r="S17" s="375"/>
      <c r="T17" s="375"/>
      <c r="U17" s="375"/>
      <c r="V17" s="375"/>
      <c r="W17" s="375"/>
    </row>
    <row r="18" spans="1:23" s="163" customFormat="1" ht="21" customHeight="1">
      <c r="B18" s="178"/>
      <c r="C18" s="218" t="s">
        <v>451</v>
      </c>
      <c r="D18" s="176"/>
      <c r="E18" s="185"/>
      <c r="F18" s="220" t="s">
        <v>177</v>
      </c>
      <c r="G18" s="380"/>
      <c r="H18" s="373"/>
      <c r="I18" s="592">
        <f>'Sch-1'!N24</f>
        <v>0</v>
      </c>
      <c r="J18" s="400">
        <f>IF(I18=0,0,G18/I18)</f>
        <v>0</v>
      </c>
      <c r="K18" s="375"/>
      <c r="L18" s="375"/>
      <c r="M18" s="375"/>
      <c r="N18" s="398" t="s">
        <v>334</v>
      </c>
      <c r="O18" s="516">
        <f>J15+J16+J18+J24</f>
        <v>0</v>
      </c>
      <c r="P18" s="375"/>
      <c r="Q18" s="375"/>
      <c r="R18" s="375"/>
      <c r="S18" s="375"/>
      <c r="T18" s="375"/>
      <c r="U18" s="375"/>
      <c r="V18" s="375"/>
      <c r="W18" s="375"/>
    </row>
    <row r="19" spans="1:23" s="163" customFormat="1" ht="21" hidden="1" customHeight="1">
      <c r="B19" s="178"/>
      <c r="C19" s="218" t="s">
        <v>138</v>
      </c>
      <c r="D19" s="176"/>
      <c r="E19" s="185"/>
      <c r="F19" s="220" t="s">
        <v>177</v>
      </c>
      <c r="G19" s="380"/>
      <c r="H19" s="373"/>
      <c r="I19" s="592" t="e">
        <f>'Sch-1'!#REF!</f>
        <v>#REF!</v>
      </c>
      <c r="J19" s="400" t="e">
        <f>IF(I19=0,0,G19/I19)</f>
        <v>#REF!</v>
      </c>
      <c r="K19" s="375"/>
      <c r="L19" s="375"/>
      <c r="M19" s="375"/>
      <c r="N19" s="398" t="s">
        <v>335</v>
      </c>
      <c r="O19" s="516" t="e">
        <f>J15+J16+J19+J25</f>
        <v>#REF!</v>
      </c>
      <c r="P19" s="375"/>
      <c r="Q19" s="375"/>
      <c r="R19" s="375"/>
      <c r="S19" s="375"/>
      <c r="T19" s="375"/>
      <c r="U19" s="375"/>
      <c r="V19" s="375"/>
      <c r="W19" s="375"/>
    </row>
    <row r="20" spans="1:23" s="163" customFormat="1" ht="21" customHeight="1">
      <c r="B20" s="178"/>
      <c r="C20" s="218" t="s">
        <v>457</v>
      </c>
      <c r="D20" s="176"/>
      <c r="E20" s="185"/>
      <c r="F20" s="220" t="s">
        <v>177</v>
      </c>
      <c r="G20" s="380"/>
      <c r="H20" s="373"/>
      <c r="I20" s="592">
        <f>'Sch-2'!J23</f>
        <v>0</v>
      </c>
      <c r="J20" s="400">
        <f>IF(I20=0,0,G20/I20)</f>
        <v>0</v>
      </c>
      <c r="K20" s="375"/>
      <c r="L20" s="375"/>
      <c r="M20" s="375"/>
      <c r="N20" s="218" t="s">
        <v>126</v>
      </c>
      <c r="O20" s="516">
        <f>J15+J16+J20+J26</f>
        <v>0</v>
      </c>
      <c r="P20" s="375"/>
      <c r="Q20" s="375"/>
      <c r="R20" s="375"/>
      <c r="S20" s="375"/>
      <c r="T20" s="375"/>
      <c r="U20" s="375"/>
      <c r="V20" s="375"/>
      <c r="W20" s="375"/>
    </row>
    <row r="21" spans="1:23" s="163" customFormat="1" ht="21" customHeight="1">
      <c r="B21" s="178"/>
      <c r="C21" s="218" t="s">
        <v>489</v>
      </c>
      <c r="D21" s="176"/>
      <c r="E21" s="185"/>
      <c r="F21" s="220"/>
      <c r="G21" s="380"/>
      <c r="H21" s="373"/>
      <c r="I21" s="592">
        <f>'Sch-3'!P24</f>
        <v>0</v>
      </c>
      <c r="J21" s="400">
        <f>IF(I21=0,0,G21/I21)</f>
        <v>0</v>
      </c>
      <c r="K21" s="375"/>
      <c r="L21" s="375"/>
      <c r="M21" s="375"/>
      <c r="N21" s="398" t="s">
        <v>489</v>
      </c>
      <c r="O21" s="516">
        <f>J15+J16+J21+J27</f>
        <v>0</v>
      </c>
      <c r="P21" s="375"/>
      <c r="Q21" s="375"/>
      <c r="R21" s="375"/>
      <c r="S21" s="375"/>
      <c r="T21" s="375"/>
      <c r="U21" s="375"/>
      <c r="V21" s="375"/>
      <c r="W21" s="375"/>
    </row>
    <row r="22" spans="1:23" s="163" customFormat="1" ht="21" customHeight="1">
      <c r="B22" s="179"/>
      <c r="C22" s="593" t="s">
        <v>324</v>
      </c>
      <c r="D22" s="177"/>
      <c r="E22" s="185"/>
      <c r="F22" s="221" t="s">
        <v>177</v>
      </c>
      <c r="G22" s="184"/>
      <c r="H22" s="373"/>
      <c r="I22" s="592">
        <f>'Sch-6'!J21</f>
        <v>0</v>
      </c>
      <c r="J22" s="400">
        <f>IF(I22=0,0,G22/I22)</f>
        <v>0</v>
      </c>
      <c r="K22" s="375"/>
      <c r="L22" s="375"/>
      <c r="M22" s="375"/>
      <c r="N22" s="370" t="s">
        <v>324</v>
      </c>
      <c r="O22" s="516">
        <f>J15+J16+J22+J28</f>
        <v>0</v>
      </c>
      <c r="P22" s="375"/>
      <c r="Q22" s="375"/>
      <c r="R22" s="375"/>
      <c r="S22" s="375"/>
      <c r="T22" s="375"/>
      <c r="U22" s="375"/>
      <c r="V22" s="375"/>
      <c r="W22" s="375"/>
    </row>
    <row r="23" spans="1:23" s="163" customFormat="1" ht="54.95" customHeight="1">
      <c r="B23" s="181">
        <v>4</v>
      </c>
      <c r="C23" s="776" t="s">
        <v>490</v>
      </c>
      <c r="D23" s="777"/>
      <c r="E23" s="777"/>
      <c r="F23" s="778"/>
      <c r="G23" s="184"/>
      <c r="H23" s="373"/>
      <c r="I23" s="592"/>
      <c r="J23" s="375"/>
      <c r="K23" s="375"/>
      <c r="L23" s="375"/>
      <c r="M23" s="375"/>
      <c r="N23" s="375"/>
      <c r="O23" s="375"/>
      <c r="P23" s="375"/>
      <c r="Q23" s="375"/>
      <c r="R23" s="375"/>
      <c r="S23" s="375"/>
      <c r="T23" s="375"/>
      <c r="U23" s="375"/>
      <c r="V23" s="375"/>
      <c r="W23" s="375"/>
    </row>
    <row r="24" spans="1:23" s="163" customFormat="1" ht="21" customHeight="1">
      <c r="A24" s="162"/>
      <c r="B24" s="178"/>
      <c r="C24" s="218" t="s">
        <v>452</v>
      </c>
      <c r="D24" s="176"/>
      <c r="E24" s="219"/>
      <c r="F24" s="220" t="s">
        <v>178</v>
      </c>
      <c r="G24" s="227"/>
      <c r="H24" s="373"/>
      <c r="I24" s="592">
        <f>'Sch-1'!N24</f>
        <v>0</v>
      </c>
      <c r="J24" s="382">
        <f>G24</f>
        <v>0</v>
      </c>
      <c r="K24" s="375"/>
      <c r="L24" s="375"/>
      <c r="M24" s="375"/>
      <c r="N24" s="375"/>
      <c r="O24" s="375"/>
      <c r="P24" s="375"/>
      <c r="Q24" s="375"/>
      <c r="R24" s="375"/>
      <c r="S24" s="375"/>
      <c r="T24" s="375"/>
      <c r="U24" s="375"/>
      <c r="V24" s="375"/>
      <c r="W24" s="375"/>
    </row>
    <row r="25" spans="1:23" s="163" customFormat="1" ht="21" hidden="1" customHeight="1">
      <c r="A25" s="162"/>
      <c r="B25" s="178"/>
      <c r="C25" s="218" t="s">
        <v>138</v>
      </c>
      <c r="D25" s="176"/>
      <c r="E25" s="219"/>
      <c r="F25" s="220" t="s">
        <v>178</v>
      </c>
      <c r="G25" s="227"/>
      <c r="H25" s="373"/>
      <c r="I25" s="592" t="e">
        <f>'Sch-1'!#REF!</f>
        <v>#REF!</v>
      </c>
      <c r="J25" s="382">
        <f>G25</f>
        <v>0</v>
      </c>
      <c r="K25" s="375"/>
      <c r="L25" s="375"/>
      <c r="M25" s="375"/>
      <c r="N25" s="375"/>
      <c r="O25" s="375"/>
      <c r="P25" s="375"/>
      <c r="Q25" s="375"/>
      <c r="R25" s="375"/>
      <c r="S25" s="375"/>
      <c r="T25" s="375"/>
      <c r="U25" s="375"/>
      <c r="V25" s="375"/>
      <c r="W25" s="375"/>
    </row>
    <row r="26" spans="1:23" s="163" customFormat="1" ht="40.15" customHeight="1">
      <c r="A26" s="162"/>
      <c r="B26" s="178"/>
      <c r="C26" s="218" t="s">
        <v>457</v>
      </c>
      <c r="D26" s="176"/>
      <c r="E26" s="219"/>
      <c r="F26" s="220" t="s">
        <v>178</v>
      </c>
      <c r="G26" s="227"/>
      <c r="H26" s="373"/>
      <c r="I26" s="592">
        <f>'Sch-2'!J23</f>
        <v>0</v>
      </c>
      <c r="J26" s="382">
        <f>G26</f>
        <v>0</v>
      </c>
      <c r="K26" s="375"/>
      <c r="L26" s="375"/>
      <c r="M26" s="375"/>
      <c r="N26" s="375"/>
      <c r="O26" s="375"/>
      <c r="P26" s="375"/>
      <c r="Q26" s="375"/>
      <c r="R26" s="375"/>
      <c r="S26" s="375"/>
      <c r="T26" s="375"/>
      <c r="U26" s="375"/>
      <c r="V26" s="375"/>
      <c r="W26" s="375"/>
    </row>
    <row r="27" spans="1:23" s="163" customFormat="1" ht="21" customHeight="1">
      <c r="A27" s="162"/>
      <c r="B27" s="178"/>
      <c r="C27" s="218" t="s">
        <v>489</v>
      </c>
      <c r="D27" s="176"/>
      <c r="E27" s="219"/>
      <c r="F27" s="220" t="s">
        <v>178</v>
      </c>
      <c r="G27" s="227"/>
      <c r="H27" s="373"/>
      <c r="I27" s="592">
        <f>'Sch-3'!P24</f>
        <v>0</v>
      </c>
      <c r="J27" s="382">
        <f>G27</f>
        <v>0</v>
      </c>
      <c r="K27" s="375"/>
      <c r="L27" s="375"/>
      <c r="M27" s="375"/>
      <c r="N27" s="375"/>
      <c r="O27" s="375"/>
      <c r="P27" s="375"/>
      <c r="Q27" s="375"/>
      <c r="R27" s="375"/>
      <c r="S27" s="375"/>
      <c r="T27" s="375"/>
      <c r="U27" s="375"/>
      <c r="V27" s="375"/>
      <c r="W27" s="375"/>
    </row>
    <row r="28" spans="1:23" s="163" customFormat="1" ht="21" customHeight="1">
      <c r="A28" s="162"/>
      <c r="B28" s="179"/>
      <c r="C28" s="593" t="s">
        <v>324</v>
      </c>
      <c r="D28" s="177"/>
      <c r="E28" s="222"/>
      <c r="F28" s="221" t="s">
        <v>178</v>
      </c>
      <c r="G28" s="184"/>
      <c r="H28" s="373"/>
      <c r="I28" s="592">
        <f>'Sch-6'!J21</f>
        <v>0</v>
      </c>
      <c r="J28" s="382">
        <f>G28</f>
        <v>0</v>
      </c>
      <c r="K28" s="375"/>
      <c r="L28" s="375"/>
      <c r="M28" s="375"/>
      <c r="N28" s="375"/>
      <c r="O28" s="375"/>
      <c r="P28" s="375"/>
      <c r="Q28" s="375"/>
      <c r="R28" s="375"/>
      <c r="S28" s="375"/>
      <c r="T28" s="375"/>
      <c r="U28" s="375"/>
      <c r="V28" s="375"/>
      <c r="W28" s="375"/>
    </row>
    <row r="29" spans="1:23" s="163" customFormat="1" ht="83.25" hidden="1" customHeight="1">
      <c r="A29" s="162"/>
      <c r="B29" s="179">
        <v>5</v>
      </c>
      <c r="C29" s="781" t="s">
        <v>411</v>
      </c>
      <c r="D29" s="782"/>
      <c r="E29" s="782"/>
      <c r="F29" s="783"/>
      <c r="G29" s="616"/>
      <c r="H29" s="373"/>
      <c r="I29" s="592"/>
      <c r="J29" s="382"/>
      <c r="K29" s="375"/>
      <c r="L29" s="375"/>
      <c r="M29" s="375"/>
      <c r="N29" s="375"/>
      <c r="O29" s="375"/>
      <c r="P29" s="375"/>
      <c r="Q29" s="375"/>
      <c r="R29" s="375"/>
      <c r="S29" s="375"/>
      <c r="T29" s="375"/>
      <c r="U29" s="375"/>
      <c r="V29" s="375"/>
      <c r="W29" s="375"/>
    </row>
    <row r="30" spans="1:23" s="163" customFormat="1" ht="87.75" hidden="1" customHeight="1">
      <c r="A30" s="162"/>
      <c r="B30" s="179">
        <v>6</v>
      </c>
      <c r="C30" s="781" t="s">
        <v>412</v>
      </c>
      <c r="D30" s="782"/>
      <c r="E30" s="782"/>
      <c r="F30" s="783"/>
      <c r="G30" s="616"/>
      <c r="H30" s="373"/>
      <c r="I30" s="592"/>
      <c r="J30" s="382"/>
      <c r="K30" s="375"/>
      <c r="L30" s="375"/>
      <c r="M30" s="375"/>
      <c r="N30" s="375"/>
      <c r="O30" s="375"/>
      <c r="P30" s="375"/>
      <c r="Q30" s="375"/>
      <c r="R30" s="375"/>
      <c r="S30" s="375"/>
      <c r="T30" s="375"/>
      <c r="U30" s="375"/>
      <c r="V30" s="375"/>
      <c r="W30" s="375"/>
    </row>
    <row r="31" spans="1:23" s="163" customFormat="1" ht="69.75" hidden="1" customHeight="1">
      <c r="A31" s="162"/>
      <c r="B31" s="784" t="s">
        <v>413</v>
      </c>
      <c r="C31" s="785"/>
      <c r="D31" s="785"/>
      <c r="E31" s="785"/>
      <c r="F31" s="785"/>
      <c r="G31" s="786"/>
      <c r="H31" s="373"/>
      <c r="I31" s="592" t="e">
        <f>'Sch-1'!N24+'Sch-2'!J23+'Sch-6'!#REF!</f>
        <v>#REF!</v>
      </c>
      <c r="J31" s="400" t="e">
        <f>IF(I31=0,0,G31/I31)</f>
        <v>#REF!</v>
      </c>
      <c r="K31" s="375"/>
      <c r="L31" s="375"/>
      <c r="M31" s="375"/>
      <c r="N31" s="375"/>
      <c r="O31" s="375"/>
      <c r="P31" s="375"/>
      <c r="Q31" s="375"/>
      <c r="R31" s="375"/>
      <c r="S31" s="375"/>
      <c r="T31" s="375"/>
      <c r="U31" s="375"/>
      <c r="V31" s="375"/>
      <c r="W31" s="375"/>
    </row>
    <row r="32" spans="1:23" s="163" customFormat="1" ht="24.75" hidden="1" customHeight="1">
      <c r="A32" s="162"/>
      <c r="B32" s="495">
        <v>5</v>
      </c>
      <c r="C32" s="787" t="s">
        <v>403</v>
      </c>
      <c r="D32" s="788"/>
      <c r="E32" s="788"/>
      <c r="F32" s="788"/>
      <c r="G32" s="789"/>
      <c r="H32" s="373"/>
      <c r="I32" s="592"/>
      <c r="J32" s="400"/>
      <c r="K32" s="375"/>
      <c r="L32" s="375"/>
      <c r="M32" s="375"/>
      <c r="N32" s="375"/>
      <c r="O32" s="375"/>
      <c r="P32" s="375"/>
      <c r="Q32" s="375"/>
      <c r="R32" s="375"/>
      <c r="S32" s="375"/>
      <c r="T32" s="375"/>
      <c r="U32" s="375"/>
      <c r="V32" s="375"/>
      <c r="W32" s="375"/>
    </row>
    <row r="33" spans="1:23" s="163" customFormat="1" ht="61.5" hidden="1" customHeight="1">
      <c r="A33" s="162"/>
      <c r="B33" s="790"/>
      <c r="C33" s="791"/>
      <c r="D33" s="791"/>
      <c r="E33" s="791"/>
      <c r="F33" s="791"/>
      <c r="G33" s="792"/>
      <c r="H33" s="373"/>
      <c r="I33" s="592" t="e">
        <f>'Sch-1'!N24+'Sch-2'!J23+'Sch-6'!#REF!</f>
        <v>#REF!</v>
      </c>
      <c r="J33" s="382">
        <f>G33</f>
        <v>0</v>
      </c>
      <c r="K33" s="375"/>
      <c r="L33" s="375"/>
      <c r="M33" s="375"/>
      <c r="N33" s="375"/>
      <c r="O33" s="375"/>
      <c r="P33" s="375"/>
      <c r="Q33" s="375"/>
      <c r="R33" s="375"/>
      <c r="S33" s="375"/>
      <c r="T33" s="375"/>
      <c r="U33" s="375"/>
      <c r="V33" s="375"/>
      <c r="W33" s="375"/>
    </row>
    <row r="34" spans="1:23" s="163" customFormat="1" ht="48.75" customHeight="1">
      <c r="A34" s="162"/>
      <c r="B34" s="779"/>
      <c r="C34" s="780"/>
      <c r="D34" s="780"/>
      <c r="E34" s="780"/>
      <c r="F34" s="780"/>
      <c r="G34" s="780"/>
      <c r="H34" s="373"/>
      <c r="I34" s="592"/>
      <c r="J34" s="375"/>
      <c r="K34" s="375"/>
      <c r="L34" s="375"/>
      <c r="M34" s="375"/>
      <c r="N34" s="375"/>
      <c r="O34" s="375"/>
      <c r="P34" s="375"/>
      <c r="Q34" s="375"/>
      <c r="R34" s="375"/>
      <c r="S34" s="375"/>
      <c r="T34" s="375"/>
      <c r="U34" s="375"/>
      <c r="V34" s="375"/>
      <c r="W34" s="375"/>
    </row>
    <row r="35" spans="1:23" s="163" customFormat="1" ht="33" customHeight="1">
      <c r="A35" s="165" t="s">
        <v>127</v>
      </c>
      <c r="B35" s="182"/>
      <c r="C35" s="175"/>
      <c r="E35" s="183"/>
      <c r="F35" s="183"/>
      <c r="G35" s="164"/>
      <c r="H35" s="373"/>
      <c r="I35" s="592"/>
      <c r="J35" s="375"/>
      <c r="K35" s="375"/>
      <c r="L35" s="375"/>
      <c r="M35" s="375"/>
      <c r="N35" s="375"/>
      <c r="O35" s="375"/>
      <c r="P35" s="375"/>
      <c r="Q35" s="375"/>
      <c r="R35" s="375"/>
      <c r="S35" s="375"/>
      <c r="T35" s="375"/>
      <c r="U35" s="375"/>
      <c r="V35" s="375"/>
      <c r="W35" s="375"/>
    </row>
    <row r="36" spans="1:23" s="163" customFormat="1" ht="33" customHeight="1">
      <c r="A36" s="579" t="s">
        <v>277</v>
      </c>
      <c r="B36" s="182"/>
      <c r="C36" s="175"/>
      <c r="E36" s="183"/>
      <c r="F36" s="183"/>
      <c r="G36" s="164"/>
      <c r="H36" s="373"/>
      <c r="I36" s="592"/>
      <c r="J36" s="375"/>
      <c r="K36" s="375"/>
      <c r="L36" s="375"/>
      <c r="M36" s="375"/>
      <c r="N36" s="375"/>
      <c r="O36" s="375"/>
      <c r="P36" s="375"/>
      <c r="Q36" s="375"/>
      <c r="R36" s="375"/>
      <c r="S36" s="375"/>
      <c r="T36" s="375"/>
      <c r="U36" s="375"/>
      <c r="V36" s="375"/>
      <c r="W36" s="375"/>
    </row>
    <row r="37" spans="1:23" s="163" customFormat="1" ht="33" customHeight="1">
      <c r="B37" s="579"/>
      <c r="D37" s="85"/>
      <c r="E37" s="132"/>
      <c r="F37" s="132"/>
      <c r="G37" s="132"/>
      <c r="H37" s="376"/>
      <c r="I37" s="592"/>
      <c r="J37" s="375"/>
      <c r="K37" s="375"/>
      <c r="L37" s="375"/>
      <c r="M37" s="375"/>
      <c r="N37" s="375"/>
      <c r="O37" s="375"/>
      <c r="P37" s="375"/>
      <c r="Q37" s="375"/>
      <c r="R37" s="375"/>
      <c r="S37" s="375"/>
      <c r="T37" s="375"/>
      <c r="U37" s="375"/>
      <c r="V37" s="375"/>
      <c r="W37" s="375"/>
    </row>
    <row r="38" spans="1:23" ht="33" customHeight="1">
      <c r="A38" s="124"/>
      <c r="B38" s="124"/>
      <c r="C38" s="133"/>
      <c r="D38" s="132"/>
      <c r="E38" s="579"/>
      <c r="F38" s="579"/>
      <c r="G38" s="134" t="s">
        <v>278</v>
      </c>
      <c r="H38" s="374"/>
    </row>
    <row r="39" spans="1:23" ht="33" customHeight="1">
      <c r="A39" s="124"/>
      <c r="B39" s="124"/>
      <c r="C39" s="133"/>
      <c r="D39" s="132"/>
      <c r="E39" s="579"/>
      <c r="F39" s="579"/>
      <c r="G39" s="134" t="str">
        <f>"For and on behalf of " &amp; 'Sch-1'!C8</f>
        <v xml:space="preserve">For and on behalf of </v>
      </c>
      <c r="H39" s="374"/>
    </row>
    <row r="40" spans="1:23" ht="33" customHeight="1">
      <c r="A40" s="123"/>
      <c r="B40" s="123"/>
      <c r="C40" s="123"/>
      <c r="D40" s="138"/>
      <c r="E40" s="129"/>
      <c r="F40" s="129"/>
      <c r="G40" s="92"/>
      <c r="H40" s="377"/>
    </row>
    <row r="41" spans="1:23" ht="33" customHeight="1">
      <c r="A41" s="583" t="s">
        <v>120</v>
      </c>
      <c r="B41" s="583"/>
      <c r="C41" s="508">
        <f>'Sch-1'!B32</f>
        <v>0</v>
      </c>
      <c r="D41" s="138"/>
      <c r="E41" s="129" t="s">
        <v>279</v>
      </c>
      <c r="F41" s="769" t="str">
        <f>'Sch-1'!N32</f>
        <v/>
      </c>
      <c r="G41" s="769"/>
      <c r="H41" s="374"/>
    </row>
    <row r="42" spans="1:23" ht="33" customHeight="1">
      <c r="A42" s="583" t="s">
        <v>121</v>
      </c>
      <c r="B42" s="583"/>
      <c r="C42" s="139">
        <f>'Sch-1'!B33</f>
        <v>0</v>
      </c>
      <c r="D42" s="140"/>
      <c r="E42" s="129" t="s">
        <v>280</v>
      </c>
      <c r="F42" s="769" t="str">
        <f>'Sch-1'!N33</f>
        <v/>
      </c>
      <c r="G42" s="769"/>
      <c r="H42" s="374"/>
    </row>
    <row r="43" spans="1:23" ht="33" customHeight="1">
      <c r="A43" s="124"/>
      <c r="B43" s="124"/>
      <c r="C43" s="124"/>
      <c r="D43" s="124"/>
      <c r="E43" s="129"/>
      <c r="F43" s="129"/>
      <c r="G43" s="493"/>
      <c r="H43" s="378"/>
    </row>
  </sheetData>
  <sheetProtection password="CC1F" sheet="1" objects="1" scenarios="1" selectLockedCells="1"/>
  <customSheetViews>
    <customSheetView guid="{01BD8524-9381-4704-9D50-6C848948AE22}" showPageBreaks="1" showGridLines="0" zeroValues="0" printArea="1" hiddenRows="1" hiddenColumns="1" view="pageBreakPreview" topLeftCell="A2">
      <selection activeCell="G21" sqref="G21"/>
      <pageMargins left="0.72" right="0.49" top="0.62" bottom="0.52" header="0.32" footer="0.27"/>
      <pageSetup scale="67" orientation="portrait" r:id="rId1"/>
      <headerFooter alignWithMargins="0">
        <oddFooter>&amp;R&amp;"Book Antiqua,Bold"&amp;10Letter of Discount  / Page &amp;P of &amp;N</oddFooter>
      </headerFooter>
    </customSheetView>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2"/>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7"/>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8"/>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9"/>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7"/>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9"/>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20"/>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21"/>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22"/>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23"/>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24"/>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25"/>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32"/>
      <headerFooter alignWithMargins="0">
        <oddFooter>&amp;R&amp;"Book Antiqua,Bold"&amp;10Letter of Discount  / Page &amp;P of &amp;N</oddFooter>
      </headerFooter>
    </customSheetView>
  </customSheetViews>
  <mergeCells count="17">
    <mergeCell ref="F42:G42"/>
    <mergeCell ref="C15:F15"/>
    <mergeCell ref="C16:F16"/>
    <mergeCell ref="C17:F17"/>
    <mergeCell ref="C23:F23"/>
    <mergeCell ref="B34:G34"/>
    <mergeCell ref="C30:F30"/>
    <mergeCell ref="F41:G41"/>
    <mergeCell ref="B31:G31"/>
    <mergeCell ref="C32:G32"/>
    <mergeCell ref="B33:G33"/>
    <mergeCell ref="C29:F29"/>
    <mergeCell ref="A1:G1"/>
    <mergeCell ref="C12:G12"/>
    <mergeCell ref="A14:G14"/>
    <mergeCell ref="A4:G4"/>
    <mergeCell ref="J14:M14"/>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3"/>
  <headerFooter alignWithMargins="0">
    <oddFooter>&amp;R&amp;"Book Antiqua,Bold"&amp;10Letter of Discount  / Page &amp;P of &amp;N</oddFooter>
  </headerFooter>
  <drawing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51"/>
    <col min="2" max="2" width="26.875" style="106" customWidth="1"/>
    <col min="3" max="3" width="22.875" style="106" customWidth="1"/>
    <col min="4" max="5" width="15.625" style="106" customWidth="1"/>
    <col min="6" max="16384" width="9" style="85"/>
  </cols>
  <sheetData>
    <row r="1" spans="1:6">
      <c r="A1" s="339"/>
      <c r="B1" s="340"/>
      <c r="C1" s="340"/>
      <c r="D1" s="340"/>
      <c r="E1" s="340"/>
    </row>
    <row r="2" spans="1:6" ht="21.95" customHeight="1">
      <c r="A2" s="793" t="s">
        <v>288</v>
      </c>
      <c r="B2" s="793"/>
      <c r="C2" s="793"/>
      <c r="D2" s="793"/>
      <c r="E2" s="85"/>
    </row>
    <row r="3" spans="1:6">
      <c r="A3" s="339"/>
      <c r="B3" s="340"/>
      <c r="C3" s="340"/>
      <c r="D3" s="340"/>
      <c r="E3" s="340"/>
    </row>
    <row r="4" spans="1:6" ht="30">
      <c r="A4" s="110" t="s">
        <v>289</v>
      </c>
      <c r="B4" s="341" t="s">
        <v>290</v>
      </c>
      <c r="C4" s="110" t="s">
        <v>291</v>
      </c>
      <c r="D4" s="110" t="s">
        <v>292</v>
      </c>
      <c r="E4" s="110" t="s">
        <v>293</v>
      </c>
    </row>
    <row r="5" spans="1:6" ht="18" customHeight="1">
      <c r="A5" s="342" t="s">
        <v>294</v>
      </c>
      <c r="B5" s="342" t="s">
        <v>295</v>
      </c>
      <c r="C5" s="342" t="s">
        <v>296</v>
      </c>
      <c r="D5" s="342" t="s">
        <v>297</v>
      </c>
      <c r="E5" s="342" t="s">
        <v>298</v>
      </c>
    </row>
    <row r="6" spans="1:6" ht="45" customHeight="1">
      <c r="A6" s="343">
        <v>1</v>
      </c>
      <c r="B6" s="344"/>
      <c r="C6" s="345"/>
      <c r="D6" s="346"/>
      <c r="E6" s="347">
        <f t="shared" ref="E6:E15" si="0">C6*D6</f>
        <v>0</v>
      </c>
    </row>
    <row r="7" spans="1:6" ht="45" customHeight="1">
      <c r="A7" s="343">
        <v>2</v>
      </c>
      <c r="B7" s="344"/>
      <c r="C7" s="345"/>
      <c r="D7" s="346"/>
      <c r="E7" s="347">
        <f t="shared" si="0"/>
        <v>0</v>
      </c>
    </row>
    <row r="8" spans="1:6" ht="45" customHeight="1">
      <c r="A8" s="343">
        <v>3</v>
      </c>
      <c r="B8" s="344"/>
      <c r="C8" s="345"/>
      <c r="D8" s="346"/>
      <c r="E8" s="347">
        <f t="shared" si="0"/>
        <v>0</v>
      </c>
    </row>
    <row r="9" spans="1:6" ht="45" customHeight="1">
      <c r="A9" s="343">
        <v>4</v>
      </c>
      <c r="B9" s="344"/>
      <c r="C9" s="345"/>
      <c r="D9" s="346"/>
      <c r="E9" s="347">
        <f t="shared" si="0"/>
        <v>0</v>
      </c>
    </row>
    <row r="10" spans="1:6" ht="45" customHeight="1">
      <c r="A10" s="343">
        <v>5</v>
      </c>
      <c r="B10" s="344"/>
      <c r="C10" s="345"/>
      <c r="D10" s="346"/>
      <c r="E10" s="347">
        <f t="shared" si="0"/>
        <v>0</v>
      </c>
    </row>
    <row r="11" spans="1:6" ht="45" customHeight="1">
      <c r="A11" s="343">
        <v>6</v>
      </c>
      <c r="B11" s="344"/>
      <c r="C11" s="345"/>
      <c r="D11" s="346"/>
      <c r="E11" s="347">
        <f t="shared" si="0"/>
        <v>0</v>
      </c>
    </row>
    <row r="12" spans="1:6" ht="45" customHeight="1">
      <c r="A12" s="343">
        <v>7</v>
      </c>
      <c r="B12" s="344"/>
      <c r="C12" s="345"/>
      <c r="D12" s="346"/>
      <c r="E12" s="347">
        <f t="shared" si="0"/>
        <v>0</v>
      </c>
    </row>
    <row r="13" spans="1:6" ht="45" customHeight="1">
      <c r="A13" s="343">
        <v>8</v>
      </c>
      <c r="B13" s="344"/>
      <c r="C13" s="345"/>
      <c r="D13" s="346"/>
      <c r="E13" s="347">
        <f t="shared" si="0"/>
        <v>0</v>
      </c>
    </row>
    <row r="14" spans="1:6" ht="45" customHeight="1">
      <c r="A14" s="343">
        <v>9</v>
      </c>
      <c r="B14" s="344"/>
      <c r="C14" s="345"/>
      <c r="D14" s="346"/>
      <c r="E14" s="347">
        <f t="shared" si="0"/>
        <v>0</v>
      </c>
    </row>
    <row r="15" spans="1:6" ht="45" customHeight="1">
      <c r="A15" s="343">
        <v>10</v>
      </c>
      <c r="B15" s="344"/>
      <c r="C15" s="345"/>
      <c r="D15" s="346"/>
      <c r="E15" s="347">
        <f t="shared" si="0"/>
        <v>0</v>
      </c>
    </row>
    <row r="16" spans="1:6" ht="45" customHeight="1">
      <c r="A16" s="348"/>
      <c r="B16" s="349" t="s">
        <v>299</v>
      </c>
      <c r="C16" s="349"/>
      <c r="D16" s="349"/>
      <c r="E16" s="349">
        <f>SUM(E6:E15)</f>
        <v>0</v>
      </c>
      <c r="F16" s="350"/>
    </row>
    <row r="17" ht="30" customHeight="1"/>
    <row r="18" ht="30" customHeight="1"/>
    <row r="19" ht="30" customHeight="1"/>
    <row r="20" ht="30" customHeight="1"/>
    <row r="21" ht="30" customHeight="1"/>
  </sheetData>
  <customSheetViews>
    <customSheetView guid="{01BD8524-9381-4704-9D50-6C848948AE22}" showPageBreaks="1" showGridLines="0" printArea="1" state="hidden" view="pageBreakPreview">
      <selection activeCell="C6" sqref="C6"/>
      <pageMargins left="0.75" right="0.75" top="0.65" bottom="1" header="0.5" footer="0.5"/>
      <pageSetup orientation="portrait" r:id="rId1"/>
      <headerFooter alignWithMargins="0"/>
    </customSheetView>
    <customSheetView guid="{87981F99-33D2-48F3-9138-10E7D5F1DFD3}" showPageBreaks="1" showGridLines="0" printArea="1" state="hidden" view="pageBreakPreview">
      <selection activeCell="C6" sqref="C6"/>
      <pageMargins left="0.75" right="0.75" top="0.65" bottom="1" header="0.5" footer="0.5"/>
      <pageSetup orientation="portrait" r:id="rId2"/>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4"/>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5"/>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6"/>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7"/>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8"/>
      <headerFooter alignWithMargins="0"/>
    </customSheetView>
    <customSheetView guid="{EF525F2E-18DE-47FD-A864-6F2A2CA91061}">
      <selection activeCell="B6" sqref="B6"/>
      <pageMargins left="0.75" right="0.75" top="0.65" bottom="1" header="0.5" footer="0.5"/>
      <pageSetup orientation="portrait" r:id="rId9"/>
      <headerFooter alignWithMargins="0"/>
    </customSheetView>
    <customSheetView guid="{9C0E3A54-A1E4-4406-967B-FE168F751196}" topLeftCell="A4">
      <selection activeCell="B6" sqref="B6"/>
      <pageMargins left="0.75" right="0.75" top="0.65" bottom="1" header="0.5" footer="0.5"/>
      <pageSetup orientation="portrait" r:id="rId10"/>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1"/>
      <headerFooter alignWithMargins="0"/>
    </customSheetView>
    <customSheetView guid="{B0EE7D76-5806-4718-BDAD-3A3EA691E5E4}" scale="70">
      <selection activeCell="C6" sqref="C6:D6"/>
      <pageMargins left="0.75" right="0.75" top="0.65" bottom="1" header="0.5" footer="0.5"/>
      <pageSetup orientation="portrait" r:id="rId12"/>
      <headerFooter alignWithMargins="0"/>
    </customSheetView>
    <customSheetView guid="{696D9240-6693-44E8-B9A4-2BFADD101EE2}" scale="70">
      <selection activeCell="C6" sqref="C6:D6"/>
      <pageMargins left="0.75" right="0.75" top="0.65" bottom="1" header="0.5" footer="0.5"/>
      <pageSetup orientation="portrait" r:id="rId13"/>
      <headerFooter alignWithMargins="0"/>
    </customSheetView>
    <customSheetView guid="{58D82F59-8CF6-455F-B9F4-081499FDF243}" scale="70">
      <selection activeCell="C6" sqref="C6:D6"/>
      <pageMargins left="0.75" right="0.75" top="0.65" bottom="1" header="0.5" footer="0.5"/>
      <pageSetup orientation="portrait" r:id="rId14"/>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5"/>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6"/>
      <headerFooter alignWithMargins="0"/>
    </customSheetView>
    <customSheetView guid="{9CA44E70-650F-49CD-967F-298619682CA2}" topLeftCell="A4">
      <selection activeCell="B6" sqref="B6"/>
      <pageMargins left="0.75" right="0.75" top="0.65" bottom="1" header="0.5" footer="0.5"/>
      <pageSetup orientation="portrait" r:id="rId17"/>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8"/>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9"/>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20"/>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21"/>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22"/>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23"/>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5"/>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6"/>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7"/>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8"/>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29"/>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30"/>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1"/>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32"/>
      <headerFooter alignWithMargins="0"/>
    </customSheetView>
  </customSheetViews>
  <mergeCells count="1">
    <mergeCell ref="A2:D2"/>
  </mergeCells>
  <phoneticPr fontId="30" type="noConversion"/>
  <pageMargins left="0.75" right="0.75" top="0.65" bottom="1" header="0.5" footer="0.5"/>
  <pageSetup orientation="portrait" r:id="rId33"/>
  <headerFooter alignWithMargins="0"/>
  <drawing r:id="rId3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51"/>
    <col min="2" max="2" width="26.875" style="106" customWidth="1"/>
    <col min="3" max="3" width="22.875" style="106" customWidth="1"/>
    <col min="4" max="5" width="15.625" style="106" customWidth="1"/>
    <col min="6" max="16384" width="9" style="85"/>
  </cols>
  <sheetData>
    <row r="1" spans="1:6">
      <c r="A1" s="339"/>
      <c r="B1" s="340"/>
      <c r="C1" s="340"/>
      <c r="D1" s="340"/>
      <c r="E1" s="340"/>
    </row>
    <row r="2" spans="1:6" ht="21.95" customHeight="1">
      <c r="A2" s="793" t="s">
        <v>300</v>
      </c>
      <c r="B2" s="793"/>
      <c r="C2" s="793"/>
      <c r="D2" s="794"/>
      <c r="E2"/>
    </row>
    <row r="3" spans="1:6">
      <c r="A3" s="339"/>
      <c r="B3" s="340"/>
      <c r="C3" s="340"/>
      <c r="D3" s="340"/>
      <c r="E3" s="340"/>
    </row>
    <row r="4" spans="1:6" ht="30">
      <c r="A4" s="110" t="s">
        <v>289</v>
      </c>
      <c r="B4" s="341" t="s">
        <v>290</v>
      </c>
      <c r="C4" s="110" t="s">
        <v>301</v>
      </c>
      <c r="D4" s="110" t="s">
        <v>302</v>
      </c>
      <c r="E4" s="110" t="s">
        <v>259</v>
      </c>
    </row>
    <row r="5" spans="1:6" ht="18" customHeight="1">
      <c r="A5" s="342" t="s">
        <v>294</v>
      </c>
      <c r="B5" s="342" t="s">
        <v>295</v>
      </c>
      <c r="C5" s="342" t="s">
        <v>296</v>
      </c>
      <c r="D5" s="342" t="s">
        <v>297</v>
      </c>
      <c r="E5" s="342" t="s">
        <v>298</v>
      </c>
    </row>
    <row r="6" spans="1:6" ht="45" customHeight="1">
      <c r="A6" s="343">
        <v>1</v>
      </c>
      <c r="B6" s="344"/>
      <c r="C6" s="345"/>
      <c r="D6" s="346"/>
      <c r="E6" s="347">
        <f>C6*D6</f>
        <v>0</v>
      </c>
    </row>
    <row r="7" spans="1:6" ht="45" customHeight="1">
      <c r="A7" s="343">
        <v>2</v>
      </c>
      <c r="B7" s="344"/>
      <c r="C7" s="345"/>
      <c r="D7" s="346"/>
      <c r="E7" s="347">
        <f t="shared" ref="E7:E15" si="0">C7*D7</f>
        <v>0</v>
      </c>
    </row>
    <row r="8" spans="1:6" ht="45" customHeight="1">
      <c r="A8" s="343">
        <v>3</v>
      </c>
      <c r="B8" s="344"/>
      <c r="C8" s="345"/>
      <c r="D8" s="346"/>
      <c r="E8" s="347">
        <f t="shared" si="0"/>
        <v>0</v>
      </c>
    </row>
    <row r="9" spans="1:6" ht="45" customHeight="1">
      <c r="A9" s="343">
        <v>4</v>
      </c>
      <c r="B9" s="344"/>
      <c r="C9" s="345"/>
      <c r="D9" s="346"/>
      <c r="E9" s="347">
        <f t="shared" si="0"/>
        <v>0</v>
      </c>
    </row>
    <row r="10" spans="1:6" ht="45" customHeight="1">
      <c r="A10" s="343">
        <v>5</v>
      </c>
      <c r="B10" s="344"/>
      <c r="C10" s="345"/>
      <c r="D10" s="346"/>
      <c r="E10" s="347">
        <f t="shared" si="0"/>
        <v>0</v>
      </c>
    </row>
    <row r="11" spans="1:6" ht="45" customHeight="1">
      <c r="A11" s="343">
        <v>6</v>
      </c>
      <c r="B11" s="344"/>
      <c r="C11" s="345"/>
      <c r="D11" s="346"/>
      <c r="E11" s="347">
        <f t="shared" si="0"/>
        <v>0</v>
      </c>
    </row>
    <row r="12" spans="1:6" ht="45" customHeight="1">
      <c r="A12" s="343">
        <v>7</v>
      </c>
      <c r="B12" s="344"/>
      <c r="C12" s="345"/>
      <c r="D12" s="346"/>
      <c r="E12" s="347">
        <f t="shared" si="0"/>
        <v>0</v>
      </c>
    </row>
    <row r="13" spans="1:6" ht="45" customHeight="1">
      <c r="A13" s="343">
        <v>8</v>
      </c>
      <c r="B13" s="344"/>
      <c r="C13" s="345"/>
      <c r="D13" s="346"/>
      <c r="E13" s="347">
        <f t="shared" si="0"/>
        <v>0</v>
      </c>
    </row>
    <row r="14" spans="1:6" ht="45" customHeight="1">
      <c r="A14" s="343">
        <v>9</v>
      </c>
      <c r="B14" s="344"/>
      <c r="C14" s="345"/>
      <c r="D14" s="346"/>
      <c r="E14" s="347">
        <f t="shared" si="0"/>
        <v>0</v>
      </c>
    </row>
    <row r="15" spans="1:6" ht="45" customHeight="1">
      <c r="A15" s="343">
        <v>10</v>
      </c>
      <c r="B15" s="344"/>
      <c r="C15" s="345"/>
      <c r="D15" s="346"/>
      <c r="E15" s="347">
        <f t="shared" si="0"/>
        <v>0</v>
      </c>
    </row>
    <row r="16" spans="1:6" ht="45" customHeight="1">
      <c r="A16" s="348"/>
      <c r="B16" s="349" t="s">
        <v>299</v>
      </c>
      <c r="C16" s="349"/>
      <c r="D16" s="349"/>
      <c r="E16" s="349">
        <f>SUM(E6:E15)</f>
        <v>0</v>
      </c>
      <c r="F16" s="350"/>
    </row>
    <row r="17" ht="30" customHeight="1"/>
    <row r="18" ht="30" customHeight="1"/>
    <row r="19" ht="30" customHeight="1"/>
    <row r="20" ht="30" customHeight="1"/>
    <row r="21" ht="30" customHeight="1"/>
  </sheetData>
  <customSheetViews>
    <customSheetView guid="{01BD8524-9381-4704-9D50-6C848948AE22}"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87981F99-33D2-48F3-9138-10E7D5F1DFD3}"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7"/>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8"/>
      <headerFooter alignWithMargins="0"/>
    </customSheetView>
    <customSheetView guid="{EF525F2E-18DE-47FD-A864-6F2A2CA91061}" topLeftCell="A16">
      <selection activeCell="B6" sqref="B6"/>
      <pageMargins left="0.75" right="0.75" top="0.65" bottom="1" header="0.5" footer="0.5"/>
      <pageSetup orientation="portrait" r:id="rId9"/>
      <headerFooter alignWithMargins="0"/>
    </customSheetView>
    <customSheetView guid="{9C0E3A54-A1E4-4406-967B-FE168F751196}" topLeftCell="A6">
      <selection activeCell="B6" sqref="B6"/>
      <pageMargins left="0.75" right="0.75" top="0.65" bottom="1" header="0.5" footer="0.5"/>
      <pageSetup orientation="portrait" r:id="rId10"/>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1"/>
      <headerFooter alignWithMargins="0"/>
    </customSheetView>
    <customSheetView guid="{B0EE7D76-5806-4718-BDAD-3A3EA691E5E4}" scale="90">
      <selection activeCell="C8" sqref="C8"/>
      <pageMargins left="0.75" right="0.75" top="0.65" bottom="1" header="0.5" footer="0.5"/>
      <pageSetup orientation="portrait" r:id="rId12"/>
      <headerFooter alignWithMargins="0"/>
    </customSheetView>
    <customSheetView guid="{696D9240-6693-44E8-B9A4-2BFADD101EE2}" scale="90">
      <selection activeCell="C8" sqref="C8"/>
      <pageMargins left="0.75" right="0.75" top="0.65" bottom="1" header="0.5" footer="0.5"/>
      <pageSetup orientation="portrait" r:id="rId13"/>
      <headerFooter alignWithMargins="0"/>
    </customSheetView>
    <customSheetView guid="{58D82F59-8CF6-455F-B9F4-081499FDF243}" scale="90">
      <selection activeCell="C8" sqref="C8"/>
      <pageMargins left="0.75" right="0.75" top="0.65" bottom="1" header="0.5" footer="0.5"/>
      <pageSetup orientation="portrait" r:id="rId14"/>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5"/>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6"/>
      <headerFooter alignWithMargins="0"/>
    </customSheetView>
    <customSheetView guid="{9CA44E70-650F-49CD-967F-298619682CA2}" topLeftCell="A6">
      <selection activeCell="B6" sqref="B6"/>
      <pageMargins left="0.75" right="0.75" top="0.65" bottom="1" header="0.5" footer="0.5"/>
      <pageSetup orientation="portrait" r:id="rId17"/>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8"/>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9"/>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20"/>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21"/>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22"/>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23"/>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24"/>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6"/>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1"/>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32"/>
      <headerFooter alignWithMargins="0"/>
    </customSheetView>
  </customSheetViews>
  <mergeCells count="1">
    <mergeCell ref="A2:D2"/>
  </mergeCells>
  <phoneticPr fontId="30" type="noConversion"/>
  <pageMargins left="0.75" right="0.75" top="0.65" bottom="1" header="0.5" footer="0.5"/>
  <pageSetup orientation="portrait" r:id="rId33"/>
  <headerFooter alignWithMargins="0"/>
  <drawing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51" customWidth="1"/>
    <col min="2" max="4" width="20.625" style="106" customWidth="1"/>
    <col min="5" max="5" width="9.625" style="106" customWidth="1"/>
    <col min="6" max="6" width="12.625" style="106" customWidth="1"/>
    <col min="7" max="16384" width="9" style="85"/>
  </cols>
  <sheetData>
    <row r="1" spans="1:7">
      <c r="A1" s="339"/>
      <c r="B1" s="340"/>
      <c r="C1" s="340"/>
      <c r="D1" s="340"/>
      <c r="E1" s="340"/>
      <c r="F1" s="340"/>
    </row>
    <row r="2" spans="1:7" ht="21.95" customHeight="1">
      <c r="A2" s="793" t="s">
        <v>303</v>
      </c>
      <c r="B2" s="793"/>
      <c r="C2" s="793"/>
      <c r="D2" s="793"/>
      <c r="E2" s="794"/>
      <c r="F2" s="85"/>
    </row>
    <row r="3" spans="1:7">
      <c r="A3" s="339"/>
      <c r="B3" s="340"/>
      <c r="C3" s="340"/>
      <c r="D3" s="340"/>
      <c r="E3" s="340"/>
      <c r="F3" s="340"/>
    </row>
    <row r="4" spans="1:7" ht="45">
      <c r="A4" s="110" t="s">
        <v>289</v>
      </c>
      <c r="B4" s="341" t="s">
        <v>290</v>
      </c>
      <c r="C4" s="110" t="s">
        <v>304</v>
      </c>
      <c r="D4" s="110" t="s">
        <v>305</v>
      </c>
      <c r="E4" s="110" t="s">
        <v>306</v>
      </c>
      <c r="F4" s="110" t="s">
        <v>307</v>
      </c>
    </row>
    <row r="5" spans="1:7" ht="18" customHeight="1">
      <c r="A5" s="342" t="s">
        <v>294</v>
      </c>
      <c r="B5" s="342" t="s">
        <v>295</v>
      </c>
      <c r="C5" s="342" t="s">
        <v>296</v>
      </c>
      <c r="D5" s="342" t="s">
        <v>297</v>
      </c>
      <c r="E5" s="352" t="s">
        <v>308</v>
      </c>
      <c r="F5" s="342" t="s">
        <v>309</v>
      </c>
    </row>
    <row r="6" spans="1:7" ht="45" customHeight="1">
      <c r="A6" s="343">
        <v>1</v>
      </c>
      <c r="B6" s="344"/>
      <c r="C6" s="345"/>
      <c r="D6" s="345"/>
      <c r="E6" s="346"/>
      <c r="F6" s="347">
        <f>C6*E6</f>
        <v>0</v>
      </c>
    </row>
    <row r="7" spans="1:7" ht="45" customHeight="1">
      <c r="A7" s="343">
        <v>2</v>
      </c>
      <c r="B7" s="344"/>
      <c r="C7" s="345"/>
      <c r="D7" s="345"/>
      <c r="E7" s="346"/>
      <c r="F7" s="347">
        <f t="shared" ref="F7:F15" si="0">C7*E7</f>
        <v>0</v>
      </c>
    </row>
    <row r="8" spans="1:7" ht="45" customHeight="1">
      <c r="A8" s="343">
        <v>3</v>
      </c>
      <c r="B8" s="344"/>
      <c r="C8" s="345"/>
      <c r="D8" s="345"/>
      <c r="E8" s="346"/>
      <c r="F8" s="347">
        <f t="shared" si="0"/>
        <v>0</v>
      </c>
    </row>
    <row r="9" spans="1:7" ht="45" customHeight="1">
      <c r="A9" s="343">
        <v>4</v>
      </c>
      <c r="B9" s="344"/>
      <c r="C9" s="345"/>
      <c r="D9" s="345"/>
      <c r="E9" s="346"/>
      <c r="F9" s="347">
        <f t="shared" si="0"/>
        <v>0</v>
      </c>
    </row>
    <row r="10" spans="1:7" ht="45" customHeight="1">
      <c r="A10" s="343">
        <v>5</v>
      </c>
      <c r="B10" s="344"/>
      <c r="C10" s="345"/>
      <c r="D10" s="345"/>
      <c r="E10" s="346"/>
      <c r="F10" s="347">
        <f t="shared" si="0"/>
        <v>0</v>
      </c>
    </row>
    <row r="11" spans="1:7" ht="45" customHeight="1">
      <c r="A11" s="343">
        <v>6</v>
      </c>
      <c r="B11" s="344"/>
      <c r="C11" s="345"/>
      <c r="D11" s="345"/>
      <c r="E11" s="346"/>
      <c r="F11" s="347">
        <f t="shared" si="0"/>
        <v>0</v>
      </c>
    </row>
    <row r="12" spans="1:7" ht="45" customHeight="1">
      <c r="A12" s="343">
        <v>7</v>
      </c>
      <c r="B12" s="344"/>
      <c r="C12" s="345"/>
      <c r="D12" s="345"/>
      <c r="E12" s="346"/>
      <c r="F12" s="347">
        <f t="shared" si="0"/>
        <v>0</v>
      </c>
    </row>
    <row r="13" spans="1:7" ht="45" customHeight="1">
      <c r="A13" s="343">
        <v>8</v>
      </c>
      <c r="B13" s="344"/>
      <c r="C13" s="345"/>
      <c r="D13" s="345"/>
      <c r="E13" s="346"/>
      <c r="F13" s="347">
        <f t="shared" si="0"/>
        <v>0</v>
      </c>
    </row>
    <row r="14" spans="1:7" ht="45" customHeight="1">
      <c r="A14" s="343">
        <v>9</v>
      </c>
      <c r="B14" s="344"/>
      <c r="C14" s="345"/>
      <c r="D14" s="345"/>
      <c r="E14" s="346"/>
      <c r="F14" s="347">
        <f t="shared" si="0"/>
        <v>0</v>
      </c>
    </row>
    <row r="15" spans="1:7" ht="45" customHeight="1">
      <c r="A15" s="343">
        <v>10</v>
      </c>
      <c r="B15" s="344"/>
      <c r="C15" s="345"/>
      <c r="D15" s="345"/>
      <c r="E15" s="346"/>
      <c r="F15" s="347">
        <f t="shared" si="0"/>
        <v>0</v>
      </c>
    </row>
    <row r="16" spans="1:7" ht="45" customHeight="1">
      <c r="A16" s="348"/>
      <c r="B16" s="349" t="s">
        <v>299</v>
      </c>
      <c r="C16" s="349"/>
      <c r="D16" s="349"/>
      <c r="E16" s="349"/>
      <c r="F16" s="349">
        <f>SUM(F6:F15)</f>
        <v>0</v>
      </c>
      <c r="G16" s="350"/>
    </row>
    <row r="17" ht="30" customHeight="1"/>
    <row r="18" ht="30" customHeight="1"/>
    <row r="19" ht="30" customHeight="1"/>
    <row r="20" ht="30" customHeight="1"/>
    <row r="21" ht="30" customHeight="1"/>
  </sheetData>
  <customSheetViews>
    <customSheetView guid="{01BD8524-9381-4704-9D50-6C848948AE22}" showPageBreaks="1" showGridLines="0" printArea="1" state="hidden" view="pageBreakPreview">
      <selection activeCell="C6" sqref="C6"/>
      <pageMargins left="0.75" right="0.62" top="0.65" bottom="1" header="0.5" footer="0.5"/>
      <pageSetup orientation="portrait" r:id="rId1"/>
      <headerFooter alignWithMargins="0"/>
    </customSheetView>
    <customSheetView guid="{87981F99-33D2-48F3-9138-10E7D5F1DFD3}" showPageBreaks="1" showGridLines="0" printArea="1" state="hidden" view="pageBreakPreview">
      <selection activeCell="C6" sqref="C6"/>
      <pageMargins left="0.75" right="0.62" top="0.65" bottom="1" header="0.5" footer="0.5"/>
      <pageSetup orientation="portrait" r:id="rId2"/>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4"/>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5"/>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6"/>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7"/>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8"/>
      <headerFooter alignWithMargins="0"/>
    </customSheetView>
    <customSheetView guid="{EF525F2E-18DE-47FD-A864-6F2A2CA91061}" topLeftCell="A16">
      <selection activeCell="B6" sqref="B6"/>
      <pageMargins left="0.75" right="0.62" top="0.65" bottom="1" header="0.5" footer="0.5"/>
      <pageSetup orientation="portrait" r:id="rId9"/>
      <headerFooter alignWithMargins="0"/>
    </customSheetView>
    <customSheetView guid="{9C0E3A54-A1E4-4406-967B-FE168F751196}" topLeftCell="A4">
      <selection activeCell="B6" sqref="B6"/>
      <pageMargins left="0.75" right="0.62" top="0.65" bottom="1" header="0.5" footer="0.5"/>
      <pageSetup orientation="portrait" r:id="rId10"/>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1"/>
      <headerFooter alignWithMargins="0"/>
    </customSheetView>
    <customSheetView guid="{B0EE7D76-5806-4718-BDAD-3A3EA691E5E4}">
      <selection activeCell="C7" sqref="C7"/>
      <pageMargins left="0.75" right="0.62" top="0.65" bottom="1" header="0.5" footer="0.5"/>
      <pageSetup orientation="portrait" r:id="rId12"/>
      <headerFooter alignWithMargins="0"/>
    </customSheetView>
    <customSheetView guid="{696D9240-6693-44E8-B9A4-2BFADD101EE2}">
      <selection activeCell="C7" sqref="C7"/>
      <pageMargins left="0.75" right="0.62" top="0.65" bottom="1" header="0.5" footer="0.5"/>
      <pageSetup orientation="portrait" r:id="rId13"/>
      <headerFooter alignWithMargins="0"/>
    </customSheetView>
    <customSheetView guid="{58D82F59-8CF6-455F-B9F4-081499FDF243}">
      <selection activeCell="C7" sqref="C7"/>
      <pageMargins left="0.75" right="0.62" top="0.65" bottom="1" header="0.5" footer="0.5"/>
      <pageSetup orientation="portrait" r:id="rId14"/>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5"/>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6"/>
      <headerFooter alignWithMargins="0"/>
    </customSheetView>
    <customSheetView guid="{9CA44E70-650F-49CD-967F-298619682CA2}" topLeftCell="A4">
      <selection activeCell="B6" sqref="B6"/>
      <pageMargins left="0.75" right="0.62" top="0.65" bottom="1" header="0.5" footer="0.5"/>
      <pageSetup orientation="portrait" r:id="rId17"/>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8"/>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9"/>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20"/>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21"/>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22"/>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23"/>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5"/>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6"/>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7"/>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8"/>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29"/>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30"/>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1"/>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32"/>
      <headerFooter alignWithMargins="0"/>
    </customSheetView>
  </customSheetViews>
  <mergeCells count="1">
    <mergeCell ref="A2:E2"/>
  </mergeCells>
  <phoneticPr fontId="30" type="noConversion"/>
  <pageMargins left="0.75" right="0.62" top="0.65" bottom="1" header="0.5" footer="0.5"/>
  <pageSetup orientation="portrait" r:id="rId33"/>
  <headerFooter alignWithMargins="0"/>
  <drawing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32" zoomScaleNormal="100" zoomScaleSheetLayoutView="100" workbookViewId="0">
      <selection activeCell="C5" sqref="C5:F5"/>
    </sheetView>
  </sheetViews>
  <sheetFormatPr defaultColWidth="8" defaultRowHeight="16.5"/>
  <cols>
    <col min="1" max="1" width="9.375" style="124" customWidth="1"/>
    <col min="2" max="2" width="9.375" style="127" customWidth="1"/>
    <col min="3" max="3" width="12.875" style="124" customWidth="1"/>
    <col min="4" max="4" width="18.125" style="124" customWidth="1"/>
    <col min="5" max="5" width="18.5" style="124" customWidth="1"/>
    <col min="6" max="6" width="29.875" style="122" customWidth="1"/>
    <col min="7" max="8" width="8" style="122" customWidth="1"/>
    <col min="9" max="25" width="8" style="123" customWidth="1"/>
    <col min="26" max="27" width="8" style="242" customWidth="1"/>
    <col min="28" max="28" width="17.5" style="242" customWidth="1"/>
    <col min="29" max="29" width="12.125" style="242" customWidth="1"/>
    <col min="30" max="30" width="8" style="242" customWidth="1"/>
    <col min="31" max="31" width="8" style="243" customWidth="1"/>
    <col min="32" max="32" width="12" style="243" customWidth="1"/>
    <col min="33" max="35" width="8" style="242" customWidth="1"/>
    <col min="36" max="36" width="9.125" style="242" customWidth="1"/>
    <col min="37" max="41" width="8" style="242" customWidth="1"/>
    <col min="42" max="16384" width="8" style="123"/>
  </cols>
  <sheetData>
    <row r="1" spans="1:36" ht="34.5" customHeight="1">
      <c r="A1" s="120" t="str">
        <f>Cover!B3</f>
        <v>Specification No.: CC/NT/G-CB/DOM/A00/23/00547</v>
      </c>
      <c r="B1" s="120"/>
      <c r="C1" s="121"/>
      <c r="D1" s="121"/>
      <c r="E1" s="121"/>
      <c r="F1" s="130" t="s">
        <v>310</v>
      </c>
      <c r="Z1" s="242" t="str">
        <f>'Names of Bidder'!D6</f>
        <v>Individual Firm</v>
      </c>
      <c r="AE1" s="243">
        <v>1</v>
      </c>
      <c r="AF1" s="243" t="s">
        <v>1</v>
      </c>
      <c r="AI1" s="243">
        <v>1</v>
      </c>
      <c r="AJ1" s="242" t="s">
        <v>5</v>
      </c>
    </row>
    <row r="2" spans="1:36">
      <c r="B2" s="124"/>
      <c r="F2" s="124"/>
      <c r="Z2" s="242" t="e">
        <f>'Names of Bidder'!AA6</f>
        <v>#REF!</v>
      </c>
      <c r="AE2" s="243">
        <v>2</v>
      </c>
      <c r="AF2" s="243" t="s">
        <v>2</v>
      </c>
      <c r="AI2" s="243">
        <v>2</v>
      </c>
      <c r="AJ2" s="242" t="s">
        <v>6</v>
      </c>
    </row>
    <row r="3" spans="1:36" ht="15">
      <c r="A3" s="796" t="s">
        <v>118</v>
      </c>
      <c r="B3" s="796"/>
      <c r="C3" s="796"/>
      <c r="D3" s="796"/>
      <c r="E3" s="796"/>
      <c r="F3" s="796"/>
      <c r="AE3" s="243">
        <v>3</v>
      </c>
      <c r="AF3" s="243" t="s">
        <v>3</v>
      </c>
      <c r="AI3" s="243">
        <v>3</v>
      </c>
      <c r="AJ3" s="242" t="s">
        <v>7</v>
      </c>
    </row>
    <row r="4" spans="1:36" ht="15">
      <c r="A4" s="584"/>
      <c r="B4" s="584"/>
      <c r="C4" s="584"/>
      <c r="D4" s="584"/>
      <c r="E4" s="584"/>
      <c r="F4" s="584"/>
      <c r="AE4" s="243">
        <v>4</v>
      </c>
      <c r="AF4" s="243" t="s">
        <v>4</v>
      </c>
      <c r="AI4" s="243">
        <v>4</v>
      </c>
      <c r="AJ4" s="242" t="s">
        <v>8</v>
      </c>
    </row>
    <row r="5" spans="1:36">
      <c r="A5" s="127" t="s">
        <v>281</v>
      </c>
      <c r="C5" s="797"/>
      <c r="D5" s="798"/>
      <c r="E5" s="798"/>
      <c r="F5" s="798"/>
      <c r="AE5" s="243">
        <v>5</v>
      </c>
      <c r="AF5" s="243" t="s">
        <v>4</v>
      </c>
      <c r="AI5" s="243">
        <v>5</v>
      </c>
      <c r="AJ5" s="242" t="s">
        <v>9</v>
      </c>
    </row>
    <row r="6" spans="1:36">
      <c r="A6" s="127" t="s">
        <v>271</v>
      </c>
      <c r="B6" s="799">
        <f>'Sch-1'!B32</f>
        <v>0</v>
      </c>
      <c r="C6" s="799"/>
      <c r="F6" s="124"/>
      <c r="AE6" s="243">
        <v>6</v>
      </c>
      <c r="AF6" s="243" t="s">
        <v>4</v>
      </c>
      <c r="AG6" s="244">
        <f>DAY(B6)</f>
        <v>0</v>
      </c>
      <c r="AI6" s="243">
        <v>6</v>
      </c>
      <c r="AJ6" s="242" t="s">
        <v>10</v>
      </c>
    </row>
    <row r="7" spans="1:36">
      <c r="A7" s="127"/>
      <c r="B7" s="585"/>
      <c r="C7" s="585"/>
      <c r="F7" s="124"/>
      <c r="AE7" s="243">
        <v>7</v>
      </c>
      <c r="AF7" s="243" t="s">
        <v>4</v>
      </c>
      <c r="AG7" s="244">
        <f>MONTH(B6)</f>
        <v>1</v>
      </c>
      <c r="AI7" s="243">
        <v>7</v>
      </c>
      <c r="AJ7" s="242" t="s">
        <v>11</v>
      </c>
    </row>
    <row r="8" spans="1:36">
      <c r="A8" s="126" t="str">
        <f>'Sch-1'!M6</f>
        <v>To:</v>
      </c>
      <c r="B8" s="125"/>
      <c r="F8" s="128"/>
      <c r="AE8" s="243">
        <v>8</v>
      </c>
      <c r="AF8" s="243" t="s">
        <v>4</v>
      </c>
      <c r="AG8" s="244" t="str">
        <f>LOOKUP(AG7,AI1:AI12,AJ1:AJ12)</f>
        <v>January</v>
      </c>
      <c r="AI8" s="243">
        <v>8</v>
      </c>
      <c r="AJ8" s="242" t="s">
        <v>12</v>
      </c>
    </row>
    <row r="9" spans="1:36">
      <c r="A9" s="126" t="str">
        <f>'Sch-1'!M7</f>
        <v>Contract Services</v>
      </c>
      <c r="B9" s="126"/>
      <c r="F9" s="128"/>
      <c r="AE9" s="243">
        <v>9</v>
      </c>
      <c r="AF9" s="243" t="s">
        <v>4</v>
      </c>
      <c r="AG9" s="244">
        <f>YEAR(B6)</f>
        <v>1900</v>
      </c>
      <c r="AI9" s="243">
        <v>9</v>
      </c>
      <c r="AJ9" s="242" t="s">
        <v>13</v>
      </c>
    </row>
    <row r="10" spans="1:36">
      <c r="A10" s="126" t="str">
        <f>'Sch-1'!M8</f>
        <v>Power Grid Corporation of India Ltd.,</v>
      </c>
      <c r="B10" s="126"/>
      <c r="F10" s="128"/>
      <c r="AE10" s="243">
        <v>10</v>
      </c>
      <c r="AF10" s="243" t="s">
        <v>4</v>
      </c>
      <c r="AI10" s="243">
        <v>10</v>
      </c>
      <c r="AJ10" s="242" t="s">
        <v>14</v>
      </c>
    </row>
    <row r="11" spans="1:36">
      <c r="A11" s="126" t="str">
        <f>'Sch-1'!M9</f>
        <v>"Saudamini", Plot No.-2</v>
      </c>
      <c r="B11" s="126"/>
      <c r="F11" s="128"/>
      <c r="AE11" s="243">
        <v>11</v>
      </c>
      <c r="AF11" s="243" t="s">
        <v>4</v>
      </c>
      <c r="AI11" s="243">
        <v>11</v>
      </c>
      <c r="AJ11" s="242" t="s">
        <v>15</v>
      </c>
    </row>
    <row r="12" spans="1:36">
      <c r="A12" s="126" t="str">
        <f>'Sch-1'!M10</f>
        <v>Sector-29,</v>
      </c>
      <c r="B12" s="126"/>
      <c r="F12" s="128"/>
      <c r="AE12" s="243">
        <v>12</v>
      </c>
      <c r="AF12" s="243" t="s">
        <v>4</v>
      </c>
      <c r="AI12" s="243">
        <v>12</v>
      </c>
      <c r="AJ12" s="242" t="s">
        <v>16</v>
      </c>
    </row>
    <row r="13" spans="1:36">
      <c r="A13" s="126" t="str">
        <f>'Sch-1'!M11</f>
        <v>Gurgaon (Haryana) - 122001</v>
      </c>
      <c r="B13" s="126"/>
      <c r="F13" s="128"/>
      <c r="AE13" s="243">
        <v>13</v>
      </c>
      <c r="AF13" s="243" t="s">
        <v>4</v>
      </c>
    </row>
    <row r="14" spans="1:36">
      <c r="A14" s="127"/>
      <c r="F14" s="128"/>
      <c r="AE14" s="243">
        <v>14</v>
      </c>
      <c r="AF14" s="243" t="s">
        <v>4</v>
      </c>
    </row>
    <row r="15" spans="1:36" ht="36" customHeight="1">
      <c r="A15" s="502" t="s">
        <v>282</v>
      </c>
      <c r="B15" s="141"/>
      <c r="C15" s="800" t="str">
        <f>Cover!B2</f>
        <v>Circuit Breaker Package -CB02 associated with Bulk Procurement of Substation.</v>
      </c>
      <c r="D15" s="800"/>
      <c r="E15" s="800"/>
      <c r="F15" s="800"/>
      <c r="AE15" s="243">
        <v>15</v>
      </c>
      <c r="AF15" s="243" t="s">
        <v>4</v>
      </c>
    </row>
    <row r="16" spans="1:36" ht="33" customHeight="1">
      <c r="A16" s="124" t="s">
        <v>272</v>
      </c>
      <c r="B16" s="124"/>
      <c r="C16" s="128"/>
      <c r="D16" s="128"/>
      <c r="E16" s="128"/>
      <c r="F16" s="128"/>
      <c r="AE16" s="243">
        <v>16</v>
      </c>
      <c r="AF16" s="243" t="s">
        <v>4</v>
      </c>
    </row>
    <row r="17" spans="1:41" ht="123.75" customHeight="1">
      <c r="A17" s="141">
        <v>1</v>
      </c>
      <c r="B17" s="79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95"/>
      <c r="D17" s="795"/>
      <c r="E17" s="795"/>
      <c r="F17" s="795"/>
      <c r="Z17" s="245" t="s">
        <v>460</v>
      </c>
      <c r="AA17" s="246" t="s">
        <v>0</v>
      </c>
      <c r="AB17" s="247">
        <f>'Sch-5 After Discount'!D25</f>
        <v>0</v>
      </c>
      <c r="AC17" s="248" t="str">
        <f>" (" &amp; 'N to W'!A4 &amp; ")"</f>
        <v xml:space="preserve"> (Rs. Zero Only )</v>
      </c>
      <c r="AE17" s="243">
        <v>17</v>
      </c>
      <c r="AF17" s="243" t="s">
        <v>4</v>
      </c>
    </row>
    <row r="18" spans="1:41" ht="43.5" customHeight="1">
      <c r="B18" s="804" t="s">
        <v>273</v>
      </c>
      <c r="C18" s="804"/>
      <c r="D18" s="804"/>
      <c r="E18" s="804"/>
      <c r="F18" s="804"/>
      <c r="AE18" s="243">
        <v>18</v>
      </c>
      <c r="AF18" s="243" t="s">
        <v>4</v>
      </c>
    </row>
    <row r="19" spans="1:41" s="122" customFormat="1" ht="33" customHeight="1">
      <c r="A19" s="142">
        <v>2</v>
      </c>
      <c r="B19" s="805" t="s">
        <v>274</v>
      </c>
      <c r="C19" s="805"/>
      <c r="D19" s="805"/>
      <c r="E19" s="805"/>
      <c r="F19" s="805"/>
      <c r="Z19" s="249"/>
      <c r="AA19" s="249"/>
      <c r="AB19" s="249"/>
      <c r="AC19" s="249"/>
      <c r="AD19" s="249"/>
      <c r="AE19" s="243">
        <v>19</v>
      </c>
      <c r="AF19" s="243" t="s">
        <v>4</v>
      </c>
      <c r="AG19" s="249"/>
      <c r="AH19" s="249"/>
      <c r="AI19" s="249"/>
      <c r="AJ19" s="249"/>
      <c r="AK19" s="249"/>
      <c r="AL19" s="249"/>
      <c r="AM19" s="249"/>
      <c r="AN19" s="249"/>
      <c r="AO19" s="249"/>
    </row>
    <row r="20" spans="1:41" ht="45" customHeight="1">
      <c r="A20" s="141">
        <v>2.1</v>
      </c>
      <c r="B20" s="795" t="s">
        <v>275</v>
      </c>
      <c r="C20" s="795"/>
      <c r="D20" s="795"/>
      <c r="E20" s="795"/>
      <c r="F20" s="795"/>
      <c r="AE20" s="243">
        <v>20</v>
      </c>
      <c r="AF20" s="243" t="s">
        <v>4</v>
      </c>
    </row>
    <row r="21" spans="1:41" ht="36.75" customHeight="1">
      <c r="B21" s="394" t="str">
        <f>"Schedule 1 ("&amp;'Basic Data'!C9 &amp;") "</f>
        <v xml:space="preserve">Schedule 1 (CB02) </v>
      </c>
      <c r="C21" s="395"/>
      <c r="D21" s="806" t="s">
        <v>311</v>
      </c>
      <c r="E21" s="807"/>
      <c r="F21" s="807"/>
      <c r="AE21" s="243">
        <v>21</v>
      </c>
      <c r="AF21" s="243" t="s">
        <v>1</v>
      </c>
    </row>
    <row r="22" spans="1:41" ht="38.25" customHeight="1">
      <c r="B22" s="394" t="str">
        <f>"Schedule 2 ("&amp;'Basic Data'!C9 &amp;") "</f>
        <v xml:space="preserve">Schedule 2 (CB02) </v>
      </c>
      <c r="C22" s="395"/>
      <c r="D22" s="808" t="s">
        <v>453</v>
      </c>
      <c r="E22" s="809"/>
      <c r="F22" s="809"/>
      <c r="AE22" s="243">
        <v>22</v>
      </c>
      <c r="AF22" s="243" t="s">
        <v>4</v>
      </c>
    </row>
    <row r="23" spans="1:41" ht="33" customHeight="1">
      <c r="B23" s="394" t="str">
        <f>"Schedule 3 ("&amp;'Basic Data'!C9 &amp;") "</f>
        <v xml:space="preserve">Schedule 3 (CB02) </v>
      </c>
      <c r="C23" s="395"/>
      <c r="D23" s="396" t="s">
        <v>312</v>
      </c>
      <c r="E23" s="395"/>
      <c r="F23" s="397"/>
      <c r="H23" s="217" t="str">
        <f>'Names of Bidder'!D6</f>
        <v>Individual Firm</v>
      </c>
      <c r="AE23" s="243">
        <v>23</v>
      </c>
      <c r="AF23" s="243" t="s">
        <v>4</v>
      </c>
    </row>
    <row r="24" spans="1:41" ht="33" customHeight="1">
      <c r="B24" s="394" t="str">
        <f>"Schedule 4 ("&amp;'Basic Data'!C9 &amp;") "</f>
        <v xml:space="preserve">Schedule 4 (CB02) </v>
      </c>
      <c r="C24" s="395"/>
      <c r="D24" s="396" t="s">
        <v>313</v>
      </c>
      <c r="E24" s="395"/>
      <c r="F24" s="397"/>
      <c r="AE24" s="243">
        <v>24</v>
      </c>
      <c r="AF24" s="243" t="s">
        <v>4</v>
      </c>
    </row>
    <row r="25" spans="1:41" ht="33" customHeight="1">
      <c r="B25" s="394" t="str">
        <f>"Schedule 5 ("&amp;'Basic Data'!C9 &amp;") "</f>
        <v xml:space="preserve">Schedule 5 (CB02) </v>
      </c>
      <c r="C25" s="395"/>
      <c r="D25" s="396" t="s">
        <v>314</v>
      </c>
      <c r="E25" s="395"/>
      <c r="F25" s="397"/>
      <c r="AE25" s="243">
        <v>25</v>
      </c>
      <c r="AF25" s="243" t="s">
        <v>4</v>
      </c>
    </row>
    <row r="26" spans="1:41" ht="33" customHeight="1">
      <c r="B26" s="394" t="str">
        <f>"Schedule 6 ("&amp;'Basic Data'!C9 &amp;") "</f>
        <v xml:space="preserve">Schedule 6 (CB02) </v>
      </c>
      <c r="C26" s="395"/>
      <c r="D26" s="396" t="s">
        <v>276</v>
      </c>
      <c r="E26" s="395"/>
      <c r="F26" s="397"/>
      <c r="AE26" s="243">
        <v>26</v>
      </c>
      <c r="AF26" s="243" t="s">
        <v>4</v>
      </c>
    </row>
    <row r="27" spans="1:41" ht="96" customHeight="1">
      <c r="A27" s="143">
        <v>2.2000000000000002</v>
      </c>
      <c r="B27" s="795" t="s">
        <v>283</v>
      </c>
      <c r="C27" s="795"/>
      <c r="D27" s="795"/>
      <c r="E27" s="795"/>
      <c r="F27" s="795"/>
      <c r="AE27" s="243">
        <v>28</v>
      </c>
      <c r="AF27" s="243" t="s">
        <v>4</v>
      </c>
    </row>
    <row r="28" spans="1:41" ht="65.25" customHeight="1">
      <c r="A28" s="143">
        <v>2.2999999999999998</v>
      </c>
      <c r="B28" s="795" t="s">
        <v>284</v>
      </c>
      <c r="C28" s="795"/>
      <c r="D28" s="795"/>
      <c r="E28" s="795"/>
      <c r="F28" s="795"/>
      <c r="AE28" s="243">
        <v>29</v>
      </c>
      <c r="AF28" s="243" t="s">
        <v>4</v>
      </c>
    </row>
    <row r="29" spans="1:41" ht="149.25" customHeight="1">
      <c r="A29" s="143">
        <v>2.4</v>
      </c>
      <c r="B29" s="795" t="s">
        <v>285</v>
      </c>
      <c r="C29" s="795"/>
      <c r="D29" s="795"/>
      <c r="E29" s="795"/>
      <c r="F29" s="795"/>
      <c r="AE29" s="243">
        <v>30</v>
      </c>
      <c r="AF29" s="243" t="s">
        <v>4</v>
      </c>
    </row>
    <row r="30" spans="1:41" ht="90.75" customHeight="1">
      <c r="A30" s="143">
        <v>2.5</v>
      </c>
      <c r="B30" s="795" t="s">
        <v>286</v>
      </c>
      <c r="C30" s="795"/>
      <c r="D30" s="795"/>
      <c r="E30" s="795"/>
      <c r="F30" s="795"/>
      <c r="AE30" s="243">
        <v>31</v>
      </c>
      <c r="AF30" s="243" t="s">
        <v>1</v>
      </c>
    </row>
    <row r="31" spans="1:41" ht="89.25" customHeight="1">
      <c r="A31" s="141">
        <v>3</v>
      </c>
      <c r="B31" s="795" t="s">
        <v>315</v>
      </c>
      <c r="C31" s="795"/>
      <c r="D31" s="795"/>
      <c r="E31" s="795"/>
      <c r="F31" s="795"/>
    </row>
    <row r="32" spans="1:41" ht="84" customHeight="1">
      <c r="A32" s="143">
        <v>3.1</v>
      </c>
      <c r="B32" s="795" t="s">
        <v>448</v>
      </c>
      <c r="C32" s="795"/>
      <c r="D32" s="795"/>
      <c r="E32" s="795"/>
      <c r="F32" s="795"/>
    </row>
    <row r="33" spans="1:41" ht="96.75" customHeight="1">
      <c r="A33" s="143">
        <v>3.2</v>
      </c>
      <c r="B33" s="795" t="s">
        <v>491</v>
      </c>
      <c r="C33" s="795"/>
      <c r="D33" s="795"/>
      <c r="E33" s="795"/>
      <c r="F33" s="795"/>
    </row>
    <row r="34" spans="1:41" ht="70.5" hidden="1" customHeight="1">
      <c r="A34" s="143">
        <v>3.3</v>
      </c>
      <c r="B34" s="795" t="s">
        <v>410</v>
      </c>
      <c r="C34" s="795"/>
      <c r="D34" s="795"/>
      <c r="E34" s="795"/>
      <c r="F34" s="795"/>
    </row>
    <row r="35" spans="1:41" ht="51.75" customHeight="1">
      <c r="A35" s="143">
        <v>3.3</v>
      </c>
      <c r="B35" s="800" t="s">
        <v>449</v>
      </c>
      <c r="C35" s="800"/>
      <c r="D35" s="800"/>
      <c r="E35" s="800"/>
      <c r="F35" s="800"/>
    </row>
    <row r="36" spans="1:41" ht="117" customHeight="1">
      <c r="A36" s="141">
        <v>4</v>
      </c>
      <c r="B36" s="795" t="s">
        <v>287</v>
      </c>
      <c r="C36" s="795"/>
      <c r="D36" s="795"/>
      <c r="E36" s="795"/>
      <c r="F36" s="795"/>
    </row>
    <row r="37" spans="1:41" ht="21" customHeight="1">
      <c r="B37" s="579" t="str">
        <f>IF('Names of Bidder'!D26=0,"Dated this……... day of ……….", "Dated this " &amp; AG6 &amp; LOOKUP(AG6,AE1:AE30,AF1:AF30) &amp; " day of " &amp; AG8 &amp; " " &amp;AG9)</f>
        <v>Dated this……... day of ……….</v>
      </c>
      <c r="C37" s="579"/>
      <c r="D37" s="579"/>
      <c r="E37" s="131"/>
      <c r="F37" s="131"/>
    </row>
    <row r="38" spans="1:41" ht="21" customHeight="1">
      <c r="B38" s="579" t="s">
        <v>277</v>
      </c>
      <c r="C38" s="85"/>
      <c r="D38" s="132"/>
      <c r="E38" s="132"/>
      <c r="F38" s="132"/>
    </row>
    <row r="39" spans="1:41" ht="21" customHeight="1">
      <c r="B39" s="133"/>
      <c r="C39" s="132"/>
      <c r="D39" s="132"/>
      <c r="E39" s="579"/>
      <c r="F39" s="134" t="s">
        <v>278</v>
      </c>
    </row>
    <row r="40" spans="1:41" ht="33" customHeight="1">
      <c r="B40" s="133"/>
      <c r="C40" s="132"/>
      <c r="D40" s="579"/>
      <c r="E40" s="579"/>
      <c r="F40" s="134" t="str">
        <f>"For and on behalf of " &amp; 'Sch-1'!C8</f>
        <v xml:space="preserve">For and on behalf of </v>
      </c>
    </row>
    <row r="41" spans="1:41" ht="24.95" customHeight="1">
      <c r="A41" s="123"/>
      <c r="B41" s="123"/>
      <c r="C41" s="138"/>
      <c r="D41" s="123"/>
      <c r="E41" s="129"/>
      <c r="F41" s="127"/>
    </row>
    <row r="42" spans="1:41" ht="24.95" customHeight="1">
      <c r="A42" s="583" t="s">
        <v>120</v>
      </c>
      <c r="B42" s="803">
        <f>'Sch-1'!B32</f>
        <v>0</v>
      </c>
      <c r="C42" s="803"/>
      <c r="D42" s="494"/>
      <c r="E42" s="129" t="s">
        <v>279</v>
      </c>
      <c r="F42" s="139" t="str">
        <f>'Sch-1'!N32</f>
        <v/>
      </c>
    </row>
    <row r="43" spans="1:41" ht="24.95" customHeight="1">
      <c r="A43" s="583" t="s">
        <v>121</v>
      </c>
      <c r="B43" s="139">
        <f>'Sch-1'!B33</f>
        <v>0</v>
      </c>
      <c r="C43" s="140"/>
      <c r="D43" s="494"/>
      <c r="E43" s="129" t="s">
        <v>280</v>
      </c>
      <c r="F43" s="139" t="str">
        <f>'Sch-1'!N33</f>
        <v/>
      </c>
    </row>
    <row r="44" spans="1:41" ht="24.95" customHeight="1">
      <c r="B44" s="124"/>
      <c r="D44" s="123"/>
      <c r="E44" s="129"/>
      <c r="F44" s="124"/>
    </row>
    <row r="45" spans="1:41" s="122" customFormat="1" ht="33" customHeight="1">
      <c r="A45" s="155" t="s">
        <v>119</v>
      </c>
      <c r="B45" s="156"/>
      <c r="C45" s="157"/>
      <c r="D45" s="158"/>
      <c r="E45" s="159"/>
      <c r="F45" s="158"/>
      <c r="H45" s="144"/>
      <c r="Z45" s="249"/>
      <c r="AA45" s="249"/>
      <c r="AB45" s="249"/>
      <c r="AC45" s="249"/>
      <c r="AD45" s="249"/>
      <c r="AE45" s="243"/>
      <c r="AF45" s="243"/>
      <c r="AG45" s="249"/>
      <c r="AH45" s="249"/>
      <c r="AI45" s="249"/>
      <c r="AJ45" s="249"/>
      <c r="AK45" s="249"/>
      <c r="AL45" s="249"/>
      <c r="AM45" s="249"/>
      <c r="AN45" s="249"/>
      <c r="AO45" s="249"/>
    </row>
    <row r="46" spans="1:41" s="122" customFormat="1" ht="33" customHeight="1">
      <c r="A46" s="810" t="s">
        <v>142</v>
      </c>
      <c r="B46" s="810"/>
      <c r="C46" s="810"/>
      <c r="D46" s="586"/>
      <c r="E46" s="586"/>
      <c r="F46" s="586"/>
      <c r="H46" s="144"/>
      <c r="Z46" s="249"/>
      <c r="AA46" s="249"/>
      <c r="AB46" s="249"/>
      <c r="AC46" s="249"/>
      <c r="AD46" s="249"/>
      <c r="AE46" s="243"/>
      <c r="AF46" s="243"/>
      <c r="AG46" s="249"/>
      <c r="AH46" s="249"/>
      <c r="AI46" s="249"/>
      <c r="AJ46" s="249"/>
      <c r="AK46" s="249"/>
      <c r="AL46" s="249"/>
      <c r="AM46" s="249"/>
      <c r="AN46" s="249"/>
      <c r="AO46" s="249"/>
    </row>
    <row r="47" spans="1:41" s="122" customFormat="1" ht="33" customHeight="1">
      <c r="A47" s="802"/>
      <c r="B47" s="802"/>
      <c r="C47" s="802"/>
      <c r="D47" s="586"/>
      <c r="E47" s="586"/>
      <c r="F47" s="586"/>
      <c r="H47" s="144"/>
      <c r="Z47" s="249"/>
      <c r="AA47" s="249"/>
      <c r="AB47" s="249"/>
      <c r="AC47" s="249"/>
      <c r="AD47" s="249"/>
      <c r="AE47" s="243"/>
      <c r="AF47" s="243"/>
      <c r="AG47" s="249"/>
      <c r="AH47" s="249"/>
      <c r="AI47" s="249"/>
      <c r="AJ47" s="249"/>
      <c r="AK47" s="249"/>
      <c r="AL47" s="249"/>
      <c r="AM47" s="249"/>
      <c r="AN47" s="249"/>
      <c r="AO47" s="249"/>
    </row>
    <row r="48" spans="1:41" s="122" customFormat="1" ht="33" customHeight="1">
      <c r="A48" s="801"/>
      <c r="B48" s="801"/>
      <c r="C48" s="801"/>
      <c r="D48" s="586"/>
      <c r="E48" s="586"/>
      <c r="F48" s="586"/>
      <c r="H48" s="144"/>
      <c r="Z48" s="249"/>
      <c r="AA48" s="249"/>
      <c r="AB48" s="249"/>
      <c r="AC48" s="249"/>
      <c r="AD48" s="249"/>
      <c r="AE48" s="243"/>
      <c r="AF48" s="243"/>
      <c r="AG48" s="249"/>
      <c r="AH48" s="249"/>
      <c r="AI48" s="249"/>
      <c r="AJ48" s="249"/>
      <c r="AK48" s="249"/>
      <c r="AL48" s="249"/>
      <c r="AM48" s="249"/>
      <c r="AN48" s="249"/>
      <c r="AO48" s="249"/>
    </row>
    <row r="49" spans="1:41" s="122" customFormat="1" ht="33" customHeight="1">
      <c r="A49" s="812" t="s">
        <v>143</v>
      </c>
      <c r="B49" s="812"/>
      <c r="C49" s="812"/>
      <c r="D49" s="586"/>
      <c r="E49" s="586"/>
      <c r="F49" s="586"/>
      <c r="H49" s="144"/>
      <c r="Z49" s="249"/>
      <c r="AA49" s="249"/>
      <c r="AB49" s="249"/>
      <c r="AC49" s="249"/>
      <c r="AD49" s="249"/>
      <c r="AE49" s="243"/>
      <c r="AF49" s="243"/>
      <c r="AG49" s="249"/>
      <c r="AH49" s="249"/>
      <c r="AI49" s="249"/>
      <c r="AJ49" s="249"/>
      <c r="AK49" s="249"/>
      <c r="AL49" s="249"/>
      <c r="AM49" s="249"/>
      <c r="AN49" s="249"/>
      <c r="AO49" s="249"/>
    </row>
    <row r="50" spans="1:41" s="122" customFormat="1" ht="33" customHeight="1">
      <c r="A50" s="812" t="s">
        <v>141</v>
      </c>
      <c r="B50" s="812"/>
      <c r="C50" s="812"/>
      <c r="D50" s="586"/>
      <c r="E50" s="586"/>
      <c r="F50" s="586"/>
      <c r="H50" s="144"/>
      <c r="Z50" s="249"/>
      <c r="AA50" s="249"/>
      <c r="AB50" s="249"/>
      <c r="AC50" s="249"/>
      <c r="AD50" s="249"/>
      <c r="AE50" s="243"/>
      <c r="AF50" s="243"/>
      <c r="AG50" s="249"/>
      <c r="AH50" s="249"/>
      <c r="AI50" s="249"/>
      <c r="AJ50" s="249"/>
      <c r="AK50" s="249"/>
      <c r="AL50" s="249"/>
      <c r="AM50" s="249"/>
      <c r="AN50" s="249"/>
      <c r="AO50" s="249"/>
    </row>
    <row r="51" spans="1:41" s="122" customFormat="1" ht="33" customHeight="1">
      <c r="A51" s="812" t="s">
        <v>144</v>
      </c>
      <c r="B51" s="812"/>
      <c r="C51" s="812"/>
      <c r="D51" s="586"/>
      <c r="E51" s="586"/>
      <c r="F51" s="586"/>
      <c r="H51" s="144"/>
      <c r="Z51" s="249"/>
      <c r="AA51" s="249"/>
      <c r="AB51" s="249"/>
      <c r="AC51" s="249"/>
      <c r="AD51" s="249"/>
      <c r="AE51" s="243"/>
      <c r="AF51" s="243"/>
      <c r="AG51" s="249"/>
      <c r="AH51" s="249"/>
      <c r="AI51" s="249"/>
      <c r="AJ51" s="249"/>
      <c r="AK51" s="249"/>
      <c r="AL51" s="249"/>
      <c r="AM51" s="249"/>
      <c r="AN51" s="249"/>
      <c r="AO51" s="249"/>
    </row>
    <row r="52" spans="1:41" s="122" customFormat="1" ht="33" customHeight="1">
      <c r="A52" s="810" t="s">
        <v>145</v>
      </c>
      <c r="B52" s="810"/>
      <c r="C52" s="810"/>
      <c r="D52" s="586"/>
      <c r="E52" s="586"/>
      <c r="F52" s="586"/>
      <c r="H52" s="144"/>
      <c r="Z52" s="249"/>
      <c r="AA52" s="249"/>
      <c r="AB52" s="249"/>
      <c r="AC52" s="249"/>
      <c r="AD52" s="249"/>
      <c r="AE52" s="243"/>
      <c r="AF52" s="243"/>
      <c r="AG52" s="249"/>
      <c r="AH52" s="249"/>
      <c r="AI52" s="249"/>
      <c r="AJ52" s="249"/>
      <c r="AK52" s="249"/>
      <c r="AL52" s="249"/>
      <c r="AM52" s="249"/>
      <c r="AN52" s="249"/>
      <c r="AO52" s="249"/>
    </row>
    <row r="53" spans="1:41" s="122" customFormat="1" ht="33" customHeight="1">
      <c r="A53" s="802"/>
      <c r="B53" s="802"/>
      <c r="C53" s="802"/>
      <c r="D53" s="617"/>
      <c r="E53" s="617"/>
      <c r="F53" s="617"/>
      <c r="H53" s="144"/>
      <c r="Z53" s="249"/>
      <c r="AA53" s="249"/>
      <c r="AB53" s="249"/>
      <c r="AC53" s="249"/>
      <c r="AD53" s="249"/>
      <c r="AE53" s="243"/>
      <c r="AF53" s="243"/>
      <c r="AG53" s="249"/>
      <c r="AH53" s="249"/>
      <c r="AI53" s="249"/>
      <c r="AJ53" s="249"/>
      <c r="AK53" s="249"/>
      <c r="AL53" s="249"/>
      <c r="AM53" s="249"/>
      <c r="AN53" s="249"/>
      <c r="AO53" s="249"/>
    </row>
    <row r="54" spans="1:41" s="122" customFormat="1" ht="33" customHeight="1">
      <c r="A54" s="801"/>
      <c r="B54" s="801"/>
      <c r="C54" s="801"/>
      <c r="D54" s="811"/>
      <c r="E54" s="811"/>
      <c r="F54" s="811"/>
      <c r="H54" s="144"/>
      <c r="Z54" s="249"/>
      <c r="AA54" s="249"/>
      <c r="AB54" s="249"/>
      <c r="AC54" s="249"/>
      <c r="AD54" s="249"/>
      <c r="AE54" s="243"/>
      <c r="AF54" s="243"/>
      <c r="AG54" s="249"/>
      <c r="AH54" s="249"/>
      <c r="AI54" s="249"/>
      <c r="AJ54" s="249"/>
      <c r="AK54" s="249"/>
      <c r="AL54" s="249"/>
      <c r="AM54" s="249"/>
      <c r="AN54" s="249"/>
      <c r="AO54" s="249"/>
    </row>
    <row r="55" spans="1:41" s="122" customFormat="1" ht="33" customHeight="1">
      <c r="A55" s="225"/>
      <c r="B55" s="225"/>
      <c r="C55" s="225"/>
      <c r="D55" s="160"/>
      <c r="E55" s="160"/>
      <c r="F55" s="160"/>
      <c r="H55" s="144"/>
      <c r="Z55" s="249"/>
      <c r="AA55" s="249"/>
      <c r="AB55" s="249"/>
      <c r="AC55" s="249"/>
      <c r="AD55" s="249"/>
      <c r="AE55" s="243"/>
      <c r="AF55" s="243"/>
      <c r="AG55" s="249"/>
      <c r="AH55" s="249"/>
      <c r="AI55" s="249"/>
      <c r="AJ55" s="249"/>
      <c r="AK55" s="249"/>
      <c r="AL55" s="249"/>
      <c r="AM55" s="249"/>
      <c r="AN55" s="249"/>
      <c r="AO55" s="249"/>
    </row>
    <row r="56" spans="1:41" s="122" customFormat="1" ht="33" customHeight="1">
      <c r="A56" s="144"/>
      <c r="B56" s="127"/>
      <c r="C56" s="124"/>
      <c r="D56" s="124"/>
      <c r="E56" s="124"/>
      <c r="H56" s="144"/>
      <c r="Z56" s="249"/>
      <c r="AA56" s="249"/>
      <c r="AB56" s="249"/>
      <c r="AC56" s="249"/>
      <c r="AD56" s="249"/>
      <c r="AE56" s="243"/>
      <c r="AF56" s="243"/>
      <c r="AG56" s="249"/>
      <c r="AH56" s="249"/>
      <c r="AI56" s="249"/>
      <c r="AJ56" s="249"/>
      <c r="AK56" s="249"/>
      <c r="AL56" s="249"/>
      <c r="AM56" s="249"/>
      <c r="AN56" s="249"/>
      <c r="AO56" s="249"/>
    </row>
    <row r="57" spans="1:41" s="122" customFormat="1" ht="33" customHeight="1">
      <c r="A57" s="144"/>
      <c r="B57" s="127"/>
      <c r="C57" s="124"/>
      <c r="D57" s="124"/>
      <c r="E57" s="124"/>
      <c r="H57" s="144"/>
      <c r="Z57" s="249"/>
      <c r="AA57" s="249"/>
      <c r="AB57" s="249"/>
      <c r="AC57" s="249"/>
      <c r="AD57" s="249"/>
      <c r="AE57" s="243"/>
      <c r="AF57" s="243"/>
      <c r="AG57" s="249"/>
      <c r="AH57" s="249"/>
      <c r="AI57" s="249"/>
      <c r="AJ57" s="249"/>
      <c r="AK57" s="249"/>
      <c r="AL57" s="249"/>
      <c r="AM57" s="249"/>
      <c r="AN57" s="249"/>
      <c r="AO57" s="249"/>
    </row>
    <row r="58" spans="1:41" s="122" customFormat="1" ht="33" customHeight="1">
      <c r="A58" s="144"/>
      <c r="B58" s="127"/>
      <c r="C58" s="124"/>
      <c r="D58" s="124"/>
      <c r="E58" s="124"/>
      <c r="H58" s="144"/>
      <c r="Z58" s="249"/>
      <c r="AA58" s="249"/>
      <c r="AB58" s="249"/>
      <c r="AC58" s="249"/>
      <c r="AD58" s="249"/>
      <c r="AE58" s="243"/>
      <c r="AF58" s="243"/>
      <c r="AG58" s="249"/>
      <c r="AH58" s="249"/>
      <c r="AI58" s="249"/>
      <c r="AJ58" s="249"/>
      <c r="AK58" s="249"/>
      <c r="AL58" s="249"/>
      <c r="AM58" s="249"/>
      <c r="AN58" s="249"/>
      <c r="AO58" s="249"/>
    </row>
    <row r="59" spans="1:41">
      <c r="A59" s="127"/>
    </row>
    <row r="60" spans="1:41">
      <c r="A60" s="127"/>
    </row>
    <row r="61" spans="1:41">
      <c r="A61" s="127"/>
    </row>
    <row r="62" spans="1:41">
      <c r="A62" s="127"/>
    </row>
    <row r="63" spans="1:41">
      <c r="A63" s="127"/>
    </row>
    <row r="64" spans="1:41">
      <c r="A64" s="127"/>
    </row>
    <row r="65" spans="1:1">
      <c r="A65" s="127"/>
    </row>
    <row r="66" spans="1:1">
      <c r="A66" s="127"/>
    </row>
    <row r="67" spans="1:1">
      <c r="A67" s="127"/>
    </row>
    <row r="68" spans="1:1">
      <c r="A68" s="127"/>
    </row>
    <row r="69" spans="1:1">
      <c r="A69" s="127"/>
    </row>
    <row r="70" spans="1:1">
      <c r="A70" s="127"/>
    </row>
  </sheetData>
  <sheetProtection password="CC1F" sheet="1" objects="1" scenarios="1" selectLockedCells="1"/>
  <customSheetViews>
    <customSheetView guid="{01BD8524-9381-4704-9D50-6C848948AE22}" showPageBreaks="1" showGridLines="0" zeroValues="0" printArea="1" hiddenRows="1" view="pageBreakPreview" topLeftCell="A32">
      <selection activeCell="C5" sqref="C5:F5"/>
      <rowBreaks count="1" manualBreakCount="1">
        <brk id="32" max="5" man="1"/>
      </rowBreaks>
      <pageMargins left="0.75" right="0.77" top="0.73" bottom="0.75" header="0.52" footer="0.45"/>
      <pageSetup scale="92" orientation="portrait" r:id="rId1"/>
      <headerFooter alignWithMargins="0"/>
    </customSheetView>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2"/>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4"/>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5"/>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6"/>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7"/>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8"/>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1"/>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2"/>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20"/>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22"/>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23"/>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24"/>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25"/>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6"/>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7"/>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8"/>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29"/>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30"/>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1"/>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32"/>
      <headerFooter alignWithMargins="0"/>
    </customSheetView>
  </customSheetViews>
  <mergeCells count="31">
    <mergeCell ref="A54:C54"/>
    <mergeCell ref="B31:F31"/>
    <mergeCell ref="B33:F33"/>
    <mergeCell ref="A46:C46"/>
    <mergeCell ref="D54:F54"/>
    <mergeCell ref="A53:C53"/>
    <mergeCell ref="A51:C51"/>
    <mergeCell ref="A49:C49"/>
    <mergeCell ref="A50:C50"/>
    <mergeCell ref="A52:C52"/>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B27:F27"/>
    <mergeCell ref="B29:F29"/>
    <mergeCell ref="B34:F34"/>
    <mergeCell ref="B28:F28"/>
    <mergeCell ref="B30:F30"/>
  </mergeCells>
  <phoneticPr fontId="34" type="noConversion"/>
  <pageMargins left="0.75" right="0.77" top="0.73" bottom="0.75" header="0.52" footer="0.45"/>
  <pageSetup scale="92" orientation="portrait" r:id="rId33"/>
  <headerFooter alignWithMargins="0"/>
  <rowBreaks count="1" manualBreakCount="1">
    <brk id="32" max="5" man="1"/>
  </rowBreaks>
  <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2" sqref="B2:E2"/>
    </sheetView>
  </sheetViews>
  <sheetFormatPr defaultColWidth="8" defaultRowHeight="13.5"/>
  <cols>
    <col min="1" max="1" width="8.625" style="26" customWidth="1"/>
    <col min="2" max="2" width="11.125" style="26" customWidth="1"/>
    <col min="3" max="4" width="38.625" style="26" customWidth="1"/>
    <col min="5" max="5" width="17.375" style="26" customWidth="1"/>
    <col min="6" max="6" width="8.625" style="18" customWidth="1"/>
    <col min="7" max="9" width="8" style="18" customWidth="1"/>
    <col min="10" max="16384" width="8" style="12"/>
  </cols>
  <sheetData>
    <row r="1" spans="1:10" ht="30.75" customHeight="1">
      <c r="A1" s="7"/>
      <c r="B1" s="646" t="s">
        <v>159</v>
      </c>
      <c r="C1" s="647"/>
      <c r="D1" s="647"/>
      <c r="E1" s="648"/>
      <c r="F1" s="8"/>
      <c r="G1" s="9"/>
      <c r="H1" s="10"/>
      <c r="I1" s="10"/>
      <c r="J1" s="11"/>
    </row>
    <row r="2" spans="1:10" ht="66.75" customHeight="1">
      <c r="A2" s="13"/>
      <c r="B2" s="651" t="str">
        <f>'Basic Data'!C5</f>
        <v>Circuit Breaker Package -CB02 associated with Bulk Procurement of Substation.</v>
      </c>
      <c r="C2" s="652"/>
      <c r="D2" s="652"/>
      <c r="E2" s="653"/>
      <c r="F2" s="9"/>
      <c r="G2" s="9"/>
      <c r="H2" s="10"/>
      <c r="I2" s="10"/>
      <c r="J2" s="11"/>
    </row>
    <row r="3" spans="1:10" ht="23.25" customHeight="1">
      <c r="A3" s="13"/>
      <c r="B3" s="654" t="str">
        <f>"Specification No.: " &amp; 'Basic Data'!C7</f>
        <v>Specification No.: CC/NT/G-CB/DOM/A00/23/00547</v>
      </c>
      <c r="C3" s="655"/>
      <c r="D3" s="655"/>
      <c r="E3" s="656"/>
      <c r="F3" s="9"/>
      <c r="G3" s="9"/>
      <c r="H3" s="10"/>
      <c r="I3" s="10"/>
      <c r="J3" s="11"/>
    </row>
    <row r="4" spans="1:10" ht="30" customHeight="1">
      <c r="A4" s="13"/>
      <c r="B4" s="223">
        <v>1</v>
      </c>
      <c r="C4" s="649" t="s">
        <v>455</v>
      </c>
      <c r="D4" s="649"/>
      <c r="E4" s="650"/>
      <c r="F4" s="9"/>
      <c r="G4" s="12"/>
      <c r="H4" s="12"/>
      <c r="I4" s="10"/>
      <c r="J4" s="11"/>
    </row>
    <row r="5" spans="1:10" ht="30" customHeight="1">
      <c r="A5" s="13"/>
      <c r="B5" s="223">
        <v>2</v>
      </c>
      <c r="C5" s="649" t="s">
        <v>454</v>
      </c>
      <c r="D5" s="649"/>
      <c r="E5" s="650"/>
      <c r="F5" s="9"/>
      <c r="G5" s="9"/>
      <c r="H5" s="10"/>
      <c r="I5" s="10"/>
      <c r="J5" s="11"/>
    </row>
    <row r="6" spans="1:10" s="18" customFormat="1" ht="30" customHeight="1">
      <c r="A6" s="13"/>
      <c r="B6" s="223">
        <v>3</v>
      </c>
      <c r="C6" s="649" t="s">
        <v>139</v>
      </c>
      <c r="D6" s="649"/>
      <c r="E6" s="650"/>
      <c r="F6" s="9"/>
      <c r="G6" s="9"/>
      <c r="H6" s="10"/>
      <c r="I6" s="10"/>
      <c r="J6" s="10"/>
    </row>
    <row r="7" spans="1:10" ht="52.5" hidden="1" customHeight="1">
      <c r="A7" s="13"/>
      <c r="B7" s="224">
        <v>4</v>
      </c>
      <c r="C7" s="649" t="s">
        <v>240</v>
      </c>
      <c r="D7" s="649"/>
      <c r="E7" s="650"/>
      <c r="F7" s="9"/>
      <c r="G7" s="9"/>
      <c r="H7" s="10"/>
      <c r="I7" s="10"/>
      <c r="J7" s="11"/>
    </row>
    <row r="8" spans="1:10" ht="12" customHeight="1">
      <c r="A8" s="13"/>
      <c r="B8" s="14"/>
      <c r="C8" s="13"/>
      <c r="D8" s="13"/>
      <c r="E8" s="15"/>
      <c r="F8" s="9"/>
      <c r="G8" s="9"/>
      <c r="H8" s="10"/>
      <c r="I8" s="10"/>
      <c r="J8" s="11"/>
    </row>
    <row r="9" spans="1:10" ht="20.25" customHeight="1">
      <c r="A9" s="13"/>
      <c r="B9" s="657"/>
      <c r="C9" s="658"/>
      <c r="D9" s="658"/>
      <c r="E9" s="659"/>
      <c r="F9" s="9"/>
      <c r="G9" s="9"/>
      <c r="H9" s="10"/>
      <c r="I9" s="10"/>
      <c r="J9" s="11"/>
    </row>
    <row r="10" spans="1:10" ht="33.75" hidden="1" customHeight="1">
      <c r="A10" s="13"/>
      <c r="B10" s="14"/>
      <c r="C10" s="13"/>
      <c r="D10" s="13"/>
      <c r="E10" s="16"/>
      <c r="F10" s="9"/>
      <c r="G10" s="9"/>
      <c r="H10" s="10"/>
      <c r="I10" s="10"/>
      <c r="J10" s="11"/>
    </row>
    <row r="11" spans="1:10" ht="24" customHeight="1">
      <c r="A11" s="7"/>
      <c r="B11" s="642" t="s">
        <v>210</v>
      </c>
      <c r="C11" s="643"/>
      <c r="D11" s="643"/>
      <c r="E11" s="17"/>
    </row>
    <row r="12" spans="1:10" ht="15.95" customHeight="1">
      <c r="A12" s="7"/>
      <c r="B12" s="660" t="s">
        <v>211</v>
      </c>
      <c r="C12" s="661"/>
      <c r="D12" s="661"/>
      <c r="E12" s="19"/>
      <c r="F12" s="20"/>
      <c r="G12" s="9"/>
      <c r="H12" s="10"/>
      <c r="I12" s="10"/>
      <c r="J12" s="11"/>
    </row>
    <row r="13" spans="1:10" ht="24" customHeight="1">
      <c r="A13" s="7"/>
      <c r="B13" s="642" t="s">
        <v>212</v>
      </c>
      <c r="C13" s="643"/>
      <c r="D13" s="643"/>
      <c r="E13" s="17"/>
      <c r="F13" s="21"/>
      <c r="G13" s="22"/>
      <c r="H13" s="22"/>
      <c r="I13" s="22"/>
      <c r="J13" s="22"/>
    </row>
    <row r="14" spans="1:10" ht="15.95" customHeight="1">
      <c r="A14" s="7"/>
      <c r="B14" s="644" t="s">
        <v>213</v>
      </c>
      <c r="C14" s="645"/>
      <c r="D14" s="645"/>
      <c r="E14" s="23"/>
      <c r="F14" s="21"/>
      <c r="G14" s="22"/>
      <c r="H14" s="22"/>
      <c r="I14" s="22"/>
      <c r="J14" s="22"/>
    </row>
    <row r="15" spans="1:10" ht="15.75">
      <c r="A15" s="24"/>
      <c r="B15" s="25"/>
      <c r="C15" s="25"/>
      <c r="D15" s="25"/>
      <c r="E15" s="25"/>
      <c r="F15" s="10"/>
      <c r="G15" s="10"/>
      <c r="H15" s="10"/>
      <c r="I15" s="10"/>
      <c r="J15" s="11"/>
    </row>
    <row r="16" spans="1:10" ht="15.75">
      <c r="A16" s="24"/>
      <c r="B16" s="13"/>
      <c r="C16" s="13"/>
      <c r="D16" s="13"/>
      <c r="E16" s="13"/>
      <c r="F16" s="10"/>
      <c r="G16" s="10"/>
      <c r="H16" s="10"/>
      <c r="I16" s="10"/>
      <c r="J16" s="11"/>
    </row>
    <row r="17" spans="1:10" ht="15.75">
      <c r="A17" s="24"/>
      <c r="B17" s="24"/>
      <c r="C17" s="24"/>
      <c r="D17" s="24"/>
      <c r="E17" s="24"/>
      <c r="F17" s="10"/>
      <c r="G17" s="10"/>
      <c r="H17" s="10"/>
      <c r="I17" s="10"/>
      <c r="J17" s="11"/>
    </row>
  </sheetData>
  <sheetProtection password="CC1F" sheet="1" objects="1" scenarios="1" selectLockedCells="1"/>
  <customSheetViews>
    <customSheetView guid="{01BD8524-9381-4704-9D50-6C848948AE22}"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4"/>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3"/>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4"/>
  <headerFooter alignWithMargins="0"/>
  <drawing r:id="rId3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468" customWidth="1"/>
    <col min="2" max="2" width="46.875" style="468" customWidth="1"/>
    <col min="3" max="3" width="2.25" style="468" customWidth="1"/>
    <col min="4" max="4" width="17.625" style="469" customWidth="1"/>
    <col min="5" max="5" width="4.125" style="469" customWidth="1"/>
    <col min="6" max="6" width="17.625" style="469" customWidth="1"/>
    <col min="7" max="7" width="29.625" style="407" customWidth="1"/>
    <col min="8" max="8" width="15.25" style="407" customWidth="1"/>
    <col min="9" max="9" width="8.875" style="407" bestFit="1" customWidth="1"/>
    <col min="10" max="11" width="8" style="407"/>
    <col min="12" max="12" width="14" style="407" customWidth="1"/>
    <col min="13" max="16384" width="8" style="407"/>
  </cols>
  <sheetData>
    <row r="1" spans="1:8" ht="15.95" customHeight="1">
      <c r="A1" s="404"/>
      <c r="B1" s="813" t="s">
        <v>337</v>
      </c>
      <c r="C1" s="814"/>
      <c r="D1" s="814"/>
      <c r="E1" s="814"/>
      <c r="F1" s="814"/>
    </row>
    <row r="2" spans="1:8" ht="15.95" customHeight="1">
      <c r="A2" s="404"/>
      <c r="B2" s="405"/>
      <c r="C2" s="406"/>
      <c r="D2" s="408"/>
      <c r="E2" s="408"/>
      <c r="F2" s="408"/>
    </row>
    <row r="3" spans="1:8" s="409" customFormat="1" ht="15.95" customHeight="1">
      <c r="A3" s="404"/>
      <c r="B3" s="404"/>
      <c r="C3" s="404"/>
      <c r="D3" s="815" t="s">
        <v>338</v>
      </c>
      <c r="E3" s="815"/>
      <c r="F3" s="815"/>
    </row>
    <row r="4" spans="1:8" s="409" customFormat="1" ht="20.25" customHeight="1">
      <c r="A4" s="816" t="s">
        <v>339</v>
      </c>
      <c r="B4" s="816"/>
      <c r="C4" s="816"/>
      <c r="D4" s="817" t="str">
        <f>'Sch-1'!C8</f>
        <v/>
      </c>
      <c r="E4" s="817"/>
      <c r="F4" s="817"/>
    </row>
    <row r="5" spans="1:8" s="415" customFormat="1" ht="21" customHeight="1">
      <c r="A5" s="411" t="s">
        <v>196</v>
      </c>
      <c r="B5" s="821" t="s">
        <v>340</v>
      </c>
      <c r="C5" s="822"/>
      <c r="D5" s="412" t="s">
        <v>341</v>
      </c>
      <c r="E5" s="823" t="s">
        <v>342</v>
      </c>
      <c r="F5" s="824"/>
    </row>
    <row r="6" spans="1:8" s="409" customFormat="1" ht="36" customHeight="1">
      <c r="A6" s="416">
        <v>1</v>
      </c>
      <c r="B6" s="417" t="s">
        <v>343</v>
      </c>
      <c r="C6" s="418"/>
      <c r="D6" s="419">
        <f>'Sch-5'!D15</f>
        <v>0</v>
      </c>
      <c r="E6" s="420" t="s">
        <v>344</v>
      </c>
      <c r="F6" s="421">
        <f>D6</f>
        <v>0</v>
      </c>
      <c r="G6" s="422"/>
    </row>
    <row r="7" spans="1:8" s="409" customFormat="1" ht="34.5" customHeight="1">
      <c r="A7" s="416">
        <v>2</v>
      </c>
      <c r="B7" s="417" t="s">
        <v>345</v>
      </c>
      <c r="C7" s="418"/>
      <c r="D7" s="419">
        <f>'Sch-5'!D17</f>
        <v>0</v>
      </c>
      <c r="E7" s="420"/>
      <c r="F7" s="421">
        <f>D7</f>
        <v>0</v>
      </c>
      <c r="G7" s="422"/>
    </row>
    <row r="8" spans="1:8" s="409" customFormat="1" ht="21" customHeight="1">
      <c r="A8" s="416">
        <v>3</v>
      </c>
      <c r="B8" s="417" t="s">
        <v>346</v>
      </c>
      <c r="C8" s="418"/>
      <c r="D8" s="423">
        <f>'Sch-5'!D19</f>
        <v>0</v>
      </c>
      <c r="E8" s="413"/>
      <c r="F8" s="414">
        <f>D8</f>
        <v>0</v>
      </c>
      <c r="G8" s="422"/>
    </row>
    <row r="9" spans="1:8" s="409" customFormat="1" ht="21" customHeight="1">
      <c r="A9" s="416">
        <v>4</v>
      </c>
      <c r="B9" s="417" t="s">
        <v>347</v>
      </c>
      <c r="C9" s="418"/>
      <c r="D9" s="424" t="s">
        <v>254</v>
      </c>
      <c r="E9" s="420"/>
      <c r="F9" s="414" t="str">
        <f>D9</f>
        <v>Not Applicable</v>
      </c>
    </row>
    <row r="10" spans="1:8" s="409" customFormat="1" ht="21" customHeight="1">
      <c r="A10" s="416">
        <v>5</v>
      </c>
      <c r="B10" s="417" t="s">
        <v>348</v>
      </c>
      <c r="C10" s="418"/>
      <c r="D10" s="425">
        <f>SUM(D6,D7,D8)</f>
        <v>0</v>
      </c>
      <c r="E10" s="420"/>
      <c r="F10" s="426">
        <f>SUM(F6,F7,F8)</f>
        <v>0</v>
      </c>
    </row>
    <row r="11" spans="1:8" s="409" customFormat="1" ht="21" customHeight="1">
      <c r="A11" s="416">
        <v>6</v>
      </c>
      <c r="B11" s="427" t="s">
        <v>349</v>
      </c>
      <c r="C11" s="428" t="s">
        <v>344</v>
      </c>
      <c r="D11" s="429" t="e">
        <f>H11</f>
        <v>#REF!</v>
      </c>
      <c r="E11" s="430" t="s">
        <v>344</v>
      </c>
      <c r="F11" s="421" t="e">
        <f>D11</f>
        <v>#REF!</v>
      </c>
      <c r="H11" s="431" t="e">
        <f>ROUND(('Sch-1'!N26-'Sch-1 Dis'!G23)+('Sch-2'!J23-'Sch-2 Dis'!G17),0)</f>
        <v>#REF!</v>
      </c>
    </row>
    <row r="12" spans="1:8" s="409" customFormat="1" ht="21.95" customHeight="1">
      <c r="A12" s="416">
        <v>7</v>
      </c>
      <c r="B12" s="427" t="s">
        <v>350</v>
      </c>
      <c r="C12" s="418"/>
      <c r="D12" s="412" t="e">
        <f>D10-D11</f>
        <v>#REF!</v>
      </c>
      <c r="E12" s="420"/>
      <c r="F12" s="426" t="e">
        <f>F10-F11</f>
        <v>#REF!</v>
      </c>
      <c r="G12" s="432"/>
    </row>
    <row r="13" spans="1:8" s="409" customFormat="1" ht="21.95" customHeight="1">
      <c r="A13" s="416">
        <v>8</v>
      </c>
      <c r="B13" s="417" t="s">
        <v>351</v>
      </c>
      <c r="C13" s="418"/>
      <c r="D13" s="429"/>
      <c r="E13" s="420"/>
      <c r="F13" s="421"/>
    </row>
    <row r="14" spans="1:8" s="409" customFormat="1" ht="21.95" customHeight="1">
      <c r="A14" s="416" t="s">
        <v>344</v>
      </c>
      <c r="B14" s="417" t="s">
        <v>352</v>
      </c>
      <c r="C14" s="433"/>
      <c r="D14" s="434" t="e">
        <f>'Sch-4 Dis'!D14:E14</f>
        <v>#REF!</v>
      </c>
      <c r="E14" s="435"/>
      <c r="F14" s="414">
        <f>F32</f>
        <v>0</v>
      </c>
      <c r="G14" s="422"/>
    </row>
    <row r="15" spans="1:8" s="409" customFormat="1" ht="21.95" customHeight="1">
      <c r="A15" s="416"/>
      <c r="B15" s="417" t="s">
        <v>353</v>
      </c>
      <c r="C15" s="418"/>
      <c r="D15" s="434" t="e">
        <f>'Sch-4 Dis'!D17:E17</f>
        <v>#REF!</v>
      </c>
      <c r="E15" s="436"/>
      <c r="F15" s="414" t="e">
        <f>F34</f>
        <v>#REF!</v>
      </c>
      <c r="G15" s="422"/>
    </row>
    <row r="16" spans="1:8" s="409" customFormat="1" ht="21.95" customHeight="1">
      <c r="A16" s="416"/>
      <c r="B16" s="417" t="s">
        <v>354</v>
      </c>
      <c r="C16" s="418"/>
      <c r="D16" s="434" t="e">
        <f>'Sch-4 Dis'!D22:E22</f>
        <v>#REF!</v>
      </c>
      <c r="E16" s="436"/>
      <c r="F16" s="414" t="e">
        <f>F35</f>
        <v>#REF!</v>
      </c>
      <c r="G16" s="422"/>
    </row>
    <row r="17" spans="1:12" s="409" customFormat="1" ht="21.95" customHeight="1">
      <c r="A17" s="416"/>
      <c r="B17" s="417" t="s">
        <v>355</v>
      </c>
      <c r="C17" s="418"/>
      <c r="D17" s="434" t="e">
        <f>SUM('Sch-4 Dis'!D27:E27,'Sch-4 Dis'!D30:E30)</f>
        <v>#REF!</v>
      </c>
      <c r="E17" s="436"/>
      <c r="F17" s="414" t="e">
        <f>F38</f>
        <v>#REF!</v>
      </c>
      <c r="G17" s="422"/>
    </row>
    <row r="18" spans="1:12" s="409" customFormat="1" ht="21.95" customHeight="1">
      <c r="A18" s="416"/>
      <c r="B18" s="417" t="s">
        <v>356</v>
      </c>
      <c r="C18" s="418"/>
      <c r="D18" s="423" t="e">
        <f>'Sch-4'!#REF!</f>
        <v>#REF!</v>
      </c>
      <c r="E18" s="413"/>
      <c r="F18" s="414" t="e">
        <f>F36</f>
        <v>#REF!</v>
      </c>
    </row>
    <row r="19" spans="1:12" s="409" customFormat="1" ht="27" customHeight="1">
      <c r="A19" s="416"/>
      <c r="B19" s="417" t="s">
        <v>357</v>
      </c>
      <c r="C19" s="437"/>
      <c r="D19" s="438" t="e">
        <f>SUM(D14,D15,D16,D17,D18)</f>
        <v>#REF!</v>
      </c>
      <c r="E19" s="439"/>
      <c r="F19" s="437" t="e">
        <f>SUM(F14:F18)</f>
        <v>#REF!</v>
      </c>
      <c r="G19" s="422"/>
    </row>
    <row r="20" spans="1:12" s="409" customFormat="1" ht="33.75" customHeight="1">
      <c r="A20" s="416">
        <v>8</v>
      </c>
      <c r="B20" s="417" t="s">
        <v>358</v>
      </c>
      <c r="C20" s="418"/>
      <c r="D20" s="412" t="e">
        <f>D10+D19</f>
        <v>#REF!</v>
      </c>
      <c r="E20" s="440" t="s">
        <v>344</v>
      </c>
      <c r="F20" s="441" t="e">
        <f>F10+F19</f>
        <v>#REF!</v>
      </c>
      <c r="G20" s="422"/>
    </row>
    <row r="21" spans="1:12" s="409" customFormat="1" ht="51" customHeight="1">
      <c r="A21" s="416">
        <v>9</v>
      </c>
      <c r="B21" s="417" t="s">
        <v>359</v>
      </c>
      <c r="C21" s="418"/>
      <c r="D21" s="429">
        <f>'Sch-1'!N25</f>
        <v>0</v>
      </c>
      <c r="E21" s="420"/>
      <c r="F21" s="421">
        <f>D21</f>
        <v>0</v>
      </c>
    </row>
    <row r="22" spans="1:12" s="447" customFormat="1" ht="23.25" customHeight="1">
      <c r="A22" s="442" t="s">
        <v>344</v>
      </c>
      <c r="B22" s="443" t="s">
        <v>344</v>
      </c>
      <c r="C22" s="443"/>
      <c r="D22" s="444"/>
      <c r="E22" s="445"/>
      <c r="F22" s="446"/>
    </row>
    <row r="23" spans="1:12" s="409" customFormat="1" ht="18.75" customHeight="1">
      <c r="A23" s="448" t="s">
        <v>360</v>
      </c>
      <c r="B23" s="818" t="s">
        <v>361</v>
      </c>
      <c r="C23" s="818"/>
      <c r="D23" s="818"/>
      <c r="E23" s="818"/>
      <c r="F23" s="825"/>
    </row>
    <row r="24" spans="1:12" s="409" customFormat="1" ht="18.75" customHeight="1">
      <c r="A24" s="448"/>
      <c r="B24" s="826" t="e">
        <f>H24&amp;" "&amp;G24&amp;" "&amp;I24&amp;" "&amp;J24&amp;"%"&amp; " as"&amp;" "&amp;K24&amp; " "&amp;L24</f>
        <v>#REF!</v>
      </c>
      <c r="C24" s="827"/>
      <c r="D24" s="827"/>
      <c r="E24" s="827"/>
      <c r="F24" s="828"/>
      <c r="G24" s="450" t="str">
        <f>IF('Sch-4'!D15=0,"",'Sch-4'!D15)</f>
        <v/>
      </c>
      <c r="H24" s="451" t="s">
        <v>362</v>
      </c>
      <c r="I24" s="451" t="e">
        <f>IF(J24="","","@")</f>
        <v>#REF!</v>
      </c>
      <c r="J24" s="452" t="e">
        <f>IF('Sch-4'!#REF!*100=0,"",'Sch-4'!#REF!*100)</f>
        <v>#REF!</v>
      </c>
      <c r="K24" s="453" t="e">
        <f>IF(OR(L24=0,L24=""),"","Rs.")</f>
        <v>#REF!</v>
      </c>
      <c r="L24" s="454" t="e">
        <f>IF(D14=0,"",D14)</f>
        <v>#REF!</v>
      </c>
    </row>
    <row r="25" spans="1:12" s="409" customFormat="1" ht="19.5" customHeight="1">
      <c r="B25" s="826" t="e">
        <f>H25&amp;" "&amp;G25&amp;" "&amp;I25&amp;" "&amp;J25&amp;"%"&amp; " as"&amp;" "&amp;K25&amp; " "&amp;L25</f>
        <v>#REF!</v>
      </c>
      <c r="C25" s="827"/>
      <c r="D25" s="827"/>
      <c r="E25" s="827"/>
      <c r="F25" s="828"/>
      <c r="G25" s="450" t="str">
        <f>IF('Sch-4'!D17=0,"",'Sch-4'!D17)</f>
        <v/>
      </c>
      <c r="H25" s="451" t="s">
        <v>363</v>
      </c>
      <c r="I25" s="451" t="e">
        <f>IF(J25="","","@")</f>
        <v>#REF!</v>
      </c>
      <c r="J25" s="452" t="e">
        <f>IF('Sch-4'!#REF!*100=0,"",'Sch-4'!#REF!*100)</f>
        <v>#REF!</v>
      </c>
      <c r="K25" s="453" t="e">
        <f>IF(OR(L25=0,L25=""),"","Rs.")</f>
        <v>#REF!</v>
      </c>
      <c r="L25" s="454" t="e">
        <f>IF(D15=0,"",D15)</f>
        <v>#REF!</v>
      </c>
    </row>
    <row r="26" spans="1:12" s="409" customFormat="1" ht="19.5" customHeight="1">
      <c r="B26" s="826" t="e">
        <f>H26&amp;" "&amp;G26&amp;" "&amp;I26&amp;" "&amp;J26&amp;"%"&amp; " as"&amp;" "&amp;K26&amp; " "&amp;L26</f>
        <v>#REF!</v>
      </c>
      <c r="C26" s="827"/>
      <c r="D26" s="827"/>
      <c r="E26" s="827"/>
      <c r="F26" s="828"/>
      <c r="G26" s="450" t="e">
        <f>IF('Sch-4'!#REF!=0,"",'Sch-4'!#REF!)</f>
        <v>#REF!</v>
      </c>
      <c r="H26" s="451" t="s">
        <v>364</v>
      </c>
      <c r="I26" s="451" t="e">
        <f>IF(J26="","","@")</f>
        <v>#REF!</v>
      </c>
      <c r="J26" s="452" t="e">
        <f>IF('Sch-4'!#REF!*100=0,"",'Sch-4'!#REF!*100)</f>
        <v>#REF!</v>
      </c>
      <c r="K26" s="453" t="e">
        <f>IF(OR(L26=0,L26=""),"","Rs.")</f>
        <v>#REF!</v>
      </c>
      <c r="L26" s="454" t="e">
        <f>IF(D16=0,"",D16)</f>
        <v>#REF!</v>
      </c>
    </row>
    <row r="27" spans="1:12" s="409" customFormat="1" ht="19.5" customHeight="1">
      <c r="B27" s="826" t="e">
        <f>H27&amp;" "&amp;G27&amp;" "&amp;I27&amp;" "&amp;J27&amp; " as"&amp;" "&amp;K27&amp; " "&amp;L27</f>
        <v>#REF!</v>
      </c>
      <c r="C27" s="827"/>
      <c r="D27" s="827"/>
      <c r="E27" s="827"/>
      <c r="F27" s="828"/>
      <c r="G27" s="450" t="e">
        <f>IF('Sch-4'!#REF!=0,"",'Sch-4'!#REF!)</f>
        <v>#REF!</v>
      </c>
      <c r="H27" s="451" t="s">
        <v>365</v>
      </c>
      <c r="I27" s="451"/>
      <c r="J27" s="455"/>
      <c r="K27" s="453" t="e">
        <f>IF(OR(L27=0,L27=""),"","Rs.")</f>
        <v>#REF!</v>
      </c>
      <c r="L27" s="454" t="e">
        <f>IF(D17=0,"",D17)</f>
        <v>#REF!</v>
      </c>
    </row>
    <row r="28" spans="1:12" s="409" customFormat="1" ht="19.5" customHeight="1">
      <c r="B28" s="826" t="e">
        <f>H28&amp;" "&amp;G28&amp;" "&amp;I28&amp;" "&amp;J28&amp; " as"&amp;" "&amp;K28&amp; " "&amp;L28</f>
        <v>#REF!</v>
      </c>
      <c r="C28" s="827"/>
      <c r="D28" s="827"/>
      <c r="E28" s="827"/>
      <c r="F28" s="828"/>
      <c r="G28" s="450" t="e">
        <f>IF('Sch-4'!#REF!=0,"",'Sch-4'!#REF!)</f>
        <v>#REF!</v>
      </c>
      <c r="H28" s="449" t="s">
        <v>366</v>
      </c>
      <c r="I28" s="449"/>
      <c r="J28" s="449"/>
      <c r="K28" s="449" t="e">
        <f>IF(OR(L28=0,L28=""),"","Rs.")</f>
        <v>#REF!</v>
      </c>
      <c r="L28" s="456" t="e">
        <f>IF(D18=0,"",D18)</f>
        <v>#REF!</v>
      </c>
    </row>
    <row r="29" spans="1:12" s="409" customFormat="1" ht="19.5" customHeight="1">
      <c r="B29" s="819"/>
      <c r="C29" s="819"/>
      <c r="D29" s="819"/>
      <c r="E29" s="819"/>
      <c r="F29" s="820"/>
    </row>
    <row r="30" spans="1:12" s="458" customFormat="1" ht="59.25" customHeight="1">
      <c r="A30" s="457" t="s">
        <v>367</v>
      </c>
      <c r="B30" s="832" t="s">
        <v>368</v>
      </c>
      <c r="C30" s="833"/>
      <c r="D30" s="833"/>
      <c r="E30" s="833"/>
      <c r="F30" s="834"/>
    </row>
    <row r="31" spans="1:12" s="409" customFormat="1" ht="19.5" customHeight="1">
      <c r="A31" s="459" t="s">
        <v>369</v>
      </c>
      <c r="B31" s="818" t="s">
        <v>370</v>
      </c>
      <c r="C31" s="818"/>
      <c r="D31" s="818"/>
      <c r="E31" s="449" t="s">
        <v>371</v>
      </c>
      <c r="F31" s="454">
        <f>'Sch-1'!N24</f>
        <v>0</v>
      </c>
    </row>
    <row r="32" spans="1:12" s="409" customFormat="1" ht="19.5" customHeight="1">
      <c r="A32" s="459" t="s">
        <v>372</v>
      </c>
      <c r="B32" s="451" t="s">
        <v>373</v>
      </c>
      <c r="C32" s="460"/>
      <c r="D32" s="461">
        <v>0.10299999999999999</v>
      </c>
      <c r="E32" s="449" t="s">
        <v>371</v>
      </c>
      <c r="F32" s="454">
        <f>ROUND(D32*F31,0)</f>
        <v>0</v>
      </c>
      <c r="H32" s="818"/>
      <c r="I32" s="818"/>
      <c r="J32" s="818"/>
    </row>
    <row r="33" spans="1:10" s="409" customFormat="1" ht="19.5" customHeight="1">
      <c r="A33" s="462" t="s">
        <v>374</v>
      </c>
      <c r="B33" s="451" t="s">
        <v>332</v>
      </c>
      <c r="C33" s="460"/>
      <c r="D33" s="463" t="e">
        <f>'Sch-4 Dis'!C19</f>
        <v>#REF!</v>
      </c>
      <c r="E33" s="449"/>
      <c r="F33" s="454" t="e">
        <f>D33</f>
        <v>#REF!</v>
      </c>
      <c r="H33" s="449"/>
      <c r="I33" s="449"/>
      <c r="J33" s="449"/>
    </row>
    <row r="34" spans="1:10" s="409" customFormat="1" ht="19.5" customHeight="1">
      <c r="A34" s="462" t="s">
        <v>375</v>
      </c>
      <c r="B34" s="451" t="s">
        <v>376</v>
      </c>
      <c r="D34" s="461">
        <v>0</v>
      </c>
      <c r="E34" s="449" t="s">
        <v>371</v>
      </c>
      <c r="F34" s="454" t="e">
        <f>ROUND((F33+(F33*D32))*D34,0)</f>
        <v>#REF!</v>
      </c>
    </row>
    <row r="35" spans="1:10" s="409" customFormat="1" ht="19.5" customHeight="1">
      <c r="A35" s="462" t="s">
        <v>377</v>
      </c>
      <c r="B35" s="451" t="s">
        <v>378</v>
      </c>
      <c r="C35" s="449"/>
      <c r="D35" s="461">
        <v>0</v>
      </c>
      <c r="E35" s="449"/>
      <c r="F35" s="454" t="e">
        <f>ROUND(((F31-F33)+((F31-F33)*D32))*D35,0)</f>
        <v>#REF!</v>
      </c>
    </row>
    <row r="36" spans="1:10" s="409" customFormat="1" ht="19.5" customHeight="1">
      <c r="A36" s="462" t="s">
        <v>379</v>
      </c>
      <c r="B36" s="453" t="s">
        <v>380</v>
      </c>
      <c r="C36" s="449"/>
      <c r="D36" s="449"/>
      <c r="E36" s="449" t="s">
        <v>371</v>
      </c>
      <c r="F36" s="464" t="e">
        <f>L28</f>
        <v>#REF!</v>
      </c>
    </row>
    <row r="37" spans="1:10" s="409" customFormat="1" ht="19.5" customHeight="1">
      <c r="A37" s="462" t="s">
        <v>381</v>
      </c>
      <c r="B37" s="818" t="s">
        <v>382</v>
      </c>
      <c r="C37" s="818"/>
      <c r="D37" s="818"/>
      <c r="E37" s="449" t="s">
        <v>371</v>
      </c>
      <c r="F37" s="465" t="e">
        <f>SUM(F31,F32,F34,F35,F36)</f>
        <v>#REF!</v>
      </c>
    </row>
    <row r="38" spans="1:10" s="409" customFormat="1" ht="19.5" customHeight="1">
      <c r="A38" s="462" t="s">
        <v>383</v>
      </c>
      <c r="B38" s="453" t="s">
        <v>384</v>
      </c>
      <c r="C38" s="449"/>
      <c r="D38" s="461"/>
      <c r="E38" s="449" t="s">
        <v>371</v>
      </c>
      <c r="F38" s="464" t="e">
        <f>ROUND(D38*F37,0)</f>
        <v>#REF!</v>
      </c>
    </row>
    <row r="39" spans="1:10" s="409" customFormat="1" ht="19.5" customHeight="1">
      <c r="A39" s="459"/>
      <c r="B39" s="449"/>
      <c r="C39" s="449"/>
      <c r="D39" s="449"/>
      <c r="E39" s="449"/>
      <c r="F39" s="466"/>
    </row>
    <row r="40" spans="1:10" s="409" customFormat="1" ht="15" customHeight="1">
      <c r="A40" s="459"/>
      <c r="B40" s="449"/>
      <c r="C40" s="449"/>
      <c r="D40" s="449"/>
      <c r="E40" s="449"/>
      <c r="F40" s="466"/>
    </row>
    <row r="41" spans="1:10" s="409" customFormat="1" ht="15" customHeight="1">
      <c r="A41" s="459"/>
      <c r="B41" s="449"/>
      <c r="C41" s="449"/>
      <c r="D41" s="449"/>
      <c r="E41" s="449"/>
      <c r="F41" s="466"/>
    </row>
    <row r="42" spans="1:10" s="409" customFormat="1" ht="19.5" customHeight="1">
      <c r="A42" s="459"/>
      <c r="B42" s="449"/>
      <c r="C42" s="449"/>
      <c r="D42" s="449"/>
      <c r="E42" s="449"/>
      <c r="F42" s="466"/>
    </row>
    <row r="43" spans="1:10" ht="49.5" customHeight="1">
      <c r="A43" s="829" t="str">
        <f>Cover!B2</f>
        <v>Circuit Breaker Package -CB02 associated with Bulk Procurement of Substation.</v>
      </c>
      <c r="B43" s="829"/>
      <c r="C43" s="829"/>
      <c r="D43" s="830" t="s">
        <v>385</v>
      </c>
      <c r="E43" s="831"/>
      <c r="F43" s="410" t="s">
        <v>386</v>
      </c>
    </row>
    <row r="46" spans="1:10">
      <c r="A46" s="467"/>
    </row>
  </sheetData>
  <customSheetViews>
    <customSheetView guid="{01BD8524-9381-4704-9D50-6C848948AE2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9"/>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B1:F1"/>
    <mergeCell ref="D3:F3"/>
    <mergeCell ref="A4:C4"/>
    <mergeCell ref="D4:F4"/>
    <mergeCell ref="H32:J32"/>
    <mergeCell ref="B29:F29"/>
    <mergeCell ref="B5:C5"/>
    <mergeCell ref="E5:F5"/>
    <mergeCell ref="B23:F23"/>
    <mergeCell ref="B24:F24"/>
    <mergeCell ref="B25:F25"/>
  </mergeCells>
  <phoneticPr fontId="30" type="noConversion"/>
  <printOptions horizontalCentered="1"/>
  <pageMargins left="0.79" right="0.37" top="0.65" bottom="0.45" header="0.38" footer="0"/>
  <pageSetup paperSize="9" scale="87" fitToHeight="0" orientation="portrait" horizontalDpi="1200" verticalDpi="1200" r:id="rId30"/>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70" customWidth="1"/>
    <col min="4" max="4" width="34.625" customWidth="1"/>
    <col min="5" max="5" width="26.5" customWidth="1"/>
    <col min="7" max="7" width="15.25" customWidth="1"/>
    <col min="12" max="12" width="18.25" customWidth="1"/>
  </cols>
  <sheetData>
    <row r="1" spans="1:12" ht="33">
      <c r="G1" s="471" t="str">
        <f>'Q &amp; C'!G24</f>
        <v/>
      </c>
      <c r="H1" s="451" t="str">
        <f>'Q &amp; C'!H24</f>
        <v xml:space="preserve">Excise Duty </v>
      </c>
      <c r="I1" s="451" t="e">
        <f>'Q &amp; C'!I24</f>
        <v>#REF!</v>
      </c>
      <c r="J1" s="455" t="e">
        <f>'Q &amp; C'!J24</f>
        <v>#REF!</v>
      </c>
      <c r="K1" s="449" t="e">
        <f>'Q &amp; C'!K24</f>
        <v>#REF!</v>
      </c>
      <c r="L1" s="454" t="e">
        <f>'Q &amp; C'!L24</f>
        <v>#REF!</v>
      </c>
    </row>
    <row r="2" spans="1:12">
      <c r="A2" s="472" t="s">
        <v>196</v>
      </c>
      <c r="B2" s="472" t="s">
        <v>387</v>
      </c>
      <c r="C2" s="473" t="s">
        <v>388</v>
      </c>
      <c r="D2" s="472" t="s">
        <v>389</v>
      </c>
      <c r="E2" s="472" t="s">
        <v>390</v>
      </c>
      <c r="G2" s="474" t="str">
        <f>'Q &amp; C'!G25</f>
        <v/>
      </c>
      <c r="H2" s="474" t="str">
        <f>'Q &amp; C'!H25</f>
        <v xml:space="preserve">CST </v>
      </c>
      <c r="I2" s="474" t="e">
        <f>'Q &amp; C'!I25</f>
        <v>#REF!</v>
      </c>
      <c r="J2" s="474" t="e">
        <f>'Q &amp; C'!J25</f>
        <v>#REF!</v>
      </c>
      <c r="K2" s="474" t="e">
        <f>'Q &amp; C'!K25</f>
        <v>#REF!</v>
      </c>
      <c r="L2" s="474" t="e">
        <f>'Q &amp; C'!L25</f>
        <v>#REF!</v>
      </c>
    </row>
    <row r="3" spans="1:12" ht="23.25" customHeight="1">
      <c r="A3" s="475">
        <v>1</v>
      </c>
      <c r="B3" s="476" t="s">
        <v>391</v>
      </c>
      <c r="C3" s="477" t="s">
        <v>392</v>
      </c>
      <c r="D3" s="478"/>
      <c r="E3" s="478"/>
      <c r="G3" s="474" t="e">
        <f>'Q &amp; C'!G26</f>
        <v>#REF!</v>
      </c>
      <c r="H3" s="474" t="str">
        <f>'Q &amp; C'!H26</f>
        <v xml:space="preserve">VAT </v>
      </c>
      <c r="I3" s="474" t="e">
        <f>'Q &amp; C'!I26</f>
        <v>#REF!</v>
      </c>
      <c r="J3" s="474" t="e">
        <f>'Q &amp; C'!J26</f>
        <v>#REF!</v>
      </c>
      <c r="K3" s="474" t="e">
        <f>'Q &amp; C'!K26</f>
        <v>#REF!</v>
      </c>
      <c r="L3" s="474" t="e">
        <f>'Q &amp; C'!L26</f>
        <v>#REF!</v>
      </c>
    </row>
    <row r="4" spans="1:12" ht="30" customHeight="1">
      <c r="A4" s="478"/>
      <c r="B4" s="478"/>
      <c r="C4" s="479" t="s">
        <v>393</v>
      </c>
      <c r="D4" s="476" t="e">
        <f>H1&amp;" "&amp;G1&amp;" "&amp;I1&amp;" "&amp;J1&amp;"%"&amp; " as"&amp;" "&amp;K1&amp; " "&amp;L1</f>
        <v>#REF!</v>
      </c>
      <c r="E4" s="476"/>
      <c r="G4" s="474" t="e">
        <f>'Q &amp; C'!G27</f>
        <v>#REF!</v>
      </c>
      <c r="H4" s="474" t="str">
        <f>'Q &amp; C'!H27</f>
        <v>Entry Tax/ Octroi</v>
      </c>
      <c r="I4" s="480"/>
      <c r="J4" s="480"/>
      <c r="K4" s="474" t="e">
        <f>'Q &amp; C'!K27</f>
        <v>#REF!</v>
      </c>
      <c r="L4" s="474" t="e">
        <f>'Q &amp; C'!L27</f>
        <v>#REF!</v>
      </c>
    </row>
    <row r="5" spans="1:12" ht="40.5" customHeight="1">
      <c r="A5" s="478"/>
      <c r="B5" s="478"/>
      <c r="C5" s="479" t="s">
        <v>394</v>
      </c>
      <c r="D5" s="476" t="e">
        <f>H2&amp;" "&amp;G2&amp;" "&amp;I2&amp;" "&amp;J2&amp;"%"&amp; " as"&amp;" "&amp;K2&amp; " "&amp;L2</f>
        <v>#REF!</v>
      </c>
      <c r="E5" s="476"/>
      <c r="G5" s="474" t="e">
        <f>'Q &amp; C'!G28</f>
        <v>#REF!</v>
      </c>
      <c r="H5" s="474" t="str">
        <f>'Q &amp; C'!H28</f>
        <v xml:space="preserve">Others </v>
      </c>
      <c r="I5" s="480"/>
      <c r="J5" s="480"/>
      <c r="K5" s="474" t="e">
        <f>'Q &amp; C'!K28</f>
        <v>#REF!</v>
      </c>
      <c r="L5" s="474" t="e">
        <f>'Q &amp; C'!L28</f>
        <v>#REF!</v>
      </c>
    </row>
    <row r="6" spans="1:12" ht="42" customHeight="1">
      <c r="A6" s="478"/>
      <c r="B6" s="478"/>
      <c r="C6" s="479" t="s">
        <v>395</v>
      </c>
      <c r="D6" s="476" t="e">
        <f>H3&amp;" "&amp;G3&amp;" "&amp;I3&amp;" "&amp;J3&amp;"%"&amp; " as"&amp;" "&amp;K3&amp; " "&amp;L3</f>
        <v>#REF!</v>
      </c>
      <c r="E6" s="476"/>
      <c r="G6" s="474"/>
      <c r="H6" s="474"/>
      <c r="I6" s="474"/>
      <c r="J6" s="474"/>
      <c r="K6" s="474"/>
      <c r="L6" s="474"/>
    </row>
    <row r="7" spans="1:12" ht="59.25" customHeight="1">
      <c r="A7" s="478"/>
      <c r="B7" s="478"/>
      <c r="C7" s="479" t="s">
        <v>396</v>
      </c>
      <c r="D7" s="476" t="e">
        <f>H4&amp;" "&amp;G4&amp;" "&amp;I4&amp;" "&amp;J4&amp; " as"&amp;" "&amp;K4&amp; " "&amp;L4</f>
        <v>#REF!</v>
      </c>
      <c r="E7" s="476"/>
    </row>
    <row r="8" spans="1:12" ht="27">
      <c r="A8" s="478"/>
      <c r="B8" s="478"/>
      <c r="C8" s="479" t="s">
        <v>397</v>
      </c>
      <c r="D8" s="476" t="e">
        <f>H5&amp;" "&amp;G5&amp;" "&amp;I5&amp;" "&amp;J5&amp; " as"&amp;" "&amp;K5&amp; " "&amp;L5</f>
        <v>#REF!</v>
      </c>
      <c r="E8" s="476"/>
    </row>
    <row r="9" spans="1:12" ht="40.5">
      <c r="A9" s="478"/>
      <c r="B9" s="478"/>
      <c r="C9" s="479" t="s">
        <v>398</v>
      </c>
      <c r="D9" s="476"/>
      <c r="E9" s="476"/>
    </row>
    <row r="10" spans="1:12" ht="94.5">
      <c r="A10" s="478"/>
      <c r="B10" s="478"/>
      <c r="C10" s="479" t="s">
        <v>399</v>
      </c>
      <c r="D10" s="476"/>
      <c r="E10" s="476"/>
    </row>
    <row r="11" spans="1:12" ht="67.5">
      <c r="A11" s="478"/>
      <c r="B11" s="478"/>
      <c r="C11" s="479" t="s">
        <v>400</v>
      </c>
      <c r="D11" s="476"/>
      <c r="E11" s="476"/>
    </row>
    <row r="12" spans="1:12" ht="99">
      <c r="A12" s="481">
        <v>2</v>
      </c>
      <c r="B12" s="482" t="s">
        <v>401</v>
      </c>
      <c r="C12" s="483" t="s">
        <v>402</v>
      </c>
      <c r="D12" s="482"/>
      <c r="E12" s="482"/>
    </row>
    <row r="13" spans="1:12">
      <c r="C13" s="484"/>
      <c r="D13" s="484"/>
      <c r="E13" s="484"/>
    </row>
    <row r="14" spans="1:12">
      <c r="C14" s="484"/>
      <c r="D14" s="484"/>
      <c r="E14" s="484"/>
    </row>
    <row r="15" spans="1:12">
      <c r="C15" s="484"/>
      <c r="D15" s="484"/>
      <c r="E15" s="484"/>
    </row>
    <row r="16" spans="1:12">
      <c r="C16" s="484"/>
      <c r="D16" s="484"/>
      <c r="E16" s="484"/>
    </row>
    <row r="17" spans="3:5">
      <c r="C17" s="484"/>
      <c r="D17" s="484"/>
      <c r="E17" s="485"/>
    </row>
    <row r="18" spans="3:5">
      <c r="C18" s="484"/>
      <c r="D18" s="484"/>
      <c r="E18" s="484"/>
    </row>
    <row r="19" spans="3:5">
      <c r="C19" s="484"/>
      <c r="D19" s="484"/>
      <c r="E19" s="484"/>
    </row>
    <row r="20" spans="3:5">
      <c r="C20" s="484"/>
      <c r="D20" s="484"/>
      <c r="E20" s="484"/>
    </row>
    <row r="21" spans="3:5">
      <c r="C21" s="484"/>
      <c r="D21" s="484"/>
      <c r="E21" s="484"/>
    </row>
    <row r="22" spans="3:5">
      <c r="C22" s="484"/>
      <c r="D22" s="484"/>
      <c r="E22" s="484"/>
    </row>
    <row r="23" spans="3:5">
      <c r="C23" s="484"/>
      <c r="D23" s="484"/>
      <c r="E23" s="484"/>
    </row>
    <row r="24" spans="3:5">
      <c r="C24" s="484"/>
      <c r="D24" s="484"/>
      <c r="E24" s="484"/>
    </row>
    <row r="25" spans="3:5">
      <c r="C25" s="484"/>
      <c r="D25" s="484"/>
      <c r="E25" s="484"/>
    </row>
    <row r="26" spans="3:5">
      <c r="C26" s="484"/>
      <c r="D26" s="484"/>
      <c r="E26" s="484"/>
    </row>
  </sheetData>
  <customSheetViews>
    <customSheetView guid="{01BD8524-9381-4704-9D50-6C848948AE22}" scale="80" showPageBreaks="1" printArea="1" state="hidden" view="pageBreakPreview" topLeftCell="B7">
      <selection activeCell="I10" sqref="I10"/>
      <pageMargins left="0.7" right="0.7" top="0.75" bottom="0.75" header="0.3" footer="0.3"/>
      <pageSetup scale="99" orientation="landscape" r:id="rId1"/>
    </customSheetView>
    <customSheetView guid="{87981F99-33D2-48F3-9138-10E7D5F1DFD3}" scale="80" showPageBreaks="1" printArea="1" state="hidden" view="pageBreakPreview" topLeftCell="B7">
      <selection activeCell="I10" sqref="I10"/>
      <pageMargins left="0.7" right="0.7" top="0.75" bottom="0.75" header="0.3" footer="0.3"/>
      <pageSetup scale="99" orientation="landscape" r:id="rId2"/>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3"/>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4"/>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5"/>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6"/>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7"/>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8"/>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9"/>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0"/>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1"/>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2"/>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3"/>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4"/>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5"/>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6"/>
      <headerFooter alignWithMargins="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7"/>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8"/>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9"/>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20"/>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21"/>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2"/>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23"/>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24"/>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5"/>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26"/>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27"/>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28"/>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9"/>
    </customSheetView>
  </customSheetViews>
  <phoneticPr fontId="30" type="noConversion"/>
  <pageMargins left="0.7" right="0.7" top="0.75" bottom="0.75" header="0.3" footer="0.3"/>
  <pageSetup scale="99" orientation="landscape"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49" customWidth="1"/>
    <col min="2" max="2" width="10.375" style="149" customWidth="1"/>
    <col min="3" max="16384" width="8" style="149"/>
  </cols>
  <sheetData>
    <row r="1" spans="1:4" s="147" customFormat="1" ht="30" customHeight="1">
      <c r="A1" s="835">
        <f>'Bid Form 2nd Envelope'!AB17</f>
        <v>0</v>
      </c>
      <c r="B1" s="835"/>
    </row>
    <row r="2" spans="1:4" s="147" customFormat="1" ht="30" customHeight="1">
      <c r="A2" s="148"/>
    </row>
    <row r="3" spans="1:4">
      <c r="A3" s="148"/>
    </row>
    <row r="4" spans="1:4">
      <c r="A4" s="146" t="str">
        <f>IF(OR((A1&gt;9999999999),(A1&lt;0)),"Invalid Entry - More than 1000 crore OR -ve value",IF(A1=0, "Rs. Zero Only ",+CONCATENATE("Rs. ", B11,D11,B10,D10,B9,D9,B8,D8,B7,D7,B6," Only")))</f>
        <v xml:space="preserve">Rs. Zero Only </v>
      </c>
    </row>
    <row r="5" spans="1:4">
      <c r="A5" s="148"/>
    </row>
    <row r="6" spans="1:4">
      <c r="A6" s="145">
        <f>-INT(A1/100)*100+ROUND(A1,0)</f>
        <v>0</v>
      </c>
      <c r="B6" s="149" t="str">
        <f t="shared" ref="B6:B11" si="0">IF(A6=0,"",LOOKUP(A6,$A$13:$A$112,$B$13:$B$112))</f>
        <v/>
      </c>
      <c r="D6" s="146"/>
    </row>
    <row r="7" spans="1:4">
      <c r="A7" s="145">
        <f>-INT(A1/1000)*10+INT(A1/100)</f>
        <v>0</v>
      </c>
      <c r="B7" s="149" t="str">
        <f t="shared" si="0"/>
        <v/>
      </c>
      <c r="D7" s="146" t="str">
        <f>+IF(B7="",""," Hundred ")</f>
        <v/>
      </c>
    </row>
    <row r="8" spans="1:4">
      <c r="A8" s="145">
        <f>-INT(A1/100000)*100+INT(A1/1000)</f>
        <v>0</v>
      </c>
      <c r="B8" s="149" t="str">
        <f t="shared" si="0"/>
        <v/>
      </c>
      <c r="D8" s="146" t="str">
        <f>IF((B8=""),IF(C8="",""," Thousand ")," Thousand ")</f>
        <v/>
      </c>
    </row>
    <row r="9" spans="1:4">
      <c r="A9" s="145">
        <f>-INT(A1/10000000)*100+INT(A1/100000)</f>
        <v>0</v>
      </c>
      <c r="B9" s="149" t="str">
        <f t="shared" si="0"/>
        <v/>
      </c>
      <c r="D9" s="146" t="str">
        <f>IF((B9=""),IF(C9="",""," Lac ")," Lac ")</f>
        <v/>
      </c>
    </row>
    <row r="10" spans="1:4">
      <c r="A10" s="145">
        <f>-INT(A1/1000000000)*100+INT(A1/10000000)</f>
        <v>0</v>
      </c>
      <c r="B10" s="150" t="str">
        <f t="shared" si="0"/>
        <v/>
      </c>
      <c r="D10" s="146" t="str">
        <f>IF((B10=""),IF(C10="",""," Crore ")," Crore ")</f>
        <v/>
      </c>
    </row>
    <row r="11" spans="1:4">
      <c r="A11" s="151">
        <f>-INT(A1/10000000000)*1000+INT(A1/1000000000)</f>
        <v>0</v>
      </c>
      <c r="B11" s="150" t="str">
        <f t="shared" si="0"/>
        <v/>
      </c>
      <c r="D11" s="146" t="str">
        <f>IF((B11=""),IF(C11="",""," Hundred ")," Hundred ")</f>
        <v/>
      </c>
    </row>
    <row r="13" spans="1:4">
      <c r="A13" s="152">
        <v>1</v>
      </c>
      <c r="B13" s="153" t="s">
        <v>17</v>
      </c>
    </row>
    <row r="14" spans="1:4">
      <c r="A14" s="152">
        <v>2</v>
      </c>
      <c r="B14" s="153" t="s">
        <v>18</v>
      </c>
    </row>
    <row r="15" spans="1:4">
      <c r="A15" s="152">
        <v>3</v>
      </c>
      <c r="B15" s="153" t="s">
        <v>19</v>
      </c>
    </row>
    <row r="16" spans="1:4">
      <c r="A16" s="152">
        <v>4</v>
      </c>
      <c r="B16" s="153" t="s">
        <v>20</v>
      </c>
    </row>
    <row r="17" spans="1:2">
      <c r="A17" s="152">
        <v>5</v>
      </c>
      <c r="B17" s="153" t="s">
        <v>21</v>
      </c>
    </row>
    <row r="18" spans="1:2">
      <c r="A18" s="152">
        <v>6</v>
      </c>
      <c r="B18" s="153" t="s">
        <v>22</v>
      </c>
    </row>
    <row r="19" spans="1:2">
      <c r="A19" s="152">
        <v>7</v>
      </c>
      <c r="B19" s="153" t="s">
        <v>23</v>
      </c>
    </row>
    <row r="20" spans="1:2">
      <c r="A20" s="152">
        <v>8</v>
      </c>
      <c r="B20" s="153" t="s">
        <v>24</v>
      </c>
    </row>
    <row r="21" spans="1:2">
      <c r="A21" s="152">
        <v>9</v>
      </c>
      <c r="B21" s="153" t="s">
        <v>25</v>
      </c>
    </row>
    <row r="22" spans="1:2">
      <c r="A22" s="152">
        <v>10</v>
      </c>
      <c r="B22" s="153" t="s">
        <v>26</v>
      </c>
    </row>
    <row r="23" spans="1:2">
      <c r="A23" s="152">
        <v>11</v>
      </c>
      <c r="B23" s="153" t="s">
        <v>27</v>
      </c>
    </row>
    <row r="24" spans="1:2">
      <c r="A24" s="152">
        <v>12</v>
      </c>
      <c r="B24" s="153" t="s">
        <v>28</v>
      </c>
    </row>
    <row r="25" spans="1:2">
      <c r="A25" s="152">
        <v>13</v>
      </c>
      <c r="B25" s="153" t="s">
        <v>29</v>
      </c>
    </row>
    <row r="26" spans="1:2">
      <c r="A26" s="152">
        <v>14</v>
      </c>
      <c r="B26" s="153" t="s">
        <v>30</v>
      </c>
    </row>
    <row r="27" spans="1:2">
      <c r="A27" s="152">
        <v>15</v>
      </c>
      <c r="B27" s="153" t="s">
        <v>31</v>
      </c>
    </row>
    <row r="28" spans="1:2">
      <c r="A28" s="152">
        <v>16</v>
      </c>
      <c r="B28" s="153" t="s">
        <v>32</v>
      </c>
    </row>
    <row r="29" spans="1:2">
      <c r="A29" s="152">
        <v>17</v>
      </c>
      <c r="B29" s="153" t="s">
        <v>33</v>
      </c>
    </row>
    <row r="30" spans="1:2">
      <c r="A30" s="152">
        <v>18</v>
      </c>
      <c r="B30" s="153" t="s">
        <v>34</v>
      </c>
    </row>
    <row r="31" spans="1:2">
      <c r="A31" s="152">
        <v>19</v>
      </c>
      <c r="B31" s="153" t="s">
        <v>35</v>
      </c>
    </row>
    <row r="32" spans="1:2">
      <c r="A32" s="152">
        <v>20</v>
      </c>
      <c r="B32" s="153" t="s">
        <v>36</v>
      </c>
    </row>
    <row r="33" spans="1:2">
      <c r="A33" s="152">
        <v>21</v>
      </c>
      <c r="B33" s="153" t="s">
        <v>38</v>
      </c>
    </row>
    <row r="34" spans="1:2">
      <c r="A34" s="152">
        <v>22</v>
      </c>
      <c r="B34" s="153" t="s">
        <v>37</v>
      </c>
    </row>
    <row r="35" spans="1:2">
      <c r="A35" s="152">
        <v>23</v>
      </c>
      <c r="B35" s="153" t="s">
        <v>39</v>
      </c>
    </row>
    <row r="36" spans="1:2">
      <c r="A36" s="152">
        <v>24</v>
      </c>
      <c r="B36" s="153" t="s">
        <v>40</v>
      </c>
    </row>
    <row r="37" spans="1:2">
      <c r="A37" s="152">
        <v>25</v>
      </c>
      <c r="B37" s="153" t="s">
        <v>42</v>
      </c>
    </row>
    <row r="38" spans="1:2">
      <c r="A38" s="152">
        <v>26</v>
      </c>
      <c r="B38" s="153" t="s">
        <v>41</v>
      </c>
    </row>
    <row r="39" spans="1:2">
      <c r="A39" s="152">
        <v>27</v>
      </c>
      <c r="B39" s="153" t="s">
        <v>43</v>
      </c>
    </row>
    <row r="40" spans="1:2">
      <c r="A40" s="152">
        <v>28</v>
      </c>
      <c r="B40" s="153" t="s">
        <v>44</v>
      </c>
    </row>
    <row r="41" spans="1:2">
      <c r="A41" s="152">
        <v>29</v>
      </c>
      <c r="B41" s="153" t="s">
        <v>45</v>
      </c>
    </row>
    <row r="42" spans="1:2">
      <c r="A42" s="152">
        <v>30</v>
      </c>
      <c r="B42" s="153" t="s">
        <v>46</v>
      </c>
    </row>
    <row r="43" spans="1:2">
      <c r="A43" s="152">
        <v>31</v>
      </c>
      <c r="B43" s="153" t="s">
        <v>47</v>
      </c>
    </row>
    <row r="44" spans="1:2">
      <c r="A44" s="152">
        <v>32</v>
      </c>
      <c r="B44" s="153" t="s">
        <v>48</v>
      </c>
    </row>
    <row r="45" spans="1:2">
      <c r="A45" s="152">
        <v>33</v>
      </c>
      <c r="B45" s="153" t="s">
        <v>49</v>
      </c>
    </row>
    <row r="46" spans="1:2">
      <c r="A46" s="152">
        <v>34</v>
      </c>
      <c r="B46" s="153" t="s">
        <v>50</v>
      </c>
    </row>
    <row r="47" spans="1:2">
      <c r="A47" s="152">
        <v>35</v>
      </c>
      <c r="B47" s="153" t="s">
        <v>51</v>
      </c>
    </row>
    <row r="48" spans="1:2">
      <c r="A48" s="152">
        <v>36</v>
      </c>
      <c r="B48" s="153" t="s">
        <v>52</v>
      </c>
    </row>
    <row r="49" spans="1:2">
      <c r="A49" s="152">
        <v>37</v>
      </c>
      <c r="B49" s="153" t="s">
        <v>53</v>
      </c>
    </row>
    <row r="50" spans="1:2">
      <c r="A50" s="152">
        <v>38</v>
      </c>
      <c r="B50" s="153" t="s">
        <v>54</v>
      </c>
    </row>
    <row r="51" spans="1:2">
      <c r="A51" s="152">
        <v>39</v>
      </c>
      <c r="B51" s="153" t="s">
        <v>55</v>
      </c>
    </row>
    <row r="52" spans="1:2">
      <c r="A52" s="152">
        <v>40</v>
      </c>
      <c r="B52" s="153" t="s">
        <v>56</v>
      </c>
    </row>
    <row r="53" spans="1:2">
      <c r="A53" s="152">
        <v>41</v>
      </c>
      <c r="B53" s="153" t="s">
        <v>57</v>
      </c>
    </row>
    <row r="54" spans="1:2">
      <c r="A54" s="152">
        <v>42</v>
      </c>
      <c r="B54" s="153" t="s">
        <v>58</v>
      </c>
    </row>
    <row r="55" spans="1:2">
      <c r="A55" s="152">
        <v>43</v>
      </c>
      <c r="B55" s="153" t="s">
        <v>59</v>
      </c>
    </row>
    <row r="56" spans="1:2">
      <c r="A56" s="152">
        <v>44</v>
      </c>
      <c r="B56" s="153" t="s">
        <v>60</v>
      </c>
    </row>
    <row r="57" spans="1:2">
      <c r="A57" s="152">
        <v>45</v>
      </c>
      <c r="B57" s="153" t="s">
        <v>61</v>
      </c>
    </row>
    <row r="58" spans="1:2">
      <c r="A58" s="152">
        <v>46</v>
      </c>
      <c r="B58" s="153" t="s">
        <v>62</v>
      </c>
    </row>
    <row r="59" spans="1:2">
      <c r="A59" s="152">
        <v>47</v>
      </c>
      <c r="B59" s="153" t="s">
        <v>63</v>
      </c>
    </row>
    <row r="60" spans="1:2">
      <c r="A60" s="152">
        <v>48</v>
      </c>
      <c r="B60" s="153" t="s">
        <v>64</v>
      </c>
    </row>
    <row r="61" spans="1:2">
      <c r="A61" s="152">
        <v>49</v>
      </c>
      <c r="B61" s="153" t="s">
        <v>65</v>
      </c>
    </row>
    <row r="62" spans="1:2">
      <c r="A62" s="152">
        <v>50</v>
      </c>
      <c r="B62" s="153" t="s">
        <v>66</v>
      </c>
    </row>
    <row r="63" spans="1:2">
      <c r="A63" s="152">
        <v>51</v>
      </c>
      <c r="B63" s="153" t="s">
        <v>67</v>
      </c>
    </row>
    <row r="64" spans="1:2">
      <c r="A64" s="152">
        <v>52</v>
      </c>
      <c r="B64" s="153" t="s">
        <v>68</v>
      </c>
    </row>
    <row r="65" spans="1:2">
      <c r="A65" s="152">
        <v>53</v>
      </c>
      <c r="B65" s="153" t="s">
        <v>69</v>
      </c>
    </row>
    <row r="66" spans="1:2">
      <c r="A66" s="152">
        <v>54</v>
      </c>
      <c r="B66" s="153" t="s">
        <v>70</v>
      </c>
    </row>
    <row r="67" spans="1:2">
      <c r="A67" s="152">
        <v>55</v>
      </c>
      <c r="B67" s="153" t="s">
        <v>71</v>
      </c>
    </row>
    <row r="68" spans="1:2">
      <c r="A68" s="152">
        <v>56</v>
      </c>
      <c r="B68" s="153" t="s">
        <v>72</v>
      </c>
    </row>
    <row r="69" spans="1:2">
      <c r="A69" s="152">
        <v>57</v>
      </c>
      <c r="B69" s="153" t="s">
        <v>73</v>
      </c>
    </row>
    <row r="70" spans="1:2">
      <c r="A70" s="152">
        <v>58</v>
      </c>
      <c r="B70" s="153" t="s">
        <v>74</v>
      </c>
    </row>
    <row r="71" spans="1:2">
      <c r="A71" s="152">
        <v>59</v>
      </c>
      <c r="B71" s="153" t="s">
        <v>75</v>
      </c>
    </row>
    <row r="72" spans="1:2">
      <c r="A72" s="152">
        <v>60</v>
      </c>
      <c r="B72" s="153" t="s">
        <v>76</v>
      </c>
    </row>
    <row r="73" spans="1:2">
      <c r="A73" s="152">
        <v>61</v>
      </c>
      <c r="B73" s="153" t="s">
        <v>77</v>
      </c>
    </row>
    <row r="74" spans="1:2">
      <c r="A74" s="152">
        <v>62</v>
      </c>
      <c r="B74" s="153" t="s">
        <v>78</v>
      </c>
    </row>
    <row r="75" spans="1:2">
      <c r="A75" s="152">
        <v>63</v>
      </c>
      <c r="B75" s="154" t="s">
        <v>79</v>
      </c>
    </row>
    <row r="76" spans="1:2">
      <c r="A76" s="152">
        <v>64</v>
      </c>
      <c r="B76" s="154" t="s">
        <v>80</v>
      </c>
    </row>
    <row r="77" spans="1:2">
      <c r="A77" s="152">
        <v>65</v>
      </c>
      <c r="B77" s="154" t="s">
        <v>81</v>
      </c>
    </row>
    <row r="78" spans="1:2">
      <c r="A78" s="152">
        <v>66</v>
      </c>
      <c r="B78" s="154" t="s">
        <v>82</v>
      </c>
    </row>
    <row r="79" spans="1:2">
      <c r="A79" s="152">
        <v>67</v>
      </c>
      <c r="B79" s="154" t="s">
        <v>83</v>
      </c>
    </row>
    <row r="80" spans="1:2">
      <c r="A80" s="152">
        <v>68</v>
      </c>
      <c r="B80" s="154" t="s">
        <v>84</v>
      </c>
    </row>
    <row r="81" spans="1:2">
      <c r="A81" s="152">
        <v>69</v>
      </c>
      <c r="B81" s="154" t="s">
        <v>85</v>
      </c>
    </row>
    <row r="82" spans="1:2">
      <c r="A82" s="152">
        <v>70</v>
      </c>
      <c r="B82" s="154" t="s">
        <v>86</v>
      </c>
    </row>
    <row r="83" spans="1:2">
      <c r="A83" s="152">
        <v>71</v>
      </c>
      <c r="B83" s="154" t="s">
        <v>87</v>
      </c>
    </row>
    <row r="84" spans="1:2">
      <c r="A84" s="152">
        <v>72</v>
      </c>
      <c r="B84" s="154" t="s">
        <v>88</v>
      </c>
    </row>
    <row r="85" spans="1:2">
      <c r="A85" s="152">
        <v>73</v>
      </c>
      <c r="B85" s="154" t="s">
        <v>89</v>
      </c>
    </row>
    <row r="86" spans="1:2">
      <c r="A86" s="152">
        <v>74</v>
      </c>
      <c r="B86" s="154" t="s">
        <v>90</v>
      </c>
    </row>
    <row r="87" spans="1:2">
      <c r="A87" s="152">
        <v>75</v>
      </c>
      <c r="B87" s="154" t="s">
        <v>91</v>
      </c>
    </row>
    <row r="88" spans="1:2">
      <c r="A88" s="152">
        <v>76</v>
      </c>
      <c r="B88" s="154" t="s">
        <v>92</v>
      </c>
    </row>
    <row r="89" spans="1:2">
      <c r="A89" s="152">
        <v>77</v>
      </c>
      <c r="B89" s="154" t="s">
        <v>93</v>
      </c>
    </row>
    <row r="90" spans="1:2">
      <c r="A90" s="152">
        <v>78</v>
      </c>
      <c r="B90" s="154" t="s">
        <v>94</v>
      </c>
    </row>
    <row r="91" spans="1:2">
      <c r="A91" s="152">
        <v>79</v>
      </c>
      <c r="B91" s="154" t="s">
        <v>95</v>
      </c>
    </row>
    <row r="92" spans="1:2">
      <c r="A92" s="152">
        <v>80</v>
      </c>
      <c r="B92" s="154" t="s">
        <v>96</v>
      </c>
    </row>
    <row r="93" spans="1:2">
      <c r="A93" s="152">
        <v>81</v>
      </c>
      <c r="B93" s="154" t="s">
        <v>97</v>
      </c>
    </row>
    <row r="94" spans="1:2">
      <c r="A94" s="152">
        <v>82</v>
      </c>
      <c r="B94" s="154" t="s">
        <v>98</v>
      </c>
    </row>
    <row r="95" spans="1:2">
      <c r="A95" s="152">
        <v>83</v>
      </c>
      <c r="B95" s="154" t="s">
        <v>99</v>
      </c>
    </row>
    <row r="96" spans="1:2">
      <c r="A96" s="152">
        <v>84</v>
      </c>
      <c r="B96" s="154" t="s">
        <v>100</v>
      </c>
    </row>
    <row r="97" spans="1:2">
      <c r="A97" s="152">
        <v>85</v>
      </c>
      <c r="B97" s="154" t="s">
        <v>101</v>
      </c>
    </row>
    <row r="98" spans="1:2">
      <c r="A98" s="152">
        <v>86</v>
      </c>
      <c r="B98" s="154" t="s">
        <v>102</v>
      </c>
    </row>
    <row r="99" spans="1:2">
      <c r="A99" s="152">
        <v>87</v>
      </c>
      <c r="B99" s="154" t="s">
        <v>103</v>
      </c>
    </row>
    <row r="100" spans="1:2">
      <c r="A100" s="152">
        <v>88</v>
      </c>
      <c r="B100" s="154" t="s">
        <v>104</v>
      </c>
    </row>
    <row r="101" spans="1:2">
      <c r="A101" s="152">
        <v>89</v>
      </c>
      <c r="B101" s="154" t="s">
        <v>105</v>
      </c>
    </row>
    <row r="102" spans="1:2">
      <c r="A102" s="152">
        <v>90</v>
      </c>
      <c r="B102" s="154" t="s">
        <v>106</v>
      </c>
    </row>
    <row r="103" spans="1:2">
      <c r="A103" s="152">
        <v>91</v>
      </c>
      <c r="B103" s="154" t="s">
        <v>107</v>
      </c>
    </row>
    <row r="104" spans="1:2">
      <c r="A104" s="152">
        <v>92</v>
      </c>
      <c r="B104" s="154" t="s">
        <v>108</v>
      </c>
    </row>
    <row r="105" spans="1:2">
      <c r="A105" s="152">
        <v>93</v>
      </c>
      <c r="B105" s="154" t="s">
        <v>109</v>
      </c>
    </row>
    <row r="106" spans="1:2">
      <c r="A106" s="152">
        <v>94</v>
      </c>
      <c r="B106" s="154" t="s">
        <v>110</v>
      </c>
    </row>
    <row r="107" spans="1:2">
      <c r="A107" s="152">
        <v>95</v>
      </c>
      <c r="B107" s="154" t="s">
        <v>111</v>
      </c>
    </row>
    <row r="108" spans="1:2">
      <c r="A108" s="152">
        <v>96</v>
      </c>
      <c r="B108" s="154" t="s">
        <v>112</v>
      </c>
    </row>
    <row r="109" spans="1:2">
      <c r="A109" s="152">
        <v>97</v>
      </c>
      <c r="B109" s="154" t="s">
        <v>113</v>
      </c>
    </row>
    <row r="110" spans="1:2">
      <c r="A110" s="152">
        <v>98</v>
      </c>
      <c r="B110" s="154" t="s">
        <v>114</v>
      </c>
    </row>
    <row r="111" spans="1:2">
      <c r="A111" s="152">
        <v>99</v>
      </c>
      <c r="B111" s="154" t="s">
        <v>115</v>
      </c>
    </row>
    <row r="112" spans="1:2">
      <c r="A112" s="152">
        <v>100</v>
      </c>
      <c r="B112" s="154" t="s">
        <v>116</v>
      </c>
    </row>
  </sheetData>
  <customSheetViews>
    <customSheetView guid="{01BD8524-9381-4704-9D50-6C848948AE22}" state="hidden">
      <selection activeCell="E8" sqref="E8"/>
      <pageMargins left="0.75" right="0.75" top="1" bottom="1" header="0.5" footer="0.5"/>
      <pageSetup orientation="portrait" r:id="rId1"/>
      <headerFooter alignWithMargins="0"/>
    </customSheetView>
    <customSheetView guid="{87981F99-33D2-48F3-9138-10E7D5F1DFD3}" state="hidden">
      <selection activeCell="E8" sqref="E8"/>
      <pageMargins left="0.75" right="0.75" top="1" bottom="1" header="0.5" footer="0.5"/>
      <pageSetup orientation="portrait" r:id="rId2"/>
      <headerFooter alignWithMargins="0"/>
    </customSheetView>
    <customSheetView guid="{2BA1F3A4-7362-4C75-9E02-FB6308B23F40}" state="hidden">
      <selection activeCell="E8" sqref="E8"/>
      <pageMargins left="0.75" right="0.75" top="1" bottom="1" header="0.5" footer="0.5"/>
      <pageSetup orientation="portrait" r:id="rId3"/>
      <headerFooter alignWithMargins="0"/>
    </customSheetView>
    <customSheetView guid="{88CDEBAE-8E08-4224-B529-C4120559940A}" state="hidden">
      <selection activeCell="E8" sqref="E8"/>
      <pageMargins left="0.75" right="0.75" top="1" bottom="1" header="0.5" footer="0.5"/>
      <pageSetup orientation="portrait" r:id="rId4"/>
      <headerFooter alignWithMargins="0"/>
    </customSheetView>
    <customSheetView guid="{A8D67B77-0FCD-43C6-B55F-10F11F3996C9}" state="hidden">
      <selection activeCell="E8" sqref="E8"/>
      <pageMargins left="0.75" right="0.75" top="1" bottom="1" header="0.5" footer="0.5"/>
      <pageSetup orientation="portrait" r:id="rId5"/>
      <headerFooter alignWithMargins="0"/>
    </customSheetView>
    <customSheetView guid="{2B22B4D9-734E-466D-B6F8-DF61D532EF69}" state="hidden">
      <selection activeCell="E8" sqref="E8"/>
      <pageMargins left="0.75" right="0.75" top="1" bottom="1" header="0.5" footer="0.5"/>
      <pageSetup orientation="portrait" r:id="rId6"/>
      <headerFooter alignWithMargins="0"/>
    </customSheetView>
    <customSheetView guid="{7781E931-9022-448B-8CEA-16A952A0B08B}" state="hidden">
      <selection activeCell="E8" sqref="E8"/>
      <pageMargins left="0.75" right="0.75" top="1" bottom="1" header="0.5" footer="0.5"/>
      <pageSetup orientation="portrait" r:id="rId7"/>
      <headerFooter alignWithMargins="0"/>
    </customSheetView>
    <customSheetView guid="{FE49A1A8-589E-4C61-B5F2-2DC8472D06ED}" state="hidden">
      <selection activeCell="E8" sqref="E8"/>
      <pageMargins left="0.75" right="0.75" top="1" bottom="1" header="0.5" footer="0.5"/>
      <pageSetup orientation="portrait" r:id="rId8"/>
      <headerFooter alignWithMargins="0"/>
    </customSheetView>
    <customSheetView guid="{EF525F2E-18DE-47FD-A864-6F2A2CA91061}" state="hidden">
      <selection activeCell="E8" sqref="E8"/>
      <pageMargins left="0.75" right="0.75" top="1" bottom="1" header="0.5" footer="0.5"/>
      <pageSetup orientation="portrait" r:id="rId9"/>
      <headerFooter alignWithMargins="0"/>
    </customSheetView>
    <customSheetView guid="{9C0E3A54-A1E4-4406-967B-FE168F751196}" state="hidden">
      <selection activeCell="E8" sqref="E8"/>
      <pageMargins left="0.75" right="0.75" top="1" bottom="1" header="0.5" footer="0.5"/>
      <pageSetup orientation="portrait" r:id="rId10"/>
      <headerFooter alignWithMargins="0"/>
    </customSheetView>
    <customSheetView guid="{E95B21C1-D936-4435-AF6F-90CF0B6A7506}" state="hidden">
      <selection activeCell="E8" sqref="E8"/>
      <pageMargins left="0.75" right="0.75" top="1" bottom="1" header="0.5" footer="0.5"/>
      <pageSetup orientation="portrait" r:id="rId11"/>
      <headerFooter alignWithMargins="0"/>
    </customSheetView>
    <customSheetView guid="{B0EE7D76-5806-4718-BDAD-3A3EA691E5E4}" state="hidden">
      <selection activeCell="E8" sqref="E8"/>
      <pageMargins left="0.75" right="0.75" top="1" bottom="1" header="0.5" footer="0.5"/>
      <pageSetup orientation="portrait" r:id="rId12"/>
      <headerFooter alignWithMargins="0"/>
    </customSheetView>
    <customSheetView guid="{696D9240-6693-44E8-B9A4-2BFADD101EE2}" state="hidden">
      <selection activeCell="E8" sqref="E8"/>
      <pageMargins left="0.75" right="0.75" top="1" bottom="1" header="0.5" footer="0.5"/>
      <pageSetup orientation="portrait" r:id="rId13"/>
      <headerFooter alignWithMargins="0"/>
    </customSheetView>
    <customSheetView guid="{58D82F59-8CF6-455F-B9F4-081499FDF243}" state="hidden">
      <selection activeCell="E8" sqref="E8"/>
      <pageMargins left="0.75" right="0.75" top="1" bottom="1" header="0.5" footer="0.5"/>
      <pageSetup orientation="portrait" r:id="rId14"/>
      <headerFooter alignWithMargins="0"/>
    </customSheetView>
    <customSheetView guid="{B1277D53-29D6-4226-81E2-084FB62977B6}" state="hidden">
      <selection activeCell="E8" sqref="E8"/>
      <pageMargins left="0.75" right="0.75" top="1" bottom="1" header="0.5" footer="0.5"/>
      <pageSetup orientation="portrait" r:id="rId15"/>
      <headerFooter alignWithMargins="0"/>
    </customSheetView>
    <customSheetView guid="{C39F923C-6CD3-45D8-86F8-6C4D806DDD7E}" state="hidden">
      <selection activeCell="E8" sqref="E8"/>
      <pageMargins left="0.75" right="0.75" top="1" bottom="1" header="0.5" footer="0.5"/>
      <pageSetup orientation="portrait" r:id="rId16"/>
      <headerFooter alignWithMargins="0"/>
    </customSheetView>
    <customSheetView guid="{9CA44E70-650F-49CD-967F-298619682CA2}" state="hidden">
      <selection activeCell="E8" sqref="E8"/>
      <pageMargins left="0.75" right="0.75" top="1" bottom="1" header="0.5" footer="0.5"/>
      <pageSetup orientation="portrait" r:id="rId17"/>
      <headerFooter alignWithMargins="0"/>
    </customSheetView>
    <customSheetView guid="{42E48991-4351-4471-8AF6-A35D24AE57E4}" state="hidden">
      <selection activeCell="E8" sqref="E8"/>
      <pageMargins left="0.75" right="0.75" top="1" bottom="1" header="0.5" footer="0.5"/>
      <pageSetup orientation="portrait" r:id="rId18"/>
      <headerFooter alignWithMargins="0"/>
    </customSheetView>
    <customSheetView guid="{5A07DBA2-29FE-46EA-8A64-6BF1FB7295C8}" state="hidden" showRuler="0">
      <selection activeCell="E8" sqref="E8"/>
      <pageMargins left="0.75" right="0.75" top="1" bottom="1" header="0.5" footer="0.5"/>
      <pageSetup orientation="portrait" r:id="rId19"/>
      <headerFooter alignWithMargins="0"/>
    </customSheetView>
    <customSheetView guid="{BE00177C-666B-4CCB-B6AF-EE8409A04F15}" state="hidden">
      <selection activeCell="E8" sqref="E8"/>
      <pageMargins left="0.75" right="0.75" top="1" bottom="1" header="0.5" footer="0.5"/>
      <pageSetup orientation="portrait" r:id="rId20"/>
      <headerFooter alignWithMargins="0"/>
    </customSheetView>
    <customSheetView guid="{8020169D-1904-4071-9010-34C6BAD35472}" state="hidden">
      <selection activeCell="E8" sqref="E8"/>
      <pageMargins left="0.75" right="0.75" top="1" bottom="1" header="0.5" footer="0.5"/>
      <pageSetup orientation="portrait" r:id="rId21"/>
      <headerFooter alignWithMargins="0"/>
    </customSheetView>
    <customSheetView guid="{EFF9997F-F423-457E-8339-C5D06689EC0D}" state="hidden">
      <selection activeCell="E8" sqref="E8"/>
      <pageMargins left="0.75" right="0.75" top="1" bottom="1" header="0.5" footer="0.5"/>
      <pageSetup orientation="portrait" r:id="rId22"/>
      <headerFooter alignWithMargins="0"/>
    </customSheetView>
    <customSheetView guid="{D39E83F3-4061-47C5-8153-10B7C21D208A}" state="hidden">
      <selection activeCell="E8" sqref="E8"/>
      <pageMargins left="0.75" right="0.75" top="1" bottom="1" header="0.5" footer="0.5"/>
      <pageSetup orientation="portrait" r:id="rId23"/>
      <headerFooter alignWithMargins="0"/>
    </customSheetView>
    <customSheetView guid="{D963BE1A-1920-4E18-8F54-07F354CCE224}" state="hidden">
      <selection activeCell="E8" sqref="E8"/>
      <pageMargins left="0.75" right="0.75" top="1" bottom="1" header="0.5" footer="0.5"/>
      <pageSetup orientation="portrait" r:id="rId24"/>
      <headerFooter alignWithMargins="0"/>
    </customSheetView>
    <customSheetView guid="{D545044E-B7FF-408B-A291-2187C526EC3D}" state="hidden">
      <selection activeCell="E8" sqref="E8"/>
      <pageMargins left="0.75" right="0.75" top="1" bottom="1" header="0.5" footer="0.5"/>
      <pageSetup orientation="portrait" r:id="rId25"/>
      <headerFooter alignWithMargins="0"/>
    </customSheetView>
    <customSheetView guid="{883F4F4D-A630-4132-B676-8201FF751979}" state="hidden">
      <selection activeCell="E8" sqref="E8"/>
      <pageMargins left="0.75" right="0.75" top="1" bottom="1" header="0.5" footer="0.5"/>
      <pageSetup orientation="portrait" r:id="rId26"/>
      <headerFooter alignWithMargins="0"/>
    </customSheetView>
    <customSheetView guid="{FA8C7114-2E15-4727-B4B0-927BCE12D1A6}" state="hidden">
      <selection activeCell="E8" sqref="E8"/>
      <pageMargins left="0.75" right="0.75" top="1" bottom="1" header="0.5" footer="0.5"/>
      <pageSetup orientation="portrait" r:id="rId27"/>
      <headerFooter alignWithMargins="0"/>
    </customSheetView>
    <customSheetView guid="{483DCDBB-D1CA-4B11-85F4-FA65A96DCE29}" state="hidden">
      <selection activeCell="E8" sqref="E8"/>
      <pageMargins left="0.75" right="0.75" top="1" bottom="1" header="0.5" footer="0.5"/>
      <pageSetup orientation="portrait" r:id="rId28"/>
      <headerFooter alignWithMargins="0"/>
    </customSheetView>
    <customSheetView guid="{97EFF801-2C6F-4063-9981-A39996328FAC}" state="hidden">
      <selection activeCell="E8" sqref="E8"/>
      <pageMargins left="0.75" right="0.75" top="1" bottom="1" header="0.5" footer="0.5"/>
      <pageSetup orientation="portrait" r:id="rId29"/>
      <headerFooter alignWithMargins="0"/>
    </customSheetView>
    <customSheetView guid="{585A669F-29FF-4D0D-B50C-5C677FB93FEB}" state="hidden">
      <selection activeCell="E8" sqref="E8"/>
      <pageMargins left="0.75" right="0.75" top="1" bottom="1" header="0.5" footer="0.5"/>
      <pageSetup orientation="portrait" r:id="rId30"/>
      <headerFooter alignWithMargins="0"/>
    </customSheetView>
    <customSheetView guid="{804C0530-632A-4E06-A9A2-093B6503F55F}" state="hidden">
      <selection activeCell="E8" sqref="E8"/>
      <pageMargins left="0.75" right="0.75" top="1" bottom="1" header="0.5" footer="0.5"/>
      <pageSetup orientation="portrait" r:id="rId31"/>
      <headerFooter alignWithMargins="0"/>
    </customSheetView>
    <customSheetView guid="{5C772B04-11E1-4A74-9F43-9A74EF38E5E2}" state="hidden">
      <selection activeCell="E8" sqref="E8"/>
      <pageMargins left="0.75" right="0.75" top="1" bottom="1" header="0.5" footer="0.5"/>
      <pageSetup orientation="portrait" r:id="rId32"/>
      <headerFooter alignWithMargins="0"/>
    </customSheetView>
  </customSheetViews>
  <mergeCells count="1">
    <mergeCell ref="A1:B1"/>
  </mergeCells>
  <phoneticPr fontId="3" type="noConversion"/>
  <pageMargins left="0.75" right="0.75" top="1" bottom="1" header="0.5" footer="0.5"/>
  <pageSetup orientation="portrait" r:id="rId3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190" customWidth="1"/>
    <col min="2" max="2" width="28.875" style="194" customWidth="1"/>
    <col min="3" max="3" width="10.25" style="194" customWidth="1"/>
    <col min="4" max="4" width="50.75" style="194" customWidth="1"/>
    <col min="5" max="5" width="10.375" style="194" customWidth="1"/>
    <col min="6" max="25" width="10.375" style="200" customWidth="1"/>
    <col min="26" max="26" width="8" style="190" customWidth="1"/>
    <col min="27" max="27" width="21" style="252" customWidth="1"/>
    <col min="28" max="16384" width="8" style="190"/>
  </cols>
  <sheetData>
    <row r="1" spans="2:29" s="197" customFormat="1" ht="41.25" customHeight="1">
      <c r="B1" s="663" t="str">
        <f>Cover!$B$2</f>
        <v>Circuit Breaker Package -CB02 associated with Bulk Procurement of Substation.</v>
      </c>
      <c r="C1" s="663"/>
      <c r="D1" s="663"/>
      <c r="E1" s="191"/>
      <c r="F1" s="226"/>
      <c r="G1" s="192"/>
      <c r="H1" s="192"/>
      <c r="I1" s="192"/>
      <c r="J1" s="192"/>
      <c r="K1" s="192"/>
      <c r="L1" s="192"/>
      <c r="M1" s="192"/>
      <c r="N1" s="192"/>
      <c r="O1" s="192"/>
      <c r="P1" s="192"/>
      <c r="Q1" s="192"/>
      <c r="R1" s="192"/>
      <c r="S1" s="192"/>
      <c r="T1" s="192"/>
      <c r="U1" s="192"/>
      <c r="V1" s="192"/>
      <c r="W1" s="192"/>
      <c r="X1" s="192"/>
      <c r="Y1" s="192"/>
      <c r="AA1" s="251"/>
      <c r="AB1" s="229"/>
      <c r="AC1" s="229"/>
    </row>
    <row r="2" spans="2:29" ht="31.5" customHeight="1">
      <c r="B2" s="664" t="str">
        <f>Cover!B3</f>
        <v>Specification No.: CC/NT/G-CB/DOM/A00/23/00547</v>
      </c>
      <c r="C2" s="664"/>
      <c r="D2" s="664"/>
      <c r="E2" s="193"/>
      <c r="F2" s="194"/>
      <c r="G2" s="194"/>
      <c r="H2" s="194"/>
      <c r="I2" s="194"/>
      <c r="J2" s="194"/>
      <c r="K2" s="194"/>
      <c r="L2" s="194"/>
      <c r="M2" s="194"/>
      <c r="N2" s="194"/>
      <c r="O2" s="194"/>
      <c r="P2" s="194"/>
      <c r="Q2" s="194"/>
      <c r="R2" s="194"/>
      <c r="S2" s="194"/>
      <c r="T2" s="194"/>
      <c r="U2" s="194"/>
      <c r="V2" s="194"/>
      <c r="W2" s="194"/>
      <c r="X2" s="194"/>
      <c r="Y2" s="194"/>
      <c r="AA2" s="252" t="s">
        <v>160</v>
      </c>
      <c r="AB2" s="231">
        <v>1</v>
      </c>
      <c r="AC2" s="230"/>
    </row>
    <row r="3" spans="2:29" ht="12" customHeight="1">
      <c r="B3" s="195"/>
      <c r="C3" s="195"/>
      <c r="D3" s="195"/>
      <c r="E3" s="195"/>
      <c r="F3" s="194"/>
      <c r="G3" s="194"/>
      <c r="H3" s="194"/>
      <c r="I3" s="194"/>
      <c r="J3" s="194"/>
      <c r="K3" s="194"/>
      <c r="L3" s="194"/>
      <c r="M3" s="194"/>
      <c r="N3" s="194"/>
      <c r="O3" s="194"/>
      <c r="P3" s="194"/>
      <c r="Q3" s="194"/>
      <c r="R3" s="194"/>
      <c r="S3" s="194"/>
      <c r="T3" s="194"/>
      <c r="U3" s="194"/>
      <c r="V3" s="194"/>
      <c r="W3" s="194"/>
      <c r="X3" s="194"/>
      <c r="Y3" s="194"/>
      <c r="AA3" s="252" t="s">
        <v>161</v>
      </c>
      <c r="AB3" s="231">
        <v>2</v>
      </c>
      <c r="AC3" s="230"/>
    </row>
    <row r="4" spans="2:29" ht="20.100000000000001" customHeight="1">
      <c r="B4" s="662" t="s">
        <v>133</v>
      </c>
      <c r="C4" s="662"/>
      <c r="D4" s="662"/>
      <c r="E4" s="195"/>
      <c r="F4" s="194"/>
      <c r="G4" s="194"/>
      <c r="H4" s="194"/>
      <c r="I4" s="194"/>
      <c r="J4" s="194"/>
      <c r="K4" s="194"/>
      <c r="L4" s="194"/>
      <c r="M4" s="194"/>
      <c r="N4" s="194"/>
      <c r="O4" s="194"/>
      <c r="P4" s="194"/>
      <c r="Q4" s="194"/>
      <c r="R4" s="194"/>
      <c r="S4" s="194"/>
      <c r="T4" s="194"/>
      <c r="U4" s="194"/>
      <c r="V4" s="194"/>
      <c r="W4" s="194"/>
      <c r="X4" s="194"/>
      <c r="Y4" s="194"/>
      <c r="AA4" s="252" t="s">
        <v>162</v>
      </c>
      <c r="AB4" s="231"/>
      <c r="AC4" s="230"/>
    </row>
    <row r="5" spans="2:29" ht="12" customHeight="1">
      <c r="B5" s="196"/>
      <c r="C5" s="196"/>
      <c r="F5" s="194"/>
      <c r="G5" s="194"/>
      <c r="H5" s="194"/>
      <c r="I5" s="194"/>
      <c r="J5" s="194"/>
      <c r="K5" s="194"/>
      <c r="L5" s="194"/>
      <c r="M5" s="194"/>
      <c r="N5" s="194"/>
      <c r="O5" s="194"/>
      <c r="P5" s="194"/>
      <c r="Q5" s="194"/>
      <c r="R5" s="194"/>
      <c r="S5" s="194"/>
      <c r="T5" s="194"/>
      <c r="U5" s="194"/>
      <c r="V5" s="194"/>
      <c r="W5" s="194"/>
      <c r="X5" s="194"/>
      <c r="Y5" s="194"/>
      <c r="AB5" s="230"/>
      <c r="AC5" s="230"/>
    </row>
    <row r="6" spans="2:29" s="197" customFormat="1" ht="43.5" hidden="1" customHeight="1">
      <c r="B6" s="392" t="s">
        <v>328</v>
      </c>
      <c r="C6" s="198"/>
      <c r="D6" s="595" t="s">
        <v>160</v>
      </c>
      <c r="F6" s="199"/>
      <c r="G6" s="199"/>
      <c r="H6" s="199"/>
      <c r="I6" s="199"/>
      <c r="J6" s="199"/>
      <c r="K6" s="199"/>
      <c r="L6" s="199"/>
      <c r="M6" s="199"/>
      <c r="N6" s="199"/>
      <c r="O6" s="199"/>
      <c r="P6" s="199"/>
      <c r="Q6" s="199"/>
      <c r="R6" s="199"/>
      <c r="S6" s="199"/>
      <c r="U6" s="199"/>
      <c r="V6" s="199"/>
      <c r="W6" s="199"/>
      <c r="X6" s="199"/>
      <c r="Y6" s="199"/>
      <c r="AA6" s="253" t="e">
        <f xml:space="preserve"> IF(D6= "Sole Bidder", 0,#REF!)</f>
        <v>#REF!</v>
      </c>
      <c r="AB6" s="229"/>
      <c r="AC6" s="229"/>
    </row>
    <row r="7" spans="2:29" ht="19.5" customHeight="1">
      <c r="B7" s="201"/>
      <c r="C7" s="201"/>
      <c r="D7" s="199"/>
    </row>
    <row r="8" spans="2:29" ht="24" customHeight="1">
      <c r="B8" s="202" t="str">
        <f>IF(D6="Individual Firm","Name of Sole Bidder [Individual Firm]",IF(D6="Licensee of a Manufacturer","Name of Bidder [Licensee]","Name of Bidder [Authorised Representative]"))</f>
        <v>Name of Sole Bidder [Individual Firm]</v>
      </c>
      <c r="C8" s="203"/>
      <c r="D8" s="399"/>
    </row>
    <row r="9" spans="2:29" ht="27.75" customHeight="1">
      <c r="B9" s="204" t="s">
        <v>163</v>
      </c>
      <c r="C9" s="205"/>
      <c r="D9" s="399"/>
    </row>
    <row r="10" spans="2:29" ht="22.5" customHeight="1">
      <c r="B10" s="206"/>
      <c r="C10" s="207"/>
      <c r="D10" s="399"/>
    </row>
    <row r="11" spans="2:29" ht="27" customHeight="1">
      <c r="B11" s="208"/>
      <c r="C11" s="209"/>
      <c r="D11" s="399"/>
    </row>
    <row r="12" spans="2:29" ht="15" customHeight="1">
      <c r="D12" s="201"/>
    </row>
    <row r="13" spans="2:29">
      <c r="B13" s="202" t="str">
        <f>IF(D6="Individual Firm","",IF(D6="Licensee of a Manufacturer","Name of Manufacturer [Licenser]","Name of Manufacturer"))</f>
        <v/>
      </c>
      <c r="C13" s="203"/>
      <c r="D13" s="596"/>
    </row>
    <row r="14" spans="2:29">
      <c r="B14" s="204" t="s">
        <v>164</v>
      </c>
      <c r="C14" s="205"/>
      <c r="D14" s="596"/>
    </row>
    <row r="15" spans="2:29">
      <c r="B15" s="206"/>
      <c r="C15" s="207"/>
      <c r="D15" s="596"/>
    </row>
    <row r="16" spans="2:29">
      <c r="B16" s="208"/>
      <c r="C16" s="209"/>
      <c r="D16" s="596"/>
    </row>
    <row r="17" spans="2:5" ht="24" customHeight="1">
      <c r="D17" s="201"/>
    </row>
    <row r="18" spans="2:5">
      <c r="B18" s="210" t="s">
        <v>134</v>
      </c>
      <c r="C18" s="211"/>
      <c r="D18" s="399"/>
    </row>
    <row r="19" spans="2:5" ht="25.5" customHeight="1">
      <c r="B19" s="210" t="s">
        <v>135</v>
      </c>
      <c r="C19" s="211"/>
      <c r="D19" s="399"/>
    </row>
    <row r="20" spans="2:5" ht="21" customHeight="1">
      <c r="B20" s="212"/>
      <c r="C20" s="212"/>
      <c r="D20" s="213"/>
    </row>
    <row r="21" spans="2:5" ht="21" customHeight="1">
      <c r="B21" s="210" t="s">
        <v>136</v>
      </c>
      <c r="C21" s="211"/>
      <c r="D21" s="506"/>
      <c r="E21" s="200"/>
    </row>
    <row r="22" spans="2:5" ht="21" customHeight="1">
      <c r="B22" s="210" t="s">
        <v>137</v>
      </c>
      <c r="C22" s="211"/>
      <c r="D22" s="507"/>
      <c r="E22" s="200"/>
    </row>
    <row r="23" spans="2:5">
      <c r="E23" s="200"/>
    </row>
  </sheetData>
  <sheetProtection password="CC1F" sheet="1" objects="1" scenarios="1" selectLockedCells="1"/>
  <customSheetViews>
    <customSheetView guid="{01BD8524-9381-4704-9D50-6C848948AE22}"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4"/>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5"/>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6"/>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7"/>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8"/>
      <headerFooter alignWithMargins="0"/>
    </customSheetView>
    <customSheetView guid="{EF525F2E-18DE-47FD-A864-6F2A2CA91061}" showGridLines="0">
      <selection activeCell="D9" sqref="D9"/>
      <pageMargins left="0.75" right="0.75" top="0.69" bottom="0.7" header="0.4" footer="0.37"/>
      <pageSetup orientation="portrait" r:id="rId9"/>
      <headerFooter alignWithMargins="0"/>
    </customSheetView>
    <customSheetView guid="{9C0E3A54-A1E4-4406-967B-FE168F751196}" showGridLines="0" topLeftCell="A7">
      <selection activeCell="D11" sqref="D11"/>
      <pageMargins left="0.75" right="0.75" top="0.69" bottom="0.7" header="0.4" footer="0.37"/>
      <pageSetup orientation="portrait" r:id="rId10"/>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1"/>
      <headerFooter alignWithMargins="0"/>
    </customSheetView>
    <customSheetView guid="{B0EE7D76-5806-4718-BDAD-3A3EA691E5E4}" showGridLines="0" topLeftCell="A4">
      <selection activeCell="D22" sqref="D22"/>
      <pageMargins left="0.75" right="0.75" top="0.69" bottom="0.7" header="0.4" footer="0.37"/>
      <pageSetup orientation="portrait" r:id="rId12"/>
      <headerFooter alignWithMargins="0"/>
    </customSheetView>
    <customSheetView guid="{696D9240-6693-44E8-B9A4-2BFADD101EE2}" showGridLines="0">
      <selection activeCell="D6" sqref="D6"/>
      <pageMargins left="0.75" right="0.75" top="0.69" bottom="0.7" header="0.4" footer="0.37"/>
      <pageSetup orientation="portrait" r:id="rId13"/>
      <headerFooter alignWithMargins="0"/>
    </customSheetView>
    <customSheetView guid="{58D82F59-8CF6-455F-B9F4-081499FDF243}" showGridLines="0">
      <selection activeCell="D9" sqref="D9"/>
      <pageMargins left="0.75" right="0.75" top="0.69" bottom="0.7" header="0.4" footer="0.37"/>
      <pageSetup orientation="portrait" r:id="rId14"/>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5"/>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6"/>
      <headerFooter alignWithMargins="0"/>
    </customSheetView>
    <customSheetView guid="{9CA44E70-650F-49CD-967F-298619682CA2}" showGridLines="0" topLeftCell="A7">
      <selection activeCell="D11" sqref="D11"/>
      <pageMargins left="0.75" right="0.75" top="0.69" bottom="0.7" header="0.4" footer="0.37"/>
      <pageSetup orientation="portrait" r:id="rId17"/>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8"/>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9"/>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20"/>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21"/>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22"/>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23"/>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24"/>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25"/>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6"/>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27"/>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8"/>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29"/>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30"/>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1"/>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32"/>
      <headerFooter alignWithMargins="0"/>
    </customSheetView>
  </customSheetViews>
  <mergeCells count="3">
    <mergeCell ref="B4:D4"/>
    <mergeCell ref="B1:D1"/>
    <mergeCell ref="B2:D2"/>
  </mergeCells>
  <phoneticPr fontId="34"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3"/>
  <headerFooter alignWithMargins="0"/>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35"/>
  <sheetViews>
    <sheetView showGridLines="0" view="pageBreakPreview" topLeftCell="A4" zoomScale="60" zoomScaleNormal="100" workbookViewId="0">
      <selection activeCell="M20" sqref="M20"/>
    </sheetView>
  </sheetViews>
  <sheetFormatPr defaultColWidth="9" defaultRowHeight="16.5"/>
  <cols>
    <col min="1" max="1" width="11.75" style="94" customWidth="1"/>
    <col min="2" max="2" width="15.625" style="94" customWidth="1"/>
    <col min="3" max="3" width="8.625" style="94" customWidth="1"/>
    <col min="4" max="4" width="21.375" style="94" customWidth="1"/>
    <col min="5" max="5" width="18.75" style="94" customWidth="1"/>
    <col min="6" max="6" width="12.875" style="94" customWidth="1"/>
    <col min="7" max="7" width="26.375" style="94" customWidth="1"/>
    <col min="8" max="8" width="11.5" style="94" customWidth="1"/>
    <col min="9" max="9" width="28.375" style="94" customWidth="1"/>
    <col min="10" max="10" width="80.5" style="285" customWidth="1"/>
    <col min="11" max="11" width="6.625" style="94" customWidth="1"/>
    <col min="12" max="12" width="13.625" style="94" customWidth="1"/>
    <col min="13" max="13" width="22.75" style="95" customWidth="1"/>
    <col min="14" max="14" width="25.25" style="95" customWidth="1"/>
    <col min="15" max="15" width="15.25" style="95" hidden="1" customWidth="1"/>
    <col min="16" max="16" width="9" style="262" hidden="1" customWidth="1"/>
    <col min="17" max="17" width="9" style="362" hidden="1" customWidth="1"/>
    <col min="18" max="18" width="6.375" style="362" hidden="1" customWidth="1"/>
    <col min="19" max="19" width="9" style="362" hidden="1" customWidth="1"/>
    <col min="20" max="20" width="6.25" style="362" hidden="1" customWidth="1"/>
    <col min="21" max="21" width="1.5" style="362" hidden="1" customWidth="1"/>
    <col min="22" max="22" width="13.5" style="362" hidden="1" customWidth="1"/>
    <col min="23" max="23" width="9" style="362" customWidth="1"/>
    <col min="24" max="27" width="9" style="363" customWidth="1"/>
    <col min="28" max="31" width="9" style="363"/>
    <col min="32" max="16384" width="9" style="85"/>
  </cols>
  <sheetData>
    <row r="1" spans="1:23" s="532" customFormat="1" ht="29.25" customHeight="1">
      <c r="A1" s="528" t="str">
        <f>Cover!B3</f>
        <v>Specification No.: CC/NT/G-CB/DOM/A00/23/00547</v>
      </c>
      <c r="B1" s="528"/>
      <c r="C1" s="528"/>
      <c r="D1" s="528"/>
      <c r="E1" s="528"/>
      <c r="F1" s="528"/>
      <c r="G1" s="528"/>
      <c r="H1" s="528"/>
      <c r="I1" s="528"/>
      <c r="J1" s="529"/>
      <c r="K1" s="528"/>
      <c r="L1" s="528"/>
      <c r="M1" s="530"/>
      <c r="N1" s="531" t="s">
        <v>239</v>
      </c>
      <c r="O1" s="531"/>
      <c r="Q1" s="533"/>
      <c r="R1" s="533"/>
      <c r="S1" s="533"/>
      <c r="T1" s="533"/>
      <c r="U1" s="533"/>
      <c r="V1" s="533"/>
      <c r="W1" s="533"/>
    </row>
    <row r="2" spans="1:23" s="532" customFormat="1" ht="18" customHeight="1">
      <c r="A2" s="534"/>
      <c r="B2" s="534"/>
      <c r="C2" s="534"/>
      <c r="D2" s="534"/>
      <c r="E2" s="534"/>
      <c r="F2" s="534"/>
      <c r="G2" s="534"/>
      <c r="H2" s="534"/>
      <c r="I2" s="534"/>
      <c r="J2" s="534"/>
      <c r="K2" s="534"/>
      <c r="L2" s="534"/>
      <c r="M2" s="535"/>
      <c r="N2" s="535"/>
      <c r="O2" s="535"/>
      <c r="Q2" s="533"/>
      <c r="R2" s="533"/>
      <c r="S2" s="533"/>
      <c r="T2" s="533"/>
      <c r="U2" s="533"/>
      <c r="V2" s="533"/>
      <c r="W2" s="533"/>
    </row>
    <row r="3" spans="1:23" s="532" customFormat="1" ht="52.5" customHeight="1">
      <c r="A3" s="674" t="str">
        <f>Cover!$B$2</f>
        <v>Circuit Breaker Package -CB02 associated with Bulk Procurement of Substation.</v>
      </c>
      <c r="B3" s="674"/>
      <c r="C3" s="674"/>
      <c r="D3" s="674"/>
      <c r="E3" s="674"/>
      <c r="F3" s="674"/>
      <c r="G3" s="674"/>
      <c r="H3" s="674"/>
      <c r="I3" s="674"/>
      <c r="J3" s="674"/>
      <c r="K3" s="674"/>
      <c r="L3" s="674"/>
      <c r="M3" s="674"/>
      <c r="N3" s="674"/>
      <c r="O3" s="674"/>
      <c r="Q3" s="533"/>
      <c r="R3" s="533"/>
      <c r="S3" s="533"/>
      <c r="T3" s="533"/>
      <c r="U3" s="533"/>
      <c r="V3" s="533"/>
      <c r="W3" s="533"/>
    </row>
    <row r="4" spans="1:23" s="532" customFormat="1" ht="21.95" customHeight="1">
      <c r="A4" s="675" t="s">
        <v>242</v>
      </c>
      <c r="B4" s="675"/>
      <c r="C4" s="675"/>
      <c r="D4" s="675"/>
      <c r="E4" s="675"/>
      <c r="F4" s="675"/>
      <c r="G4" s="675"/>
      <c r="H4" s="675"/>
      <c r="I4" s="675"/>
      <c r="J4" s="675"/>
      <c r="K4" s="675"/>
      <c r="L4" s="675"/>
      <c r="M4" s="675"/>
      <c r="N4" s="675"/>
      <c r="O4" s="675"/>
      <c r="Q4" s="533"/>
      <c r="R4" s="533"/>
      <c r="S4" s="533"/>
      <c r="T4" s="533"/>
      <c r="U4" s="533"/>
      <c r="V4" s="533"/>
      <c r="W4" s="533"/>
    </row>
    <row r="5" spans="1:23" s="532" customFormat="1" ht="18" customHeight="1">
      <c r="A5" s="536"/>
      <c r="B5" s="536"/>
      <c r="C5" s="536"/>
      <c r="D5" s="536"/>
      <c r="E5" s="536"/>
      <c r="F5" s="536"/>
      <c r="G5" s="536"/>
      <c r="H5" s="536"/>
      <c r="I5" s="536"/>
      <c r="J5" s="536"/>
      <c r="K5" s="536"/>
      <c r="L5" s="536"/>
      <c r="M5" s="535"/>
      <c r="N5" s="535"/>
      <c r="O5" s="535"/>
      <c r="Q5" s="533"/>
      <c r="R5" s="533"/>
      <c r="S5" s="533"/>
      <c r="T5" s="533"/>
      <c r="U5" s="533"/>
      <c r="V5" s="533"/>
      <c r="W5" s="533"/>
    </row>
    <row r="6" spans="1:23" s="532" customFormat="1" ht="18" customHeight="1">
      <c r="A6" s="537" t="s">
        <v>165</v>
      </c>
      <c r="B6" s="537"/>
      <c r="C6" s="537"/>
      <c r="D6" s="537"/>
      <c r="E6" s="537"/>
      <c r="F6" s="537"/>
      <c r="G6" s="537"/>
      <c r="H6" s="537"/>
      <c r="I6" s="537"/>
      <c r="J6" s="538"/>
      <c r="K6" s="537"/>
      <c r="L6" s="537"/>
      <c r="M6" s="539" t="s">
        <v>214</v>
      </c>
      <c r="N6" s="535"/>
      <c r="O6" s="538"/>
      <c r="Q6" s="533"/>
      <c r="R6" s="533"/>
      <c r="S6" s="533"/>
      <c r="T6" s="533"/>
      <c r="U6" s="533"/>
      <c r="V6" s="533"/>
      <c r="W6" s="533"/>
    </row>
    <row r="7" spans="1:23" s="532" customFormat="1" ht="18" customHeight="1">
      <c r="A7" s="537" t="str">
        <f>"Bidder as "&amp; 'Names of Bidder'!D6</f>
        <v>Bidder as Individual Firm</v>
      </c>
      <c r="B7" s="537"/>
      <c r="C7" s="537"/>
      <c r="D7" s="537"/>
      <c r="E7" s="537"/>
      <c r="F7" s="537"/>
      <c r="G7" s="537"/>
      <c r="H7" s="537"/>
      <c r="I7" s="537"/>
      <c r="J7" s="536"/>
      <c r="K7" s="536"/>
      <c r="L7" s="536"/>
      <c r="M7" s="540" t="s">
        <v>216</v>
      </c>
      <c r="N7" s="535"/>
      <c r="O7" s="541"/>
      <c r="Q7" s="533"/>
      <c r="R7" s="533"/>
      <c r="S7" s="533"/>
      <c r="T7" s="533"/>
      <c r="U7" s="533"/>
      <c r="V7" s="533"/>
      <c r="W7" s="533"/>
    </row>
    <row r="8" spans="1:23" s="532" customFormat="1" ht="15.75" customHeight="1">
      <c r="A8" s="542" t="s">
        <v>215</v>
      </c>
      <c r="B8" s="542"/>
      <c r="C8" s="673" t="str">
        <f>IF('Names of Bidder'!D8=0, "", 'Names of Bidder'!D8)</f>
        <v/>
      </c>
      <c r="D8" s="673"/>
      <c r="E8" s="673"/>
      <c r="F8" s="577"/>
      <c r="G8" s="577"/>
      <c r="H8" s="577"/>
      <c r="I8" s="577"/>
      <c r="J8" s="577"/>
      <c r="K8" s="536"/>
      <c r="L8" s="536"/>
      <c r="M8" s="540" t="s">
        <v>218</v>
      </c>
      <c r="N8" s="535"/>
      <c r="O8" s="541"/>
      <c r="Q8" s="533"/>
      <c r="R8" s="533"/>
      <c r="S8" s="533"/>
      <c r="T8" s="533"/>
      <c r="U8" s="533"/>
      <c r="V8" s="533"/>
      <c r="W8" s="533"/>
    </row>
    <row r="9" spans="1:23" s="532" customFormat="1">
      <c r="A9" s="542" t="s">
        <v>217</v>
      </c>
      <c r="B9" s="542"/>
      <c r="C9" s="673" t="str">
        <f>IF('Names of Bidder'!D9=0, "", 'Names of Bidder'!D9)</f>
        <v/>
      </c>
      <c r="D9" s="673"/>
      <c r="E9" s="673"/>
      <c r="F9" s="577"/>
      <c r="G9" s="577"/>
      <c r="H9" s="577"/>
      <c r="I9" s="577"/>
      <c r="J9" s="577"/>
      <c r="K9" s="536"/>
      <c r="L9" s="536"/>
      <c r="M9" s="540" t="s">
        <v>219</v>
      </c>
      <c r="N9" s="535"/>
      <c r="O9" s="541"/>
      <c r="Q9" s="533"/>
      <c r="R9" s="533"/>
      <c r="S9" s="533"/>
      <c r="T9" s="533"/>
      <c r="U9" s="533"/>
      <c r="V9" s="533"/>
      <c r="W9" s="533"/>
    </row>
    <row r="10" spans="1:23" s="532" customFormat="1">
      <c r="A10" s="543"/>
      <c r="B10" s="543"/>
      <c r="C10" s="673" t="str">
        <f>IF('Names of Bidder'!D10=0, "", 'Names of Bidder'!D10)</f>
        <v/>
      </c>
      <c r="D10" s="673"/>
      <c r="E10" s="673"/>
      <c r="F10" s="577"/>
      <c r="G10" s="577"/>
      <c r="H10" s="577"/>
      <c r="I10" s="577"/>
      <c r="J10" s="577"/>
      <c r="K10" s="536"/>
      <c r="L10" s="536"/>
      <c r="M10" s="540" t="s">
        <v>329</v>
      </c>
      <c r="N10" s="535"/>
      <c r="O10" s="541"/>
      <c r="Q10" s="533"/>
      <c r="R10" s="533"/>
      <c r="S10" s="533"/>
      <c r="T10" s="533"/>
      <c r="U10" s="533"/>
      <c r="V10" s="533"/>
      <c r="W10" s="533"/>
    </row>
    <row r="11" spans="1:23" s="532" customFormat="1">
      <c r="A11" s="543"/>
      <c r="B11" s="543"/>
      <c r="C11" s="673" t="str">
        <f>IF('Names of Bidder'!D11=0, "", 'Names of Bidder'!D11)</f>
        <v/>
      </c>
      <c r="D11" s="673"/>
      <c r="E11" s="673"/>
      <c r="F11" s="577"/>
      <c r="G11" s="577"/>
      <c r="H11" s="577"/>
      <c r="I11" s="577"/>
      <c r="J11" s="577"/>
      <c r="K11" s="536"/>
      <c r="L11" s="536"/>
      <c r="M11" s="540" t="s">
        <v>221</v>
      </c>
      <c r="N11" s="535"/>
      <c r="O11" s="541"/>
      <c r="Q11" s="533"/>
      <c r="R11" s="533"/>
      <c r="S11" s="533"/>
      <c r="T11" s="533"/>
      <c r="U11" s="533"/>
      <c r="V11" s="533"/>
      <c r="W11" s="533"/>
    </row>
    <row r="12" spans="1:23" s="532" customFormat="1" ht="18" customHeight="1">
      <c r="A12" s="543"/>
      <c r="B12" s="543"/>
      <c r="C12" s="543"/>
      <c r="D12" s="543"/>
      <c r="E12" s="543"/>
      <c r="F12" s="543"/>
      <c r="G12" s="543"/>
      <c r="H12" s="543"/>
      <c r="I12" s="543"/>
      <c r="J12" s="544"/>
      <c r="K12" s="544"/>
      <c r="L12" s="544"/>
      <c r="M12" s="540"/>
      <c r="N12" s="535"/>
      <c r="O12" s="541"/>
      <c r="Q12" s="533"/>
      <c r="R12" s="533"/>
      <c r="S12" s="533"/>
      <c r="T12" s="533"/>
      <c r="U12" s="533"/>
      <c r="V12" s="533"/>
      <c r="W12" s="533"/>
    </row>
    <row r="13" spans="1:23" s="532" customFormat="1" ht="18" customHeight="1">
      <c r="A13" s="545"/>
      <c r="B13" s="545"/>
      <c r="C13" s="545"/>
      <c r="D13" s="545"/>
      <c r="E13" s="545"/>
      <c r="F13" s="545"/>
      <c r="G13" s="545"/>
      <c r="H13" s="545"/>
      <c r="I13" s="545"/>
      <c r="J13" s="545"/>
      <c r="K13" s="545"/>
      <c r="L13" s="545"/>
      <c r="M13" s="546"/>
      <c r="N13" s="547"/>
      <c r="O13" s="547"/>
      <c r="Q13" s="533"/>
      <c r="R13" s="533"/>
      <c r="S13" s="533"/>
      <c r="T13" s="533"/>
      <c r="U13" s="533"/>
      <c r="V13" s="533"/>
      <c r="W13" s="533"/>
    </row>
    <row r="14" spans="1:23" ht="27" customHeight="1">
      <c r="A14" s="667" t="s">
        <v>472</v>
      </c>
      <c r="B14" s="667"/>
      <c r="C14" s="667"/>
      <c r="D14" s="667"/>
      <c r="E14" s="667"/>
      <c r="F14" s="667"/>
      <c r="G14" s="667"/>
      <c r="H14" s="667"/>
      <c r="I14" s="667"/>
      <c r="J14" s="667"/>
      <c r="K14" s="667"/>
      <c r="L14" s="667"/>
      <c r="M14" s="667"/>
      <c r="N14" s="667"/>
      <c r="O14" s="667"/>
      <c r="P14" s="286"/>
    </row>
    <row r="15" spans="1:23" ht="18" customHeight="1">
      <c r="J15" s="94"/>
      <c r="M15" s="90"/>
      <c r="N15" s="91" t="s">
        <v>187</v>
      </c>
      <c r="T15" s="362">
        <f>Discount!O18</f>
        <v>0</v>
      </c>
    </row>
    <row r="16" spans="1:23" ht="90" customHeight="1">
      <c r="A16" s="260" t="s">
        <v>188</v>
      </c>
      <c r="B16" s="260" t="s">
        <v>414</v>
      </c>
      <c r="C16" s="509" t="s">
        <v>415</v>
      </c>
      <c r="D16" s="551" t="s">
        <v>427</v>
      </c>
      <c r="E16" s="260" t="s">
        <v>417</v>
      </c>
      <c r="F16" s="597" t="s">
        <v>430</v>
      </c>
      <c r="G16" s="598" t="s">
        <v>456</v>
      </c>
      <c r="H16" s="598" t="s">
        <v>431</v>
      </c>
      <c r="I16" s="598" t="s">
        <v>446</v>
      </c>
      <c r="J16" s="260" t="s">
        <v>209</v>
      </c>
      <c r="K16" s="261" t="s">
        <v>186</v>
      </c>
      <c r="L16" s="261" t="s">
        <v>189</v>
      </c>
      <c r="M16" s="260" t="s">
        <v>436</v>
      </c>
      <c r="N16" s="260" t="s">
        <v>437</v>
      </c>
      <c r="O16" s="260" t="s">
        <v>404</v>
      </c>
      <c r="T16" s="362" t="e">
        <f>Discount!O19</f>
        <v>#REF!</v>
      </c>
      <c r="V16" s="515" t="s">
        <v>447</v>
      </c>
    </row>
    <row r="17" spans="1:31" ht="18" customHeight="1">
      <c r="A17" s="261">
        <v>1</v>
      </c>
      <c r="B17" s="261">
        <v>2</v>
      </c>
      <c r="C17" s="261">
        <v>3</v>
      </c>
      <c r="D17" s="510" t="s">
        <v>429</v>
      </c>
      <c r="E17" s="510">
        <v>4</v>
      </c>
      <c r="F17" s="510" t="s">
        <v>432</v>
      </c>
      <c r="G17" s="510" t="s">
        <v>433</v>
      </c>
      <c r="H17" s="510" t="s">
        <v>434</v>
      </c>
      <c r="I17" s="510" t="s">
        <v>435</v>
      </c>
      <c r="J17" s="510">
        <v>5</v>
      </c>
      <c r="K17" s="261">
        <v>7</v>
      </c>
      <c r="L17" s="261">
        <v>8</v>
      </c>
      <c r="M17" s="261">
        <v>9</v>
      </c>
      <c r="N17" s="261" t="s">
        <v>418</v>
      </c>
      <c r="O17" s="261">
        <v>11</v>
      </c>
      <c r="V17" s="514"/>
    </row>
    <row r="18" spans="1:31" s="106" customFormat="1" ht="55.9" customHeight="1">
      <c r="A18" s="520">
        <v>1</v>
      </c>
      <c r="B18" s="599">
        <v>7000020541</v>
      </c>
      <c r="C18" s="599">
        <v>30</v>
      </c>
      <c r="D18" s="600" t="s">
        <v>463</v>
      </c>
      <c r="E18" s="599">
        <v>1000005827</v>
      </c>
      <c r="F18" s="599">
        <v>85352919</v>
      </c>
      <c r="G18" s="521"/>
      <c r="H18" s="599">
        <v>18</v>
      </c>
      <c r="I18" s="521"/>
      <c r="J18" s="601" t="s">
        <v>464</v>
      </c>
      <c r="K18" s="522" t="s">
        <v>423</v>
      </c>
      <c r="L18" s="523">
        <v>5</v>
      </c>
      <c r="M18" s="575"/>
      <c r="N18" s="564" t="str">
        <f t="shared" ref="N18:N23" si="0">IF(M18=0, "INCLUDED", IF(ISERROR(L18*M18), M18, L18*M18))</f>
        <v>INCLUDED</v>
      </c>
      <c r="O18" s="565" t="s">
        <v>246</v>
      </c>
      <c r="P18" s="566"/>
      <c r="Q18" s="567"/>
      <c r="R18" s="567" t="str">
        <f>IF(O18="",Bought Out,O18)</f>
        <v>Direct</v>
      </c>
      <c r="S18" s="567"/>
      <c r="T18" s="567">
        <f>IF(O18="Direct",M18*(1-T4),M18*(1-T5))</f>
        <v>0</v>
      </c>
      <c r="U18" s="567" t="s">
        <v>458</v>
      </c>
      <c r="V18" s="574">
        <f>IF(I18="",H18*(IF(N18="Included",0,N18))/100,I18*(IF(N18="Included",0,N18))/100)</f>
        <v>0</v>
      </c>
      <c r="W18" s="567"/>
      <c r="X18" s="365"/>
      <c r="Y18" s="365"/>
      <c r="Z18" s="365"/>
      <c r="AA18" s="365"/>
      <c r="AB18" s="365"/>
      <c r="AC18" s="365"/>
      <c r="AD18" s="365"/>
      <c r="AE18" s="365"/>
    </row>
    <row r="19" spans="1:31" s="106" customFormat="1" ht="55.9" customHeight="1">
      <c r="A19" s="520">
        <v>2</v>
      </c>
      <c r="B19" s="599">
        <v>7000020541</v>
      </c>
      <c r="C19" s="599">
        <v>40</v>
      </c>
      <c r="D19" s="600" t="s">
        <v>463</v>
      </c>
      <c r="E19" s="599">
        <v>1000005826</v>
      </c>
      <c r="F19" s="599">
        <v>85352919</v>
      </c>
      <c r="G19" s="521"/>
      <c r="H19" s="599">
        <v>18</v>
      </c>
      <c r="I19" s="521"/>
      <c r="J19" s="601" t="s">
        <v>465</v>
      </c>
      <c r="K19" s="522" t="s">
        <v>423</v>
      </c>
      <c r="L19" s="523">
        <v>1</v>
      </c>
      <c r="M19" s="575"/>
      <c r="N19" s="564" t="str">
        <f t="shared" si="0"/>
        <v>INCLUDED</v>
      </c>
      <c r="O19" s="565" t="s">
        <v>246</v>
      </c>
      <c r="P19" s="566"/>
      <c r="Q19" s="567"/>
      <c r="R19" s="567" t="str">
        <f>IF(O19="",Bought Out,O19)</f>
        <v>Direct</v>
      </c>
      <c r="S19" s="567"/>
      <c r="T19" s="567">
        <f t="shared" ref="T19:T23" si="1">IF(O19="Direct",M19*(1-T5),M19*(1-T6))</f>
        <v>0</v>
      </c>
      <c r="U19" s="567" t="s">
        <v>458</v>
      </c>
      <c r="V19" s="574">
        <f t="shared" ref="V19:V23" si="2">IF(I19="",H19*(IF(N19="Included",0,N19))/100,I19*(IF(N19="Included",0,N19))/100)</f>
        <v>0</v>
      </c>
      <c r="W19" s="567"/>
      <c r="X19" s="365"/>
      <c r="Y19" s="365"/>
      <c r="Z19" s="365"/>
      <c r="AA19" s="365"/>
      <c r="AB19" s="365"/>
      <c r="AC19" s="365"/>
      <c r="AD19" s="365"/>
      <c r="AE19" s="365"/>
    </row>
    <row r="20" spans="1:31" s="106" customFormat="1" ht="55.9" customHeight="1">
      <c r="A20" s="520">
        <v>3</v>
      </c>
      <c r="B20" s="599">
        <v>7000020541</v>
      </c>
      <c r="C20" s="599">
        <v>10</v>
      </c>
      <c r="D20" s="600" t="s">
        <v>463</v>
      </c>
      <c r="E20" s="599">
        <v>1000004502</v>
      </c>
      <c r="F20" s="599">
        <v>85352913</v>
      </c>
      <c r="G20" s="521"/>
      <c r="H20" s="599">
        <v>18</v>
      </c>
      <c r="I20" s="521"/>
      <c r="J20" s="601" t="s">
        <v>466</v>
      </c>
      <c r="K20" s="522" t="s">
        <v>423</v>
      </c>
      <c r="L20" s="523">
        <v>6</v>
      </c>
      <c r="M20" s="575"/>
      <c r="N20" s="564" t="str">
        <f t="shared" si="0"/>
        <v>INCLUDED</v>
      </c>
      <c r="O20" s="565" t="s">
        <v>246</v>
      </c>
      <c r="P20" s="566"/>
      <c r="Q20" s="567"/>
      <c r="R20" s="567" t="str">
        <f>IF(O20="",Bought Out,O20)</f>
        <v>Direct</v>
      </c>
      <c r="S20" s="567"/>
      <c r="T20" s="567">
        <f t="shared" si="1"/>
        <v>0</v>
      </c>
      <c r="U20" s="567" t="s">
        <v>458</v>
      </c>
      <c r="V20" s="574">
        <f t="shared" si="2"/>
        <v>0</v>
      </c>
      <c r="W20" s="567"/>
      <c r="X20" s="365"/>
      <c r="Y20" s="365"/>
      <c r="Z20" s="365"/>
      <c r="AA20" s="365"/>
      <c r="AB20" s="365"/>
      <c r="AC20" s="365"/>
      <c r="AD20" s="365"/>
      <c r="AE20" s="365"/>
    </row>
    <row r="21" spans="1:31" s="106" customFormat="1" ht="55.9" customHeight="1">
      <c r="A21" s="520">
        <v>4</v>
      </c>
      <c r="B21" s="599">
        <v>7000020541</v>
      </c>
      <c r="C21" s="599">
        <v>50</v>
      </c>
      <c r="D21" s="600" t="s">
        <v>463</v>
      </c>
      <c r="E21" s="599">
        <v>1000004501</v>
      </c>
      <c r="F21" s="599">
        <v>85352913</v>
      </c>
      <c r="G21" s="521"/>
      <c r="H21" s="599">
        <v>18</v>
      </c>
      <c r="I21" s="521"/>
      <c r="J21" s="601" t="s">
        <v>467</v>
      </c>
      <c r="K21" s="522" t="s">
        <v>423</v>
      </c>
      <c r="L21" s="523">
        <v>14</v>
      </c>
      <c r="M21" s="575"/>
      <c r="N21" s="564" t="str">
        <f t="shared" si="0"/>
        <v>INCLUDED</v>
      </c>
      <c r="O21" s="565" t="s">
        <v>246</v>
      </c>
      <c r="P21" s="566"/>
      <c r="Q21" s="567"/>
      <c r="R21" s="567" t="str">
        <f>IF(O21="",Bought Out,O21)</f>
        <v>Direct</v>
      </c>
      <c r="S21" s="567"/>
      <c r="T21" s="567">
        <f t="shared" si="1"/>
        <v>0</v>
      </c>
      <c r="U21" s="567" t="s">
        <v>458</v>
      </c>
      <c r="V21" s="574">
        <f t="shared" si="2"/>
        <v>0</v>
      </c>
      <c r="W21" s="567"/>
      <c r="X21" s="365"/>
      <c r="Y21" s="365"/>
      <c r="Z21" s="365"/>
      <c r="AA21" s="365"/>
      <c r="AB21" s="365"/>
      <c r="AC21" s="365"/>
      <c r="AD21" s="365"/>
      <c r="AE21" s="365"/>
    </row>
    <row r="22" spans="1:31" s="106" customFormat="1" ht="55.9" customHeight="1">
      <c r="A22" s="520">
        <v>5</v>
      </c>
      <c r="B22" s="599">
        <v>7000020541</v>
      </c>
      <c r="C22" s="599">
        <v>20</v>
      </c>
      <c r="D22" s="600" t="s">
        <v>463</v>
      </c>
      <c r="E22" s="599">
        <v>1000001683</v>
      </c>
      <c r="F22" s="599">
        <v>85352912</v>
      </c>
      <c r="G22" s="521"/>
      <c r="H22" s="599">
        <v>18</v>
      </c>
      <c r="I22" s="521"/>
      <c r="J22" s="601" t="s">
        <v>468</v>
      </c>
      <c r="K22" s="522" t="s">
        <v>423</v>
      </c>
      <c r="L22" s="523">
        <v>10</v>
      </c>
      <c r="M22" s="575"/>
      <c r="N22" s="564" t="str">
        <f t="shared" si="0"/>
        <v>INCLUDED</v>
      </c>
      <c r="O22" s="565" t="s">
        <v>246</v>
      </c>
      <c r="P22" s="566"/>
      <c r="Q22" s="567"/>
      <c r="R22" s="567" t="str">
        <f>IF(O22="",Bought Out,O22)</f>
        <v>Direct</v>
      </c>
      <c r="S22" s="567"/>
      <c r="T22" s="567">
        <f t="shared" si="1"/>
        <v>0</v>
      </c>
      <c r="U22" s="567" t="s">
        <v>458</v>
      </c>
      <c r="V22" s="574">
        <f t="shared" si="2"/>
        <v>0</v>
      </c>
      <c r="W22" s="567"/>
      <c r="X22" s="365"/>
      <c r="Y22" s="365"/>
      <c r="Z22" s="365"/>
      <c r="AA22" s="365"/>
      <c r="AB22" s="365"/>
      <c r="AC22" s="365"/>
      <c r="AD22" s="365"/>
      <c r="AE22" s="365"/>
    </row>
    <row r="23" spans="1:31" s="106" customFormat="1" ht="55.9" customHeight="1">
      <c r="A23" s="520">
        <v>6</v>
      </c>
      <c r="B23" s="599">
        <v>7000020541</v>
      </c>
      <c r="C23" s="599">
        <v>60</v>
      </c>
      <c r="D23" s="600" t="s">
        <v>463</v>
      </c>
      <c r="E23" s="599">
        <v>1000064595</v>
      </c>
      <c r="F23" s="599">
        <v>85389000</v>
      </c>
      <c r="G23" s="521"/>
      <c r="H23" s="599">
        <v>18</v>
      </c>
      <c r="I23" s="521"/>
      <c r="J23" s="601" t="s">
        <v>469</v>
      </c>
      <c r="K23" s="522" t="s">
        <v>423</v>
      </c>
      <c r="L23" s="523">
        <v>5</v>
      </c>
      <c r="M23" s="575"/>
      <c r="N23" s="564" t="str">
        <f t="shared" si="0"/>
        <v>INCLUDED</v>
      </c>
      <c r="O23" s="565" t="s">
        <v>246</v>
      </c>
      <c r="P23" s="566"/>
      <c r="Q23" s="567"/>
      <c r="R23" s="567" t="str">
        <f>IF(O23="",Bought Out,O23)</f>
        <v>Direct</v>
      </c>
      <c r="S23" s="567"/>
      <c r="T23" s="567">
        <f t="shared" si="1"/>
        <v>0</v>
      </c>
      <c r="U23" s="567" t="s">
        <v>458</v>
      </c>
      <c r="V23" s="574">
        <f t="shared" si="2"/>
        <v>0</v>
      </c>
      <c r="W23" s="567"/>
      <c r="X23" s="365"/>
      <c r="Y23" s="365"/>
      <c r="Z23" s="365"/>
      <c r="AA23" s="365"/>
      <c r="AB23" s="365"/>
      <c r="AC23" s="365"/>
      <c r="AD23" s="365"/>
      <c r="AE23" s="365"/>
    </row>
    <row r="24" spans="1:31" s="613" customFormat="1" ht="26.1" customHeight="1">
      <c r="A24" s="608"/>
      <c r="B24" s="608"/>
      <c r="C24" s="608"/>
      <c r="D24" s="608"/>
      <c r="E24" s="608"/>
      <c r="F24" s="608"/>
      <c r="G24" s="608"/>
      <c r="H24" s="608"/>
      <c r="I24" s="608"/>
      <c r="J24" s="668" t="s">
        <v>245</v>
      </c>
      <c r="K24" s="668"/>
      <c r="L24" s="668"/>
      <c r="M24" s="609"/>
      <c r="N24" s="627">
        <f>SUM(N18:N23)</f>
        <v>0</v>
      </c>
      <c r="O24" s="626"/>
      <c r="P24" s="611"/>
      <c r="Q24" s="612"/>
      <c r="R24" s="612"/>
      <c r="S24" s="612"/>
      <c r="T24" s="612"/>
      <c r="U24" s="612"/>
      <c r="V24" s="628">
        <f>SUM(V18:V23)</f>
        <v>0</v>
      </c>
      <c r="W24" s="612"/>
    </row>
    <row r="25" spans="1:31" s="570" customFormat="1" ht="26.1" customHeight="1">
      <c r="A25" s="571"/>
      <c r="B25" s="571"/>
      <c r="C25" s="571"/>
      <c r="D25" s="571"/>
      <c r="E25" s="571"/>
      <c r="F25" s="571"/>
      <c r="G25" s="571"/>
      <c r="H25" s="571"/>
      <c r="I25" s="571"/>
      <c r="J25" s="665" t="s">
        <v>317</v>
      </c>
      <c r="K25" s="665"/>
      <c r="L25" s="665"/>
      <c r="M25" s="565"/>
      <c r="N25" s="623">
        <v>0</v>
      </c>
      <c r="O25" s="568"/>
      <c r="P25" s="566"/>
      <c r="Q25" s="569"/>
      <c r="R25" s="569"/>
      <c r="S25" s="569"/>
      <c r="T25" s="569"/>
      <c r="U25" s="569"/>
      <c r="V25" s="569"/>
      <c r="W25" s="569"/>
    </row>
    <row r="26" spans="1:31" s="613" customFormat="1" ht="26.1" customHeight="1">
      <c r="A26" s="625"/>
      <c r="B26" s="625"/>
      <c r="C26" s="625"/>
      <c r="D26" s="625"/>
      <c r="E26" s="625"/>
      <c r="F26" s="625"/>
      <c r="G26" s="625"/>
      <c r="H26" s="625"/>
      <c r="I26" s="625"/>
      <c r="J26" s="669" t="s">
        <v>244</v>
      </c>
      <c r="K26" s="669"/>
      <c r="L26" s="669"/>
      <c r="M26" s="609"/>
      <c r="N26" s="624">
        <f>N24+N25</f>
        <v>0</v>
      </c>
      <c r="O26" s="626"/>
      <c r="P26" s="611"/>
      <c r="Q26" s="612"/>
      <c r="R26" s="612"/>
      <c r="S26" s="612"/>
      <c r="T26" s="612"/>
      <c r="U26" s="612"/>
      <c r="V26" s="612"/>
      <c r="W26" s="612"/>
    </row>
    <row r="27" spans="1:31" ht="7.5" customHeight="1">
      <c r="A27" s="294"/>
      <c r="B27" s="294"/>
      <c r="C27" s="294"/>
      <c r="D27" s="294"/>
      <c r="E27" s="294"/>
      <c r="F27" s="294"/>
      <c r="G27" s="294"/>
      <c r="H27" s="294"/>
      <c r="I27" s="294"/>
      <c r="J27" s="295"/>
      <c r="K27" s="295"/>
      <c r="L27" s="295"/>
      <c r="M27" s="296"/>
      <c r="N27" s="297"/>
      <c r="O27" s="298"/>
    </row>
    <row r="28" spans="1:31" ht="7.5" customHeight="1">
      <c r="J28" s="670"/>
      <c r="K28" s="670"/>
      <c r="L28" s="670"/>
      <c r="M28" s="670"/>
      <c r="N28" s="670"/>
      <c r="O28" s="670"/>
    </row>
    <row r="29" spans="1:31" ht="7.5" customHeight="1">
      <c r="A29" s="299"/>
      <c r="B29" s="299"/>
      <c r="C29" s="299"/>
      <c r="D29" s="299"/>
      <c r="E29" s="299"/>
      <c r="F29" s="299"/>
      <c r="G29" s="299"/>
      <c r="H29" s="299"/>
      <c r="I29" s="299"/>
      <c r="J29" s="670"/>
      <c r="K29" s="670"/>
      <c r="L29" s="670"/>
      <c r="M29" s="670"/>
      <c r="N29" s="670"/>
      <c r="O29" s="670"/>
    </row>
    <row r="30" spans="1:31" ht="27" customHeight="1">
      <c r="A30" s="300" t="s">
        <v>230</v>
      </c>
      <c r="B30" s="671" t="s">
        <v>439</v>
      </c>
      <c r="C30" s="671"/>
      <c r="D30" s="671"/>
      <c r="E30" s="671"/>
      <c r="F30" s="671"/>
      <c r="G30" s="671"/>
      <c r="H30" s="671"/>
      <c r="I30" s="671"/>
      <c r="J30" s="671"/>
      <c r="K30" s="671"/>
      <c r="L30" s="671"/>
      <c r="M30" s="671"/>
      <c r="N30" s="671"/>
      <c r="O30" s="671"/>
    </row>
    <row r="31" spans="1:31" ht="33.6" customHeight="1">
      <c r="A31" s="301"/>
      <c r="B31" s="672" t="s">
        <v>438</v>
      </c>
      <c r="C31" s="672"/>
      <c r="D31" s="672"/>
      <c r="E31" s="672"/>
      <c r="F31" s="672"/>
      <c r="G31" s="672"/>
      <c r="H31" s="672"/>
      <c r="I31" s="672"/>
      <c r="J31" s="672"/>
      <c r="K31" s="672"/>
      <c r="L31" s="672"/>
      <c r="M31" s="672"/>
    </row>
    <row r="32" spans="1:31" ht="33.6" customHeight="1">
      <c r="A32" s="98" t="s">
        <v>224</v>
      </c>
      <c r="B32" s="136">
        <f>'Names of Bidder'!D21</f>
        <v>0</v>
      </c>
      <c r="D32" s="136"/>
      <c r="E32" s="98"/>
      <c r="F32" s="98"/>
      <c r="G32" s="98"/>
      <c r="H32" s="98"/>
      <c r="I32" s="98"/>
      <c r="K32" s="488"/>
      <c r="L32" s="489"/>
      <c r="M32" s="100" t="s">
        <v>227</v>
      </c>
      <c r="N32" s="136" t="str">
        <f>IF('Names of Bidder'!D18=0, "", 'Names of Bidder'!D18)</f>
        <v/>
      </c>
      <c r="O32" s="578"/>
    </row>
    <row r="33" spans="1:15" ht="33.6" customHeight="1">
      <c r="A33" s="98" t="s">
        <v>225</v>
      </c>
      <c r="B33" s="517">
        <f>'Names of Bidder'!D22</f>
        <v>0</v>
      </c>
      <c r="D33" s="136"/>
      <c r="E33" s="98"/>
      <c r="F33" s="98"/>
      <c r="G33" s="98"/>
      <c r="H33" s="98"/>
      <c r="I33" s="98"/>
      <c r="K33" s="490"/>
      <c r="L33" s="489"/>
      <c r="M33" s="100" t="s">
        <v>228</v>
      </c>
      <c r="N33" s="517" t="str">
        <f>IF('Names of Bidder'!D19=0, "", 'Names of Bidder'!D19)</f>
        <v/>
      </c>
      <c r="O33" s="517"/>
    </row>
    <row r="34" spans="1:15" ht="33.6" customHeight="1">
      <c r="J34" s="303"/>
      <c r="K34" s="95"/>
    </row>
    <row r="35" spans="1:15" ht="33.6" customHeight="1">
      <c r="J35" s="303"/>
      <c r="K35" s="95"/>
      <c r="M35" s="100"/>
      <c r="N35" s="666"/>
      <c r="O35" s="666"/>
    </row>
  </sheetData>
  <sheetProtection password="CC1F" sheet="1" objects="1" scenarios="1" selectLockedCells="1"/>
  <customSheetViews>
    <customSheetView guid="{01BD8524-9381-4704-9D50-6C848948AE22}" scale="60" showPageBreaks="1" showGridLines="0" printArea="1" hiddenColumns="1" view="pageBreakPreview" topLeftCell="A4">
      <selection activeCell="M20" sqref="M20"/>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87981F99-33D2-48F3-9138-10E7D5F1DFD3}"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5"/>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6"/>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7"/>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9"/>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0"/>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3"/>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5"/>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9"/>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20"/>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22"/>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23"/>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24"/>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25"/>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6"/>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7"/>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28"/>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9"/>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30"/>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3"/>
      <headerFooter alignWithMargins="0">
        <oddFooter>&amp;R&amp;"Book Antiqua,Bold"&amp;10Schedule-1/ Page &amp;P of &amp;N</oddFooter>
      </headerFooter>
    </customSheetView>
  </customSheetViews>
  <mergeCells count="14">
    <mergeCell ref="C11:E11"/>
    <mergeCell ref="A3:O3"/>
    <mergeCell ref="A4:O4"/>
    <mergeCell ref="C8:E8"/>
    <mergeCell ref="C9:E9"/>
    <mergeCell ref="C10:E10"/>
    <mergeCell ref="J25:L25"/>
    <mergeCell ref="N35:O35"/>
    <mergeCell ref="A14:O14"/>
    <mergeCell ref="J24:L24"/>
    <mergeCell ref="J26:L26"/>
    <mergeCell ref="J28:O29"/>
    <mergeCell ref="B30:O30"/>
    <mergeCell ref="B31:M31"/>
  </mergeCells>
  <phoneticPr fontId="3" type="noConversion"/>
  <dataValidations xWindow="482" yWindow="355" count="3">
    <dataValidation type="list" allowBlank="1" showInputMessage="1" showErrorMessage="1" sqref="O18:O23" xr:uid="{00000000-0002-0000-0300-000000000000}">
      <formula1>"Direct,Bought Out"</formula1>
    </dataValidation>
    <dataValidation operator="greaterThan" allowBlank="1" showInputMessage="1" showErrorMessage="1" sqref="M18:M23" xr:uid="{00000000-0002-0000-0300-000001000000}"/>
    <dataValidation type="list" allowBlank="1" showInputMessage="1" showErrorMessage="1" sqref="I18:I23"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4"/>
  <headerFooter alignWithMargins="0">
    <oddFooter>&amp;R&amp;"Book Antiqua,Bold"&amp;10Schedule-1/ Page &amp;P of &amp;N</oddFooter>
  </headerFooter>
  <colBreaks count="1" manualBreakCount="1">
    <brk id="15" max="1048575" man="1"/>
  </colBreaks>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94" customWidth="1"/>
    <col min="2" max="2" width="31.75" style="285" customWidth="1"/>
    <col min="3" max="3" width="11.75" style="285" customWidth="1"/>
    <col min="4" max="4" width="6.625" style="94" customWidth="1"/>
    <col min="5" max="5" width="8.125" style="94" customWidth="1"/>
    <col min="6" max="6" width="11.375" style="95" customWidth="1"/>
    <col min="7" max="7" width="16.875" style="95" customWidth="1"/>
    <col min="8" max="8" width="11.125" style="95" customWidth="1"/>
    <col min="9" max="9" width="9" style="262"/>
    <col min="10" max="10" width="9.875" style="362" customWidth="1"/>
    <col min="11" max="11" width="6.375" style="362" hidden="1" customWidth="1"/>
    <col min="12" max="16" width="9" style="362"/>
    <col min="17" max="24" width="9" style="363"/>
    <col min="25" max="16384" width="9" style="85"/>
  </cols>
  <sheetData>
    <row r="1" spans="1:9" ht="18" customHeight="1">
      <c r="A1" s="87" t="str">
        <f>Cover!B3</f>
        <v>Specification No.: CC/NT/G-CB/DOM/A00/23/00547</v>
      </c>
      <c r="B1" s="284"/>
      <c r="C1" s="284"/>
      <c r="D1" s="87"/>
      <c r="E1" s="87"/>
      <c r="F1" s="90"/>
      <c r="G1" s="90"/>
      <c r="H1" s="91" t="s">
        <v>239</v>
      </c>
    </row>
    <row r="2" spans="1:9" ht="18" customHeight="1">
      <c r="A2" s="70"/>
      <c r="B2" s="70"/>
      <c r="C2" s="70"/>
      <c r="D2" s="70"/>
      <c r="E2" s="70"/>
    </row>
    <row r="3" spans="1:9" ht="64.5" customHeight="1">
      <c r="A3" s="678" t="str">
        <f>Cover!$B$2</f>
        <v>Circuit Breaker Package -CB02 associated with Bulk Procurement of Substation.</v>
      </c>
      <c r="B3" s="678"/>
      <c r="C3" s="678"/>
      <c r="D3" s="678"/>
      <c r="E3" s="678"/>
      <c r="F3" s="678"/>
      <c r="G3" s="678"/>
      <c r="H3" s="678"/>
    </row>
    <row r="4" spans="1:9" ht="21.95" customHeight="1">
      <c r="A4" s="679" t="s">
        <v>242</v>
      </c>
      <c r="B4" s="679"/>
      <c r="C4" s="679"/>
      <c r="D4" s="679"/>
      <c r="E4" s="679"/>
      <c r="F4" s="679"/>
      <c r="G4" s="679"/>
      <c r="H4" s="679"/>
    </row>
    <row r="5" spans="1:9" ht="18" customHeight="1">
      <c r="B5" s="94"/>
      <c r="C5" s="94"/>
    </row>
    <row r="6" spans="1:9" ht="18" customHeight="1">
      <c r="A6" s="27" t="s">
        <v>165</v>
      </c>
      <c r="B6" s="28"/>
      <c r="C6" s="28"/>
      <c r="D6" s="27"/>
      <c r="E6" s="27"/>
      <c r="F6" s="66" t="s">
        <v>214</v>
      </c>
      <c r="H6" s="28"/>
    </row>
    <row r="7" spans="1:9" ht="18" customHeight="1">
      <c r="A7" s="27" t="str">
        <f>"Bidder as "&amp; 'Names of Bidder'!D6</f>
        <v>Bidder as Individual Firm</v>
      </c>
      <c r="F7" s="65" t="s">
        <v>216</v>
      </c>
      <c r="H7" s="30"/>
    </row>
    <row r="8" spans="1:9" ht="18" customHeight="1">
      <c r="A8" s="71" t="s">
        <v>215</v>
      </c>
      <c r="B8" s="680">
        <f>'Names of Bidder'!D8</f>
        <v>0</v>
      </c>
      <c r="C8" s="680"/>
      <c r="D8" s="680"/>
      <c r="E8" s="680"/>
      <c r="F8" s="65" t="s">
        <v>218</v>
      </c>
      <c r="H8" s="30"/>
    </row>
    <row r="9" spans="1:9" ht="18" customHeight="1">
      <c r="A9" s="71" t="s">
        <v>217</v>
      </c>
      <c r="B9" s="680">
        <f>'Names of Bidder'!D9</f>
        <v>0</v>
      </c>
      <c r="C9" s="680"/>
      <c r="D9" s="680"/>
      <c r="E9" s="680"/>
      <c r="F9" s="65" t="s">
        <v>219</v>
      </c>
      <c r="H9" s="30"/>
    </row>
    <row r="10" spans="1:9" ht="18" customHeight="1">
      <c r="A10" s="73"/>
      <c r="B10" s="680">
        <f>'Names of Bidder'!D10</f>
        <v>0</v>
      </c>
      <c r="C10" s="680"/>
      <c r="D10" s="680"/>
      <c r="E10" s="680"/>
      <c r="F10" s="65" t="s">
        <v>220</v>
      </c>
      <c r="H10" s="30"/>
    </row>
    <row r="11" spans="1:9" ht="18" customHeight="1">
      <c r="A11" s="73"/>
      <c r="B11" s="680">
        <f>'Names of Bidder'!D11</f>
        <v>0</v>
      </c>
      <c r="C11" s="680"/>
      <c r="D11" s="680"/>
      <c r="E11" s="680"/>
      <c r="F11" s="65" t="s">
        <v>221</v>
      </c>
      <c r="H11" s="30"/>
    </row>
    <row r="12" spans="1:9" ht="18" customHeight="1">
      <c r="A12" s="73"/>
      <c r="B12" s="29"/>
      <c r="C12" s="29"/>
      <c r="D12" s="29"/>
      <c r="E12" s="29"/>
      <c r="F12" s="65"/>
      <c r="H12" s="30"/>
    </row>
    <row r="13" spans="1:9" ht="18" customHeight="1">
      <c r="A13" s="74"/>
      <c r="B13" s="74"/>
      <c r="C13" s="74"/>
      <c r="D13" s="74"/>
      <c r="E13" s="74"/>
      <c r="F13" s="105"/>
      <c r="G13" s="31"/>
      <c r="H13" s="31"/>
    </row>
    <row r="14" spans="1:9" ht="40.5" customHeight="1">
      <c r="A14" s="676" t="s">
        <v>195</v>
      </c>
      <c r="B14" s="676"/>
      <c r="C14" s="676"/>
      <c r="D14" s="676"/>
      <c r="E14" s="676"/>
      <c r="F14" s="676"/>
      <c r="G14" s="676"/>
      <c r="H14" s="676"/>
      <c r="I14" s="286"/>
    </row>
    <row r="15" spans="1:9" ht="18" customHeight="1">
      <c r="B15" s="94"/>
      <c r="C15" s="94"/>
      <c r="F15" s="90"/>
      <c r="G15" s="90"/>
      <c r="H15" s="91" t="s">
        <v>187</v>
      </c>
    </row>
    <row r="16" spans="1:9" ht="62.25" customHeight="1">
      <c r="A16" s="260" t="s">
        <v>188</v>
      </c>
      <c r="B16" s="260" t="s">
        <v>209</v>
      </c>
      <c r="C16" s="260" t="s">
        <v>166</v>
      </c>
      <c r="D16" s="261" t="s">
        <v>186</v>
      </c>
      <c r="E16" s="261" t="s">
        <v>189</v>
      </c>
      <c r="F16" s="260" t="s">
        <v>190</v>
      </c>
      <c r="G16" s="260" t="s">
        <v>191</v>
      </c>
      <c r="H16" s="260" t="s">
        <v>222</v>
      </c>
    </row>
    <row r="17" spans="1:24" ht="18" customHeight="1">
      <c r="A17" s="261">
        <v>1</v>
      </c>
      <c r="B17" s="261">
        <v>2</v>
      </c>
      <c r="C17" s="261">
        <v>3</v>
      </c>
      <c r="D17" s="261">
        <v>4</v>
      </c>
      <c r="E17" s="261">
        <v>5</v>
      </c>
      <c r="F17" s="261">
        <v>6</v>
      </c>
      <c r="G17" s="261" t="s">
        <v>167</v>
      </c>
      <c r="H17" s="261">
        <v>8</v>
      </c>
    </row>
    <row r="18" spans="1:24" s="106" customFormat="1" ht="50.1" customHeight="1">
      <c r="A18" s="287" t="e">
        <f>'Sch-1'!#REF!</f>
        <v>#REF!</v>
      </c>
      <c r="B18" s="287" t="e">
        <f>'Sch-1'!#REF!</f>
        <v>#REF!</v>
      </c>
      <c r="C18" s="389" t="e">
        <f>'Sch-1'!#REF!</f>
        <v>#REF!</v>
      </c>
      <c r="D18" s="353" t="e">
        <f>'Sch-1'!#REF!</f>
        <v>#REF!</v>
      </c>
      <c r="E18" s="360" t="e">
        <f>'Sch-1'!#REF!</f>
        <v>#REF!</v>
      </c>
      <c r="F18" s="384" t="e">
        <f>'Sch-1'!#REF!</f>
        <v>#REF!</v>
      </c>
      <c r="G18" s="289" t="e">
        <f>IF(F18=0, "Included", IF(ISERROR(E18*F18), F18, E18*F18))</f>
        <v>#REF!</v>
      </c>
      <c r="H18" s="288" t="e">
        <f>'Sch-1'!#REF!</f>
        <v>#REF!</v>
      </c>
      <c r="I18" s="86"/>
      <c r="J18" s="364"/>
      <c r="K18" s="364" t="e">
        <f>'Sch-1'!#REF!</f>
        <v>#REF!</v>
      </c>
      <c r="L18" s="364"/>
      <c r="M18" s="364"/>
      <c r="N18" s="364"/>
      <c r="O18" s="364"/>
      <c r="P18" s="364"/>
      <c r="Q18" s="365"/>
      <c r="R18" s="365"/>
      <c r="S18" s="365"/>
      <c r="T18" s="365"/>
      <c r="U18" s="365"/>
      <c r="V18" s="365"/>
      <c r="W18" s="365"/>
      <c r="X18" s="365"/>
    </row>
    <row r="19" spans="1:24" ht="26.1" customHeight="1">
      <c r="A19" s="290"/>
      <c r="B19" s="677" t="s">
        <v>245</v>
      </c>
      <c r="C19" s="677"/>
      <c r="D19" s="677"/>
      <c r="E19" s="677"/>
      <c r="F19" s="288"/>
      <c r="G19" s="291">
        <f>SUMIF(K18:K18,"Direct",G18:G18)</f>
        <v>0</v>
      </c>
      <c r="H19" s="361" t="s">
        <v>246</v>
      </c>
      <c r="I19" s="86"/>
    </row>
    <row r="20" spans="1:24" ht="26.1" customHeight="1">
      <c r="A20" s="290"/>
      <c r="B20" s="677" t="s">
        <v>245</v>
      </c>
      <c r="C20" s="677"/>
      <c r="D20" s="677"/>
      <c r="E20" s="677"/>
      <c r="F20" s="288"/>
      <c r="G20" s="291">
        <f>SUMIF(K18:K18,"Bought Out",G18:G18)</f>
        <v>0</v>
      </c>
      <c r="H20" s="361" t="s">
        <v>318</v>
      </c>
      <c r="I20" s="86"/>
    </row>
    <row r="21" spans="1:24" ht="26.1" customHeight="1">
      <c r="A21" s="290"/>
      <c r="B21" s="677" t="s">
        <v>245</v>
      </c>
      <c r="C21" s="677"/>
      <c r="D21" s="677"/>
      <c r="E21" s="677"/>
      <c r="F21" s="288"/>
      <c r="G21" s="291">
        <f>G19+G20</f>
        <v>0</v>
      </c>
      <c r="H21" s="292"/>
      <c r="I21" s="86"/>
    </row>
    <row r="22" spans="1:24" ht="26.1" customHeight="1">
      <c r="A22" s="293"/>
      <c r="B22" s="682" t="s">
        <v>317</v>
      </c>
      <c r="C22" s="682"/>
      <c r="D22" s="682"/>
      <c r="E22" s="682"/>
      <c r="F22" s="288"/>
      <c r="G22" s="291">
        <f>'Sch-6 Dis'!F21</f>
        <v>0</v>
      </c>
      <c r="H22" s="292"/>
      <c r="I22" s="86"/>
    </row>
    <row r="23" spans="1:24" ht="26.1" customHeight="1">
      <c r="A23" s="293"/>
      <c r="B23" s="683" t="s">
        <v>244</v>
      </c>
      <c r="C23" s="683"/>
      <c r="D23" s="683"/>
      <c r="E23" s="683"/>
      <c r="F23" s="288"/>
      <c r="G23" s="291">
        <f>G21+G22</f>
        <v>0</v>
      </c>
      <c r="H23" s="292"/>
      <c r="I23" s="86"/>
    </row>
    <row r="24" spans="1:24" ht="16.5" customHeight="1">
      <c r="A24" s="294"/>
      <c r="B24" s="295"/>
      <c r="C24" s="295"/>
      <c r="D24" s="295"/>
      <c r="E24" s="295"/>
      <c r="F24" s="296"/>
      <c r="G24" s="297"/>
      <c r="H24" s="298"/>
    </row>
    <row r="25" spans="1:24" ht="16.5" customHeight="1">
      <c r="B25" s="670"/>
      <c r="C25" s="670"/>
      <c r="D25" s="670"/>
      <c r="E25" s="670"/>
      <c r="F25" s="670"/>
      <c r="G25" s="670"/>
      <c r="H25" s="670"/>
    </row>
    <row r="26" spans="1:24" ht="16.5" customHeight="1">
      <c r="A26" s="299"/>
      <c r="B26" s="670"/>
      <c r="C26" s="670"/>
      <c r="D26" s="670"/>
      <c r="E26" s="670"/>
      <c r="F26" s="670"/>
      <c r="G26" s="670"/>
      <c r="H26" s="670"/>
    </row>
    <row r="27" spans="1:24" ht="117.75" customHeight="1">
      <c r="A27" s="300" t="s">
        <v>230</v>
      </c>
      <c r="B27" s="684" t="s">
        <v>174</v>
      </c>
      <c r="C27" s="684"/>
      <c r="D27" s="684"/>
      <c r="E27" s="684"/>
      <c r="F27" s="684"/>
      <c r="G27" s="684"/>
      <c r="H27" s="684"/>
    </row>
    <row r="28" spans="1:24" ht="33.6" customHeight="1">
      <c r="A28" s="301"/>
      <c r="B28" s="302"/>
      <c r="C28" s="302"/>
      <c r="D28" s="277"/>
      <c r="E28" s="277"/>
    </row>
    <row r="29" spans="1:24" ht="33.6" customHeight="1">
      <c r="A29" s="98" t="s">
        <v>224</v>
      </c>
      <c r="B29" s="136">
        <f>'Names of Bidder'!D21</f>
        <v>0</v>
      </c>
      <c r="C29" s="136"/>
      <c r="D29" s="99"/>
      <c r="F29" s="100" t="s">
        <v>226</v>
      </c>
      <c r="G29" s="666"/>
      <c r="H29" s="666"/>
    </row>
    <row r="30" spans="1:24" s="262" customFormat="1" ht="33.6" customHeight="1">
      <c r="A30" s="98" t="s">
        <v>225</v>
      </c>
      <c r="B30" s="136">
        <f>'Names of Bidder'!D22</f>
        <v>0</v>
      </c>
      <c r="C30" s="136"/>
      <c r="D30" s="95"/>
      <c r="E30" s="94"/>
      <c r="F30" s="100" t="s">
        <v>227</v>
      </c>
      <c r="G30" s="681">
        <f>'Names of Bidder'!D18</f>
        <v>0</v>
      </c>
      <c r="H30" s="681"/>
      <c r="J30" s="362"/>
      <c r="K30" s="362"/>
      <c r="L30" s="362"/>
      <c r="M30" s="362"/>
      <c r="N30" s="362"/>
      <c r="O30" s="362"/>
      <c r="P30" s="362"/>
      <c r="Q30" s="363"/>
      <c r="R30" s="363"/>
      <c r="S30" s="363"/>
      <c r="T30" s="363"/>
      <c r="U30" s="363"/>
      <c r="V30" s="363"/>
      <c r="W30" s="363"/>
      <c r="X30" s="363"/>
    </row>
    <row r="31" spans="1:24" s="262" customFormat="1" ht="33.6" customHeight="1">
      <c r="A31" s="94"/>
      <c r="B31" s="303"/>
      <c r="C31" s="303"/>
      <c r="D31" s="95"/>
      <c r="E31" s="94"/>
      <c r="F31" s="100" t="s">
        <v>228</v>
      </c>
      <c r="G31" s="681">
        <f>'Names of Bidder'!D19</f>
        <v>0</v>
      </c>
      <c r="H31" s="681"/>
      <c r="J31" s="362"/>
      <c r="K31" s="362"/>
      <c r="L31" s="362"/>
      <c r="M31" s="362"/>
      <c r="N31" s="362"/>
      <c r="O31" s="362"/>
      <c r="P31" s="362"/>
      <c r="Q31" s="363"/>
      <c r="R31" s="363"/>
      <c r="S31" s="363"/>
      <c r="T31" s="363"/>
      <c r="U31" s="363"/>
      <c r="V31" s="363"/>
      <c r="W31" s="363"/>
      <c r="X31" s="363"/>
    </row>
    <row r="32" spans="1:24" s="262" customFormat="1" ht="33.6" customHeight="1">
      <c r="A32" s="94"/>
      <c r="B32" s="303"/>
      <c r="C32" s="303"/>
      <c r="D32" s="95"/>
      <c r="E32" s="94"/>
      <c r="F32" s="100" t="s">
        <v>229</v>
      </c>
      <c r="G32" s="666"/>
      <c r="H32" s="666"/>
      <c r="J32" s="362"/>
      <c r="K32" s="362"/>
      <c r="L32" s="362"/>
      <c r="M32" s="362"/>
      <c r="N32" s="362"/>
      <c r="O32" s="362"/>
      <c r="P32" s="362"/>
      <c r="Q32" s="363"/>
      <c r="R32" s="363"/>
      <c r="S32" s="363"/>
      <c r="T32" s="363"/>
      <c r="U32" s="363"/>
      <c r="V32" s="363"/>
      <c r="W32" s="363"/>
      <c r="X32" s="363"/>
    </row>
  </sheetData>
  <customSheetViews>
    <customSheetView guid="{01BD8524-9381-4704-9D50-6C848948AE2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2"/>
      <headerFooter alignWithMargins="0">
        <oddFooter>&amp;R&amp;"Book Antiqua,Bold"&amp;10Schedule-1/ Page &amp;P of &amp;N</oddFooter>
      </headerFooter>
    </customSheetView>
  </customSheetViews>
  <mergeCells count="18">
    <mergeCell ref="G31:H31"/>
    <mergeCell ref="G32:H32"/>
    <mergeCell ref="B22:E22"/>
    <mergeCell ref="B23:E23"/>
    <mergeCell ref="B25:H26"/>
    <mergeCell ref="B27:H27"/>
    <mergeCell ref="G29:H29"/>
    <mergeCell ref="G30:H30"/>
    <mergeCell ref="A14:H14"/>
    <mergeCell ref="B19:E19"/>
    <mergeCell ref="B20:E20"/>
    <mergeCell ref="B21:E21"/>
    <mergeCell ref="A3:H3"/>
    <mergeCell ref="A4:H4"/>
    <mergeCell ref="B8:E8"/>
    <mergeCell ref="B9:E9"/>
    <mergeCell ref="B10:E10"/>
    <mergeCell ref="B11:E11"/>
  </mergeCells>
  <phoneticPr fontId="30"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3"/>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30"/>
  <sheetViews>
    <sheetView showGridLines="0" view="pageBreakPreview" zoomScale="80" zoomScaleNormal="100" zoomScaleSheetLayoutView="80" workbookViewId="0">
      <selection activeCell="I17" sqref="I17"/>
    </sheetView>
  </sheetViews>
  <sheetFormatPr defaultColWidth="9" defaultRowHeight="16.5"/>
  <cols>
    <col min="1" max="1" width="10" style="263" customWidth="1"/>
    <col min="2" max="2" width="13.75" style="263" customWidth="1"/>
    <col min="3" max="3" width="9.125" style="263" customWidth="1"/>
    <col min="4" max="4" width="18.25" style="263" customWidth="1"/>
    <col min="5" max="5" width="14.25" style="263" customWidth="1"/>
    <col min="6" max="6" width="73.5" style="97" customWidth="1"/>
    <col min="7" max="7" width="7.625" style="263" customWidth="1"/>
    <col min="8" max="8" width="8.625" style="263" customWidth="1"/>
    <col min="9" max="9" width="24.25" style="96" customWidth="1"/>
    <col min="10" max="10" width="25.5" style="96" customWidth="1"/>
    <col min="11" max="11" width="11.125" style="579" customWidth="1"/>
    <col min="12" max="12" width="9" style="85" hidden="1" customWidth="1"/>
    <col min="13" max="13" width="9" style="85" customWidth="1"/>
    <col min="14" max="14" width="9" style="85"/>
    <col min="15" max="15" width="9" style="238"/>
    <col min="16" max="17" width="17.625" style="238" customWidth="1"/>
    <col min="18" max="30" width="9" style="238"/>
    <col min="31" max="16384" width="9" style="85"/>
  </cols>
  <sheetData>
    <row r="1" spans="1:30" ht="18" customHeight="1">
      <c r="A1" s="87" t="str">
        <f>Cover!B3</f>
        <v>Specification No.: CC/NT/G-CB/DOM/A00/23/00547</v>
      </c>
      <c r="B1" s="87"/>
      <c r="C1" s="87"/>
      <c r="D1" s="87"/>
      <c r="E1" s="87"/>
      <c r="F1" s="88"/>
      <c r="G1" s="89"/>
      <c r="H1" s="89"/>
      <c r="I1" s="90"/>
      <c r="J1" s="91" t="s">
        <v>248</v>
      </c>
    </row>
    <row r="2" spans="1:30" ht="18" customHeight="1">
      <c r="A2" s="70"/>
      <c r="B2" s="70"/>
      <c r="C2" s="70"/>
      <c r="D2" s="70"/>
      <c r="E2" s="70"/>
      <c r="F2" s="93"/>
      <c r="G2" s="94"/>
      <c r="H2" s="94"/>
      <c r="I2" s="95"/>
      <c r="J2" s="95"/>
      <c r="K2" s="95"/>
    </row>
    <row r="3" spans="1:30" ht="54" customHeight="1">
      <c r="A3" s="687" t="str">
        <f>Cover!$B$2</f>
        <v>Circuit Breaker Package -CB02 associated with Bulk Procurement of Substation.</v>
      </c>
      <c r="B3" s="687"/>
      <c r="C3" s="687"/>
      <c r="D3" s="687"/>
      <c r="E3" s="687"/>
      <c r="F3" s="687"/>
      <c r="G3" s="687"/>
      <c r="H3" s="687"/>
      <c r="I3" s="687"/>
      <c r="J3" s="687"/>
      <c r="O3" s="254"/>
      <c r="Q3" s="255"/>
    </row>
    <row r="4" spans="1:30" ht="21.95" customHeight="1">
      <c r="A4" s="679" t="s">
        <v>440</v>
      </c>
      <c r="B4" s="679"/>
      <c r="C4" s="679"/>
      <c r="D4" s="679"/>
      <c r="E4" s="679"/>
      <c r="F4" s="679"/>
      <c r="G4" s="679"/>
      <c r="H4" s="679"/>
      <c r="I4" s="679"/>
      <c r="J4" s="679"/>
      <c r="K4" s="304"/>
      <c r="O4" s="254"/>
      <c r="Q4" s="256"/>
    </row>
    <row r="5" spans="1:30" ht="18" customHeight="1">
      <c r="A5" s="305"/>
      <c r="B5" s="305"/>
      <c r="C5" s="305"/>
      <c r="D5" s="305"/>
      <c r="E5" s="305"/>
      <c r="F5" s="258"/>
      <c r="G5" s="305"/>
      <c r="H5" s="305"/>
      <c r="I5" s="257"/>
      <c r="J5" s="306"/>
      <c r="K5" s="95"/>
      <c r="O5" s="254"/>
      <c r="Q5" s="256"/>
    </row>
    <row r="6" spans="1:30" ht="18" customHeight="1">
      <c r="A6" s="27" t="str">
        <f>'Sch-1'!A6</f>
        <v>Bidder’s Name and Address</v>
      </c>
      <c r="B6" s="27"/>
      <c r="C6" s="27"/>
      <c r="E6" s="580"/>
      <c r="F6" s="580"/>
      <c r="G6" s="548"/>
      <c r="H6" s="548"/>
      <c r="I6" s="66" t="s">
        <v>214</v>
      </c>
      <c r="J6" s="95"/>
      <c r="K6" s="28"/>
      <c r="O6" s="254"/>
      <c r="Q6" s="256"/>
    </row>
    <row r="7" spans="1:30" ht="18" customHeight="1">
      <c r="A7" s="259" t="str">
        <f>'Sch-1'!A7</f>
        <v>Bidder as Individual Firm</v>
      </c>
      <c r="B7" s="259"/>
      <c r="C7" s="259"/>
      <c r="E7" s="580"/>
      <c r="F7" s="580"/>
      <c r="I7" s="65" t="s">
        <v>216</v>
      </c>
      <c r="J7" s="95"/>
      <c r="K7" s="30"/>
      <c r="O7" s="254"/>
      <c r="Q7" s="256"/>
    </row>
    <row r="8" spans="1:30">
      <c r="A8" s="71" t="s">
        <v>215</v>
      </c>
      <c r="B8" s="71"/>
      <c r="C8" s="71"/>
      <c r="D8" s="580" t="str">
        <f>IF('Sch-1'!C8=0, "", 'Sch-1'!C8)</f>
        <v/>
      </c>
      <c r="I8" s="65" t="s">
        <v>218</v>
      </c>
      <c r="J8" s="95"/>
      <c r="K8" s="30"/>
      <c r="O8" s="254"/>
      <c r="Q8" s="256"/>
    </row>
    <row r="9" spans="1:30">
      <c r="A9" s="71" t="s">
        <v>217</v>
      </c>
      <c r="B9" s="71"/>
      <c r="C9" s="71"/>
      <c r="D9" s="580" t="str">
        <f>IF('Sch-1'!C9=0, "", 'Sch-1'!C9)</f>
        <v/>
      </c>
      <c r="I9" s="65" t="s">
        <v>219</v>
      </c>
      <c r="J9" s="95"/>
      <c r="K9" s="30"/>
      <c r="O9" s="254"/>
      <c r="Q9" s="255"/>
    </row>
    <row r="10" spans="1:30">
      <c r="A10" s="73"/>
      <c r="B10" s="73"/>
      <c r="C10" s="73"/>
      <c r="D10" s="688" t="str">
        <f>IF('Sch-1'!C10=0, "", 'Sch-1'!C10)</f>
        <v/>
      </c>
      <c r="E10" s="688"/>
      <c r="F10" s="688"/>
      <c r="I10" s="65" t="s">
        <v>220</v>
      </c>
      <c r="J10" s="95"/>
      <c r="K10" s="30"/>
    </row>
    <row r="11" spans="1:30">
      <c r="A11" s="73"/>
      <c r="B11" s="73"/>
      <c r="C11" s="73"/>
      <c r="D11" s="688" t="str">
        <f>IF('Sch-1'!C11=0, "", 'Sch-1'!C11)</f>
        <v/>
      </c>
      <c r="E11" s="688"/>
      <c r="F11" s="688"/>
      <c r="I11" s="65" t="s">
        <v>221</v>
      </c>
      <c r="J11" s="95"/>
      <c r="K11" s="30"/>
    </row>
    <row r="12" spans="1:30" ht="18" customHeight="1">
      <c r="A12" s="73"/>
      <c r="B12" s="73"/>
      <c r="C12" s="73"/>
      <c r="D12" s="73"/>
      <c r="E12" s="73"/>
      <c r="F12" s="215"/>
      <c r="G12" s="549"/>
      <c r="H12" s="549"/>
      <c r="I12" s="72"/>
      <c r="J12" s="95"/>
      <c r="K12" s="30"/>
    </row>
    <row r="13" spans="1:30" ht="18" customHeight="1" thickBot="1">
      <c r="A13" s="73"/>
      <c r="B13" s="73"/>
      <c r="C13" s="73"/>
      <c r="D13" s="73"/>
      <c r="E13" s="73"/>
      <c r="F13" s="105"/>
      <c r="G13" s="189"/>
      <c r="H13" s="189"/>
      <c r="I13" s="105"/>
      <c r="J13" s="91" t="s">
        <v>187</v>
      </c>
      <c r="K13" s="31"/>
    </row>
    <row r="14" spans="1:30" s="532" customFormat="1" ht="74.25" customHeight="1">
      <c r="A14" s="551" t="s">
        <v>188</v>
      </c>
      <c r="B14" s="551" t="s">
        <v>414</v>
      </c>
      <c r="C14" s="551" t="s">
        <v>415</v>
      </c>
      <c r="D14" s="602" t="s">
        <v>427</v>
      </c>
      <c r="E14" s="551" t="s">
        <v>417</v>
      </c>
      <c r="F14" s="551" t="s">
        <v>209</v>
      </c>
      <c r="G14" s="552" t="s">
        <v>186</v>
      </c>
      <c r="H14" s="552" t="s">
        <v>189</v>
      </c>
      <c r="I14" s="551" t="s">
        <v>503</v>
      </c>
      <c r="J14" s="551" t="s">
        <v>441</v>
      </c>
      <c r="K14" s="553"/>
      <c r="O14" s="554"/>
      <c r="P14" s="555"/>
      <c r="Q14" s="555"/>
      <c r="R14" s="554"/>
      <c r="S14" s="554"/>
      <c r="T14" s="554"/>
      <c r="U14" s="554"/>
      <c r="V14" s="554"/>
      <c r="W14" s="554"/>
      <c r="X14" s="554"/>
      <c r="Y14" s="554"/>
      <c r="Z14" s="554"/>
      <c r="AA14" s="554"/>
      <c r="AB14" s="554"/>
      <c r="AC14" s="554"/>
      <c r="AD14" s="554"/>
    </row>
    <row r="15" spans="1:30" s="532" customFormat="1" ht="18" customHeight="1">
      <c r="A15" s="552">
        <v>1</v>
      </c>
      <c r="B15" s="552">
        <v>2</v>
      </c>
      <c r="C15" s="552">
        <v>3</v>
      </c>
      <c r="D15" s="552" t="s">
        <v>429</v>
      </c>
      <c r="E15" s="552">
        <v>4</v>
      </c>
      <c r="F15" s="552">
        <v>6</v>
      </c>
      <c r="G15" s="552">
        <v>8</v>
      </c>
      <c r="H15" s="552">
        <v>9</v>
      </c>
      <c r="I15" s="552">
        <v>10</v>
      </c>
      <c r="J15" s="552" t="s">
        <v>416</v>
      </c>
      <c r="K15" s="556"/>
      <c r="L15" s="532">
        <f>Discount!O20</f>
        <v>0</v>
      </c>
      <c r="O15" s="554"/>
      <c r="P15" s="557"/>
      <c r="Q15" s="557"/>
      <c r="R15" s="554"/>
      <c r="S15" s="554"/>
      <c r="T15" s="554"/>
      <c r="U15" s="554"/>
      <c r="V15" s="554"/>
      <c r="W15" s="554"/>
      <c r="X15" s="554"/>
      <c r="Y15" s="554"/>
      <c r="Z15" s="554"/>
      <c r="AA15" s="554"/>
      <c r="AB15" s="554"/>
      <c r="AC15" s="554"/>
      <c r="AD15" s="554"/>
    </row>
    <row r="16" spans="1:30" s="532" customFormat="1" ht="18.75" hidden="1" customHeight="1">
      <c r="A16" s="603"/>
      <c r="B16" s="558"/>
      <c r="C16" s="524"/>
      <c r="D16" s="525"/>
      <c r="E16" s="552"/>
      <c r="F16" s="552"/>
      <c r="G16" s="552"/>
      <c r="H16" s="552"/>
      <c r="I16" s="552"/>
      <c r="J16" s="552"/>
      <c r="K16" s="556"/>
      <c r="O16" s="554"/>
      <c r="P16" s="557"/>
      <c r="Q16" s="557"/>
      <c r="R16" s="554"/>
      <c r="S16" s="554"/>
      <c r="T16" s="554"/>
      <c r="U16" s="554"/>
      <c r="V16" s="554"/>
      <c r="W16" s="554"/>
      <c r="X16" s="554"/>
      <c r="Y16" s="554"/>
      <c r="Z16" s="554"/>
      <c r="AA16" s="554"/>
      <c r="AB16" s="554"/>
      <c r="AC16" s="554"/>
      <c r="AD16" s="554"/>
    </row>
    <row r="17" spans="1:30" s="532" customFormat="1" ht="37.5" customHeight="1">
      <c r="A17" s="559">
        <f>'Sch-1'!A18</f>
        <v>1</v>
      </c>
      <c r="B17" s="559">
        <f>'Sch-1'!B18</f>
        <v>7000020541</v>
      </c>
      <c r="C17" s="559">
        <f>'Sch-1'!C18</f>
        <v>30</v>
      </c>
      <c r="D17" s="559" t="str">
        <f>'Sch-1'!D18</f>
        <v xml:space="preserve">SUPPLY BOQ                              </v>
      </c>
      <c r="E17" s="559">
        <f>'Sch-1'!E18</f>
        <v>1000005827</v>
      </c>
      <c r="F17" s="604" t="str">
        <f>'Sch-1'!J18</f>
        <v>765kV, 3150A, 50kA Circuit Breaker(3-Phase) with closing resistor (withsupport structure)</v>
      </c>
      <c r="G17" s="605" t="str">
        <f>'Sch-1'!K18</f>
        <v xml:space="preserve">EA </v>
      </c>
      <c r="H17" s="605">
        <f>'Sch-1'!L18</f>
        <v>5</v>
      </c>
      <c r="I17" s="606"/>
      <c r="J17" s="560" t="str">
        <f>IF(I17=0, "INCLUDED", IF(ISERROR(H17*I17), I17, H17*I17))</f>
        <v>INCLUDED</v>
      </c>
      <c r="K17" s="556"/>
      <c r="O17" s="554"/>
      <c r="P17" s="557"/>
      <c r="Q17" s="557"/>
      <c r="R17" s="554"/>
      <c r="S17" s="554"/>
      <c r="T17" s="554"/>
      <c r="U17" s="554"/>
      <c r="V17" s="554"/>
      <c r="W17" s="554"/>
      <c r="X17" s="554"/>
      <c r="Y17" s="554"/>
      <c r="Z17" s="554"/>
      <c r="AA17" s="554"/>
      <c r="AB17" s="554"/>
      <c r="AC17" s="554"/>
      <c r="AD17" s="554"/>
    </row>
    <row r="18" spans="1:30" s="532" customFormat="1" ht="37.5" customHeight="1">
      <c r="A18" s="559">
        <f>'Sch-1'!A19</f>
        <v>2</v>
      </c>
      <c r="B18" s="559">
        <f>'Sch-1'!B19</f>
        <v>7000020541</v>
      </c>
      <c r="C18" s="559">
        <f>'Sch-1'!C19</f>
        <v>40</v>
      </c>
      <c r="D18" s="559" t="str">
        <f>'Sch-1'!D19</f>
        <v xml:space="preserve">SUPPLY BOQ                              </v>
      </c>
      <c r="E18" s="559">
        <f>'Sch-1'!E19</f>
        <v>1000005826</v>
      </c>
      <c r="F18" s="604" t="str">
        <f>'Sch-1'!J19</f>
        <v>765kV, 3150A, 50kA Circuit Breaker(3-Phase) without closing resistor(with support structure)</v>
      </c>
      <c r="G18" s="605" t="str">
        <f>'Sch-1'!K19</f>
        <v xml:space="preserve">EA </v>
      </c>
      <c r="H18" s="605">
        <f>'Sch-1'!L19</f>
        <v>1</v>
      </c>
      <c r="I18" s="607"/>
      <c r="J18" s="560" t="str">
        <f t="shared" ref="J18:J22" si="0">IF(I18=0, "INCLUDED", IF(ISERROR(H18*I18), I18, H18*I18))</f>
        <v>INCLUDED</v>
      </c>
      <c r="K18" s="556"/>
      <c r="O18" s="554"/>
      <c r="P18" s="557"/>
      <c r="Q18" s="557"/>
      <c r="R18" s="554"/>
      <c r="S18" s="554"/>
      <c r="T18" s="554"/>
      <c r="U18" s="554"/>
      <c r="V18" s="554"/>
      <c r="W18" s="554"/>
      <c r="X18" s="554"/>
      <c r="Y18" s="554"/>
      <c r="Z18" s="554"/>
      <c r="AA18" s="554"/>
      <c r="AB18" s="554"/>
      <c r="AC18" s="554"/>
      <c r="AD18" s="554"/>
    </row>
    <row r="19" spans="1:30" s="532" customFormat="1" ht="37.5" customHeight="1">
      <c r="A19" s="559">
        <f>'Sch-1'!A20</f>
        <v>3</v>
      </c>
      <c r="B19" s="559">
        <f>'Sch-1'!B20</f>
        <v>7000020541</v>
      </c>
      <c r="C19" s="559">
        <f>'Sch-1'!C20</f>
        <v>10</v>
      </c>
      <c r="D19" s="559" t="str">
        <f>'Sch-1'!D20</f>
        <v xml:space="preserve">SUPPLY BOQ                              </v>
      </c>
      <c r="E19" s="559">
        <f>'Sch-1'!E20</f>
        <v>1000004502</v>
      </c>
      <c r="F19" s="604" t="str">
        <f>'Sch-1'!J20</f>
        <v>420kV, 3150A, 63KA Circuit Breaker (3-Phase) with closing resistor with support structure</v>
      </c>
      <c r="G19" s="605" t="str">
        <f>'Sch-1'!K20</f>
        <v xml:space="preserve">EA </v>
      </c>
      <c r="H19" s="605">
        <f>'Sch-1'!L20</f>
        <v>6</v>
      </c>
      <c r="I19" s="607"/>
      <c r="J19" s="560" t="str">
        <f t="shared" si="0"/>
        <v>INCLUDED</v>
      </c>
      <c r="K19" s="556"/>
      <c r="O19" s="554"/>
      <c r="P19" s="557"/>
      <c r="Q19" s="557"/>
      <c r="R19" s="554"/>
      <c r="S19" s="554"/>
      <c r="T19" s="554"/>
      <c r="U19" s="554"/>
      <c r="V19" s="554"/>
      <c r="W19" s="554"/>
      <c r="X19" s="554"/>
      <c r="Y19" s="554"/>
      <c r="Z19" s="554"/>
      <c r="AA19" s="554"/>
      <c r="AB19" s="554"/>
      <c r="AC19" s="554"/>
      <c r="AD19" s="554"/>
    </row>
    <row r="20" spans="1:30" s="532" customFormat="1" ht="37.5" customHeight="1">
      <c r="A20" s="559">
        <f>'Sch-1'!A21</f>
        <v>4</v>
      </c>
      <c r="B20" s="559">
        <f>'Sch-1'!B21</f>
        <v>7000020541</v>
      </c>
      <c r="C20" s="559">
        <f>'Sch-1'!C21</f>
        <v>50</v>
      </c>
      <c r="D20" s="559" t="str">
        <f>'Sch-1'!D21</f>
        <v xml:space="preserve">SUPPLY BOQ                              </v>
      </c>
      <c r="E20" s="559">
        <f>'Sch-1'!E21</f>
        <v>1000004501</v>
      </c>
      <c r="F20" s="604" t="str">
        <f>'Sch-1'!J21</f>
        <v>420kV, 3150A, 63kA Circuit Breaker (3-Phase) without closing resistorand with Support Structure</v>
      </c>
      <c r="G20" s="605" t="str">
        <f>'Sch-1'!K21</f>
        <v xml:space="preserve">EA </v>
      </c>
      <c r="H20" s="605">
        <f>'Sch-1'!L21</f>
        <v>14</v>
      </c>
      <c r="I20" s="607"/>
      <c r="J20" s="560" t="str">
        <f t="shared" si="0"/>
        <v>INCLUDED</v>
      </c>
      <c r="K20" s="556"/>
      <c r="O20" s="554"/>
      <c r="P20" s="557"/>
      <c r="Q20" s="557"/>
      <c r="R20" s="554"/>
      <c r="S20" s="554"/>
      <c r="T20" s="554"/>
      <c r="U20" s="554"/>
      <c r="V20" s="554"/>
      <c r="W20" s="554"/>
      <c r="X20" s="554"/>
      <c r="Y20" s="554"/>
      <c r="Z20" s="554"/>
      <c r="AA20" s="554"/>
      <c r="AB20" s="554"/>
      <c r="AC20" s="554"/>
      <c r="AD20" s="554"/>
    </row>
    <row r="21" spans="1:30" s="532" customFormat="1" ht="37.5" customHeight="1">
      <c r="A21" s="559">
        <f>'Sch-1'!A22</f>
        <v>5</v>
      </c>
      <c r="B21" s="559">
        <f>'Sch-1'!B22</f>
        <v>7000020541</v>
      </c>
      <c r="C21" s="559">
        <f>'Sch-1'!C22</f>
        <v>20</v>
      </c>
      <c r="D21" s="559" t="str">
        <f>'Sch-1'!D22</f>
        <v xml:space="preserve">SUPPLY BOQ                              </v>
      </c>
      <c r="E21" s="559">
        <f>'Sch-1'!E22</f>
        <v>1000001683</v>
      </c>
      <c r="F21" s="604" t="str">
        <f>'Sch-1'!J22</f>
        <v>245kV, 1600A, 50KA Circuit Breaker(3-Phase) with support structure</v>
      </c>
      <c r="G21" s="605" t="str">
        <f>'Sch-1'!K22</f>
        <v xml:space="preserve">EA </v>
      </c>
      <c r="H21" s="605">
        <f>'Sch-1'!L22</f>
        <v>10</v>
      </c>
      <c r="I21" s="607"/>
      <c r="J21" s="560" t="str">
        <f t="shared" si="0"/>
        <v>INCLUDED</v>
      </c>
      <c r="K21" s="556"/>
      <c r="O21" s="554"/>
      <c r="P21" s="557"/>
      <c r="Q21" s="557"/>
      <c r="R21" s="554"/>
      <c r="S21" s="554"/>
      <c r="T21" s="554"/>
      <c r="U21" s="554"/>
      <c r="V21" s="554"/>
      <c r="W21" s="554"/>
      <c r="X21" s="554"/>
      <c r="Y21" s="554"/>
      <c r="Z21" s="554"/>
      <c r="AA21" s="554"/>
      <c r="AB21" s="554"/>
      <c r="AC21" s="554"/>
      <c r="AD21" s="554"/>
    </row>
    <row r="22" spans="1:30" s="532" customFormat="1" ht="37.5" customHeight="1">
      <c r="A22" s="559">
        <f>'Sch-1'!A23</f>
        <v>6</v>
      </c>
      <c r="B22" s="559">
        <f>'Sch-1'!B23</f>
        <v>7000020541</v>
      </c>
      <c r="C22" s="559">
        <f>'Sch-1'!C23</f>
        <v>60</v>
      </c>
      <c r="D22" s="559" t="str">
        <f>'Sch-1'!D23</f>
        <v xml:space="preserve">SUPPLY BOQ                              </v>
      </c>
      <c r="E22" s="559">
        <f>'Sch-1'!E23</f>
        <v>1000064595</v>
      </c>
      <c r="F22" s="604" t="str">
        <f>'Sch-1'!J23</f>
        <v>CONTROLLED SWITCHING DEVICE FOR  3-PH CIRCUIT BREAKER.</v>
      </c>
      <c r="G22" s="605" t="str">
        <f>'Sch-1'!K23</f>
        <v xml:space="preserve">EA </v>
      </c>
      <c r="H22" s="605">
        <f>'Sch-1'!L23</f>
        <v>5</v>
      </c>
      <c r="I22" s="607"/>
      <c r="J22" s="560" t="str">
        <f t="shared" si="0"/>
        <v>INCLUDED</v>
      </c>
      <c r="K22" s="556"/>
      <c r="O22" s="554"/>
      <c r="P22" s="557"/>
      <c r="Q22" s="557"/>
      <c r="R22" s="554"/>
      <c r="S22" s="554"/>
      <c r="T22" s="554"/>
      <c r="U22" s="554"/>
      <c r="V22" s="554"/>
      <c r="W22" s="554"/>
      <c r="X22" s="554"/>
      <c r="Y22" s="554"/>
      <c r="Z22" s="554"/>
      <c r="AA22" s="554"/>
      <c r="AB22" s="554"/>
      <c r="AC22" s="554"/>
      <c r="AD22" s="554"/>
    </row>
    <row r="23" spans="1:30" s="532" customFormat="1" ht="24" customHeight="1">
      <c r="A23" s="561"/>
      <c r="B23" s="561"/>
      <c r="C23" s="561"/>
      <c r="D23" s="561"/>
      <c r="E23" s="561"/>
      <c r="F23" s="689" t="s">
        <v>459</v>
      </c>
      <c r="G23" s="690"/>
      <c r="H23" s="690"/>
      <c r="I23" s="691"/>
      <c r="J23" s="629">
        <f>SUM(J17:J22)</f>
        <v>0</v>
      </c>
      <c r="K23" s="547"/>
      <c r="O23" s="554"/>
      <c r="P23" s="562"/>
      <c r="Q23" s="563"/>
      <c r="R23" s="554"/>
      <c r="S23" s="554"/>
      <c r="T23" s="554"/>
      <c r="U23" s="554"/>
      <c r="V23" s="554"/>
      <c r="W23" s="554"/>
      <c r="X23" s="554"/>
      <c r="Y23" s="554"/>
      <c r="Z23" s="554"/>
      <c r="AA23" s="554"/>
      <c r="AB23" s="554"/>
      <c r="AC23" s="554"/>
      <c r="AD23" s="554"/>
    </row>
    <row r="24" spans="1:30" ht="27.95" customHeight="1">
      <c r="A24" s="354"/>
      <c r="B24" s="354"/>
      <c r="C24" s="354"/>
      <c r="D24" s="354"/>
      <c r="E24" s="354"/>
      <c r="F24" s="355"/>
      <c r="G24" s="356"/>
      <c r="H24" s="357"/>
      <c r="I24" s="358"/>
      <c r="J24" s="359"/>
      <c r="K24" s="31"/>
      <c r="P24" s="234"/>
      <c r="Q24" s="235"/>
    </row>
    <row r="25" spans="1:30" ht="27.75" customHeight="1">
      <c r="A25" s="314"/>
      <c r="B25" s="314"/>
      <c r="C25" s="314"/>
      <c r="D25" s="314"/>
      <c r="E25" s="314"/>
      <c r="F25" s="265"/>
      <c r="I25" s="264"/>
      <c r="J25" s="264"/>
      <c r="K25" s="31"/>
    </row>
    <row r="26" spans="1:30" ht="33.6" customHeight="1">
      <c r="A26" s="98" t="s">
        <v>470</v>
      </c>
      <c r="B26" s="266" t="str">
        <f>IF('Sch-1'!B32=0,"", 'Sch-1'!B32)</f>
        <v/>
      </c>
      <c r="C26" s="98"/>
      <c r="D26" s="98"/>
      <c r="E26" s="98"/>
      <c r="G26" s="550"/>
      <c r="H26" s="489"/>
      <c r="I26" s="100" t="s">
        <v>227</v>
      </c>
      <c r="J26" s="102" t="str">
        <f>IF('Sch-1'!N32=0,"",'Sch-1'!N32)</f>
        <v/>
      </c>
      <c r="K26" s="95"/>
      <c r="P26" s="254"/>
      <c r="Q26" s="315"/>
    </row>
    <row r="27" spans="1:30" ht="33.6" customHeight="1">
      <c r="A27" s="98" t="s">
        <v>471</v>
      </c>
      <c r="B27" s="266" t="str">
        <f>IF('Sch-1'!B33=0,"", 'Sch-1'!B33)</f>
        <v/>
      </c>
      <c r="C27" s="98"/>
      <c r="D27" s="98"/>
      <c r="E27" s="98"/>
      <c r="G27" s="489"/>
      <c r="H27" s="489"/>
      <c r="I27" s="100" t="s">
        <v>228</v>
      </c>
      <c r="J27" s="102" t="str">
        <f>IF('Sch-1'!N33=0,"",'Sch-1'!N33)</f>
        <v/>
      </c>
      <c r="K27" s="95"/>
    </row>
    <row r="28" spans="1:30" ht="33.6" customHeight="1">
      <c r="A28" s="94"/>
      <c r="B28" s="94"/>
      <c r="C28" s="94"/>
      <c r="D28" s="94"/>
      <c r="E28" s="94"/>
      <c r="F28" s="93"/>
      <c r="G28" s="94"/>
      <c r="H28" s="94"/>
      <c r="K28" s="95"/>
    </row>
    <row r="29" spans="1:30" ht="33.6" customHeight="1">
      <c r="A29" s="94"/>
      <c r="B29" s="94"/>
      <c r="C29" s="94"/>
      <c r="D29" s="94"/>
      <c r="E29" s="94"/>
      <c r="F29" s="93"/>
      <c r="G29" s="94"/>
      <c r="H29" s="94"/>
      <c r="I29" s="100"/>
      <c r="J29" s="101"/>
      <c r="K29" s="95"/>
    </row>
    <row r="30" spans="1:30">
      <c r="A30" s="94"/>
      <c r="B30" s="94"/>
      <c r="C30" s="94"/>
      <c r="D30" s="94"/>
      <c r="E30" s="94"/>
      <c r="F30" s="685"/>
      <c r="G30" s="686"/>
      <c r="H30" s="686"/>
      <c r="I30" s="686"/>
      <c r="J30" s="686"/>
    </row>
  </sheetData>
  <sheetProtection password="CC1F" sheet="1" objects="1" scenarios="1" selectLockedCells="1"/>
  <customSheetViews>
    <customSheetView guid="{01BD8524-9381-4704-9D50-6C848948AE22}" scale="8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5"/>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6"/>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9"/>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0"/>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9"/>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20"/>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23"/>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24"/>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25"/>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6"/>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7"/>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28"/>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29"/>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0"/>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3"/>
      <headerFooter alignWithMargins="0">
        <oddFooter>&amp;R&amp;"Book Antiqua,Bold"&amp;10Schedule-2/ Page &amp;P of &amp;N</oddFooter>
      </headerFooter>
    </customSheetView>
  </customSheetViews>
  <mergeCells count="6">
    <mergeCell ref="F30:J30"/>
    <mergeCell ref="A3:J3"/>
    <mergeCell ref="A4:J4"/>
    <mergeCell ref="D10:F10"/>
    <mergeCell ref="D11:F11"/>
    <mergeCell ref="F23:I23"/>
  </mergeCells>
  <phoneticPr fontId="3" type="noConversion"/>
  <dataValidations count="1">
    <dataValidation operator="greaterThan" allowBlank="1" showInputMessage="1" showErrorMessage="1" sqref="I17:I22" xr:uid="{00000000-0002-0000-0500-000000000000}"/>
  </dataValidations>
  <printOptions horizontalCentered="1"/>
  <pageMargins left="0.511811023622047" right="0.26" top="0.54" bottom="0.61" header="0.25" footer="0.43"/>
  <pageSetup paperSize="9" scale="55" orientation="landscape" horizontalDpi="4294967295" verticalDpi="4294967295" r:id="rId34"/>
  <headerFooter alignWithMargins="0">
    <oddFooter>&amp;R&amp;"Book Antiqua,Bold"&amp;10Schedule-2/ Page &amp;P of &amp;N</oddFooter>
  </headerFooter>
  <colBreaks count="1" manualBreakCount="1">
    <brk id="10" max="1048575" man="1"/>
  </colBreaks>
  <drawing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63" customWidth="1"/>
    <col min="2" max="2" width="33" style="97" customWidth="1"/>
    <col min="3" max="3" width="11.75" style="97" customWidth="1"/>
    <col min="4" max="4" width="7.625" style="96" customWidth="1"/>
    <col min="5" max="5" width="8.625" style="96" customWidth="1"/>
    <col min="6" max="6" width="14.5" style="96" customWidth="1"/>
    <col min="7" max="7" width="19.125" style="96" customWidth="1"/>
    <col min="8" max="8" width="11.125" style="86" customWidth="1"/>
    <col min="9" max="11" width="9" style="85"/>
    <col min="12" max="12" width="9" style="238"/>
    <col min="13" max="14" width="17.625" style="238" customWidth="1"/>
    <col min="15" max="27" width="9" style="238"/>
    <col min="28" max="16384" width="9" style="85"/>
  </cols>
  <sheetData>
    <row r="1" spans="1:14" ht="18" customHeight="1">
      <c r="A1" s="87" t="str">
        <f>Cover!B3</f>
        <v>Specification No.: CC/NT/G-CB/DOM/A00/23/00547</v>
      </c>
      <c r="B1" s="88"/>
      <c r="C1" s="88"/>
      <c r="D1" s="89"/>
      <c r="E1" s="89"/>
      <c r="F1" s="90"/>
      <c r="G1" s="91" t="s">
        <v>248</v>
      </c>
    </row>
    <row r="2" spans="1:14" ht="18" customHeight="1">
      <c r="A2" s="70"/>
      <c r="B2" s="93"/>
      <c r="C2" s="93"/>
      <c r="D2" s="94"/>
      <c r="E2" s="94"/>
      <c r="F2" s="95"/>
      <c r="G2" s="95"/>
      <c r="H2" s="95"/>
    </row>
    <row r="3" spans="1:14" ht="44.25" customHeight="1">
      <c r="A3" s="678" t="str">
        <f>Cover!$B$2</f>
        <v>Circuit Breaker Package -CB02 associated with Bulk Procurement of Substation.</v>
      </c>
      <c r="B3" s="678"/>
      <c r="C3" s="678"/>
      <c r="D3" s="678"/>
      <c r="E3" s="678"/>
      <c r="F3" s="678"/>
      <c r="G3" s="678"/>
      <c r="L3" s="254"/>
      <c r="N3" s="255"/>
    </row>
    <row r="4" spans="1:14" ht="21.95" customHeight="1">
      <c r="A4" s="679" t="s">
        <v>243</v>
      </c>
      <c r="B4" s="679"/>
      <c r="C4" s="679"/>
      <c r="D4" s="679"/>
      <c r="E4" s="679"/>
      <c r="F4" s="679"/>
      <c r="G4" s="679"/>
      <c r="H4" s="304"/>
      <c r="L4" s="254"/>
      <c r="N4" s="256"/>
    </row>
    <row r="5" spans="1:14" ht="18" customHeight="1">
      <c r="A5" s="305"/>
      <c r="B5" s="258"/>
      <c r="C5" s="258"/>
      <c r="D5" s="257"/>
      <c r="E5" s="257"/>
      <c r="F5" s="257"/>
      <c r="G5" s="306"/>
      <c r="H5" s="95"/>
      <c r="L5" s="254"/>
      <c r="N5" s="256"/>
    </row>
    <row r="6" spans="1:14" ht="18" customHeight="1">
      <c r="A6" s="27" t="str">
        <f>'Sch-1'!A6</f>
        <v>Bidder’s Name and Address</v>
      </c>
      <c r="B6" s="28"/>
      <c r="C6" s="28"/>
      <c r="D6" s="28"/>
      <c r="E6" s="28"/>
      <c r="F6" s="66" t="s">
        <v>214</v>
      </c>
      <c r="G6" s="95"/>
      <c r="H6" s="28"/>
      <c r="L6" s="254"/>
      <c r="N6" s="256"/>
    </row>
    <row r="7" spans="1:14" ht="18" customHeight="1">
      <c r="A7" s="259" t="str">
        <f>'Sch-1'!A7</f>
        <v>Bidder as Individual Firm</v>
      </c>
      <c r="F7" s="65" t="s">
        <v>216</v>
      </c>
      <c r="G7" s="95"/>
      <c r="H7" s="30"/>
      <c r="L7" s="254"/>
      <c r="N7" s="256"/>
    </row>
    <row r="8" spans="1:14" ht="18" customHeight="1">
      <c r="A8" s="71" t="s">
        <v>215</v>
      </c>
      <c r="B8" s="692" t="str">
        <f>IF('Sch-1'!C8=0, "", 'Sch-1'!C8)</f>
        <v/>
      </c>
      <c r="C8" s="692"/>
      <c r="D8" s="692"/>
      <c r="E8" s="692"/>
      <c r="F8" s="65" t="s">
        <v>218</v>
      </c>
      <c r="G8" s="95"/>
      <c r="H8" s="30"/>
      <c r="L8" s="254"/>
      <c r="N8" s="256"/>
    </row>
    <row r="9" spans="1:14" ht="18" customHeight="1">
      <c r="A9" s="71" t="s">
        <v>217</v>
      </c>
      <c r="B9" s="692" t="str">
        <f>IF('Sch-1'!C9=0, "", 'Sch-1'!C9)</f>
        <v/>
      </c>
      <c r="C9" s="692"/>
      <c r="D9" s="692"/>
      <c r="E9" s="692"/>
      <c r="F9" s="65" t="s">
        <v>219</v>
      </c>
      <c r="G9" s="95"/>
      <c r="H9" s="30"/>
      <c r="L9" s="254"/>
      <c r="N9" s="255"/>
    </row>
    <row r="10" spans="1:14" ht="18" customHeight="1">
      <c r="A10" s="73"/>
      <c r="B10" s="692" t="str">
        <f>IF('Sch-1'!C10=0, "", 'Sch-1'!C10)</f>
        <v/>
      </c>
      <c r="C10" s="692"/>
      <c r="D10" s="692"/>
      <c r="E10" s="692"/>
      <c r="F10" s="65" t="s">
        <v>220</v>
      </c>
      <c r="G10" s="95"/>
      <c r="H10" s="30"/>
    </row>
    <row r="11" spans="1:14" ht="18" customHeight="1">
      <c r="A11" s="73"/>
      <c r="B11" s="692" t="str">
        <f>IF('Sch-1'!C11=0, "", 'Sch-1'!C11)</f>
        <v/>
      </c>
      <c r="C11" s="692"/>
      <c r="D11" s="692"/>
      <c r="E11" s="692"/>
      <c r="F11" s="65" t="s">
        <v>221</v>
      </c>
      <c r="G11" s="95"/>
      <c r="H11" s="30"/>
    </row>
    <row r="12" spans="1:14" ht="18" customHeight="1">
      <c r="A12" s="73"/>
      <c r="B12" s="215"/>
      <c r="C12" s="215"/>
      <c r="D12" s="215"/>
      <c r="E12" s="215"/>
      <c r="F12" s="72"/>
      <c r="G12" s="95"/>
      <c r="H12" s="30"/>
    </row>
    <row r="13" spans="1:14" ht="18" customHeight="1">
      <c r="A13" s="73"/>
      <c r="B13" s="105"/>
      <c r="C13" s="105"/>
      <c r="D13" s="105"/>
      <c r="E13" s="105"/>
      <c r="F13" s="105"/>
      <c r="G13" s="91" t="s">
        <v>187</v>
      </c>
      <c r="H13" s="31"/>
    </row>
    <row r="14" spans="1:14" ht="43.5" customHeight="1">
      <c r="A14" s="260" t="s">
        <v>188</v>
      </c>
      <c r="B14" s="260" t="s">
        <v>209</v>
      </c>
      <c r="C14" s="260" t="s">
        <v>166</v>
      </c>
      <c r="D14" s="261" t="s">
        <v>186</v>
      </c>
      <c r="E14" s="261" t="s">
        <v>189</v>
      </c>
      <c r="F14" s="260" t="s">
        <v>169</v>
      </c>
      <c r="G14" s="260" t="s">
        <v>191</v>
      </c>
      <c r="H14" s="228"/>
      <c r="M14" s="233"/>
      <c r="N14" s="233"/>
    </row>
    <row r="15" spans="1:14" ht="18" customHeight="1">
      <c r="A15" s="261">
        <v>1</v>
      </c>
      <c r="B15" s="261">
        <v>2</v>
      </c>
      <c r="C15" s="261">
        <v>3</v>
      </c>
      <c r="D15" s="261">
        <v>4</v>
      </c>
      <c r="E15" s="261">
        <v>5</v>
      </c>
      <c r="F15" s="261">
        <v>6</v>
      </c>
      <c r="G15" s="261" t="s">
        <v>167</v>
      </c>
      <c r="H15" s="250"/>
      <c r="M15" s="232"/>
      <c r="N15" s="232"/>
    </row>
    <row r="16" spans="1:14" ht="50.1" customHeight="1">
      <c r="A16" s="307" t="e">
        <f>'Sch-2'!#REF!</f>
        <v>#REF!</v>
      </c>
      <c r="B16" s="307" t="e">
        <f>'Sch-2'!#REF!</f>
        <v>#REF!</v>
      </c>
      <c r="C16" s="387" t="e">
        <f>'Sch-2'!#REF!</f>
        <v>#REF!</v>
      </c>
      <c r="D16" s="307" t="e">
        <f>'Sch-2'!#REF!</f>
        <v>#REF!</v>
      </c>
      <c r="E16" s="386" t="e">
        <f>'Sch-2'!#REF!</f>
        <v>#REF!</v>
      </c>
      <c r="F16" s="308" t="e">
        <f>'Sch-2'!#REF!</f>
        <v>#REF!</v>
      </c>
      <c r="G16" s="366" t="e">
        <f>IF(F16=0, "Included", IF(ISERROR(E16*F16), F16, E16*F16))</f>
        <v>#REF!</v>
      </c>
      <c r="H16" s="31"/>
      <c r="M16" s="234"/>
      <c r="N16" s="234"/>
    </row>
    <row r="17" spans="1:14" ht="27.95" customHeight="1">
      <c r="A17" s="307">
        <f>'Sch-2'!A23</f>
        <v>0</v>
      </c>
      <c r="B17" s="309" t="s">
        <v>247</v>
      </c>
      <c r="C17" s="309"/>
      <c r="D17" s="310"/>
      <c r="E17" s="311"/>
      <c r="F17" s="312"/>
      <c r="G17" s="313" t="e">
        <f>ROUND(SUM(G16:G16),0)</f>
        <v>#REF!</v>
      </c>
      <c r="H17" s="31"/>
      <c r="M17" s="234"/>
      <c r="N17" s="235"/>
    </row>
    <row r="18" spans="1:14" ht="27.95" customHeight="1">
      <c r="A18" s="354"/>
      <c r="B18" s="355"/>
      <c r="C18" s="355"/>
      <c r="D18" s="356"/>
      <c r="E18" s="357"/>
      <c r="F18" s="358"/>
      <c r="G18" s="359"/>
      <c r="H18" s="31"/>
      <c r="M18" s="234"/>
      <c r="N18" s="235"/>
    </row>
    <row r="19" spans="1:14" ht="27.75" customHeight="1">
      <c r="A19" s="314"/>
      <c r="B19" s="265"/>
      <c r="C19" s="265"/>
      <c r="E19" s="263"/>
      <c r="F19" s="264"/>
      <c r="G19" s="264"/>
      <c r="H19" s="31"/>
    </row>
    <row r="20" spans="1:14" ht="33.6" customHeight="1">
      <c r="A20" s="98" t="s">
        <v>224</v>
      </c>
      <c r="B20" s="266" t="str">
        <f>IF('Sch-1'!B32=0,"", 'Sch-1'!B32)</f>
        <v/>
      </c>
      <c r="C20" s="266"/>
      <c r="D20" s="99"/>
      <c r="E20" s="94"/>
      <c r="F20" s="100" t="s">
        <v>226</v>
      </c>
      <c r="G20" s="101"/>
      <c r="H20" s="95"/>
      <c r="M20" s="254"/>
      <c r="N20" s="315"/>
    </row>
    <row r="21" spans="1:14" ht="33.6" customHeight="1">
      <c r="A21" s="98" t="s">
        <v>225</v>
      </c>
      <c r="B21" s="266" t="str">
        <f>IF('Sch-1'!B33=0,"", 'Sch-1'!B33)</f>
        <v/>
      </c>
      <c r="C21" s="266"/>
      <c r="D21" s="95"/>
      <c r="E21" s="94"/>
      <c r="F21" s="100" t="s">
        <v>227</v>
      </c>
      <c r="G21" s="102" t="str">
        <f>IF('Sch-1'!N32=0,"",'Sch-1'!N32)</f>
        <v/>
      </c>
      <c r="H21" s="95"/>
    </row>
    <row r="22" spans="1:14" ht="33.6" customHeight="1">
      <c r="A22" s="94"/>
      <c r="B22" s="93"/>
      <c r="C22" s="93"/>
      <c r="D22" s="95"/>
      <c r="E22" s="94"/>
      <c r="F22" s="100" t="s">
        <v>228</v>
      </c>
      <c r="G22" s="102" t="str">
        <f>IF('Sch-1'!N33=0,"",'Sch-1'!N33)</f>
        <v/>
      </c>
      <c r="H22" s="95"/>
    </row>
    <row r="23" spans="1:14" ht="33.6" customHeight="1">
      <c r="A23" s="94"/>
      <c r="B23" s="93"/>
      <c r="C23" s="93"/>
      <c r="D23" s="95"/>
      <c r="E23" s="94"/>
      <c r="F23" s="100" t="s">
        <v>229</v>
      </c>
      <c r="G23" s="101"/>
      <c r="H23" s="95"/>
    </row>
    <row r="24" spans="1:14">
      <c r="A24" s="94"/>
      <c r="B24" s="685"/>
      <c r="C24" s="685"/>
      <c r="D24" s="686"/>
      <c r="E24" s="686"/>
      <c r="F24" s="686"/>
      <c r="G24" s="686"/>
    </row>
  </sheetData>
  <customSheetViews>
    <customSheetView guid="{01BD8524-9381-4704-9D50-6C848948AE2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2"/>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0" type="noConversion"/>
  <printOptions horizontalCentered="1"/>
  <pageMargins left="0.51181102362204722" right="0.26" top="0.54" bottom="0.61" header="0.25" footer="0.43"/>
  <pageSetup paperSize="9" orientation="portrait" horizontalDpi="300" verticalDpi="300" r:id="rId33"/>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0C9A-F08A-4E79-8A6F-CCA395187E84}">
  <sheetPr>
    <tabColor indexed="12"/>
  </sheetPr>
  <dimension ref="A1:AB35"/>
  <sheetViews>
    <sheetView showGridLines="0" view="pageBreakPreview" zoomScale="70" zoomScaleNormal="100" zoomScaleSheetLayoutView="70" workbookViewId="0">
      <selection activeCell="I18" sqref="I18"/>
    </sheetView>
  </sheetViews>
  <sheetFormatPr defaultColWidth="9" defaultRowHeight="16.5"/>
  <cols>
    <col min="1" max="1" width="11.75" style="94" customWidth="1"/>
    <col min="2" max="2" width="15.625" style="94" customWidth="1"/>
    <col min="3" max="5" width="8.625" style="94" customWidth="1"/>
    <col min="6" max="6" width="21.375" style="94" customWidth="1"/>
    <col min="7" max="7" width="18.75" style="94" customWidth="1"/>
    <col min="8" max="8" width="12.875" style="94" customWidth="1"/>
    <col min="9" max="9" width="26.375" style="94" customWidth="1"/>
    <col min="10" max="10" width="11.5" style="94" customWidth="1"/>
    <col min="11" max="11" width="28.375" style="94" customWidth="1"/>
    <col min="12" max="12" width="76.25" style="285" customWidth="1"/>
    <col min="13" max="13" width="6.625" style="94" customWidth="1"/>
    <col min="14" max="14" width="13.625" style="94" customWidth="1"/>
    <col min="15" max="15" width="22.75" style="95" customWidth="1"/>
    <col min="16" max="16" width="25.25" style="95" customWidth="1"/>
    <col min="17" max="17" width="15.25" style="95" hidden="1" customWidth="1"/>
    <col min="18" max="18" width="25.625" style="262" hidden="1" customWidth="1"/>
    <col min="19" max="19" width="24.375" style="362" hidden="1" customWidth="1"/>
    <col min="20" max="20" width="9" style="362" hidden="1" customWidth="1"/>
    <col min="21" max="24" width="9" style="363" customWidth="1"/>
    <col min="25" max="28" width="9" style="363"/>
    <col min="29" max="16384" width="9" style="85"/>
  </cols>
  <sheetData>
    <row r="1" spans="1:20" s="532" customFormat="1" ht="29.25" customHeight="1">
      <c r="A1" s="528" t="str">
        <f>Cover!B3</f>
        <v>Specification No.: CC/NT/G-CB/DOM/A00/23/00547</v>
      </c>
      <c r="B1" s="528"/>
      <c r="C1" s="528"/>
      <c r="D1" s="528"/>
      <c r="E1" s="528"/>
      <c r="F1" s="528"/>
      <c r="G1" s="528"/>
      <c r="H1" s="528"/>
      <c r="I1" s="528"/>
      <c r="J1" s="528"/>
      <c r="K1" s="528"/>
      <c r="L1" s="529"/>
      <c r="M1" s="528"/>
      <c r="N1" s="528"/>
      <c r="O1" s="530"/>
      <c r="P1" s="531" t="s">
        <v>249</v>
      </c>
      <c r="Q1" s="531"/>
      <c r="S1" s="533"/>
      <c r="T1" s="533"/>
    </row>
    <row r="2" spans="1:20" s="532" customFormat="1" ht="18" customHeight="1">
      <c r="A2" s="534"/>
      <c r="B2" s="534"/>
      <c r="C2" s="534"/>
      <c r="D2" s="534"/>
      <c r="E2" s="534"/>
      <c r="F2" s="534"/>
      <c r="G2" s="534"/>
      <c r="H2" s="534"/>
      <c r="I2" s="534"/>
      <c r="J2" s="534"/>
      <c r="K2" s="534"/>
      <c r="L2" s="534"/>
      <c r="M2" s="534"/>
      <c r="N2" s="534"/>
      <c r="O2" s="535"/>
      <c r="P2" s="535"/>
      <c r="Q2" s="535"/>
      <c r="S2" s="533"/>
      <c r="T2" s="533"/>
    </row>
    <row r="3" spans="1:20" s="532" customFormat="1" ht="52.5" customHeight="1">
      <c r="A3" s="674" t="str">
        <f>Cover!$B$2</f>
        <v>Circuit Breaker Package -CB02 associated with Bulk Procurement of Substation.</v>
      </c>
      <c r="B3" s="674"/>
      <c r="C3" s="674"/>
      <c r="D3" s="674"/>
      <c r="E3" s="674"/>
      <c r="F3" s="674"/>
      <c r="G3" s="674"/>
      <c r="H3" s="674"/>
      <c r="I3" s="674"/>
      <c r="J3" s="674"/>
      <c r="K3" s="674"/>
      <c r="L3" s="674"/>
      <c r="M3" s="674"/>
      <c r="N3" s="674"/>
      <c r="O3" s="674"/>
      <c r="P3" s="674"/>
      <c r="Q3" s="674"/>
      <c r="S3" s="533"/>
      <c r="T3" s="533"/>
    </row>
    <row r="4" spans="1:20" s="532" customFormat="1" ht="21.95" customHeight="1">
      <c r="A4" s="675" t="s">
        <v>168</v>
      </c>
      <c r="B4" s="675"/>
      <c r="C4" s="675"/>
      <c r="D4" s="675"/>
      <c r="E4" s="675"/>
      <c r="F4" s="675"/>
      <c r="G4" s="675"/>
      <c r="H4" s="675"/>
      <c r="I4" s="675"/>
      <c r="J4" s="675"/>
      <c r="K4" s="675"/>
      <c r="L4" s="675"/>
      <c r="M4" s="675"/>
      <c r="N4" s="675"/>
      <c r="O4" s="675"/>
      <c r="P4" s="675"/>
      <c r="Q4" s="675"/>
      <c r="S4" s="533"/>
      <c r="T4" s="533"/>
    </row>
    <row r="5" spans="1:20" s="532" customFormat="1" ht="18" customHeight="1">
      <c r="A5" s="536"/>
      <c r="B5" s="536"/>
      <c r="C5" s="536"/>
      <c r="D5" s="536"/>
      <c r="E5" s="536"/>
      <c r="F5" s="536"/>
      <c r="G5" s="536"/>
      <c r="H5" s="536"/>
      <c r="I5" s="536"/>
      <c r="J5" s="536"/>
      <c r="K5" s="536"/>
      <c r="L5" s="536"/>
      <c r="M5" s="536"/>
      <c r="N5" s="536"/>
      <c r="O5" s="535"/>
      <c r="P5" s="535"/>
      <c r="Q5" s="535"/>
      <c r="S5" s="533"/>
      <c r="T5" s="533"/>
    </row>
    <row r="6" spans="1:20" s="532" customFormat="1" ht="18" customHeight="1">
      <c r="A6" s="537" t="s">
        <v>165</v>
      </c>
      <c r="B6" s="537"/>
      <c r="C6" s="537"/>
      <c r="D6" s="537"/>
      <c r="E6" s="537"/>
      <c r="F6" s="537"/>
      <c r="G6" s="537"/>
      <c r="H6" s="537"/>
      <c r="I6" s="537"/>
      <c r="J6" s="537"/>
      <c r="K6" s="537"/>
      <c r="L6" s="538"/>
      <c r="M6" s="537"/>
      <c r="N6" s="537"/>
      <c r="O6" s="539" t="s">
        <v>214</v>
      </c>
      <c r="P6" s="535"/>
      <c r="Q6" s="538"/>
      <c r="S6" s="533"/>
      <c r="T6" s="533"/>
    </row>
    <row r="7" spans="1:20" s="532" customFormat="1" ht="18" customHeight="1">
      <c r="A7" s="537" t="str">
        <f>"Bidder as "&amp; 'Names of Bidder'!D6</f>
        <v>Bidder as Individual Firm</v>
      </c>
      <c r="B7" s="537"/>
      <c r="C7" s="537"/>
      <c r="D7" s="537"/>
      <c r="E7" s="537"/>
      <c r="F7" s="537"/>
      <c r="G7" s="537"/>
      <c r="H7" s="537"/>
      <c r="I7" s="537"/>
      <c r="J7" s="537"/>
      <c r="K7" s="537"/>
      <c r="L7" s="536"/>
      <c r="M7" s="536"/>
      <c r="N7" s="536"/>
      <c r="O7" s="540" t="s">
        <v>216</v>
      </c>
      <c r="P7" s="535"/>
      <c r="Q7" s="541"/>
      <c r="S7" s="533"/>
      <c r="T7" s="533"/>
    </row>
    <row r="8" spans="1:20" s="532" customFormat="1" ht="15.75" customHeight="1">
      <c r="A8" s="542" t="s">
        <v>215</v>
      </c>
      <c r="B8" s="542"/>
      <c r="C8" s="673" t="str">
        <f>IF('Names of Bidder'!D8=0, "", 'Names of Bidder'!D8)</f>
        <v/>
      </c>
      <c r="D8" s="673"/>
      <c r="E8" s="673"/>
      <c r="F8" s="673"/>
      <c r="G8" s="673"/>
      <c r="H8" s="577"/>
      <c r="I8" s="577"/>
      <c r="J8" s="577"/>
      <c r="K8" s="577"/>
      <c r="L8" s="577"/>
      <c r="M8" s="536"/>
      <c r="N8" s="536"/>
      <c r="O8" s="540" t="s">
        <v>218</v>
      </c>
      <c r="P8" s="535"/>
      <c r="Q8" s="541"/>
      <c r="S8" s="533"/>
      <c r="T8" s="533"/>
    </row>
    <row r="9" spans="1:20" s="532" customFormat="1">
      <c r="A9" s="542" t="s">
        <v>217</v>
      </c>
      <c r="B9" s="542"/>
      <c r="C9" s="673" t="str">
        <f>IF('Names of Bidder'!D9=0, "", 'Names of Bidder'!D9)</f>
        <v/>
      </c>
      <c r="D9" s="673"/>
      <c r="E9" s="673"/>
      <c r="F9" s="673"/>
      <c r="G9" s="673"/>
      <c r="H9" s="577"/>
      <c r="I9" s="577"/>
      <c r="J9" s="577"/>
      <c r="K9" s="577"/>
      <c r="L9" s="577"/>
      <c r="M9" s="536"/>
      <c r="N9" s="536"/>
      <c r="O9" s="540" t="s">
        <v>219</v>
      </c>
      <c r="P9" s="535"/>
      <c r="Q9" s="541"/>
      <c r="S9" s="533"/>
      <c r="T9" s="533"/>
    </row>
    <row r="10" spans="1:20" s="532" customFormat="1">
      <c r="A10" s="543"/>
      <c r="B10" s="543"/>
      <c r="C10" s="673" t="str">
        <f>IF('Names of Bidder'!D10=0, "", 'Names of Bidder'!D10)</f>
        <v/>
      </c>
      <c r="D10" s="673"/>
      <c r="E10" s="673"/>
      <c r="F10" s="673"/>
      <c r="G10" s="673"/>
      <c r="H10" s="577"/>
      <c r="I10" s="577"/>
      <c r="J10" s="577"/>
      <c r="K10" s="577"/>
      <c r="L10" s="577"/>
      <c r="M10" s="536"/>
      <c r="N10" s="536"/>
      <c r="O10" s="540" t="s">
        <v>329</v>
      </c>
      <c r="P10" s="535"/>
      <c r="Q10" s="541"/>
      <c r="S10" s="533"/>
      <c r="T10" s="533"/>
    </row>
    <row r="11" spans="1:20" s="532" customFormat="1">
      <c r="A11" s="543"/>
      <c r="B11" s="543"/>
      <c r="C11" s="673" t="str">
        <f>IF('Names of Bidder'!D11=0, "", 'Names of Bidder'!D11)</f>
        <v/>
      </c>
      <c r="D11" s="673"/>
      <c r="E11" s="673"/>
      <c r="F11" s="673"/>
      <c r="G11" s="673"/>
      <c r="H11" s="577"/>
      <c r="I11" s="577"/>
      <c r="J11" s="577"/>
      <c r="K11" s="577"/>
      <c r="L11" s="577"/>
      <c r="M11" s="536"/>
      <c r="N11" s="536"/>
      <c r="O11" s="540" t="s">
        <v>221</v>
      </c>
      <c r="P11" s="535"/>
      <c r="Q11" s="541"/>
      <c r="S11" s="533"/>
      <c r="T11" s="533"/>
    </row>
    <row r="12" spans="1:20" s="532" customFormat="1" ht="18" customHeight="1">
      <c r="A12" s="543"/>
      <c r="B12" s="543"/>
      <c r="C12" s="543"/>
      <c r="D12" s="543"/>
      <c r="E12" s="543"/>
      <c r="F12" s="543"/>
      <c r="G12" s="543"/>
      <c r="H12" s="543"/>
      <c r="I12" s="543"/>
      <c r="J12" s="543"/>
      <c r="K12" s="543"/>
      <c r="L12" s="544"/>
      <c r="M12" s="544"/>
      <c r="N12" s="544"/>
      <c r="O12" s="540"/>
      <c r="P12" s="535"/>
      <c r="Q12" s="541"/>
      <c r="S12" s="533"/>
      <c r="T12" s="533"/>
    </row>
    <row r="13" spans="1:20" s="532" customFormat="1" ht="18" customHeight="1">
      <c r="A13" s="545"/>
      <c r="B13" s="545"/>
      <c r="C13" s="545"/>
      <c r="D13" s="545"/>
      <c r="E13" s="545"/>
      <c r="F13" s="545"/>
      <c r="G13" s="545"/>
      <c r="H13" s="545"/>
      <c r="I13" s="545"/>
      <c r="J13" s="545"/>
      <c r="K13" s="545"/>
      <c r="L13" s="545"/>
      <c r="M13" s="545"/>
      <c r="N13" s="545"/>
      <c r="O13" s="546"/>
      <c r="P13" s="547"/>
      <c r="Q13" s="547"/>
      <c r="S13" s="533"/>
      <c r="T13" s="533"/>
    </row>
    <row r="14" spans="1:20" s="363" customFormat="1" ht="27" customHeight="1">
      <c r="A14" s="667"/>
      <c r="B14" s="667"/>
      <c r="C14" s="667"/>
      <c r="D14" s="667"/>
      <c r="E14" s="667"/>
      <c r="F14" s="667"/>
      <c r="G14" s="667"/>
      <c r="H14" s="667"/>
      <c r="I14" s="667"/>
      <c r="J14" s="667"/>
      <c r="K14" s="667"/>
      <c r="L14" s="667"/>
      <c r="M14" s="667"/>
      <c r="N14" s="667"/>
      <c r="O14" s="667"/>
      <c r="P14" s="667"/>
      <c r="Q14" s="667"/>
      <c r="R14" s="286"/>
      <c r="S14" s="362"/>
      <c r="T14" s="362"/>
    </row>
    <row r="15" spans="1:20" s="363" customFormat="1" ht="18" customHeight="1">
      <c r="A15" s="94"/>
      <c r="B15" s="94"/>
      <c r="C15" s="94"/>
      <c r="D15" s="94"/>
      <c r="E15" s="94"/>
      <c r="F15" s="94"/>
      <c r="G15" s="94"/>
      <c r="H15" s="94"/>
      <c r="I15" s="94"/>
      <c r="J15" s="94"/>
      <c r="K15" s="94"/>
      <c r="L15" s="94"/>
      <c r="M15" s="94"/>
      <c r="N15" s="94"/>
      <c r="O15" s="90"/>
      <c r="P15" s="91" t="s">
        <v>187</v>
      </c>
      <c r="Q15" s="95"/>
      <c r="R15" s="262"/>
      <c r="S15" s="362"/>
      <c r="T15" s="362"/>
    </row>
    <row r="16" spans="1:20" s="363" customFormat="1" ht="90" customHeight="1">
      <c r="A16" s="260" t="s">
        <v>188</v>
      </c>
      <c r="B16" s="260" t="s">
        <v>414</v>
      </c>
      <c r="C16" s="509" t="s">
        <v>415</v>
      </c>
      <c r="D16" s="509" t="s">
        <v>473</v>
      </c>
      <c r="E16" s="509" t="s">
        <v>474</v>
      </c>
      <c r="F16" s="509" t="s">
        <v>427</v>
      </c>
      <c r="G16" s="260" t="s">
        <v>475</v>
      </c>
      <c r="H16" s="597" t="s">
        <v>476</v>
      </c>
      <c r="I16" s="598" t="s">
        <v>486</v>
      </c>
      <c r="J16" s="598" t="s">
        <v>431</v>
      </c>
      <c r="K16" s="598" t="s">
        <v>487</v>
      </c>
      <c r="L16" s="260" t="s">
        <v>192</v>
      </c>
      <c r="M16" s="261" t="s">
        <v>186</v>
      </c>
      <c r="N16" s="261" t="s">
        <v>477</v>
      </c>
      <c r="O16" s="260" t="s">
        <v>478</v>
      </c>
      <c r="P16" s="260" t="s">
        <v>479</v>
      </c>
      <c r="Q16" s="260" t="s">
        <v>480</v>
      </c>
      <c r="R16" s="262"/>
      <c r="S16" s="362"/>
      <c r="T16" s="362"/>
    </row>
    <row r="17" spans="1:28" ht="18" customHeight="1">
      <c r="A17" s="261">
        <v>1</v>
      </c>
      <c r="B17" s="261">
        <v>2</v>
      </c>
      <c r="C17" s="261">
        <v>3</v>
      </c>
      <c r="D17" s="510"/>
      <c r="E17" s="510"/>
      <c r="F17" s="510" t="s">
        <v>429</v>
      </c>
      <c r="G17" s="510">
        <v>4</v>
      </c>
      <c r="H17" s="510" t="s">
        <v>432</v>
      </c>
      <c r="I17" s="510" t="s">
        <v>433</v>
      </c>
      <c r="J17" s="510" t="s">
        <v>434</v>
      </c>
      <c r="K17" s="510" t="s">
        <v>435</v>
      </c>
      <c r="L17" s="510">
        <v>5</v>
      </c>
      <c r="M17" s="261">
        <v>7</v>
      </c>
      <c r="N17" s="261">
        <v>8</v>
      </c>
      <c r="O17" s="261">
        <v>9</v>
      </c>
      <c r="P17" s="261" t="s">
        <v>418</v>
      </c>
      <c r="Q17" s="261">
        <v>11</v>
      </c>
      <c r="R17" s="301" t="s">
        <v>481</v>
      </c>
      <c r="S17" s="587" t="s">
        <v>482</v>
      </c>
    </row>
    <row r="18" spans="1:28" s="106" customFormat="1" ht="55.9" customHeight="1">
      <c r="A18" s="520">
        <v>1</v>
      </c>
      <c r="B18" s="599">
        <v>7000020541</v>
      </c>
      <c r="C18" s="599">
        <v>70</v>
      </c>
      <c r="D18" s="599">
        <v>20</v>
      </c>
      <c r="E18" s="599">
        <v>10</v>
      </c>
      <c r="F18" s="600" t="s">
        <v>492</v>
      </c>
      <c r="G18" s="599">
        <v>100038015</v>
      </c>
      <c r="H18" s="599">
        <v>998736</v>
      </c>
      <c r="I18" s="521"/>
      <c r="J18" s="599">
        <v>18</v>
      </c>
      <c r="K18" s="521"/>
      <c r="L18" s="601" t="s">
        <v>494</v>
      </c>
      <c r="M18" s="522" t="s">
        <v>499</v>
      </c>
      <c r="N18" s="523">
        <v>5</v>
      </c>
      <c r="O18" s="575"/>
      <c r="P18" s="564" t="str">
        <f t="shared" ref="P18:P23" si="0">IF(O18=0, "INCLUDED", IF(ISERROR(N18*O18), O18, N18*O18))</f>
        <v>INCLUDED</v>
      </c>
      <c r="Q18" s="590">
        <f>S18</f>
        <v>0</v>
      </c>
      <c r="R18" s="588">
        <f>IF(P18="Included",0,P18)</f>
        <v>0</v>
      </c>
      <c r="S18" s="589">
        <f>IF(K18="",(R18*J18/100),(R18*K18))</f>
        <v>0</v>
      </c>
      <c r="T18" s="567"/>
      <c r="U18" s="365"/>
      <c r="V18" s="365"/>
      <c r="W18" s="365"/>
      <c r="X18" s="365"/>
      <c r="Y18" s="365"/>
      <c r="Z18" s="365"/>
      <c r="AA18" s="365"/>
      <c r="AB18" s="365"/>
    </row>
    <row r="19" spans="1:28" s="106" customFormat="1" ht="55.9" customHeight="1">
      <c r="A19" s="520">
        <v>2</v>
      </c>
      <c r="B19" s="599">
        <v>7000020541</v>
      </c>
      <c r="C19" s="599">
        <v>70</v>
      </c>
      <c r="D19" s="599">
        <v>20</v>
      </c>
      <c r="E19" s="599">
        <v>20</v>
      </c>
      <c r="F19" s="600" t="s">
        <v>492</v>
      </c>
      <c r="G19" s="599">
        <v>100038016</v>
      </c>
      <c r="H19" s="599">
        <v>998736</v>
      </c>
      <c r="I19" s="521"/>
      <c r="J19" s="599">
        <v>18</v>
      </c>
      <c r="K19" s="521"/>
      <c r="L19" s="601" t="s">
        <v>495</v>
      </c>
      <c r="M19" s="522" t="s">
        <v>499</v>
      </c>
      <c r="N19" s="523">
        <v>1</v>
      </c>
      <c r="O19" s="575"/>
      <c r="P19" s="564" t="str">
        <f t="shared" si="0"/>
        <v>INCLUDED</v>
      </c>
      <c r="Q19" s="590">
        <f t="shared" ref="Q19:Q23" si="1">S19</f>
        <v>0</v>
      </c>
      <c r="R19" s="588">
        <f t="shared" ref="R19:R23" si="2">IF(P19="Included",0,P19)</f>
        <v>0</v>
      </c>
      <c r="S19" s="589">
        <f t="shared" ref="S19:S23" si="3">IF(K19="",(R19*J19/100),(R19*K19))</f>
        <v>0</v>
      </c>
      <c r="T19" s="567"/>
      <c r="U19" s="365"/>
      <c r="V19" s="365"/>
      <c r="W19" s="365"/>
      <c r="X19" s="365"/>
      <c r="Y19" s="365"/>
      <c r="Z19" s="365"/>
      <c r="AA19" s="365"/>
      <c r="AB19" s="365"/>
    </row>
    <row r="20" spans="1:28" s="106" customFormat="1" ht="55.9" customHeight="1">
      <c r="A20" s="520">
        <v>3</v>
      </c>
      <c r="B20" s="599">
        <v>7000020541</v>
      </c>
      <c r="C20" s="599">
        <v>70</v>
      </c>
      <c r="D20" s="599">
        <v>20</v>
      </c>
      <c r="E20" s="599">
        <v>30</v>
      </c>
      <c r="F20" s="600" t="s">
        <v>492</v>
      </c>
      <c r="G20" s="599">
        <v>100038017</v>
      </c>
      <c r="H20" s="599">
        <v>998736</v>
      </c>
      <c r="I20" s="521"/>
      <c r="J20" s="599">
        <v>18</v>
      </c>
      <c r="K20" s="521"/>
      <c r="L20" s="601" t="s">
        <v>496</v>
      </c>
      <c r="M20" s="522" t="s">
        <v>499</v>
      </c>
      <c r="N20" s="523">
        <v>6</v>
      </c>
      <c r="O20" s="575"/>
      <c r="P20" s="564" t="str">
        <f t="shared" si="0"/>
        <v>INCLUDED</v>
      </c>
      <c r="Q20" s="590">
        <f t="shared" si="1"/>
        <v>0</v>
      </c>
      <c r="R20" s="588">
        <f t="shared" si="2"/>
        <v>0</v>
      </c>
      <c r="S20" s="589">
        <f t="shared" si="3"/>
        <v>0</v>
      </c>
      <c r="T20" s="567"/>
      <c r="U20" s="365"/>
      <c r="V20" s="365"/>
      <c r="W20" s="365"/>
      <c r="X20" s="365"/>
      <c r="Y20" s="365"/>
      <c r="Z20" s="365"/>
      <c r="AA20" s="365"/>
      <c r="AB20" s="365"/>
    </row>
    <row r="21" spans="1:28" s="106" customFormat="1" ht="55.9" customHeight="1">
      <c r="A21" s="520">
        <v>4</v>
      </c>
      <c r="B21" s="599">
        <v>7000020541</v>
      </c>
      <c r="C21" s="599">
        <v>70</v>
      </c>
      <c r="D21" s="599">
        <v>20</v>
      </c>
      <c r="E21" s="599">
        <v>40</v>
      </c>
      <c r="F21" s="600" t="s">
        <v>492</v>
      </c>
      <c r="G21" s="599">
        <v>100038018</v>
      </c>
      <c r="H21" s="599">
        <v>998736</v>
      </c>
      <c r="I21" s="521"/>
      <c r="J21" s="599">
        <v>18</v>
      </c>
      <c r="K21" s="521"/>
      <c r="L21" s="601" t="s">
        <v>497</v>
      </c>
      <c r="M21" s="522" t="s">
        <v>499</v>
      </c>
      <c r="N21" s="523">
        <v>14</v>
      </c>
      <c r="O21" s="575"/>
      <c r="P21" s="564" t="str">
        <f t="shared" si="0"/>
        <v>INCLUDED</v>
      </c>
      <c r="Q21" s="590">
        <f t="shared" si="1"/>
        <v>0</v>
      </c>
      <c r="R21" s="588">
        <f t="shared" si="2"/>
        <v>0</v>
      </c>
      <c r="S21" s="589">
        <f t="shared" si="3"/>
        <v>0</v>
      </c>
      <c r="T21" s="567"/>
      <c r="U21" s="365"/>
      <c r="V21" s="365"/>
      <c r="W21" s="365"/>
      <c r="X21" s="365"/>
      <c r="Y21" s="365"/>
      <c r="Z21" s="365"/>
      <c r="AA21" s="365"/>
      <c r="AB21" s="365"/>
    </row>
    <row r="22" spans="1:28" s="106" customFormat="1" ht="55.9" customHeight="1">
      <c r="A22" s="520">
        <v>5</v>
      </c>
      <c r="B22" s="599">
        <v>7000020541</v>
      </c>
      <c r="C22" s="599">
        <v>70</v>
      </c>
      <c r="D22" s="599">
        <v>20</v>
      </c>
      <c r="E22" s="599">
        <v>50</v>
      </c>
      <c r="F22" s="600" t="s">
        <v>492</v>
      </c>
      <c r="G22" s="599">
        <v>100023067</v>
      </c>
      <c r="H22" s="599">
        <v>998736</v>
      </c>
      <c r="I22" s="521"/>
      <c r="J22" s="599">
        <v>18</v>
      </c>
      <c r="K22" s="521"/>
      <c r="L22" s="601" t="s">
        <v>493</v>
      </c>
      <c r="M22" s="522" t="s">
        <v>499</v>
      </c>
      <c r="N22" s="523">
        <v>10</v>
      </c>
      <c r="O22" s="575"/>
      <c r="P22" s="564" t="str">
        <f t="shared" si="0"/>
        <v>INCLUDED</v>
      </c>
      <c r="Q22" s="590">
        <f t="shared" si="1"/>
        <v>0</v>
      </c>
      <c r="R22" s="588">
        <f t="shared" si="2"/>
        <v>0</v>
      </c>
      <c r="S22" s="589">
        <f t="shared" si="3"/>
        <v>0</v>
      </c>
      <c r="T22" s="567"/>
      <c r="U22" s="365"/>
      <c r="V22" s="365"/>
      <c r="W22" s="365"/>
      <c r="X22" s="365"/>
      <c r="Y22" s="365"/>
      <c r="Z22" s="365"/>
      <c r="AA22" s="365"/>
      <c r="AB22" s="365"/>
    </row>
    <row r="23" spans="1:28" s="106" customFormat="1" ht="55.9" customHeight="1">
      <c r="A23" s="520">
        <v>6</v>
      </c>
      <c r="B23" s="599">
        <v>7000020541</v>
      </c>
      <c r="C23" s="599">
        <v>70</v>
      </c>
      <c r="D23" s="599">
        <v>20</v>
      </c>
      <c r="E23" s="599">
        <v>60</v>
      </c>
      <c r="F23" s="600" t="s">
        <v>492</v>
      </c>
      <c r="G23" s="599">
        <v>100038031</v>
      </c>
      <c r="H23" s="599">
        <v>998736</v>
      </c>
      <c r="I23" s="521"/>
      <c r="J23" s="599">
        <v>18</v>
      </c>
      <c r="K23" s="521"/>
      <c r="L23" s="601" t="s">
        <v>498</v>
      </c>
      <c r="M23" s="522" t="s">
        <v>499</v>
      </c>
      <c r="N23" s="523">
        <v>5</v>
      </c>
      <c r="O23" s="575"/>
      <c r="P23" s="564" t="str">
        <f t="shared" si="0"/>
        <v>INCLUDED</v>
      </c>
      <c r="Q23" s="590">
        <f t="shared" si="1"/>
        <v>0</v>
      </c>
      <c r="R23" s="588">
        <f t="shared" si="2"/>
        <v>0</v>
      </c>
      <c r="S23" s="589">
        <f t="shared" si="3"/>
        <v>0</v>
      </c>
      <c r="T23" s="567"/>
      <c r="U23" s="365"/>
      <c r="V23" s="365"/>
      <c r="W23" s="365"/>
      <c r="X23" s="365"/>
      <c r="Y23" s="365"/>
      <c r="Z23" s="365"/>
      <c r="AA23" s="365"/>
      <c r="AB23" s="365"/>
    </row>
    <row r="24" spans="1:28" s="613" customFormat="1" ht="25.5" customHeight="1">
      <c r="A24" s="608"/>
      <c r="B24" s="608"/>
      <c r="C24" s="608"/>
      <c r="D24" s="608"/>
      <c r="E24" s="608"/>
      <c r="F24" s="608"/>
      <c r="G24" s="608"/>
      <c r="H24" s="608"/>
      <c r="I24" s="608"/>
      <c r="J24" s="608"/>
      <c r="K24" s="608"/>
      <c r="L24" s="668" t="s">
        <v>483</v>
      </c>
      <c r="M24" s="668"/>
      <c r="N24" s="668"/>
      <c r="O24" s="609"/>
      <c r="P24" s="627">
        <f>SUM(P18:P23)</f>
        <v>0</v>
      </c>
      <c r="Q24" s="610">
        <f>SUM(Q18:Q23)</f>
        <v>0</v>
      </c>
      <c r="R24" s="611"/>
      <c r="S24" s="612"/>
      <c r="T24" s="612"/>
    </row>
    <row r="25" spans="1:28" s="570" customFormat="1" ht="26.1" hidden="1" customHeight="1">
      <c r="A25" s="571"/>
      <c r="B25" s="571"/>
      <c r="C25" s="571"/>
      <c r="D25" s="571"/>
      <c r="E25" s="571"/>
      <c r="F25" s="571"/>
      <c r="G25" s="571"/>
      <c r="H25" s="571"/>
      <c r="I25" s="571"/>
      <c r="J25" s="571"/>
      <c r="K25" s="571"/>
      <c r="L25" s="665"/>
      <c r="M25" s="665"/>
      <c r="N25" s="665"/>
      <c r="O25" s="565"/>
      <c r="P25" s="572"/>
      <c r="Q25" s="568"/>
      <c r="R25" s="566"/>
      <c r="S25" s="569"/>
      <c r="T25" s="569"/>
    </row>
    <row r="26" spans="1:28" s="570" customFormat="1" ht="26.1" hidden="1" customHeight="1">
      <c r="A26" s="571"/>
      <c r="B26" s="571"/>
      <c r="C26" s="571"/>
      <c r="D26" s="571"/>
      <c r="E26" s="571"/>
      <c r="F26" s="571"/>
      <c r="G26" s="571"/>
      <c r="H26" s="571"/>
      <c r="I26" s="571"/>
      <c r="J26" s="571"/>
      <c r="K26" s="571"/>
      <c r="L26" s="693"/>
      <c r="M26" s="693"/>
      <c r="N26" s="693"/>
      <c r="O26" s="565"/>
      <c r="P26" s="573"/>
      <c r="Q26" s="568"/>
      <c r="R26" s="566"/>
      <c r="S26" s="569"/>
      <c r="T26" s="569"/>
    </row>
    <row r="27" spans="1:28" ht="7.5" customHeight="1">
      <c r="A27" s="294"/>
      <c r="B27" s="294"/>
      <c r="C27" s="294"/>
      <c r="D27" s="294"/>
      <c r="E27" s="294"/>
      <c r="F27" s="294"/>
      <c r="G27" s="294"/>
      <c r="H27" s="294"/>
      <c r="I27" s="294"/>
      <c r="J27" s="294"/>
      <c r="K27" s="294"/>
      <c r="L27" s="295"/>
      <c r="M27" s="295"/>
      <c r="N27" s="295"/>
      <c r="O27" s="296"/>
      <c r="P27" s="297"/>
      <c r="Q27" s="298"/>
    </row>
    <row r="28" spans="1:28" ht="7.5" customHeight="1">
      <c r="L28" s="670"/>
      <c r="M28" s="670"/>
      <c r="N28" s="670"/>
      <c r="O28" s="670"/>
      <c r="P28" s="670"/>
      <c r="Q28" s="670"/>
    </row>
    <row r="29" spans="1:28" ht="7.5" customHeight="1">
      <c r="A29" s="299"/>
      <c r="B29" s="299"/>
      <c r="C29" s="299"/>
      <c r="D29" s="299"/>
      <c r="E29" s="299"/>
      <c r="F29" s="299"/>
      <c r="G29" s="299"/>
      <c r="H29" s="299"/>
      <c r="I29" s="299"/>
      <c r="J29" s="299"/>
      <c r="K29" s="299"/>
      <c r="L29" s="670"/>
      <c r="M29" s="670"/>
      <c r="N29" s="670"/>
      <c r="O29" s="670"/>
      <c r="P29" s="670"/>
      <c r="Q29" s="670"/>
    </row>
    <row r="30" spans="1:28" ht="27" customHeight="1">
      <c r="A30" s="300" t="s">
        <v>230</v>
      </c>
      <c r="B30" s="671" t="s">
        <v>439</v>
      </c>
      <c r="C30" s="671"/>
      <c r="D30" s="671"/>
      <c r="E30" s="671"/>
      <c r="F30" s="671"/>
      <c r="G30" s="671"/>
      <c r="H30" s="671"/>
      <c r="I30" s="671"/>
      <c r="J30" s="671"/>
      <c r="K30" s="671"/>
      <c r="L30" s="671"/>
      <c r="M30" s="671"/>
      <c r="N30" s="671"/>
      <c r="O30" s="671"/>
      <c r="P30" s="671"/>
      <c r="Q30" s="671"/>
    </row>
    <row r="31" spans="1:28" ht="33.6" customHeight="1">
      <c r="A31" s="301"/>
      <c r="B31" s="672" t="s">
        <v>485</v>
      </c>
      <c r="C31" s="672"/>
      <c r="D31" s="672"/>
      <c r="E31" s="672"/>
      <c r="F31" s="672"/>
      <c r="G31" s="672"/>
      <c r="H31" s="672"/>
      <c r="I31" s="672"/>
      <c r="J31" s="672"/>
      <c r="K31" s="672"/>
      <c r="L31" s="672"/>
      <c r="M31" s="672"/>
      <c r="N31" s="672"/>
      <c r="O31" s="672"/>
    </row>
    <row r="32" spans="1:28" ht="33.6" customHeight="1">
      <c r="A32" s="98" t="s">
        <v>224</v>
      </c>
      <c r="B32" s="136">
        <f>'Names of Bidder'!D21</f>
        <v>0</v>
      </c>
      <c r="F32" s="136"/>
      <c r="G32" s="98"/>
      <c r="H32" s="98"/>
      <c r="I32" s="98"/>
      <c r="J32" s="98"/>
      <c r="K32" s="98"/>
      <c r="M32" s="488"/>
      <c r="N32" s="489"/>
      <c r="O32" s="100" t="s">
        <v>227</v>
      </c>
      <c r="P32" s="136" t="str">
        <f>IF('Names of Bidder'!D18=0, "", 'Names of Bidder'!D18)</f>
        <v/>
      </c>
      <c r="Q32" s="578"/>
    </row>
    <row r="33" spans="1:28" s="262" customFormat="1" ht="33.6" customHeight="1">
      <c r="A33" s="98" t="s">
        <v>225</v>
      </c>
      <c r="B33" s="517">
        <f>'Names of Bidder'!D22</f>
        <v>0</v>
      </c>
      <c r="C33" s="94"/>
      <c r="D33" s="94"/>
      <c r="E33" s="94"/>
      <c r="F33" s="136"/>
      <c r="G33" s="98"/>
      <c r="H33" s="98"/>
      <c r="I33" s="98"/>
      <c r="J33" s="98"/>
      <c r="K33" s="98"/>
      <c r="L33" s="285"/>
      <c r="M33" s="490"/>
      <c r="N33" s="489"/>
      <c r="O33" s="100" t="s">
        <v>228</v>
      </c>
      <c r="P33" s="517" t="str">
        <f>IF('Names of Bidder'!D19=0, "", 'Names of Bidder'!D19)</f>
        <v/>
      </c>
      <c r="Q33" s="517"/>
      <c r="S33" s="362"/>
      <c r="T33" s="362"/>
      <c r="U33" s="363"/>
      <c r="V33" s="363"/>
      <c r="W33" s="363"/>
      <c r="X33" s="363"/>
      <c r="Y33" s="363"/>
      <c r="Z33" s="363"/>
      <c r="AA33" s="363"/>
      <c r="AB33" s="363"/>
    </row>
    <row r="34" spans="1:28" s="262" customFormat="1" ht="33.6" customHeight="1">
      <c r="A34" s="94"/>
      <c r="B34" s="94"/>
      <c r="C34" s="94"/>
      <c r="D34" s="94"/>
      <c r="E34" s="94"/>
      <c r="F34" s="94"/>
      <c r="G34" s="94"/>
      <c r="H34" s="94"/>
      <c r="I34" s="94"/>
      <c r="J34" s="94"/>
      <c r="K34" s="94"/>
      <c r="L34" s="303"/>
      <c r="M34" s="95"/>
      <c r="N34" s="94"/>
      <c r="O34" s="95"/>
      <c r="P34" s="95"/>
      <c r="Q34" s="95"/>
      <c r="S34" s="362"/>
      <c r="T34" s="362"/>
      <c r="U34" s="363"/>
      <c r="V34" s="363"/>
      <c r="W34" s="363"/>
      <c r="X34" s="363"/>
      <c r="Y34" s="363"/>
      <c r="Z34" s="363"/>
      <c r="AA34" s="363"/>
      <c r="AB34" s="363"/>
    </row>
    <row r="35" spans="1:28" s="262" customFormat="1" ht="33.6" customHeight="1">
      <c r="A35" s="94"/>
      <c r="B35" s="94"/>
      <c r="C35" s="94"/>
      <c r="D35" s="94"/>
      <c r="E35" s="94"/>
      <c r="F35" s="94"/>
      <c r="G35" s="94"/>
      <c r="H35" s="94"/>
      <c r="I35" s="94"/>
      <c r="J35" s="94"/>
      <c r="K35" s="94"/>
      <c r="L35" s="303"/>
      <c r="M35" s="95"/>
      <c r="N35" s="94"/>
      <c r="O35" s="100"/>
      <c r="P35" s="666"/>
      <c r="Q35" s="666"/>
      <c r="S35" s="362"/>
      <c r="T35" s="362"/>
      <c r="U35" s="363"/>
      <c r="V35" s="363"/>
      <c r="W35" s="363"/>
      <c r="X35" s="363"/>
      <c r="Y35" s="363"/>
      <c r="Z35" s="363"/>
      <c r="AA35" s="363"/>
      <c r="AB35" s="363"/>
    </row>
  </sheetData>
  <sheetProtection password="CC1F" sheet="1" objects="1" scenarios="1" selectLockedCells="1"/>
  <customSheetViews>
    <customSheetView guid="{01BD8524-9381-4704-9D50-6C848948AE22}" scale="70" showPageBreaks="1" showGridLines="0" printArea="1" hiddenRows="1" hiddenColumns="1" view="pageBreakPreview">
      <selection activeCell="I18" sqref="I18"/>
      <colBreaks count="1" manualBreakCount="1">
        <brk id="17"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s>
  <mergeCells count="14">
    <mergeCell ref="C11:G11"/>
    <mergeCell ref="A3:Q3"/>
    <mergeCell ref="A4:Q4"/>
    <mergeCell ref="C8:G8"/>
    <mergeCell ref="C9:G9"/>
    <mergeCell ref="C10:G10"/>
    <mergeCell ref="B31:O31"/>
    <mergeCell ref="P35:Q35"/>
    <mergeCell ref="A14:Q14"/>
    <mergeCell ref="L24:N24"/>
    <mergeCell ref="L25:N25"/>
    <mergeCell ref="L26:N26"/>
    <mergeCell ref="L28:Q29"/>
    <mergeCell ref="B30:Q30"/>
  </mergeCells>
  <dataValidations count="2">
    <dataValidation type="list" allowBlank="1" showInputMessage="1" showErrorMessage="1" sqref="K18:K23" xr:uid="{CAE4BFD4-CBAF-480C-B8F9-2C8C0EA23B38}">
      <formula1>"0,5,12,18,28"</formula1>
    </dataValidation>
    <dataValidation operator="greaterThan" allowBlank="1" showInputMessage="1" showErrorMessage="1" sqref="O18:O23" xr:uid="{A5264C2F-5E56-47D9-9D98-C4785DC0569E}"/>
  </dataValidations>
  <printOptions horizontalCentered="1"/>
  <pageMargins left="0.21" right="0.23" top="0.48" bottom="0.48" header="0.25" footer="0.27"/>
  <pageSetup paperSize="9" scale="40" orientation="landscape" horizontalDpi="4294967295" verticalDpi="4294967295" r:id="rId2"/>
  <headerFooter alignWithMargins="0">
    <oddFooter>&amp;R&amp;"Book Antiqua,Bold"&amp;10Schedule-1/ Page &amp;P of &amp;N</oddFooter>
  </headerFooter>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zoomScale="90" zoomScaleNormal="100" zoomScaleSheetLayoutView="90" workbookViewId="0">
      <selection activeCell="B17" sqref="B17:C17"/>
    </sheetView>
  </sheetViews>
  <sheetFormatPr defaultColWidth="10" defaultRowHeight="16.5"/>
  <cols>
    <col min="1" max="1" width="10.375" style="38" customWidth="1"/>
    <col min="2" max="2" width="44" style="38" customWidth="1"/>
    <col min="3" max="3" width="15.875" style="38" customWidth="1"/>
    <col min="4" max="4" width="20.5" style="38" customWidth="1"/>
    <col min="5" max="5" width="20" style="38" customWidth="1"/>
    <col min="6" max="6" width="10" style="35" hidden="1" customWidth="1"/>
    <col min="7" max="7" width="18.75" style="35" hidden="1" customWidth="1"/>
    <col min="8" max="8" width="10" style="35" hidden="1" customWidth="1"/>
    <col min="9" max="9" width="10" style="236" hidden="1" customWidth="1"/>
    <col min="10" max="10" width="12.625" style="236" hidden="1" customWidth="1"/>
    <col min="11" max="11" width="15" style="236" hidden="1" customWidth="1"/>
    <col min="12" max="17" width="10" style="236" customWidth="1"/>
    <col min="18" max="16384" width="10" style="35"/>
  </cols>
  <sheetData>
    <row r="1" spans="1:11" ht="18" customHeight="1">
      <c r="A1" s="87" t="str">
        <f>Cover!B3</f>
        <v>Specification No.: CC/NT/G-CB/DOM/A00/23/00547</v>
      </c>
      <c r="B1" s="88"/>
      <c r="C1" s="89"/>
      <c r="D1" s="89"/>
      <c r="E1" s="91" t="s">
        <v>175</v>
      </c>
    </row>
    <row r="2" spans="1:11" ht="15" customHeight="1">
      <c r="A2" s="70"/>
      <c r="B2" s="93"/>
      <c r="C2" s="94"/>
      <c r="D2" s="94"/>
      <c r="E2" s="95"/>
      <c r="F2" s="95"/>
    </row>
    <row r="3" spans="1:11" ht="55.5" customHeight="1">
      <c r="A3" s="703" t="str">
        <f>Cover!$B$2</f>
        <v>Circuit Breaker Package -CB02 associated with Bulk Procurement of Substation.</v>
      </c>
      <c r="B3" s="703"/>
      <c r="C3" s="703"/>
      <c r="D3" s="703"/>
      <c r="E3" s="703"/>
    </row>
    <row r="4" spans="1:11" ht="21.95" customHeight="1">
      <c r="A4" s="711" t="s">
        <v>233</v>
      </c>
      <c r="B4" s="711"/>
      <c r="C4" s="711"/>
      <c r="D4" s="711"/>
      <c r="E4" s="711"/>
    </row>
    <row r="5" spans="1:11" ht="12" customHeight="1">
      <c r="A5" s="41"/>
      <c r="B5" s="36"/>
      <c r="C5" s="36"/>
      <c r="D5" s="36"/>
      <c r="E5" s="36"/>
    </row>
    <row r="6" spans="1:11" ht="18" customHeight="1">
      <c r="A6" s="27" t="str">
        <f>'Sch-1'!A6</f>
        <v>Bidder’s Name and Address</v>
      </c>
      <c r="D6" s="67" t="s">
        <v>214</v>
      </c>
    </row>
    <row r="7" spans="1:11" ht="18" customHeight="1">
      <c r="A7" s="259" t="str">
        <f>'Sch-1'!A7</f>
        <v>Bidder as Individual Firm</v>
      </c>
      <c r="D7" s="68" t="s">
        <v>216</v>
      </c>
    </row>
    <row r="8" spans="1:11">
      <c r="A8" s="39" t="s">
        <v>231</v>
      </c>
      <c r="B8" s="708" t="str">
        <f>IF('Sch-1'!C8=0, "", 'Sch-1'!C8)</f>
        <v/>
      </c>
      <c r="C8" s="708"/>
      <c r="D8" s="68" t="s">
        <v>218</v>
      </c>
    </row>
    <row r="9" spans="1:11">
      <c r="A9" s="39" t="s">
        <v>232</v>
      </c>
      <c r="B9" s="708" t="str">
        <f>IF('Sch-1'!C9=0, "", 'Sch-1'!C9)</f>
        <v/>
      </c>
      <c r="C9" s="708"/>
      <c r="D9" s="68" t="s">
        <v>219</v>
      </c>
    </row>
    <row r="10" spans="1:11">
      <c r="A10" s="40"/>
      <c r="B10" s="708" t="str">
        <f>IF('Sch-1'!C10=0, "", 'Sch-1'!C10)</f>
        <v/>
      </c>
      <c r="C10" s="708"/>
      <c r="D10" s="68" t="s">
        <v>220</v>
      </c>
    </row>
    <row r="11" spans="1:11">
      <c r="A11" s="40"/>
      <c r="B11" s="708" t="str">
        <f>IF('Sch-1'!C11=0, "", 'Sch-1'!C11)</f>
        <v/>
      </c>
      <c r="C11" s="708"/>
      <c r="D11" s="68" t="s">
        <v>221</v>
      </c>
    </row>
    <row r="12" spans="1:11" ht="15" customHeight="1"/>
    <row r="13" spans="1:11" ht="21.95" customHeight="1">
      <c r="A13" s="80" t="s">
        <v>196</v>
      </c>
      <c r="B13" s="706" t="s">
        <v>197</v>
      </c>
      <c r="C13" s="707"/>
      <c r="D13" s="704" t="s">
        <v>198</v>
      </c>
      <c r="E13" s="705"/>
      <c r="K13" s="236" t="s">
        <v>129</v>
      </c>
    </row>
    <row r="14" spans="1:11" ht="18" customHeight="1">
      <c r="A14" s="42" t="s">
        <v>199</v>
      </c>
      <c r="B14" s="696" t="s">
        <v>443</v>
      </c>
      <c r="C14" s="697"/>
      <c r="D14" s="696"/>
      <c r="E14" s="697"/>
      <c r="G14" s="500"/>
      <c r="J14" s="236" t="s">
        <v>117</v>
      </c>
      <c r="K14" s="236" t="e">
        <f>ROUND('Sch-1'!#REF!*#REF!,0)</f>
        <v>#REF!</v>
      </c>
    </row>
    <row r="15" spans="1:11" ht="85.5" customHeight="1">
      <c r="A15" s="43"/>
      <c r="B15" s="694" t="s">
        <v>442</v>
      </c>
      <c r="C15" s="695"/>
      <c r="D15" s="709">
        <f>'Sch-1'!V24</f>
        <v>0</v>
      </c>
      <c r="E15" s="710"/>
      <c r="G15" s="497"/>
    </row>
    <row r="16" spans="1:11" ht="18" customHeight="1">
      <c r="A16" s="42" t="s">
        <v>201</v>
      </c>
      <c r="B16" s="696" t="s">
        <v>444</v>
      </c>
      <c r="C16" s="698"/>
      <c r="D16" s="696"/>
      <c r="E16" s="697"/>
      <c r="J16" s="236" t="s">
        <v>130</v>
      </c>
      <c r="K16" s="237">
        <f>D16</f>
        <v>0</v>
      </c>
    </row>
    <row r="17" spans="1:6" ht="98.25" customHeight="1">
      <c r="A17" s="43"/>
      <c r="B17" s="694" t="s">
        <v>445</v>
      </c>
      <c r="C17" s="695"/>
      <c r="D17" s="702">
        <f>'Sch-3'!Q24</f>
        <v>0</v>
      </c>
      <c r="E17" s="702"/>
    </row>
    <row r="18" spans="1:6" ht="18" customHeight="1">
      <c r="A18" s="581"/>
      <c r="B18" s="511" t="s">
        <v>484</v>
      </c>
      <c r="C18" s="512"/>
      <c r="D18" s="701">
        <f>D15+D17</f>
        <v>0</v>
      </c>
      <c r="E18" s="701"/>
    </row>
    <row r="19" spans="1:6" ht="15" customHeight="1">
      <c r="A19" s="49"/>
      <c r="B19" s="50"/>
      <c r="C19" s="50"/>
      <c r="D19" s="51"/>
      <c r="E19" s="51"/>
    </row>
    <row r="20" spans="1:6" ht="35.25" customHeight="1">
      <c r="A20" s="79"/>
      <c r="B20" s="699"/>
      <c r="C20" s="700"/>
      <c r="D20" s="700"/>
      <c r="E20" s="700"/>
    </row>
    <row r="21" spans="1:6" ht="15" customHeight="1">
      <c r="A21" s="52"/>
      <c r="B21" s="52"/>
      <c r="C21" s="52"/>
      <c r="D21" s="52"/>
      <c r="E21" s="52"/>
    </row>
    <row r="22" spans="1:6" ht="33" customHeight="1">
      <c r="A22" s="98" t="s">
        <v>331</v>
      </c>
      <c r="B22" s="137" t="str">
        <f>IF('Sch-1'!B32=0,"", 'Sch-1'!B32)</f>
        <v/>
      </c>
      <c r="C22" s="488"/>
      <c r="D22" s="100"/>
      <c r="E22" s="491"/>
      <c r="F22" s="101"/>
    </row>
    <row r="23" spans="1:6" ht="33" customHeight="1">
      <c r="A23" s="98" t="s">
        <v>330</v>
      </c>
      <c r="B23" s="117" t="str">
        <f>IF('Sch-1'!B33=0,"", 'Sch-1'!B33)</f>
        <v/>
      </c>
      <c r="C23" s="490"/>
      <c r="D23" s="100" t="s">
        <v>227</v>
      </c>
      <c r="E23" s="104" t="str">
        <f>IF('Sch-1'!N32=0,"",'Sch-1'!N32)</f>
        <v/>
      </c>
      <c r="F23" s="101"/>
    </row>
    <row r="24" spans="1:6" ht="33" customHeight="1">
      <c r="A24" s="94"/>
      <c r="B24" s="492"/>
      <c r="C24" s="490"/>
      <c r="D24" s="100" t="s">
        <v>228</v>
      </c>
      <c r="E24" s="104" t="str">
        <f>IF('Sch-1'!N33=0,"",'Sch-1'!N33)</f>
        <v/>
      </c>
      <c r="F24" s="101"/>
    </row>
    <row r="25" spans="1:6" ht="33" customHeight="1">
      <c r="A25" s="94"/>
      <c r="B25" s="93"/>
      <c r="C25" s="95"/>
      <c r="D25" s="100"/>
      <c r="F25" s="101"/>
    </row>
    <row r="26" spans="1:6" ht="21.95" customHeight="1">
      <c r="A26" s="53"/>
      <c r="B26" s="53"/>
      <c r="C26" s="53"/>
      <c r="D26" s="53"/>
      <c r="E26" s="54"/>
    </row>
    <row r="27" spans="1:6" ht="21.95" customHeight="1">
      <c r="A27" s="53"/>
      <c r="B27" s="53"/>
      <c r="C27" s="53"/>
      <c r="D27" s="53"/>
      <c r="E27" s="54"/>
    </row>
    <row r="28" spans="1:6" ht="21.95" customHeight="1">
      <c r="A28" s="53"/>
      <c r="B28" s="53"/>
      <c r="C28" s="53"/>
      <c r="D28" s="53"/>
      <c r="E28" s="54"/>
    </row>
    <row r="29" spans="1:6" ht="21.95" customHeight="1">
      <c r="A29" s="53"/>
      <c r="B29" s="53"/>
      <c r="C29" s="53"/>
      <c r="D29" s="53"/>
      <c r="E29" s="54"/>
    </row>
    <row r="30" spans="1:6" ht="21.95" customHeight="1">
      <c r="A30" s="53"/>
      <c r="B30" s="53"/>
      <c r="C30" s="53"/>
      <c r="D30" s="53"/>
      <c r="E30" s="54"/>
    </row>
    <row r="31" spans="1:6" ht="21.95" customHeight="1">
      <c r="A31" s="53"/>
      <c r="B31" s="53"/>
      <c r="C31" s="53"/>
      <c r="D31" s="53"/>
      <c r="E31" s="54"/>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CC1F" sheet="1" objects="1" scenarios="1" selectLockedCells="1"/>
  <dataConsolidate/>
  <customSheetViews>
    <customSheetView guid="{01BD8524-9381-4704-9D50-6C848948AE22}" scale="90" showPageBreaks="1" showGridLines="0" printArea="1" hiddenColumns="1" view="pageBreakPreview">
      <selection activeCell="B17" sqref="B17:C17"/>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1"/>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4"/>
      <headerFooter alignWithMargins="0">
        <oddFooter>&amp;R&amp;"Book Antiqua,Bold"&amp;10Page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5"/>
      <headerFooter alignWithMargins="0">
        <oddFooter>&amp;R&amp;"Book Antiqua,Bold"&amp;10Schedule-5/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30"/>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3"/>
      <headerFooter alignWithMargins="0">
        <oddFooter>&amp;R&amp;"Book Antiqua,Bold"&amp;10Schedule-4/ Page &amp;P of &amp;N</oddFooter>
      </headerFooter>
    </customSheetView>
  </customSheetViews>
  <mergeCells count="18">
    <mergeCell ref="A3:E3"/>
    <mergeCell ref="D13:E13"/>
    <mergeCell ref="B15:C15"/>
    <mergeCell ref="B14:C14"/>
    <mergeCell ref="B13:C13"/>
    <mergeCell ref="D14:E14"/>
    <mergeCell ref="B10:C10"/>
    <mergeCell ref="D15:E15"/>
    <mergeCell ref="B9:C9"/>
    <mergeCell ref="A4:E4"/>
    <mergeCell ref="B8:C8"/>
    <mergeCell ref="B11:C11"/>
    <mergeCell ref="B17:C17"/>
    <mergeCell ref="D16:E16"/>
    <mergeCell ref="B16:C16"/>
    <mergeCell ref="B20:E20"/>
    <mergeCell ref="D18:E18"/>
    <mergeCell ref="D17:E17"/>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4"/>
  <headerFooter alignWithMargins="0">
    <oddFooter>&amp;R&amp;"Book Antiqua,Bold"&amp;10Schedule-4/ Page &amp;P of &amp;N</oddFooter>
  </headerFooter>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Sandeep Panwar {संदीप पंवार}</cp:lastModifiedBy>
  <cp:lastPrinted>2021-04-13T07:05:41Z</cp:lastPrinted>
  <dcterms:created xsi:type="dcterms:W3CDTF">2001-07-26T10:23:15Z</dcterms:created>
  <dcterms:modified xsi:type="dcterms:W3CDTF">2023-04-13T13:55:59Z</dcterms:modified>
</cp:coreProperties>
</file>