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sandeep_tirkey_powergrid_in/Documents/CS-1/EDANA Smart meter/Bidding documents/"/>
    </mc:Choice>
  </mc:AlternateContent>
  <xr:revisionPtr revIDLastSave="2" documentId="8_{8EC223AA-42CF-4056-AE73-544E5CDFC770}" xr6:coauthVersionLast="47" xr6:coauthVersionMax="47" xr10:uidLastSave="{9D7B4D15-3017-4786-86CB-841C2B562957}"/>
  <workbookProtection workbookAlgorithmName="SHA-512" workbookHashValue="iLz9a3zDBYraHipiu7ATdLmJQNpQT+Z+6ts3ICNszgK47Otdv5IZdEFBSb9BJGrjJSOkI2Yj5n7QvulZP27E6A==" workbookSaltValue="AetrLCsEAsVh+kNfJxpUzg==" workbookSpinCount="100000" lockStructure="1"/>
  <bookViews>
    <workbookView xWindow="-120" yWindow="-120" windowWidth="29040" windowHeight="15720" tabRatio="699" firstSheet="1" activeTab="3" xr2:uid="{00000000-000D-0000-FFFF-FFFF00000000}"/>
  </bookViews>
  <sheets>
    <sheet name="Basic" sheetId="1" state="hidden" r:id="rId1"/>
    <sheet name="Cover" sheetId="2" r:id="rId2"/>
    <sheet name="Instructions" sheetId="3" state="hidden" r:id="rId3"/>
    <sheet name="Names of Bidder" sheetId="4" r:id="rId4"/>
    <sheet name="Sch-1 dis" sheetId="6" state="hidden" r:id="rId5"/>
    <sheet name="Sch-2 Dis" sheetId="8" state="hidden" r:id="rId6"/>
    <sheet name="Sch-1 " sheetId="9" r:id="rId7"/>
    <sheet name="Sch-3 Dis" sheetId="10" state="hidden" r:id="rId8"/>
    <sheet name="Sch-4b" sheetId="12" state="hidden" r:id="rId9"/>
    <sheet name="Sch-2" sheetId="13" r:id="rId10"/>
    <sheet name="Sch-3" sheetId="15" r:id="rId11"/>
    <sheet name="Sch-7 Dis" sheetId="18" state="hidden" r:id="rId12"/>
    <sheet name="Octroi" sheetId="20" state="hidden" r:id="rId13"/>
    <sheet name="Entry Tax" sheetId="21" state="hidden" r:id="rId14"/>
    <sheet name="Other Taxes &amp; Duties" sheetId="22" state="hidden" r:id="rId15"/>
    <sheet name="Bid Form 2nd Envelope" sheetId="23" state="hidden" r:id="rId16"/>
    <sheet name="Q &amp; C (2)" sheetId="24" state="hidden" r:id="rId17"/>
    <sheet name="Q &amp; C" sheetId="25" state="hidden" r:id="rId18"/>
    <sheet name="N to W" sheetId="26" state="hidden" r:id="rId19"/>
    <sheet name="Sheet1" sheetId="27" state="hidden" r:id="rId20"/>
    <sheet name="Sheet3" sheetId="28" state="hidden" r:id="rId21"/>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6" hidden="1">'Sch-1 '!$A$20:$AZ$26</definedName>
    <definedName name="_xlnm._FilterDatabase" localSheetId="4" hidden="1">'Sch-1 dis'!$A$16:$B$21</definedName>
    <definedName name="_xlnm._FilterDatabase" localSheetId="5" hidden="1">'Sch-2 Dis'!$A$15:$F$56</definedName>
    <definedName name="_xlnm._FilterDatabase" localSheetId="7" hidden="1">'Sch-3 Dis'!$A$15:$F$81</definedName>
    <definedName name="ab">#REF!</definedName>
    <definedName name="logo1">"Picture 7"</definedName>
    <definedName name="_xlnm.Print_Area" localSheetId="15">'Bid Form 2nd Envelope'!$A$1:$F$66</definedName>
    <definedName name="_xlnm.Print_Area" localSheetId="1">Cover!$A$1:$F$15</definedName>
    <definedName name="_xlnm.Print_Area" localSheetId="13">'Entry Tax'!$A$1:$E$16</definedName>
    <definedName name="_xlnm.Print_Area" localSheetId="2">Instructions!$A$1:$C$54</definedName>
    <definedName name="_xlnm.Print_Area" localSheetId="3">'Names of Bidder'!$B$1:$G$32</definedName>
    <definedName name="_xlnm.Print_Area" localSheetId="12">Octroi!$A$1:$E$16</definedName>
    <definedName name="_xlnm.Print_Area" localSheetId="14">'Other Taxes &amp; Duties'!$A$1:$F$16</definedName>
    <definedName name="_xlnm.Print_Area" localSheetId="17">'Q &amp; C'!$A$1:$F$38</definedName>
    <definedName name="_xlnm.Print_Area" localSheetId="16">'Q &amp; C (2)'!$A$1:$F$44</definedName>
    <definedName name="_xlnm.Print_Area" localSheetId="6">'Sch-1 '!$A$1:$O$34</definedName>
    <definedName name="_xlnm.Print_Area" localSheetId="4">'Sch-1 dis'!$A$1:$G$84</definedName>
    <definedName name="_xlnm.Print_Area" localSheetId="9">'Sch-2'!$A$1:$G$24</definedName>
    <definedName name="_xlnm.Print_Area" localSheetId="5">'Sch-2 Dis'!$A$1:$F$62</definedName>
    <definedName name="_xlnm.Print_Area" localSheetId="10">'Sch-3'!$A$1:$D$25</definedName>
    <definedName name="_xlnm.Print_Area" localSheetId="7">'Sch-3 Dis'!$A$1:$F$87</definedName>
    <definedName name="_xlnm.Print_Area" localSheetId="8">'Sch-4b'!$A$1:$Q$37</definedName>
    <definedName name="_xlnm.Print_Area" localSheetId="11">'Sch-7 Dis'!$A$1:$G$28</definedName>
    <definedName name="_xlnm.Print_Titles" localSheetId="6">'Sch-1 '!$13:$17</definedName>
    <definedName name="_xlnm.Print_Titles" localSheetId="4">'Sch-1 dis'!$14:$16</definedName>
    <definedName name="_xlnm.Print_Titles" localSheetId="9">'Sch-2'!$3:$13</definedName>
    <definedName name="_xlnm.Print_Titles" localSheetId="5">'Sch-2 Dis'!$13:$15</definedName>
    <definedName name="_xlnm.Print_Titles" localSheetId="10">'Sch-3'!$3:$13</definedName>
    <definedName name="_xlnm.Print_Titles" localSheetId="7">'Sch-3 Dis'!$13:$15</definedName>
    <definedName name="_xlnm.Print_Titles" localSheetId="11">'Sch-7 Dis'!$14:$14</definedName>
    <definedName name="_xlnm.Recorder">#REF!</definedName>
    <definedName name="TEST">#REF!</definedName>
    <definedName name="Z_01ACF2E1_8E61_4459_ABC1_B6C183DEED61_.wvu.PrintArea" localSheetId="15" hidden="1">'Bid Form 2nd Envelope'!$A$1:$F$68</definedName>
    <definedName name="Z_01ACF2E1_8E61_4459_ABC1_B6C183DEED61_.wvu.PrintArea" localSheetId="13" hidden="1">'Entry Tax'!$A$1:$E$16</definedName>
    <definedName name="Z_01ACF2E1_8E61_4459_ABC1_B6C183DEED61_.wvu.PrintArea" localSheetId="3" hidden="1">'Names of Bidder'!$B$1:$E$30</definedName>
    <definedName name="Z_01ACF2E1_8E61_4459_ABC1_B6C183DEED61_.wvu.PrintArea" localSheetId="12" hidden="1">Octroi!$A$1:$E$16</definedName>
    <definedName name="Z_01ACF2E1_8E61_4459_ABC1_B6C183DEED61_.wvu.PrintArea" localSheetId="14" hidden="1">'Other Taxes &amp; Duties'!$A$1:$F$16</definedName>
    <definedName name="Z_01ACF2E1_8E61_4459_ABC1_B6C183DEED61_.wvu.PrintArea" localSheetId="17" hidden="1">'Q &amp; C'!$A$1:$F$38</definedName>
    <definedName name="Z_01ACF2E1_8E61_4459_ABC1_B6C183DEED61_.wvu.PrintArea" localSheetId="6" hidden="1">'Sch-1 '!$A$1:$N$27</definedName>
    <definedName name="Z_01ACF2E1_8E61_4459_ABC1_B6C183DEED61_.wvu.PrintArea" localSheetId="4" hidden="1">'Sch-1 dis'!$A$1:$G$84</definedName>
    <definedName name="Z_01ACF2E1_8E61_4459_ABC1_B6C183DEED61_.wvu.PrintArea" localSheetId="9" hidden="1">'Sch-2'!$A$1:$G$25</definedName>
    <definedName name="Z_01ACF2E1_8E61_4459_ABC1_B6C183DEED61_.wvu.PrintArea" localSheetId="5" hidden="1">'Sch-2 Dis'!$A$1:$F$55</definedName>
    <definedName name="Z_01ACF2E1_8E61_4459_ABC1_B6C183DEED61_.wvu.PrintArea" localSheetId="10" hidden="1">'Sch-3'!$A$1:$D$27</definedName>
    <definedName name="Z_01ACF2E1_8E61_4459_ABC1_B6C183DEED61_.wvu.PrintArea" localSheetId="7" hidden="1">'Sch-3 Dis'!$A$1:$F$80</definedName>
    <definedName name="Z_01ACF2E1_8E61_4459_ABC1_B6C183DEED61_.wvu.PrintArea" localSheetId="8" hidden="1">'Sch-4b'!$A$1:$Q$37</definedName>
    <definedName name="Z_01ACF2E1_8E61_4459_ABC1_B6C183DEED61_.wvu.PrintArea" localSheetId="11" hidden="1">'Sch-7 Dis'!$A$1:$G$28</definedName>
    <definedName name="Z_01ACF2E1_8E61_4459_ABC1_B6C183DEED61_.wvu.PrintTitles" localSheetId="6" hidden="1">'Sch-1 '!$13:$17</definedName>
    <definedName name="Z_01ACF2E1_8E61_4459_ABC1_B6C183DEED61_.wvu.PrintTitles" localSheetId="4" hidden="1">'Sch-1 dis'!$14:$16</definedName>
    <definedName name="Z_01ACF2E1_8E61_4459_ABC1_B6C183DEED61_.wvu.PrintTitles" localSheetId="9" hidden="1">'Sch-2'!$3:$13</definedName>
    <definedName name="Z_01ACF2E1_8E61_4459_ABC1_B6C183DEED61_.wvu.PrintTitles" localSheetId="5" hidden="1">'Sch-2 Dis'!$13:$15</definedName>
    <definedName name="Z_01ACF2E1_8E61_4459_ABC1_B6C183DEED61_.wvu.PrintTitles" localSheetId="10" hidden="1">'Sch-3'!$3:$13</definedName>
    <definedName name="Z_01ACF2E1_8E61_4459_ABC1_B6C183DEED61_.wvu.PrintTitles" localSheetId="7" hidden="1">'Sch-3 Dis'!$13:$15</definedName>
    <definedName name="Z_01ACF2E1_8E61_4459_ABC1_B6C183DEED61_.wvu.PrintTitles" localSheetId="11" hidden="1">'Sch-7 Dis'!$14:$14</definedName>
    <definedName name="Z_023E95C7_CD0A_46A1_945E_64751E02EBFE_.wvu.Cols" localSheetId="15" hidden="1">'Bid Form 2nd Envelope'!$G:$K,'Bid Form 2nd Envelope'!$Y:$AN</definedName>
    <definedName name="Z_023E95C7_CD0A_46A1_945E_64751E02EBFE_.wvu.Cols" localSheetId="3" hidden="1">'Names of Bidder'!$H:$R,'Names of Bidder'!$Z:$AC</definedName>
    <definedName name="Z_023E95C7_CD0A_46A1_945E_64751E02EBFE_.wvu.Cols" localSheetId="6" hidden="1">'Sch-1 '!$O:$R,'Sch-1 '!$AI:$AN</definedName>
    <definedName name="Z_023E95C7_CD0A_46A1_945E_64751E02EBFE_.wvu.Cols" localSheetId="9" hidden="1">'Sch-2'!$K:$R</definedName>
    <definedName name="Z_023E95C7_CD0A_46A1_945E_64751E02EBFE_.wvu.Cols" localSheetId="5" hidden="1">'Sch-2 Dis'!$K:$Q</definedName>
    <definedName name="Z_023E95C7_CD0A_46A1_945E_64751E02EBFE_.wvu.Cols" localSheetId="7" hidden="1">'Sch-3 Dis'!$AA:$AF</definedName>
    <definedName name="Z_023E95C7_CD0A_46A1_945E_64751E02EBFE_.wvu.Cols" localSheetId="8" hidden="1">'Sch-4b'!$R:$S</definedName>
    <definedName name="Z_023E95C7_CD0A_46A1_945E_64751E02EBFE_.wvu.Cols" localSheetId="11" hidden="1">'Sch-7 Dis'!$AD:$AJ</definedName>
    <definedName name="Z_023E95C7_CD0A_46A1_945E_64751E02EBFE_.wvu.FilterData" localSheetId="6" hidden="1">'Sch-1 '!$A$20:$AZ$26</definedName>
    <definedName name="Z_023E95C7_CD0A_46A1_945E_64751E02EBFE_.wvu.FilterData" localSheetId="4" hidden="1">'Sch-1 dis'!$A$16:$B$21</definedName>
    <definedName name="Z_023E95C7_CD0A_46A1_945E_64751E02EBFE_.wvu.FilterData" localSheetId="5" hidden="1">'Sch-2 Dis'!$A$15:$F$56</definedName>
    <definedName name="Z_023E95C7_CD0A_46A1_945E_64751E02EBFE_.wvu.FilterData" localSheetId="7" hidden="1">'Sch-3 Dis'!$A$15:$F$81</definedName>
    <definedName name="Z_023E95C7_CD0A_46A1_945E_64751E02EBFE_.wvu.PrintArea" localSheetId="15" hidden="1">'Bid Form 2nd Envelope'!$A$1:$F$68</definedName>
    <definedName name="Z_023E95C7_CD0A_46A1_945E_64751E02EBFE_.wvu.PrintArea" localSheetId="1" hidden="1">Cover!$A$1:$F$15</definedName>
    <definedName name="Z_023E95C7_CD0A_46A1_945E_64751E02EBFE_.wvu.PrintArea" localSheetId="13"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2" hidden="1">Octroi!$A$1:$E$16</definedName>
    <definedName name="Z_023E95C7_CD0A_46A1_945E_64751E02EBFE_.wvu.PrintArea" localSheetId="14" hidden="1">'Other Taxes &amp; Duties'!$A$1:$F$16</definedName>
    <definedName name="Z_023E95C7_CD0A_46A1_945E_64751E02EBFE_.wvu.PrintArea" localSheetId="17" hidden="1">'Q &amp; C'!$A$1:$F$38</definedName>
    <definedName name="Z_023E95C7_CD0A_46A1_945E_64751E02EBFE_.wvu.PrintArea" localSheetId="16" hidden="1">'Q &amp; C (2)'!$A$1:$F$44</definedName>
    <definedName name="Z_023E95C7_CD0A_46A1_945E_64751E02EBFE_.wvu.PrintArea" localSheetId="6" hidden="1">'Sch-1 '!$A$1:$O$34</definedName>
    <definedName name="Z_023E95C7_CD0A_46A1_945E_64751E02EBFE_.wvu.PrintArea" localSheetId="4" hidden="1">'Sch-1 dis'!$A$1:$G$84</definedName>
    <definedName name="Z_023E95C7_CD0A_46A1_945E_64751E02EBFE_.wvu.PrintArea" localSheetId="9" hidden="1">'Sch-2'!$A$1:$G$24</definedName>
    <definedName name="Z_023E95C7_CD0A_46A1_945E_64751E02EBFE_.wvu.PrintArea" localSheetId="5" hidden="1">'Sch-2 Dis'!$A$1:$F$62</definedName>
    <definedName name="Z_023E95C7_CD0A_46A1_945E_64751E02EBFE_.wvu.PrintArea" localSheetId="10" hidden="1">'Sch-3'!$A$1:$D$25</definedName>
    <definedName name="Z_023E95C7_CD0A_46A1_945E_64751E02EBFE_.wvu.PrintArea" localSheetId="7" hidden="1">'Sch-3 Dis'!$A$1:$F$87</definedName>
    <definedName name="Z_023E95C7_CD0A_46A1_945E_64751E02EBFE_.wvu.PrintArea" localSheetId="8" hidden="1">'Sch-4b'!$A$1:$Q$37</definedName>
    <definedName name="Z_023E95C7_CD0A_46A1_945E_64751E02EBFE_.wvu.PrintArea" localSheetId="11" hidden="1">'Sch-7 Dis'!$A$1:$G$28</definedName>
    <definedName name="Z_023E95C7_CD0A_46A1_945E_64751E02EBFE_.wvu.PrintTitles" localSheetId="6" hidden="1">'Sch-1 '!$13:$17</definedName>
    <definedName name="Z_023E95C7_CD0A_46A1_945E_64751E02EBFE_.wvu.PrintTitles" localSheetId="4" hidden="1">'Sch-1 dis'!$14:$16</definedName>
    <definedName name="Z_023E95C7_CD0A_46A1_945E_64751E02EBFE_.wvu.PrintTitles" localSheetId="9" hidden="1">'Sch-2'!$3:$13</definedName>
    <definedName name="Z_023E95C7_CD0A_46A1_945E_64751E02EBFE_.wvu.PrintTitles" localSheetId="5" hidden="1">'Sch-2 Dis'!$13:$15</definedName>
    <definedName name="Z_023E95C7_CD0A_46A1_945E_64751E02EBFE_.wvu.PrintTitles" localSheetId="10" hidden="1">'Sch-3'!$3:$13</definedName>
    <definedName name="Z_023E95C7_CD0A_46A1_945E_64751E02EBFE_.wvu.PrintTitles" localSheetId="7" hidden="1">'Sch-3 Dis'!$13:$15</definedName>
    <definedName name="Z_023E95C7_CD0A_46A1_945E_64751E02EBFE_.wvu.PrintTitles" localSheetId="11" hidden="1">'Sch-7 Dis'!$14:$14</definedName>
    <definedName name="Z_023E95C7_CD0A_46A1_945E_64751E02EBFE_.wvu.Rows" localSheetId="15" hidden="1">'Bid Form 2nd Envelope'!$25:$25</definedName>
    <definedName name="Z_023E95C7_CD0A_46A1_945E_64751E02EBFE_.wvu.Rows" localSheetId="1" hidden="1">Cover!$7:$7</definedName>
    <definedName name="Z_023E95C7_CD0A_46A1_945E_64751E02EBFE_.wvu.Rows" localSheetId="2" hidden="1">Instructions!$35:$36</definedName>
    <definedName name="Z_023E95C7_CD0A_46A1_945E_64751E02EBFE_.wvu.Rows" localSheetId="6" hidden="1">'Sch-1 '!$18:$18,'Sch-1 '!$29:$29</definedName>
    <definedName name="Z_023E95C7_CD0A_46A1_945E_64751E02EBFE_.wvu.Rows" localSheetId="10" hidden="1">'Sch-3'!$16:$17</definedName>
    <definedName name="Z_023E95C7_CD0A_46A1_945E_64751E02EBFE_.wvu.Rows" localSheetId="11" hidden="1">'Sch-7 Dis'!$104:$222</definedName>
    <definedName name="Z_14D7F02E_BCCA_4517_ABC7_537FF4AEB67A_.wvu.Cols" localSheetId="6" hidden="1">'Sch-1 '!$AI:$AN</definedName>
    <definedName name="Z_14D7F02E_BCCA_4517_ABC7_537FF4AEB67A_.wvu.Cols" localSheetId="9" hidden="1">'Sch-2'!$K:$R</definedName>
    <definedName name="Z_14D7F02E_BCCA_4517_ABC7_537FF4AEB67A_.wvu.Cols" localSheetId="5" hidden="1">'Sch-2 Dis'!$K:$Q</definedName>
    <definedName name="Z_14D7F02E_BCCA_4517_ABC7_537FF4AEB67A_.wvu.Cols" localSheetId="7" hidden="1">'Sch-3 Dis'!$AA:$AF</definedName>
    <definedName name="Z_14D7F02E_BCCA_4517_ABC7_537FF4AEB67A_.wvu.Cols" localSheetId="11" hidden="1">'Sch-7 Dis'!$AD:$AJ</definedName>
    <definedName name="Z_14D7F02E_BCCA_4517_ABC7_537FF4AEB67A_.wvu.FilterData" localSheetId="6" hidden="1">'Sch-1 '!$A$16:$N$28</definedName>
    <definedName name="Z_14D7F02E_BCCA_4517_ABC7_537FF4AEB67A_.wvu.FilterData" localSheetId="4" hidden="1">'Sch-1 dis'!$A$17:$G$79</definedName>
    <definedName name="Z_14D7F02E_BCCA_4517_ABC7_537FF4AEB67A_.wvu.FilterData" localSheetId="7" hidden="1">'Sch-3 Dis'!$A$14:$F$81</definedName>
    <definedName name="Z_14D7F02E_BCCA_4517_ABC7_537FF4AEB67A_.wvu.PrintArea" localSheetId="15"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17" hidden="1">'Q &amp; C'!$A$1:$F$38</definedName>
    <definedName name="Z_14D7F02E_BCCA_4517_ABC7_537FF4AEB67A_.wvu.PrintArea" localSheetId="6" hidden="1">'Sch-1 '!$A$1:$N$35</definedName>
    <definedName name="Z_14D7F02E_BCCA_4517_ABC7_537FF4AEB67A_.wvu.PrintArea" localSheetId="4" hidden="1">'Sch-1 dis'!$A$1:$G$84</definedName>
    <definedName name="Z_14D7F02E_BCCA_4517_ABC7_537FF4AEB67A_.wvu.PrintArea" localSheetId="9" hidden="1">'Sch-2'!$A$1:$G$24</definedName>
    <definedName name="Z_14D7F02E_BCCA_4517_ABC7_537FF4AEB67A_.wvu.PrintArea" localSheetId="5" hidden="1">'Sch-2 Dis'!$A$1:$F$62</definedName>
    <definedName name="Z_14D7F02E_BCCA_4517_ABC7_537FF4AEB67A_.wvu.PrintArea" localSheetId="10" hidden="1">'Sch-3'!$A$1:$D$26</definedName>
    <definedName name="Z_14D7F02E_BCCA_4517_ABC7_537FF4AEB67A_.wvu.PrintArea" localSheetId="7" hidden="1">'Sch-3 Dis'!$A$1:$F$87</definedName>
    <definedName name="Z_14D7F02E_BCCA_4517_ABC7_537FF4AEB67A_.wvu.PrintArea" localSheetId="8" hidden="1">'Sch-4b'!$A$1:$Q$37</definedName>
    <definedName name="Z_14D7F02E_BCCA_4517_ABC7_537FF4AEB67A_.wvu.PrintArea" localSheetId="11" hidden="1">'Sch-7 Dis'!$A$1:$G$28</definedName>
    <definedName name="Z_14D7F02E_BCCA_4517_ABC7_537FF4AEB67A_.wvu.PrintTitles" localSheetId="6" hidden="1">'Sch-1 '!$13:$17</definedName>
    <definedName name="Z_14D7F02E_BCCA_4517_ABC7_537FF4AEB67A_.wvu.PrintTitles" localSheetId="4" hidden="1">'Sch-1 dis'!$14:$16</definedName>
    <definedName name="Z_14D7F02E_BCCA_4517_ABC7_537FF4AEB67A_.wvu.PrintTitles" localSheetId="9" hidden="1">'Sch-2'!$3:$13</definedName>
    <definedName name="Z_14D7F02E_BCCA_4517_ABC7_537FF4AEB67A_.wvu.PrintTitles" localSheetId="5" hidden="1">'Sch-2 Dis'!$13:$15</definedName>
    <definedName name="Z_14D7F02E_BCCA_4517_ABC7_537FF4AEB67A_.wvu.PrintTitles" localSheetId="10" hidden="1">'Sch-3'!$3:$13</definedName>
    <definedName name="Z_14D7F02E_BCCA_4517_ABC7_537FF4AEB67A_.wvu.PrintTitles" localSheetId="7" hidden="1">'Sch-3 Dis'!$13:$15</definedName>
    <definedName name="Z_14D7F02E_BCCA_4517_ABC7_537FF4AEB67A_.wvu.PrintTitles" localSheetId="11" hidden="1">'Sch-7 Dis'!$14:$14</definedName>
    <definedName name="Z_14D7F02E_BCCA_4517_ABC7_537FF4AEB67A_.wvu.Rows" localSheetId="6" hidden="1">'Sch-1 '!#REF!</definedName>
    <definedName name="Z_14D7F02E_BCCA_4517_ABC7_537FF4AEB67A_.wvu.Rows" localSheetId="7" hidden="1">'Sch-3 Dis'!#REF!</definedName>
    <definedName name="Z_14D7F02E_BCCA_4517_ABC7_537FF4AEB67A_.wvu.Rows" localSheetId="11" hidden="1">'Sch-7 Dis'!$104:$222</definedName>
    <definedName name="Z_1E0C44A1_9358_4FBD_8C2C_4DB661DA1476_.wvu.Cols" localSheetId="15" hidden="1">'Bid Form 2nd Envelope'!$G:$K,'Bid Form 2nd Envelope'!$Y:$AN</definedName>
    <definedName name="Z_1E0C44A1_9358_4FBD_8C2C_4DB661DA1476_.wvu.Cols" localSheetId="3" hidden="1">'Names of Bidder'!$H:$R,'Names of Bidder'!$Z:$AC</definedName>
    <definedName name="Z_1E0C44A1_9358_4FBD_8C2C_4DB661DA1476_.wvu.Cols" localSheetId="6" hidden="1">'Sch-1 '!$P:$Q,'Sch-1 '!$AI:$AN</definedName>
    <definedName name="Z_1E0C44A1_9358_4FBD_8C2C_4DB661DA1476_.wvu.Cols" localSheetId="9" hidden="1">'Sch-2'!$K:$R</definedName>
    <definedName name="Z_1E0C44A1_9358_4FBD_8C2C_4DB661DA1476_.wvu.Cols" localSheetId="5" hidden="1">'Sch-2 Dis'!$K:$Q</definedName>
    <definedName name="Z_1E0C44A1_9358_4FBD_8C2C_4DB661DA1476_.wvu.Cols" localSheetId="7" hidden="1">'Sch-3 Dis'!$AA:$AF</definedName>
    <definedName name="Z_1E0C44A1_9358_4FBD_8C2C_4DB661DA1476_.wvu.Cols" localSheetId="8" hidden="1">'Sch-4b'!$R:$S</definedName>
    <definedName name="Z_1E0C44A1_9358_4FBD_8C2C_4DB661DA1476_.wvu.Cols" localSheetId="11" hidden="1">'Sch-7 Dis'!$AD:$AJ</definedName>
    <definedName name="Z_1E0C44A1_9358_4FBD_8C2C_4DB661DA1476_.wvu.FilterData" localSheetId="6" hidden="1">'Sch-1 '!$A$20:$AZ$26</definedName>
    <definedName name="Z_1E0C44A1_9358_4FBD_8C2C_4DB661DA1476_.wvu.FilterData" localSheetId="4" hidden="1">'Sch-1 dis'!$A$16:$B$21</definedName>
    <definedName name="Z_1E0C44A1_9358_4FBD_8C2C_4DB661DA1476_.wvu.FilterData" localSheetId="5" hidden="1">'Sch-2 Dis'!$A$15:$F$56</definedName>
    <definedName name="Z_1E0C44A1_9358_4FBD_8C2C_4DB661DA1476_.wvu.FilterData" localSheetId="7" hidden="1">'Sch-3 Dis'!$A$15:$F$81</definedName>
    <definedName name="Z_1E0C44A1_9358_4FBD_8C2C_4DB661DA1476_.wvu.PrintArea" localSheetId="15" hidden="1">'Bid Form 2nd Envelope'!$A$1:$F$68</definedName>
    <definedName name="Z_1E0C44A1_9358_4FBD_8C2C_4DB661DA1476_.wvu.PrintArea" localSheetId="1" hidden="1">Cover!$A$1:$F$15</definedName>
    <definedName name="Z_1E0C44A1_9358_4FBD_8C2C_4DB661DA1476_.wvu.PrintArea" localSheetId="13"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2" hidden="1">Octroi!$A$1:$E$16</definedName>
    <definedName name="Z_1E0C44A1_9358_4FBD_8C2C_4DB661DA1476_.wvu.PrintArea" localSheetId="14" hidden="1">'Other Taxes &amp; Duties'!$A$1:$F$16</definedName>
    <definedName name="Z_1E0C44A1_9358_4FBD_8C2C_4DB661DA1476_.wvu.PrintArea" localSheetId="17" hidden="1">'Q &amp; C'!$A$1:$F$38</definedName>
    <definedName name="Z_1E0C44A1_9358_4FBD_8C2C_4DB661DA1476_.wvu.PrintArea" localSheetId="16" hidden="1">'Q &amp; C (2)'!$A$1:$F$44</definedName>
    <definedName name="Z_1E0C44A1_9358_4FBD_8C2C_4DB661DA1476_.wvu.PrintArea" localSheetId="6" hidden="1">'Sch-1 '!$A$1:$O$34</definedName>
    <definedName name="Z_1E0C44A1_9358_4FBD_8C2C_4DB661DA1476_.wvu.PrintArea" localSheetId="4" hidden="1">'Sch-1 dis'!$A$1:$G$84</definedName>
    <definedName name="Z_1E0C44A1_9358_4FBD_8C2C_4DB661DA1476_.wvu.PrintArea" localSheetId="9" hidden="1">'Sch-2'!$A$1:$G$24</definedName>
    <definedName name="Z_1E0C44A1_9358_4FBD_8C2C_4DB661DA1476_.wvu.PrintArea" localSheetId="5" hidden="1">'Sch-2 Dis'!$A$1:$F$62</definedName>
    <definedName name="Z_1E0C44A1_9358_4FBD_8C2C_4DB661DA1476_.wvu.PrintArea" localSheetId="10" hidden="1">'Sch-3'!$A$1:$D$25</definedName>
    <definedName name="Z_1E0C44A1_9358_4FBD_8C2C_4DB661DA1476_.wvu.PrintArea" localSheetId="7" hidden="1">'Sch-3 Dis'!$A$1:$F$87</definedName>
    <definedName name="Z_1E0C44A1_9358_4FBD_8C2C_4DB661DA1476_.wvu.PrintArea" localSheetId="8" hidden="1">'Sch-4b'!$A$1:$Q$37</definedName>
    <definedName name="Z_1E0C44A1_9358_4FBD_8C2C_4DB661DA1476_.wvu.PrintArea" localSheetId="11" hidden="1">'Sch-7 Dis'!$A$1:$G$28</definedName>
    <definedName name="Z_1E0C44A1_9358_4FBD_8C2C_4DB661DA1476_.wvu.PrintTitles" localSheetId="6" hidden="1">'Sch-1 '!$13:$17</definedName>
    <definedName name="Z_1E0C44A1_9358_4FBD_8C2C_4DB661DA1476_.wvu.PrintTitles" localSheetId="4" hidden="1">'Sch-1 dis'!$14:$16</definedName>
    <definedName name="Z_1E0C44A1_9358_4FBD_8C2C_4DB661DA1476_.wvu.PrintTitles" localSheetId="9" hidden="1">'Sch-2'!$3:$13</definedName>
    <definedName name="Z_1E0C44A1_9358_4FBD_8C2C_4DB661DA1476_.wvu.PrintTitles" localSheetId="5" hidden="1">'Sch-2 Dis'!$13:$15</definedName>
    <definedName name="Z_1E0C44A1_9358_4FBD_8C2C_4DB661DA1476_.wvu.PrintTitles" localSheetId="10" hidden="1">'Sch-3'!$3:$13</definedName>
    <definedName name="Z_1E0C44A1_9358_4FBD_8C2C_4DB661DA1476_.wvu.PrintTitles" localSheetId="7" hidden="1">'Sch-3 Dis'!$13:$15</definedName>
    <definedName name="Z_1E0C44A1_9358_4FBD_8C2C_4DB661DA1476_.wvu.PrintTitles" localSheetId="11" hidden="1">'Sch-7 Dis'!$14:$14</definedName>
    <definedName name="Z_1E0C44A1_9358_4FBD_8C2C_4DB661DA1476_.wvu.Rows" localSheetId="15" hidden="1">'Bid Form 2nd Envelope'!$25:$25,'Bid Form 2nd Envelope'!$52:$52</definedName>
    <definedName name="Z_1E0C44A1_9358_4FBD_8C2C_4DB661DA1476_.wvu.Rows" localSheetId="1" hidden="1">Cover!$7:$7</definedName>
    <definedName name="Z_1E0C44A1_9358_4FBD_8C2C_4DB661DA1476_.wvu.Rows" localSheetId="2" hidden="1">Instructions!$35:$36</definedName>
    <definedName name="Z_1E0C44A1_9358_4FBD_8C2C_4DB661DA1476_.wvu.Rows" localSheetId="10" hidden="1">'Sch-3'!$16:$17</definedName>
    <definedName name="Z_1E0C44A1_9358_4FBD_8C2C_4DB661DA1476_.wvu.Rows" localSheetId="11" hidden="1">'Sch-7 Dis'!$104:$222</definedName>
    <definedName name="Z_223BC0FC_814D_40F0_9795_CE82A16FF3A5_.wvu.Cols" localSheetId="6" hidden="1">'Sch-1 '!$Q:$AC,'Sch-1 '!$AI:$AN</definedName>
    <definedName name="Z_223BC0FC_814D_40F0_9795_CE82A16FF3A5_.wvu.Cols" localSheetId="9" hidden="1">'Sch-2'!$K:$R</definedName>
    <definedName name="Z_223BC0FC_814D_40F0_9795_CE82A16FF3A5_.wvu.Cols" localSheetId="5" hidden="1">'Sch-2 Dis'!$K:$Q</definedName>
    <definedName name="Z_223BC0FC_814D_40F0_9795_CE82A16FF3A5_.wvu.Cols" localSheetId="7" hidden="1">'Sch-3 Dis'!$AA:$AF</definedName>
    <definedName name="Z_223BC0FC_814D_40F0_9795_CE82A16FF3A5_.wvu.Cols" localSheetId="11" hidden="1">'Sch-7 Dis'!$AD:$AJ</definedName>
    <definedName name="Z_223BC0FC_814D_40F0_9795_CE82A16FF3A5_.wvu.FilterData" localSheetId="6" hidden="1">'Sch-1 '!$A$19:$N$28</definedName>
    <definedName name="Z_223BC0FC_814D_40F0_9795_CE82A16FF3A5_.wvu.FilterData" localSheetId="4" hidden="1">'Sch-1 dis'!$A$16:$B$21</definedName>
    <definedName name="Z_223BC0FC_814D_40F0_9795_CE82A16FF3A5_.wvu.FilterData" localSheetId="5" hidden="1">'Sch-2 Dis'!$A$15:$F$56</definedName>
    <definedName name="Z_223BC0FC_814D_40F0_9795_CE82A16FF3A5_.wvu.FilterData" localSheetId="7" hidden="1">'Sch-3 Dis'!$A$15:$F$81</definedName>
    <definedName name="Z_223BC0FC_814D_40F0_9795_CE82A16FF3A5_.wvu.PrintArea" localSheetId="15" hidden="1">'Bid Form 2nd Envelope'!$A$1:$F$68</definedName>
    <definedName name="Z_223BC0FC_814D_40F0_9795_CE82A16FF3A5_.wvu.PrintArea" localSheetId="13"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2" hidden="1">Octroi!$A$1:$E$16</definedName>
    <definedName name="Z_223BC0FC_814D_40F0_9795_CE82A16FF3A5_.wvu.PrintArea" localSheetId="14" hidden="1">'Other Taxes &amp; Duties'!$A$1:$F$16</definedName>
    <definedName name="Z_223BC0FC_814D_40F0_9795_CE82A16FF3A5_.wvu.PrintArea" localSheetId="17" hidden="1">'Q &amp; C'!$A$1:$F$38</definedName>
    <definedName name="Z_223BC0FC_814D_40F0_9795_CE82A16FF3A5_.wvu.PrintArea" localSheetId="16" hidden="1">'Q &amp; C (2)'!$A$1:$F$44</definedName>
    <definedName name="Z_223BC0FC_814D_40F0_9795_CE82A16FF3A5_.wvu.PrintArea" localSheetId="6" hidden="1">'Sch-1 '!$A$1:$N$34</definedName>
    <definedName name="Z_223BC0FC_814D_40F0_9795_CE82A16FF3A5_.wvu.PrintArea" localSheetId="4" hidden="1">'Sch-1 dis'!$A$1:$G$84</definedName>
    <definedName name="Z_223BC0FC_814D_40F0_9795_CE82A16FF3A5_.wvu.PrintArea" localSheetId="9" hidden="1">'Sch-2'!$A$1:$G$24</definedName>
    <definedName name="Z_223BC0FC_814D_40F0_9795_CE82A16FF3A5_.wvu.PrintArea" localSheetId="5" hidden="1">'Sch-2 Dis'!$A$1:$F$62</definedName>
    <definedName name="Z_223BC0FC_814D_40F0_9795_CE82A16FF3A5_.wvu.PrintArea" localSheetId="10" hidden="1">'Sch-3'!$A$1:$D$25</definedName>
    <definedName name="Z_223BC0FC_814D_40F0_9795_CE82A16FF3A5_.wvu.PrintArea" localSheetId="7" hidden="1">'Sch-3 Dis'!$A$1:$F$87</definedName>
    <definedName name="Z_223BC0FC_814D_40F0_9795_CE82A16FF3A5_.wvu.PrintArea" localSheetId="8" hidden="1">'Sch-4b'!$A$1:$Q$37</definedName>
    <definedName name="Z_223BC0FC_814D_40F0_9795_CE82A16FF3A5_.wvu.PrintArea" localSheetId="11" hidden="1">'Sch-7 Dis'!$A$1:$G$28</definedName>
    <definedName name="Z_223BC0FC_814D_40F0_9795_CE82A16FF3A5_.wvu.PrintTitles" localSheetId="6" hidden="1">'Sch-1 '!$13:$17</definedName>
    <definedName name="Z_223BC0FC_814D_40F0_9795_CE82A16FF3A5_.wvu.PrintTitles" localSheetId="4" hidden="1">'Sch-1 dis'!$14:$16</definedName>
    <definedName name="Z_223BC0FC_814D_40F0_9795_CE82A16FF3A5_.wvu.PrintTitles" localSheetId="9" hidden="1">'Sch-2'!$3:$13</definedName>
    <definedName name="Z_223BC0FC_814D_40F0_9795_CE82A16FF3A5_.wvu.PrintTitles" localSheetId="5" hidden="1">'Sch-2 Dis'!$13:$15</definedName>
    <definedName name="Z_223BC0FC_814D_40F0_9795_CE82A16FF3A5_.wvu.PrintTitles" localSheetId="10" hidden="1">'Sch-3'!$3:$13</definedName>
    <definedName name="Z_223BC0FC_814D_40F0_9795_CE82A16FF3A5_.wvu.PrintTitles" localSheetId="7" hidden="1">'Sch-3 Dis'!$13:$15</definedName>
    <definedName name="Z_223BC0FC_814D_40F0_9795_CE82A16FF3A5_.wvu.PrintTitles" localSheetId="11" hidden="1">'Sch-7 Dis'!$14:$14</definedName>
    <definedName name="Z_223BC0FC_814D_40F0_9795_CE82A16FF3A5_.wvu.Rows" localSheetId="1" hidden="1">Cover!$7:$7</definedName>
    <definedName name="Z_223BC0FC_814D_40F0_9795_CE82A16FF3A5_.wvu.Rows" localSheetId="11" hidden="1">'Sch-7 Dis'!$104:$222</definedName>
    <definedName name="Z_27A45B7A_04F2_4516_B80B_5ED0825D4ED3_.wvu.Cols" localSheetId="6" hidden="1">'Sch-1 '!$Q:$Q,'Sch-1 '!$AI:$AN</definedName>
    <definedName name="Z_27A45B7A_04F2_4516_B80B_5ED0825D4ED3_.wvu.Cols" localSheetId="9" hidden="1">'Sch-2'!$K:$R</definedName>
    <definedName name="Z_27A45B7A_04F2_4516_B80B_5ED0825D4ED3_.wvu.Cols" localSheetId="5" hidden="1">'Sch-2 Dis'!$K:$Q</definedName>
    <definedName name="Z_27A45B7A_04F2_4516_B80B_5ED0825D4ED3_.wvu.Cols" localSheetId="7" hidden="1">'Sch-3 Dis'!$AA:$AF</definedName>
    <definedName name="Z_27A45B7A_04F2_4516_B80B_5ED0825D4ED3_.wvu.Cols" localSheetId="11" hidden="1">'Sch-7 Dis'!$AD:$AJ</definedName>
    <definedName name="Z_27A45B7A_04F2_4516_B80B_5ED0825D4ED3_.wvu.FilterData" localSheetId="6" hidden="1">'Sch-1 '!$A$19:$N$28</definedName>
    <definedName name="Z_27A45B7A_04F2_4516_B80B_5ED0825D4ED3_.wvu.FilterData" localSheetId="4" hidden="1">'Sch-1 dis'!$A$16:$B$21</definedName>
    <definedName name="Z_27A45B7A_04F2_4516_B80B_5ED0825D4ED3_.wvu.FilterData" localSheetId="5" hidden="1">'Sch-2 Dis'!$A$15:$F$56</definedName>
    <definedName name="Z_27A45B7A_04F2_4516_B80B_5ED0825D4ED3_.wvu.FilterData" localSheetId="7" hidden="1">'Sch-3 Dis'!$A$15:$F$81</definedName>
    <definedName name="Z_27A45B7A_04F2_4516_B80B_5ED0825D4ED3_.wvu.PrintArea" localSheetId="15" hidden="1">'Bid Form 2nd Envelope'!$A$1:$F$68</definedName>
    <definedName name="Z_27A45B7A_04F2_4516_B80B_5ED0825D4ED3_.wvu.PrintArea" localSheetId="13"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2" hidden="1">Octroi!$A$1:$E$16</definedName>
    <definedName name="Z_27A45B7A_04F2_4516_B80B_5ED0825D4ED3_.wvu.PrintArea" localSheetId="14" hidden="1">'Other Taxes &amp; Duties'!$A$1:$F$16</definedName>
    <definedName name="Z_27A45B7A_04F2_4516_B80B_5ED0825D4ED3_.wvu.PrintArea" localSheetId="17" hidden="1">'Q &amp; C'!$A$1:$F$38</definedName>
    <definedName name="Z_27A45B7A_04F2_4516_B80B_5ED0825D4ED3_.wvu.PrintArea" localSheetId="16" hidden="1">'Q &amp; C (2)'!$A$1:$F$43</definedName>
    <definedName name="Z_27A45B7A_04F2_4516_B80B_5ED0825D4ED3_.wvu.PrintArea" localSheetId="6" hidden="1">'Sch-1 '!$A$1:$N$35</definedName>
    <definedName name="Z_27A45B7A_04F2_4516_B80B_5ED0825D4ED3_.wvu.PrintArea" localSheetId="4" hidden="1">'Sch-1 dis'!$A$1:$G$84</definedName>
    <definedName name="Z_27A45B7A_04F2_4516_B80B_5ED0825D4ED3_.wvu.PrintArea" localSheetId="9" hidden="1">'Sch-2'!$A$1:$G$24</definedName>
    <definedName name="Z_27A45B7A_04F2_4516_B80B_5ED0825D4ED3_.wvu.PrintArea" localSheetId="5" hidden="1">'Sch-2 Dis'!$A$1:$F$62</definedName>
    <definedName name="Z_27A45B7A_04F2_4516_B80B_5ED0825D4ED3_.wvu.PrintArea" localSheetId="10" hidden="1">'Sch-3'!$A$1:$D$26</definedName>
    <definedName name="Z_27A45B7A_04F2_4516_B80B_5ED0825D4ED3_.wvu.PrintArea" localSheetId="7" hidden="1">'Sch-3 Dis'!$A$1:$F$87</definedName>
    <definedName name="Z_27A45B7A_04F2_4516_B80B_5ED0825D4ED3_.wvu.PrintArea" localSheetId="8" hidden="1">'Sch-4b'!$A$1:$Q$37</definedName>
    <definedName name="Z_27A45B7A_04F2_4516_B80B_5ED0825D4ED3_.wvu.PrintArea" localSheetId="11" hidden="1">'Sch-7 Dis'!$A$1:$G$28</definedName>
    <definedName name="Z_27A45B7A_04F2_4516_B80B_5ED0825D4ED3_.wvu.PrintTitles" localSheetId="6" hidden="1">'Sch-1 '!$13:$17</definedName>
    <definedName name="Z_27A45B7A_04F2_4516_B80B_5ED0825D4ED3_.wvu.PrintTitles" localSheetId="4" hidden="1">'Sch-1 dis'!$14:$16</definedName>
    <definedName name="Z_27A45B7A_04F2_4516_B80B_5ED0825D4ED3_.wvu.PrintTitles" localSheetId="9" hidden="1">'Sch-2'!$3:$13</definedName>
    <definedName name="Z_27A45B7A_04F2_4516_B80B_5ED0825D4ED3_.wvu.PrintTitles" localSheetId="5" hidden="1">'Sch-2 Dis'!$13:$15</definedName>
    <definedName name="Z_27A45B7A_04F2_4516_B80B_5ED0825D4ED3_.wvu.PrintTitles" localSheetId="10" hidden="1">'Sch-3'!$3:$13</definedName>
    <definedName name="Z_27A45B7A_04F2_4516_B80B_5ED0825D4ED3_.wvu.PrintTitles" localSheetId="7" hidden="1">'Sch-3 Dis'!$13:$15</definedName>
    <definedName name="Z_27A45B7A_04F2_4516_B80B_5ED0825D4ED3_.wvu.PrintTitles" localSheetId="11" hidden="1">'Sch-7 Dis'!$14:$14</definedName>
    <definedName name="Z_27A45B7A_04F2_4516_B80B_5ED0825D4ED3_.wvu.Rows" localSheetId="1" hidden="1">Cover!$7:$7</definedName>
    <definedName name="Z_27A45B7A_04F2_4516_B80B_5ED0825D4ED3_.wvu.Rows" localSheetId="7" hidden="1">'Sch-3 Dis'!#REF!</definedName>
    <definedName name="Z_27A45B7A_04F2_4516_B80B_5ED0825D4ED3_.wvu.Rows" localSheetId="11" hidden="1">'Sch-7 Dis'!$104:$222</definedName>
    <definedName name="Z_3D662AA8_535D_445A_A535_5FFD33E1146F_.wvu.PrintArea" localSheetId="17" hidden="1">'Q &amp; C'!$A$1:$F$38</definedName>
    <definedName name="Z_3D662AA8_535D_445A_A535_5FFD33E1146F_.wvu.PrintArea" localSheetId="16" hidden="1">'Q &amp; C (2)'!$A$1:$F$43</definedName>
    <definedName name="Z_420F5FBD_E556_4311_8218_D9BF2725836B_.wvu.PrintArea" localSheetId="16" hidden="1">'Q &amp; C (2)'!$A$1:$F$43</definedName>
    <definedName name="Z_498493C3_769C_4143_9114_C68CD1D40B11_.wvu.Cols" localSheetId="15" hidden="1">'Bid Form 2nd Envelope'!$G:$K,'Bid Form 2nd Envelope'!$Y:$AN</definedName>
    <definedName name="Z_498493C3_769C_4143_9114_C68CD1D40B11_.wvu.Cols" localSheetId="3" hidden="1">'Names of Bidder'!$H:$O,'Names of Bidder'!$Z:$AC</definedName>
    <definedName name="Z_498493C3_769C_4143_9114_C68CD1D40B11_.wvu.Cols" localSheetId="6" hidden="1">'Sch-1 '!$P:$Q,'Sch-1 '!$AI:$AN</definedName>
    <definedName name="Z_498493C3_769C_4143_9114_C68CD1D40B11_.wvu.Cols" localSheetId="9" hidden="1">'Sch-2'!$K:$R</definedName>
    <definedName name="Z_498493C3_769C_4143_9114_C68CD1D40B11_.wvu.Cols" localSheetId="5" hidden="1">'Sch-2 Dis'!$K:$Q</definedName>
    <definedName name="Z_498493C3_769C_4143_9114_C68CD1D40B11_.wvu.Cols" localSheetId="7" hidden="1">'Sch-3 Dis'!$AA:$AF</definedName>
    <definedName name="Z_498493C3_769C_4143_9114_C68CD1D40B11_.wvu.Cols" localSheetId="8" hidden="1">'Sch-4b'!$R:$S</definedName>
    <definedName name="Z_498493C3_769C_4143_9114_C68CD1D40B11_.wvu.Cols" localSheetId="11" hidden="1">'Sch-7 Dis'!$AD:$AJ</definedName>
    <definedName name="Z_498493C3_769C_4143_9114_C68CD1D40B11_.wvu.FilterData" localSheetId="6" hidden="1">'Sch-1 '!$A$20:$AZ$26</definedName>
    <definedName name="Z_498493C3_769C_4143_9114_C68CD1D40B11_.wvu.FilterData" localSheetId="4" hidden="1">'Sch-1 dis'!$A$16:$B$21</definedName>
    <definedName name="Z_498493C3_769C_4143_9114_C68CD1D40B11_.wvu.FilterData" localSheetId="5" hidden="1">'Sch-2 Dis'!$A$15:$F$56</definedName>
    <definedName name="Z_498493C3_769C_4143_9114_C68CD1D40B11_.wvu.FilterData" localSheetId="7" hidden="1">'Sch-3 Dis'!$A$15:$F$81</definedName>
    <definedName name="Z_498493C3_769C_4143_9114_C68CD1D40B11_.wvu.PrintArea" localSheetId="15" hidden="1">'Bid Form 2nd Envelope'!$A$1:$F$68</definedName>
    <definedName name="Z_498493C3_769C_4143_9114_C68CD1D40B11_.wvu.PrintArea" localSheetId="1" hidden="1">Cover!$A$1:$F$15</definedName>
    <definedName name="Z_498493C3_769C_4143_9114_C68CD1D40B11_.wvu.PrintArea" localSheetId="13"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2" hidden="1">Octroi!$A$1:$E$16</definedName>
    <definedName name="Z_498493C3_769C_4143_9114_C68CD1D40B11_.wvu.PrintArea" localSheetId="14" hidden="1">'Other Taxes &amp; Duties'!$A$1:$F$16</definedName>
    <definedName name="Z_498493C3_769C_4143_9114_C68CD1D40B11_.wvu.PrintArea" localSheetId="17" hidden="1">'Q &amp; C'!$A$1:$F$38</definedName>
    <definedName name="Z_498493C3_769C_4143_9114_C68CD1D40B11_.wvu.PrintArea" localSheetId="16" hidden="1">'Q &amp; C (2)'!$A$1:$F$44</definedName>
    <definedName name="Z_498493C3_769C_4143_9114_C68CD1D40B11_.wvu.PrintArea" localSheetId="6" hidden="1">'Sch-1 '!$A$1:$O$34</definedName>
    <definedName name="Z_498493C3_769C_4143_9114_C68CD1D40B11_.wvu.PrintArea" localSheetId="4" hidden="1">'Sch-1 dis'!$A$1:$G$84</definedName>
    <definedName name="Z_498493C3_769C_4143_9114_C68CD1D40B11_.wvu.PrintArea" localSheetId="9" hidden="1">'Sch-2'!$A$1:$G$24</definedName>
    <definedName name="Z_498493C3_769C_4143_9114_C68CD1D40B11_.wvu.PrintArea" localSheetId="5" hidden="1">'Sch-2 Dis'!$A$1:$F$62</definedName>
    <definedName name="Z_498493C3_769C_4143_9114_C68CD1D40B11_.wvu.PrintArea" localSheetId="10" hidden="1">'Sch-3'!$A$1:$D$25</definedName>
    <definedName name="Z_498493C3_769C_4143_9114_C68CD1D40B11_.wvu.PrintArea" localSheetId="7" hidden="1">'Sch-3 Dis'!$A$1:$F$87</definedName>
    <definedName name="Z_498493C3_769C_4143_9114_C68CD1D40B11_.wvu.PrintArea" localSheetId="8" hidden="1">'Sch-4b'!$A$1:$Q$37</definedName>
    <definedName name="Z_498493C3_769C_4143_9114_C68CD1D40B11_.wvu.PrintArea" localSheetId="11" hidden="1">'Sch-7 Dis'!$A$1:$G$28</definedName>
    <definedName name="Z_498493C3_769C_4143_9114_C68CD1D40B11_.wvu.PrintTitles" localSheetId="6" hidden="1">'Sch-1 '!$13:$17</definedName>
    <definedName name="Z_498493C3_769C_4143_9114_C68CD1D40B11_.wvu.PrintTitles" localSheetId="4" hidden="1">'Sch-1 dis'!$14:$16</definedName>
    <definedName name="Z_498493C3_769C_4143_9114_C68CD1D40B11_.wvu.PrintTitles" localSheetId="9" hidden="1">'Sch-2'!$3:$13</definedName>
    <definedName name="Z_498493C3_769C_4143_9114_C68CD1D40B11_.wvu.PrintTitles" localSheetId="5" hidden="1">'Sch-2 Dis'!$13:$15</definedName>
    <definedName name="Z_498493C3_769C_4143_9114_C68CD1D40B11_.wvu.PrintTitles" localSheetId="10" hidden="1">'Sch-3'!$3:$13</definedName>
    <definedName name="Z_498493C3_769C_4143_9114_C68CD1D40B11_.wvu.PrintTitles" localSheetId="7" hidden="1">'Sch-3 Dis'!$13:$15</definedName>
    <definedName name="Z_498493C3_769C_4143_9114_C68CD1D40B11_.wvu.PrintTitles" localSheetId="11" hidden="1">'Sch-7 Dis'!$14:$14</definedName>
    <definedName name="Z_498493C3_769C_4143_9114_C68CD1D40B11_.wvu.Rows" localSheetId="15" hidden="1">'Bid Form 2nd Envelope'!$25:$25,'Bid Form 2nd Envelope'!$52:$52</definedName>
    <definedName name="Z_498493C3_769C_4143_9114_C68CD1D40B11_.wvu.Rows" localSheetId="1" hidden="1">Cover!$7:$7</definedName>
    <definedName name="Z_498493C3_769C_4143_9114_C68CD1D40B11_.wvu.Rows" localSheetId="10" hidden="1">'Sch-3'!$16:$17</definedName>
    <definedName name="Z_498493C3_769C_4143_9114_C68CD1D40B11_.wvu.Rows" localSheetId="11" hidden="1">'Sch-7 Dis'!$104:$222</definedName>
    <definedName name="Z_4AA1107B_A795_4744_B566_827168772C7A_.wvu.Cols" localSheetId="6" hidden="1">'Sch-1 '!$Q:$AC,'Sch-1 '!$AI:$AN</definedName>
    <definedName name="Z_4AA1107B_A795_4744_B566_827168772C7A_.wvu.Cols" localSheetId="9" hidden="1">'Sch-2'!$K:$R</definedName>
    <definedName name="Z_4AA1107B_A795_4744_B566_827168772C7A_.wvu.Cols" localSheetId="5" hidden="1">'Sch-2 Dis'!$K:$Q</definedName>
    <definedName name="Z_4AA1107B_A795_4744_B566_827168772C7A_.wvu.Cols" localSheetId="7" hidden="1">'Sch-3 Dis'!$AA:$AF</definedName>
    <definedName name="Z_4AA1107B_A795_4744_B566_827168772C7A_.wvu.Cols" localSheetId="11" hidden="1">'Sch-7 Dis'!$AD:$AJ</definedName>
    <definedName name="Z_4AA1107B_A795_4744_B566_827168772C7A_.wvu.FilterData" localSheetId="6" hidden="1">'Sch-1 '!$A$19:$N$28</definedName>
    <definedName name="Z_4AA1107B_A795_4744_B566_827168772C7A_.wvu.FilterData" localSheetId="4" hidden="1">'Sch-1 dis'!$A$16:$B$21</definedName>
    <definedName name="Z_4AA1107B_A795_4744_B566_827168772C7A_.wvu.FilterData" localSheetId="5" hidden="1">'Sch-2 Dis'!$A$15:$F$56</definedName>
    <definedName name="Z_4AA1107B_A795_4744_B566_827168772C7A_.wvu.FilterData" localSheetId="7" hidden="1">'Sch-3 Dis'!$A$15:$F$81</definedName>
    <definedName name="Z_4AA1107B_A795_4744_B566_827168772C7A_.wvu.PrintArea" localSheetId="15" hidden="1">'Bid Form 2nd Envelope'!$A$1:$F$68</definedName>
    <definedName name="Z_4AA1107B_A795_4744_B566_827168772C7A_.wvu.PrintArea" localSheetId="13"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2" hidden="1">Octroi!$A$1:$E$16</definedName>
    <definedName name="Z_4AA1107B_A795_4744_B566_827168772C7A_.wvu.PrintArea" localSheetId="14" hidden="1">'Other Taxes &amp; Duties'!$A$1:$F$16</definedName>
    <definedName name="Z_4AA1107B_A795_4744_B566_827168772C7A_.wvu.PrintArea" localSheetId="17" hidden="1">'Q &amp; C'!$A$1:$F$38</definedName>
    <definedName name="Z_4AA1107B_A795_4744_B566_827168772C7A_.wvu.PrintArea" localSheetId="16" hidden="1">'Q &amp; C (2)'!$A$1:$F$44</definedName>
    <definedName name="Z_4AA1107B_A795_4744_B566_827168772C7A_.wvu.PrintArea" localSheetId="6" hidden="1">'Sch-1 '!$A$1:$N$34</definedName>
    <definedName name="Z_4AA1107B_A795_4744_B566_827168772C7A_.wvu.PrintArea" localSheetId="4" hidden="1">'Sch-1 dis'!$A$1:$G$84</definedName>
    <definedName name="Z_4AA1107B_A795_4744_B566_827168772C7A_.wvu.PrintArea" localSheetId="9" hidden="1">'Sch-2'!$A$1:$G$24</definedName>
    <definedName name="Z_4AA1107B_A795_4744_B566_827168772C7A_.wvu.PrintArea" localSheetId="5" hidden="1">'Sch-2 Dis'!$A$1:$F$62</definedName>
    <definedName name="Z_4AA1107B_A795_4744_B566_827168772C7A_.wvu.PrintArea" localSheetId="10" hidden="1">'Sch-3'!$A$1:$D$25</definedName>
    <definedName name="Z_4AA1107B_A795_4744_B566_827168772C7A_.wvu.PrintArea" localSheetId="7" hidden="1">'Sch-3 Dis'!$A$1:$F$87</definedName>
    <definedName name="Z_4AA1107B_A795_4744_B566_827168772C7A_.wvu.PrintArea" localSheetId="8" hidden="1">'Sch-4b'!$A$1:$Q$37</definedName>
    <definedName name="Z_4AA1107B_A795_4744_B566_827168772C7A_.wvu.PrintArea" localSheetId="11" hidden="1">'Sch-7 Dis'!$A$1:$G$28</definedName>
    <definedName name="Z_4AA1107B_A795_4744_B566_827168772C7A_.wvu.PrintTitles" localSheetId="6" hidden="1">'Sch-1 '!$13:$17</definedName>
    <definedName name="Z_4AA1107B_A795_4744_B566_827168772C7A_.wvu.PrintTitles" localSheetId="4" hidden="1">'Sch-1 dis'!$14:$16</definedName>
    <definedName name="Z_4AA1107B_A795_4744_B566_827168772C7A_.wvu.PrintTitles" localSheetId="9" hidden="1">'Sch-2'!$3:$13</definedName>
    <definedName name="Z_4AA1107B_A795_4744_B566_827168772C7A_.wvu.PrintTitles" localSheetId="5" hidden="1">'Sch-2 Dis'!$13:$15</definedName>
    <definedName name="Z_4AA1107B_A795_4744_B566_827168772C7A_.wvu.PrintTitles" localSheetId="10" hidden="1">'Sch-3'!$3:$13</definedName>
    <definedName name="Z_4AA1107B_A795_4744_B566_827168772C7A_.wvu.PrintTitles" localSheetId="7" hidden="1">'Sch-3 Dis'!$13:$15</definedName>
    <definedName name="Z_4AA1107B_A795_4744_B566_827168772C7A_.wvu.PrintTitles" localSheetId="11" hidden="1">'Sch-7 Dis'!$14:$14</definedName>
    <definedName name="Z_4AA1107B_A795_4744_B566_827168772C7A_.wvu.Rows" localSheetId="1" hidden="1">Cover!$7:$7</definedName>
    <definedName name="Z_4AA1107B_A795_4744_B566_827168772C7A_.wvu.Rows" localSheetId="11" hidden="1">'Sch-7 Dis'!$104:$222</definedName>
    <definedName name="Z_4F65FF32_EC61_4022_A399_2986D7B6B8B3_.wvu.Cols" localSheetId="15" hidden="1">'Bid Form 2nd Envelope'!$Z:$AJ</definedName>
    <definedName name="Z_4F65FF32_EC61_4022_A399_2986D7B6B8B3_.wvu.Cols" localSheetId="6" hidden="1">'Sch-1 '!$AI:$AN</definedName>
    <definedName name="Z_4F65FF32_EC61_4022_A399_2986D7B6B8B3_.wvu.Cols" localSheetId="4" hidden="1">'Sch-1 dis'!$O:$AB</definedName>
    <definedName name="Z_4F65FF32_EC61_4022_A399_2986D7B6B8B3_.wvu.Cols" localSheetId="9" hidden="1">'Sch-2'!$K:$R</definedName>
    <definedName name="Z_4F65FF32_EC61_4022_A399_2986D7B6B8B3_.wvu.Cols" localSheetId="5" hidden="1">'Sch-2 Dis'!$K:$Q</definedName>
    <definedName name="Z_4F65FF32_EC61_4022_A399_2986D7B6B8B3_.wvu.Cols" localSheetId="7" hidden="1">'Sch-3 Dis'!$AA:$AF</definedName>
    <definedName name="Z_4F65FF32_EC61_4022_A399_2986D7B6B8B3_.wvu.Cols" localSheetId="11" hidden="1">'Sch-7 Dis'!$AD:$AJ</definedName>
    <definedName name="Z_4F65FF32_EC61_4022_A399_2986D7B6B8B3_.wvu.PrintArea" localSheetId="15" hidden="1">'Bid Form 2nd Envelope'!$A$1:$F$68</definedName>
    <definedName name="Z_4F65FF32_EC61_4022_A399_2986D7B6B8B3_.wvu.PrintArea" localSheetId="13"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2" hidden="1">Octroi!$A$1:$E$16</definedName>
    <definedName name="Z_4F65FF32_EC61_4022_A399_2986D7B6B8B3_.wvu.PrintArea" localSheetId="14" hidden="1">'Other Taxes &amp; Duties'!$A$1:$F$16</definedName>
    <definedName name="Z_4F65FF32_EC61_4022_A399_2986D7B6B8B3_.wvu.PrintArea" localSheetId="17" hidden="1">'Q &amp; C'!$A$1:$F$38</definedName>
    <definedName name="Z_4F65FF32_EC61_4022_A399_2986D7B6B8B3_.wvu.PrintArea" localSheetId="6" hidden="1">'Sch-1 '!$A$1:$N$27</definedName>
    <definedName name="Z_4F65FF32_EC61_4022_A399_2986D7B6B8B3_.wvu.PrintArea" localSheetId="4" hidden="1">'Sch-1 dis'!$A$1:$G$84</definedName>
    <definedName name="Z_4F65FF32_EC61_4022_A399_2986D7B6B8B3_.wvu.PrintArea" localSheetId="9" hidden="1">'Sch-2'!$A$1:$G$24</definedName>
    <definedName name="Z_4F65FF32_EC61_4022_A399_2986D7B6B8B3_.wvu.PrintArea" localSheetId="5" hidden="1">'Sch-2 Dis'!$A$1:$F$55</definedName>
    <definedName name="Z_4F65FF32_EC61_4022_A399_2986D7B6B8B3_.wvu.PrintArea" localSheetId="10" hidden="1">'Sch-3'!$A$1:$D$26</definedName>
    <definedName name="Z_4F65FF32_EC61_4022_A399_2986D7B6B8B3_.wvu.PrintArea" localSheetId="7" hidden="1">'Sch-3 Dis'!$A$1:$F$80</definedName>
    <definedName name="Z_4F65FF32_EC61_4022_A399_2986D7B6B8B3_.wvu.PrintArea" localSheetId="8" hidden="1">'Sch-4b'!$A$1:$Q$37</definedName>
    <definedName name="Z_4F65FF32_EC61_4022_A399_2986D7B6B8B3_.wvu.PrintArea" localSheetId="11" hidden="1">'Sch-7 Dis'!$A$1:$G$28</definedName>
    <definedName name="Z_4F65FF32_EC61_4022_A399_2986D7B6B8B3_.wvu.PrintTitles" localSheetId="6" hidden="1">'Sch-1 '!$13:$17</definedName>
    <definedName name="Z_4F65FF32_EC61_4022_A399_2986D7B6B8B3_.wvu.PrintTitles" localSheetId="4" hidden="1">'Sch-1 dis'!$14:$16</definedName>
    <definedName name="Z_4F65FF32_EC61_4022_A399_2986D7B6B8B3_.wvu.PrintTitles" localSheetId="9" hidden="1">'Sch-2'!$3:$13</definedName>
    <definedName name="Z_4F65FF32_EC61_4022_A399_2986D7B6B8B3_.wvu.PrintTitles" localSheetId="5" hidden="1">'Sch-2 Dis'!$13:$15</definedName>
    <definedName name="Z_4F65FF32_EC61_4022_A399_2986D7B6B8B3_.wvu.PrintTitles" localSheetId="10" hidden="1">'Sch-3'!$3:$13</definedName>
    <definedName name="Z_4F65FF32_EC61_4022_A399_2986D7B6B8B3_.wvu.PrintTitles" localSheetId="7" hidden="1">'Sch-3 Dis'!$13:$15</definedName>
    <definedName name="Z_4F65FF32_EC61_4022_A399_2986D7B6B8B3_.wvu.PrintTitles" localSheetId="11" hidden="1">'Sch-7 Dis'!$14:$14</definedName>
    <definedName name="Z_4F65FF32_EC61_4022_A399_2986D7B6B8B3_.wvu.Rows" localSheetId="6" hidden="1">'Sch-1 '!#REF!</definedName>
    <definedName name="Z_4F65FF32_EC61_4022_A399_2986D7B6B8B3_.wvu.Rows" localSheetId="4" hidden="1">'Sch-1 dis'!$109:$175</definedName>
    <definedName name="Z_4F65FF32_EC61_4022_A399_2986D7B6B8B3_.wvu.Rows" localSheetId="5" hidden="1">'Sch-2 Dis'!#REF!</definedName>
    <definedName name="Z_4F65FF32_EC61_4022_A399_2986D7B6B8B3_.wvu.Rows" localSheetId="7" hidden="1">'Sch-3 Dis'!#REF!</definedName>
    <definedName name="Z_4F65FF32_EC61_4022_A399_2986D7B6B8B3_.wvu.Rows" localSheetId="11" hidden="1">'Sch-7 Dis'!$104:$222</definedName>
    <definedName name="Z_58D82F59_8CF6_455F_B9F4_081499FDF243_.wvu.PrintArea" localSheetId="13" hidden="1">'Entry Tax'!$A$1:$E$16</definedName>
    <definedName name="Z_58D82F59_8CF6_455F_B9F4_081499FDF243_.wvu.PrintArea" localSheetId="12" hidden="1">Octroi!$A$1:$E$16</definedName>
    <definedName name="Z_58D82F59_8CF6_455F_B9F4_081499FDF243_.wvu.PrintArea" localSheetId="14" hidden="1">'Other Taxes &amp; Duties'!$A$1:$F$16</definedName>
    <definedName name="Z_58D82F59_8CF6_455F_B9F4_081499FDF243_.wvu.PrintArea" localSheetId="16" hidden="1">'Q &amp; C (2)'!$A$1:$F$43</definedName>
    <definedName name="Z_59ACD8B6_730E_4199_8297_1160D2A0693D_.wvu.PrintArea" localSheetId="16" hidden="1">'Q &amp; C (2)'!$A$1:$F$43</definedName>
    <definedName name="Z_696D9240_6693_44E8_B9A4_2BFADD101EE2_.wvu.PrintArea" localSheetId="13" hidden="1">'Entry Tax'!$A$1:$E$16</definedName>
    <definedName name="Z_696D9240_6693_44E8_B9A4_2BFADD101EE2_.wvu.PrintArea" localSheetId="12" hidden="1">Octroi!$A$1:$E$16</definedName>
    <definedName name="Z_696D9240_6693_44E8_B9A4_2BFADD101EE2_.wvu.PrintArea" localSheetId="14" hidden="1">'Other Taxes &amp; Duties'!$A$1:$F$16</definedName>
    <definedName name="Z_696D9240_6693_44E8_B9A4_2BFADD101EE2_.wvu.PrintArea" localSheetId="16" hidden="1">'Q &amp; C (2)'!$A$1:$F$43</definedName>
    <definedName name="Z_6E345679_47E0_4044_94F8_40B7719CE719_.wvu.PrintArea" localSheetId="16" hidden="1">'Q &amp; C (2)'!$A$1:$F$43</definedName>
    <definedName name="Z_7487ED9F_BBED_4B2A_9631_22F1A430946B_.wvu.Cols" localSheetId="6" hidden="1">'Sch-1 '!$Q:$AC,'Sch-1 '!$AI:$AN</definedName>
    <definedName name="Z_7487ED9F_BBED_4B2A_9631_22F1A430946B_.wvu.Cols" localSheetId="9" hidden="1">'Sch-2'!$K:$R</definedName>
    <definedName name="Z_7487ED9F_BBED_4B2A_9631_22F1A430946B_.wvu.Cols" localSheetId="5" hidden="1">'Sch-2 Dis'!$K:$Q</definedName>
    <definedName name="Z_7487ED9F_BBED_4B2A_9631_22F1A430946B_.wvu.Cols" localSheetId="7" hidden="1">'Sch-3 Dis'!$AA:$AF</definedName>
    <definedName name="Z_7487ED9F_BBED_4B2A_9631_22F1A430946B_.wvu.Cols" localSheetId="11" hidden="1">'Sch-7 Dis'!$AD:$AJ</definedName>
    <definedName name="Z_7487ED9F_BBED_4B2A_9631_22F1A430946B_.wvu.FilterData" localSheetId="6" hidden="1">'Sch-1 '!$A$19:$N$28</definedName>
    <definedName name="Z_7487ED9F_BBED_4B2A_9631_22F1A430946B_.wvu.FilterData" localSheetId="4" hidden="1">'Sch-1 dis'!$A$16:$B$21</definedName>
    <definedName name="Z_7487ED9F_BBED_4B2A_9631_22F1A430946B_.wvu.FilterData" localSheetId="5" hidden="1">'Sch-2 Dis'!$A$15:$F$56</definedName>
    <definedName name="Z_7487ED9F_BBED_4B2A_9631_22F1A430946B_.wvu.FilterData" localSheetId="7" hidden="1">'Sch-3 Dis'!$A$15:$F$81</definedName>
    <definedName name="Z_7487ED9F_BBED_4B2A_9631_22F1A430946B_.wvu.PrintArea" localSheetId="15" hidden="1">'Bid Form 2nd Envelope'!$A$1:$F$68</definedName>
    <definedName name="Z_7487ED9F_BBED_4B2A_9631_22F1A430946B_.wvu.PrintArea" localSheetId="13"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2" hidden="1">Octroi!$A$1:$E$16</definedName>
    <definedName name="Z_7487ED9F_BBED_4B2A_9631_22F1A430946B_.wvu.PrintArea" localSheetId="14" hidden="1">'Other Taxes &amp; Duties'!$A$1:$F$16</definedName>
    <definedName name="Z_7487ED9F_BBED_4B2A_9631_22F1A430946B_.wvu.PrintArea" localSheetId="17" hidden="1">'Q &amp; C'!$A$1:$F$38</definedName>
    <definedName name="Z_7487ED9F_BBED_4B2A_9631_22F1A430946B_.wvu.PrintArea" localSheetId="16" hidden="1">'Q &amp; C (2)'!$A$1:$F$44</definedName>
    <definedName name="Z_7487ED9F_BBED_4B2A_9631_22F1A430946B_.wvu.PrintArea" localSheetId="6" hidden="1">'Sch-1 '!$A$1:$N$34</definedName>
    <definedName name="Z_7487ED9F_BBED_4B2A_9631_22F1A430946B_.wvu.PrintArea" localSheetId="4" hidden="1">'Sch-1 dis'!$A$1:$G$84</definedName>
    <definedName name="Z_7487ED9F_BBED_4B2A_9631_22F1A430946B_.wvu.PrintArea" localSheetId="9" hidden="1">'Sch-2'!$A$1:$G$24</definedName>
    <definedName name="Z_7487ED9F_BBED_4B2A_9631_22F1A430946B_.wvu.PrintArea" localSheetId="5" hidden="1">'Sch-2 Dis'!$A$1:$F$62</definedName>
    <definedName name="Z_7487ED9F_BBED_4B2A_9631_22F1A430946B_.wvu.PrintArea" localSheetId="10" hidden="1">'Sch-3'!$A$1:$D$25</definedName>
    <definedName name="Z_7487ED9F_BBED_4B2A_9631_22F1A430946B_.wvu.PrintArea" localSheetId="7" hidden="1">'Sch-3 Dis'!$A$1:$F$87</definedName>
    <definedName name="Z_7487ED9F_BBED_4B2A_9631_22F1A430946B_.wvu.PrintArea" localSheetId="8" hidden="1">'Sch-4b'!$A$1:$Q$37</definedName>
    <definedName name="Z_7487ED9F_BBED_4B2A_9631_22F1A430946B_.wvu.PrintArea" localSheetId="11" hidden="1">'Sch-7 Dis'!$A$1:$G$28</definedName>
    <definedName name="Z_7487ED9F_BBED_4B2A_9631_22F1A430946B_.wvu.PrintTitles" localSheetId="6" hidden="1">'Sch-1 '!$13:$17</definedName>
    <definedName name="Z_7487ED9F_BBED_4B2A_9631_22F1A430946B_.wvu.PrintTitles" localSheetId="4" hidden="1">'Sch-1 dis'!$14:$16</definedName>
    <definedName name="Z_7487ED9F_BBED_4B2A_9631_22F1A430946B_.wvu.PrintTitles" localSheetId="9" hidden="1">'Sch-2'!$3:$13</definedName>
    <definedName name="Z_7487ED9F_BBED_4B2A_9631_22F1A430946B_.wvu.PrintTitles" localSheetId="5" hidden="1">'Sch-2 Dis'!$13:$15</definedName>
    <definedName name="Z_7487ED9F_BBED_4B2A_9631_22F1A430946B_.wvu.PrintTitles" localSheetId="10" hidden="1">'Sch-3'!$3:$13</definedName>
    <definedName name="Z_7487ED9F_BBED_4B2A_9631_22F1A430946B_.wvu.PrintTitles" localSheetId="7" hidden="1">'Sch-3 Dis'!$13:$15</definedName>
    <definedName name="Z_7487ED9F_BBED_4B2A_9631_22F1A430946B_.wvu.PrintTitles" localSheetId="11" hidden="1">'Sch-7 Dis'!$14:$14</definedName>
    <definedName name="Z_7487ED9F_BBED_4B2A_9631_22F1A430946B_.wvu.Rows" localSheetId="1" hidden="1">Cover!$7:$7</definedName>
    <definedName name="Z_7487ED9F_BBED_4B2A_9631_22F1A430946B_.wvu.Rows" localSheetId="11" hidden="1">'Sch-7 Dis'!$104:$222</definedName>
    <definedName name="Z_8909CFDD_4F29_4C72_886E_908773EE94A2_.wvu.Cols" localSheetId="15" hidden="1">'Bid Form 2nd Envelope'!$G:$K,'Bid Form 2nd Envelope'!$Y:$AN</definedName>
    <definedName name="Z_8909CFDD_4F29_4C72_886E_908773EE94A2_.wvu.Cols" localSheetId="3" hidden="1">'Names of Bidder'!$H:$R,'Names of Bidder'!$Z:$AC</definedName>
    <definedName name="Z_8909CFDD_4F29_4C72_886E_908773EE94A2_.wvu.Cols" localSheetId="6" hidden="1">'Sch-1 '!$P:$Q,'Sch-1 '!$AI:$AN</definedName>
    <definedName name="Z_8909CFDD_4F29_4C72_886E_908773EE94A2_.wvu.Cols" localSheetId="9" hidden="1">'Sch-2'!$K:$R</definedName>
    <definedName name="Z_8909CFDD_4F29_4C72_886E_908773EE94A2_.wvu.Cols" localSheetId="5" hidden="1">'Sch-2 Dis'!$K:$Q</definedName>
    <definedName name="Z_8909CFDD_4F29_4C72_886E_908773EE94A2_.wvu.Cols" localSheetId="7" hidden="1">'Sch-3 Dis'!$AA:$AF</definedName>
    <definedName name="Z_8909CFDD_4F29_4C72_886E_908773EE94A2_.wvu.Cols" localSheetId="8" hidden="1">'Sch-4b'!$R:$S</definedName>
    <definedName name="Z_8909CFDD_4F29_4C72_886E_908773EE94A2_.wvu.Cols" localSheetId="11" hidden="1">'Sch-7 Dis'!$AD:$AJ</definedName>
    <definedName name="Z_8909CFDD_4F29_4C72_886E_908773EE94A2_.wvu.FilterData" localSheetId="6" hidden="1">'Sch-1 '!$A$20:$AZ$26</definedName>
    <definedName name="Z_8909CFDD_4F29_4C72_886E_908773EE94A2_.wvu.FilterData" localSheetId="4" hidden="1">'Sch-1 dis'!$A$16:$B$21</definedName>
    <definedName name="Z_8909CFDD_4F29_4C72_886E_908773EE94A2_.wvu.FilterData" localSheetId="5" hidden="1">'Sch-2 Dis'!$A$15:$F$56</definedName>
    <definedName name="Z_8909CFDD_4F29_4C72_886E_908773EE94A2_.wvu.FilterData" localSheetId="7" hidden="1">'Sch-3 Dis'!$A$15:$F$81</definedName>
    <definedName name="Z_8909CFDD_4F29_4C72_886E_908773EE94A2_.wvu.PrintArea" localSheetId="15" hidden="1">'Bid Form 2nd Envelope'!$A$1:$F$68</definedName>
    <definedName name="Z_8909CFDD_4F29_4C72_886E_908773EE94A2_.wvu.PrintArea" localSheetId="1" hidden="1">Cover!$A$1:$F$15</definedName>
    <definedName name="Z_8909CFDD_4F29_4C72_886E_908773EE94A2_.wvu.PrintArea" localSheetId="13"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2" hidden="1">Octroi!$A$1:$E$16</definedName>
    <definedName name="Z_8909CFDD_4F29_4C72_886E_908773EE94A2_.wvu.PrintArea" localSheetId="14" hidden="1">'Other Taxes &amp; Duties'!$A$1:$F$16</definedName>
    <definedName name="Z_8909CFDD_4F29_4C72_886E_908773EE94A2_.wvu.PrintArea" localSheetId="17" hidden="1">'Q &amp; C'!$A$1:$F$38</definedName>
    <definedName name="Z_8909CFDD_4F29_4C72_886E_908773EE94A2_.wvu.PrintArea" localSheetId="16" hidden="1">'Q &amp; C (2)'!$A$1:$F$44</definedName>
    <definedName name="Z_8909CFDD_4F29_4C72_886E_908773EE94A2_.wvu.PrintArea" localSheetId="6" hidden="1">'Sch-1 '!$A$1:$O$34</definedName>
    <definedName name="Z_8909CFDD_4F29_4C72_886E_908773EE94A2_.wvu.PrintArea" localSheetId="4" hidden="1">'Sch-1 dis'!$A$1:$G$84</definedName>
    <definedName name="Z_8909CFDD_4F29_4C72_886E_908773EE94A2_.wvu.PrintArea" localSheetId="9" hidden="1">'Sch-2'!$A$1:$G$24</definedName>
    <definedName name="Z_8909CFDD_4F29_4C72_886E_908773EE94A2_.wvu.PrintArea" localSheetId="5" hidden="1">'Sch-2 Dis'!$A$1:$F$62</definedName>
    <definedName name="Z_8909CFDD_4F29_4C72_886E_908773EE94A2_.wvu.PrintArea" localSheetId="10" hidden="1">'Sch-3'!$A$1:$D$25</definedName>
    <definedName name="Z_8909CFDD_4F29_4C72_886E_908773EE94A2_.wvu.PrintArea" localSheetId="7" hidden="1">'Sch-3 Dis'!$A$1:$F$87</definedName>
    <definedName name="Z_8909CFDD_4F29_4C72_886E_908773EE94A2_.wvu.PrintArea" localSheetId="8" hidden="1">'Sch-4b'!$A$1:$Q$37</definedName>
    <definedName name="Z_8909CFDD_4F29_4C72_886E_908773EE94A2_.wvu.PrintArea" localSheetId="11" hidden="1">'Sch-7 Dis'!$A$1:$G$28</definedName>
    <definedName name="Z_8909CFDD_4F29_4C72_886E_908773EE94A2_.wvu.PrintTitles" localSheetId="6" hidden="1">'Sch-1 '!$13:$17</definedName>
    <definedName name="Z_8909CFDD_4F29_4C72_886E_908773EE94A2_.wvu.PrintTitles" localSheetId="4" hidden="1">'Sch-1 dis'!$14:$16</definedName>
    <definedName name="Z_8909CFDD_4F29_4C72_886E_908773EE94A2_.wvu.PrintTitles" localSheetId="9" hidden="1">'Sch-2'!$3:$13</definedName>
    <definedName name="Z_8909CFDD_4F29_4C72_886E_908773EE94A2_.wvu.PrintTitles" localSheetId="5" hidden="1">'Sch-2 Dis'!$13:$15</definedName>
    <definedName name="Z_8909CFDD_4F29_4C72_886E_908773EE94A2_.wvu.PrintTitles" localSheetId="10" hidden="1">'Sch-3'!$3:$13</definedName>
    <definedName name="Z_8909CFDD_4F29_4C72_886E_908773EE94A2_.wvu.PrintTitles" localSheetId="7" hidden="1">'Sch-3 Dis'!$13:$15</definedName>
    <definedName name="Z_8909CFDD_4F29_4C72_886E_908773EE94A2_.wvu.PrintTitles" localSheetId="11" hidden="1">'Sch-7 Dis'!$14:$14</definedName>
    <definedName name="Z_8909CFDD_4F29_4C72_886E_908773EE94A2_.wvu.Rows" localSheetId="15" hidden="1">'Bid Form 2nd Envelope'!$25:$25</definedName>
    <definedName name="Z_8909CFDD_4F29_4C72_886E_908773EE94A2_.wvu.Rows" localSheetId="1" hidden="1">Cover!$7:$7</definedName>
    <definedName name="Z_8909CFDD_4F29_4C72_886E_908773EE94A2_.wvu.Rows" localSheetId="2" hidden="1">Instructions!$35:$36</definedName>
    <definedName name="Z_8909CFDD_4F29_4C72_886E_908773EE94A2_.wvu.Rows" localSheetId="6" hidden="1">'Sch-1 '!$18:$18</definedName>
    <definedName name="Z_8909CFDD_4F29_4C72_886E_908773EE94A2_.wvu.Rows" localSheetId="10" hidden="1">'Sch-3'!$16:$17</definedName>
    <definedName name="Z_8909CFDD_4F29_4C72_886E_908773EE94A2_.wvu.Rows" localSheetId="11" hidden="1">'Sch-7 Dis'!$104:$222</definedName>
    <definedName name="Z_987A3FAC_920D_4C0C_8129_D8F4AFD7E477_.wvu.Cols" localSheetId="15" hidden="1">'Bid Form 2nd Envelope'!$G:$K,'Bid Form 2nd Envelope'!$Y:$AN</definedName>
    <definedName name="Z_987A3FAC_920D_4C0C_8129_D8F4AFD7E477_.wvu.Cols" localSheetId="3" hidden="1">'Names of Bidder'!$H:$R,'Names of Bidder'!$Z:$AC</definedName>
    <definedName name="Z_987A3FAC_920D_4C0C_8129_D8F4AFD7E477_.wvu.Cols" localSheetId="6" hidden="1">'Sch-1 '!$P:$Q,'Sch-1 '!$AI:$AN</definedName>
    <definedName name="Z_987A3FAC_920D_4C0C_8129_D8F4AFD7E477_.wvu.Cols" localSheetId="9" hidden="1">'Sch-2'!$K:$R</definedName>
    <definedName name="Z_987A3FAC_920D_4C0C_8129_D8F4AFD7E477_.wvu.Cols" localSheetId="5" hidden="1">'Sch-2 Dis'!$K:$Q</definedName>
    <definedName name="Z_987A3FAC_920D_4C0C_8129_D8F4AFD7E477_.wvu.Cols" localSheetId="7" hidden="1">'Sch-3 Dis'!$AA:$AF</definedName>
    <definedName name="Z_987A3FAC_920D_4C0C_8129_D8F4AFD7E477_.wvu.Cols" localSheetId="8" hidden="1">'Sch-4b'!$R:$S</definedName>
    <definedName name="Z_987A3FAC_920D_4C0C_8129_D8F4AFD7E477_.wvu.Cols" localSheetId="11" hidden="1">'Sch-7 Dis'!$AD:$AJ</definedName>
    <definedName name="Z_987A3FAC_920D_4C0C_8129_D8F4AFD7E477_.wvu.FilterData" localSheetId="6" hidden="1">'Sch-1 '!$A$20:$AZ$26</definedName>
    <definedName name="Z_987A3FAC_920D_4C0C_8129_D8F4AFD7E477_.wvu.FilterData" localSheetId="4" hidden="1">'Sch-1 dis'!$A$16:$B$21</definedName>
    <definedName name="Z_987A3FAC_920D_4C0C_8129_D8F4AFD7E477_.wvu.FilterData" localSheetId="5" hidden="1">'Sch-2 Dis'!$A$15:$F$56</definedName>
    <definedName name="Z_987A3FAC_920D_4C0C_8129_D8F4AFD7E477_.wvu.FilterData" localSheetId="7" hidden="1">'Sch-3 Dis'!$A$15:$F$81</definedName>
    <definedName name="Z_987A3FAC_920D_4C0C_8129_D8F4AFD7E477_.wvu.PrintArea" localSheetId="15" hidden="1">'Bid Form 2nd Envelope'!$A$1:$F$68</definedName>
    <definedName name="Z_987A3FAC_920D_4C0C_8129_D8F4AFD7E477_.wvu.PrintArea" localSheetId="1" hidden="1">Cover!$A$1:$F$15</definedName>
    <definedName name="Z_987A3FAC_920D_4C0C_8129_D8F4AFD7E477_.wvu.PrintArea" localSheetId="13"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2" hidden="1">Octroi!$A$1:$E$16</definedName>
    <definedName name="Z_987A3FAC_920D_4C0C_8129_D8F4AFD7E477_.wvu.PrintArea" localSheetId="14" hidden="1">'Other Taxes &amp; Duties'!$A$1:$F$16</definedName>
    <definedName name="Z_987A3FAC_920D_4C0C_8129_D8F4AFD7E477_.wvu.PrintArea" localSheetId="17" hidden="1">'Q &amp; C'!$A$1:$F$38</definedName>
    <definedName name="Z_987A3FAC_920D_4C0C_8129_D8F4AFD7E477_.wvu.PrintArea" localSheetId="16" hidden="1">'Q &amp; C (2)'!$A$1:$F$44</definedName>
    <definedName name="Z_987A3FAC_920D_4C0C_8129_D8F4AFD7E477_.wvu.PrintArea" localSheetId="6" hidden="1">'Sch-1 '!$A$1:$O$34</definedName>
    <definedName name="Z_987A3FAC_920D_4C0C_8129_D8F4AFD7E477_.wvu.PrintArea" localSheetId="4" hidden="1">'Sch-1 dis'!$A$1:$G$84</definedName>
    <definedName name="Z_987A3FAC_920D_4C0C_8129_D8F4AFD7E477_.wvu.PrintArea" localSheetId="9" hidden="1">'Sch-2'!$A$1:$G$24</definedName>
    <definedName name="Z_987A3FAC_920D_4C0C_8129_D8F4AFD7E477_.wvu.PrintArea" localSheetId="5" hidden="1">'Sch-2 Dis'!$A$1:$F$62</definedName>
    <definedName name="Z_987A3FAC_920D_4C0C_8129_D8F4AFD7E477_.wvu.PrintArea" localSheetId="10" hidden="1">'Sch-3'!$A$1:$D$25</definedName>
    <definedName name="Z_987A3FAC_920D_4C0C_8129_D8F4AFD7E477_.wvu.PrintArea" localSheetId="7" hidden="1">'Sch-3 Dis'!$A$1:$F$87</definedName>
    <definedName name="Z_987A3FAC_920D_4C0C_8129_D8F4AFD7E477_.wvu.PrintArea" localSheetId="8" hidden="1">'Sch-4b'!$A$1:$Q$37</definedName>
    <definedName name="Z_987A3FAC_920D_4C0C_8129_D8F4AFD7E477_.wvu.PrintArea" localSheetId="11" hidden="1">'Sch-7 Dis'!$A$1:$G$28</definedName>
    <definedName name="Z_987A3FAC_920D_4C0C_8129_D8F4AFD7E477_.wvu.PrintTitles" localSheetId="6" hidden="1">'Sch-1 '!$13:$17</definedName>
    <definedName name="Z_987A3FAC_920D_4C0C_8129_D8F4AFD7E477_.wvu.PrintTitles" localSheetId="4" hidden="1">'Sch-1 dis'!$14:$16</definedName>
    <definedName name="Z_987A3FAC_920D_4C0C_8129_D8F4AFD7E477_.wvu.PrintTitles" localSheetId="9" hidden="1">'Sch-2'!$3:$13</definedName>
    <definedName name="Z_987A3FAC_920D_4C0C_8129_D8F4AFD7E477_.wvu.PrintTitles" localSheetId="5" hidden="1">'Sch-2 Dis'!$13:$15</definedName>
    <definedName name="Z_987A3FAC_920D_4C0C_8129_D8F4AFD7E477_.wvu.PrintTitles" localSheetId="10" hidden="1">'Sch-3'!$3:$13</definedName>
    <definedName name="Z_987A3FAC_920D_4C0C_8129_D8F4AFD7E477_.wvu.PrintTitles" localSheetId="7" hidden="1">'Sch-3 Dis'!$13:$15</definedName>
    <definedName name="Z_987A3FAC_920D_4C0C_8129_D8F4AFD7E477_.wvu.PrintTitles" localSheetId="11" hidden="1">'Sch-7 Dis'!$14:$14</definedName>
    <definedName name="Z_987A3FAC_920D_4C0C_8129_D8F4AFD7E477_.wvu.Rows" localSheetId="15" hidden="1">'Bid Form 2nd Envelope'!$25:$25</definedName>
    <definedName name="Z_987A3FAC_920D_4C0C_8129_D8F4AFD7E477_.wvu.Rows" localSheetId="2" hidden="1">Instructions!$35:$36</definedName>
    <definedName name="Z_987A3FAC_920D_4C0C_8129_D8F4AFD7E477_.wvu.Rows" localSheetId="6" hidden="1">'Sch-1 '!$18:$18,'Sch-1 '!$29:$29</definedName>
    <definedName name="Z_987A3FAC_920D_4C0C_8129_D8F4AFD7E477_.wvu.Rows" localSheetId="10" hidden="1">'Sch-3'!$16:$17</definedName>
    <definedName name="Z_987A3FAC_920D_4C0C_8129_D8F4AFD7E477_.wvu.Rows" localSheetId="11" hidden="1">'Sch-7 Dis'!$104:$222</definedName>
    <definedName name="Z_A34CC49F_E309_4C23_B4F6_1E3B307C10D1_.wvu.Cols" localSheetId="15" hidden="1">'Bid Form 2nd Envelope'!$G:$K,'Bid Form 2nd Envelope'!$Y:$AN</definedName>
    <definedName name="Z_A34CC49F_E309_4C23_B4F6_1E3B307C10D1_.wvu.Cols" localSheetId="3" hidden="1">'Names of Bidder'!$H:$O,'Names of Bidder'!$Z:$AC</definedName>
    <definedName name="Z_A34CC49F_E309_4C23_B4F6_1E3B307C10D1_.wvu.Cols" localSheetId="6" hidden="1">'Sch-1 '!$P:$Q,'Sch-1 '!$AI:$AN</definedName>
    <definedName name="Z_A34CC49F_E309_4C23_B4F6_1E3B307C10D1_.wvu.Cols" localSheetId="9" hidden="1">'Sch-2'!$K:$R</definedName>
    <definedName name="Z_A34CC49F_E309_4C23_B4F6_1E3B307C10D1_.wvu.Cols" localSheetId="5" hidden="1">'Sch-2 Dis'!$K:$Q</definedName>
    <definedName name="Z_A34CC49F_E309_4C23_B4F6_1E3B307C10D1_.wvu.Cols" localSheetId="7" hidden="1">'Sch-3 Dis'!$AA:$AF</definedName>
    <definedName name="Z_A34CC49F_E309_4C23_B4F6_1E3B307C10D1_.wvu.Cols" localSheetId="8" hidden="1">'Sch-4b'!$R:$S</definedName>
    <definedName name="Z_A34CC49F_E309_4C23_B4F6_1E3B307C10D1_.wvu.Cols" localSheetId="11" hidden="1">'Sch-7 Dis'!$AD:$AJ</definedName>
    <definedName name="Z_A34CC49F_E309_4C23_B4F6_1E3B307C10D1_.wvu.FilterData" localSheetId="6" hidden="1">'Sch-1 '!$A$20:$AZ$26</definedName>
    <definedName name="Z_A34CC49F_E309_4C23_B4F6_1E3B307C10D1_.wvu.FilterData" localSheetId="4" hidden="1">'Sch-1 dis'!$A$16:$B$21</definedName>
    <definedName name="Z_A34CC49F_E309_4C23_B4F6_1E3B307C10D1_.wvu.FilterData" localSheetId="5" hidden="1">'Sch-2 Dis'!$A$15:$F$56</definedName>
    <definedName name="Z_A34CC49F_E309_4C23_B4F6_1E3B307C10D1_.wvu.FilterData" localSheetId="7" hidden="1">'Sch-3 Dis'!$A$15:$F$81</definedName>
    <definedName name="Z_A34CC49F_E309_4C23_B4F6_1E3B307C10D1_.wvu.PrintArea" localSheetId="15" hidden="1">'Bid Form 2nd Envelope'!$A$1:$F$68</definedName>
    <definedName name="Z_A34CC49F_E309_4C23_B4F6_1E3B307C10D1_.wvu.PrintArea" localSheetId="1" hidden="1">Cover!$A$1:$F$15</definedName>
    <definedName name="Z_A34CC49F_E309_4C23_B4F6_1E3B307C10D1_.wvu.PrintArea" localSheetId="13"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2" hidden="1">Octroi!$A$1:$E$16</definedName>
    <definedName name="Z_A34CC49F_E309_4C23_B4F6_1E3B307C10D1_.wvu.PrintArea" localSheetId="14" hidden="1">'Other Taxes &amp; Duties'!$A$1:$F$16</definedName>
    <definedName name="Z_A34CC49F_E309_4C23_B4F6_1E3B307C10D1_.wvu.PrintArea" localSheetId="17" hidden="1">'Q &amp; C'!$A$1:$F$38</definedName>
    <definedName name="Z_A34CC49F_E309_4C23_B4F6_1E3B307C10D1_.wvu.PrintArea" localSheetId="16" hidden="1">'Q &amp; C (2)'!$A$1:$F$44</definedName>
    <definedName name="Z_A34CC49F_E309_4C23_B4F6_1E3B307C10D1_.wvu.PrintArea" localSheetId="6" hidden="1">'Sch-1 '!$A$1:$O$34</definedName>
    <definedName name="Z_A34CC49F_E309_4C23_B4F6_1E3B307C10D1_.wvu.PrintArea" localSheetId="4" hidden="1">'Sch-1 dis'!$A$1:$G$84</definedName>
    <definedName name="Z_A34CC49F_E309_4C23_B4F6_1E3B307C10D1_.wvu.PrintArea" localSheetId="9" hidden="1">'Sch-2'!$A$1:$G$24</definedName>
    <definedName name="Z_A34CC49F_E309_4C23_B4F6_1E3B307C10D1_.wvu.PrintArea" localSheetId="5" hidden="1">'Sch-2 Dis'!$A$1:$F$62</definedName>
    <definedName name="Z_A34CC49F_E309_4C23_B4F6_1E3B307C10D1_.wvu.PrintArea" localSheetId="10" hidden="1">'Sch-3'!$A$1:$D$25</definedName>
    <definedName name="Z_A34CC49F_E309_4C23_B4F6_1E3B307C10D1_.wvu.PrintArea" localSheetId="7" hidden="1">'Sch-3 Dis'!$A$1:$F$87</definedName>
    <definedName name="Z_A34CC49F_E309_4C23_B4F6_1E3B307C10D1_.wvu.PrintArea" localSheetId="8" hidden="1">'Sch-4b'!$A$1:$Q$37</definedName>
    <definedName name="Z_A34CC49F_E309_4C23_B4F6_1E3B307C10D1_.wvu.PrintArea" localSheetId="11" hidden="1">'Sch-7 Dis'!$A$1:$G$28</definedName>
    <definedName name="Z_A34CC49F_E309_4C23_B4F6_1E3B307C10D1_.wvu.PrintTitles" localSheetId="6" hidden="1">'Sch-1 '!$13:$17</definedName>
    <definedName name="Z_A34CC49F_E309_4C23_B4F6_1E3B307C10D1_.wvu.PrintTitles" localSheetId="4" hidden="1">'Sch-1 dis'!$14:$16</definedName>
    <definedName name="Z_A34CC49F_E309_4C23_B4F6_1E3B307C10D1_.wvu.PrintTitles" localSheetId="9" hidden="1">'Sch-2'!$3:$13</definedName>
    <definedName name="Z_A34CC49F_E309_4C23_B4F6_1E3B307C10D1_.wvu.PrintTitles" localSheetId="5" hidden="1">'Sch-2 Dis'!$13:$15</definedName>
    <definedName name="Z_A34CC49F_E309_4C23_B4F6_1E3B307C10D1_.wvu.PrintTitles" localSheetId="10" hidden="1">'Sch-3'!$3:$13</definedName>
    <definedName name="Z_A34CC49F_E309_4C23_B4F6_1E3B307C10D1_.wvu.PrintTitles" localSheetId="7" hidden="1">'Sch-3 Dis'!$13:$15</definedName>
    <definedName name="Z_A34CC49F_E309_4C23_B4F6_1E3B307C10D1_.wvu.PrintTitles" localSheetId="11" hidden="1">'Sch-7 Dis'!$14:$14</definedName>
    <definedName name="Z_A34CC49F_E309_4C23_B4F6_1E3B307C10D1_.wvu.Rows" localSheetId="15" hidden="1">'Bid Form 2nd Envelope'!$25:$25,'Bid Form 2nd Envelope'!$52:$52</definedName>
    <definedName name="Z_A34CC49F_E309_4C23_B4F6_1E3B307C10D1_.wvu.Rows" localSheetId="1" hidden="1">Cover!$7:$7</definedName>
    <definedName name="Z_A34CC49F_E309_4C23_B4F6_1E3B307C10D1_.wvu.Rows" localSheetId="10" hidden="1">'Sch-3'!$16:$17</definedName>
    <definedName name="Z_A34CC49F_E309_4C23_B4F6_1E3B307C10D1_.wvu.Rows" localSheetId="11" hidden="1">'Sch-7 Dis'!$104:$222</definedName>
    <definedName name="Z_A41EE4DE_0D82_4A56_8210_F78316511D11_.wvu.Cols" localSheetId="15" hidden="1">'Bid Form 2nd Envelope'!$G:$K,'Bid Form 2nd Envelope'!$Y:$AN</definedName>
    <definedName name="Z_A41EE4DE_0D82_4A56_8210_F78316511D11_.wvu.Cols" localSheetId="3" hidden="1">'Names of Bidder'!$H:$R,'Names of Bidder'!$Z:$AC</definedName>
    <definedName name="Z_A41EE4DE_0D82_4A56_8210_F78316511D11_.wvu.Cols" localSheetId="6" hidden="1">'Sch-1 '!$P:$Q,'Sch-1 '!$AI:$AN</definedName>
    <definedName name="Z_A41EE4DE_0D82_4A56_8210_F78316511D11_.wvu.Cols" localSheetId="9" hidden="1">'Sch-2'!$K:$R</definedName>
    <definedName name="Z_A41EE4DE_0D82_4A56_8210_F78316511D11_.wvu.Cols" localSheetId="5" hidden="1">'Sch-2 Dis'!$K:$Q</definedName>
    <definedName name="Z_A41EE4DE_0D82_4A56_8210_F78316511D11_.wvu.Cols" localSheetId="7" hidden="1">'Sch-3 Dis'!$AA:$AF</definedName>
    <definedName name="Z_A41EE4DE_0D82_4A56_8210_F78316511D11_.wvu.Cols" localSheetId="8" hidden="1">'Sch-4b'!$R:$S</definedName>
    <definedName name="Z_A41EE4DE_0D82_4A56_8210_F78316511D11_.wvu.Cols" localSheetId="11" hidden="1">'Sch-7 Dis'!$AD:$AJ</definedName>
    <definedName name="Z_A41EE4DE_0D82_4A56_8210_F78316511D11_.wvu.FilterData" localSheetId="6" hidden="1">'Sch-1 '!$A$20:$AZ$26</definedName>
    <definedName name="Z_A41EE4DE_0D82_4A56_8210_F78316511D11_.wvu.FilterData" localSheetId="4" hidden="1">'Sch-1 dis'!$A$16:$B$21</definedName>
    <definedName name="Z_A41EE4DE_0D82_4A56_8210_F78316511D11_.wvu.FilterData" localSheetId="5" hidden="1">'Sch-2 Dis'!$A$15:$F$56</definedName>
    <definedName name="Z_A41EE4DE_0D82_4A56_8210_F78316511D11_.wvu.FilterData" localSheetId="7" hidden="1">'Sch-3 Dis'!$A$15:$F$81</definedName>
    <definedName name="Z_A41EE4DE_0D82_4A56_8210_F78316511D11_.wvu.PrintArea" localSheetId="15" hidden="1">'Bid Form 2nd Envelope'!$A$1:$F$68</definedName>
    <definedName name="Z_A41EE4DE_0D82_4A56_8210_F78316511D11_.wvu.PrintArea" localSheetId="1" hidden="1">Cover!$A$1:$F$15</definedName>
    <definedName name="Z_A41EE4DE_0D82_4A56_8210_F78316511D11_.wvu.PrintArea" localSheetId="13"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2" hidden="1">Octroi!$A$1:$E$16</definedName>
    <definedName name="Z_A41EE4DE_0D82_4A56_8210_F78316511D11_.wvu.PrintArea" localSheetId="14" hidden="1">'Other Taxes &amp; Duties'!$A$1:$F$16</definedName>
    <definedName name="Z_A41EE4DE_0D82_4A56_8210_F78316511D11_.wvu.PrintArea" localSheetId="17" hidden="1">'Q &amp; C'!$A$1:$F$38</definedName>
    <definedName name="Z_A41EE4DE_0D82_4A56_8210_F78316511D11_.wvu.PrintArea" localSheetId="16" hidden="1">'Q &amp; C (2)'!$A$1:$F$44</definedName>
    <definedName name="Z_A41EE4DE_0D82_4A56_8210_F78316511D11_.wvu.PrintArea" localSheetId="6" hidden="1">'Sch-1 '!$A$1:$O$34</definedName>
    <definedName name="Z_A41EE4DE_0D82_4A56_8210_F78316511D11_.wvu.PrintArea" localSheetId="4" hidden="1">'Sch-1 dis'!$A$1:$G$84</definedName>
    <definedName name="Z_A41EE4DE_0D82_4A56_8210_F78316511D11_.wvu.PrintArea" localSheetId="9" hidden="1">'Sch-2'!$A$1:$G$24</definedName>
    <definedName name="Z_A41EE4DE_0D82_4A56_8210_F78316511D11_.wvu.PrintArea" localSheetId="5" hidden="1">'Sch-2 Dis'!$A$1:$F$62</definedName>
    <definedName name="Z_A41EE4DE_0D82_4A56_8210_F78316511D11_.wvu.PrintArea" localSheetId="10" hidden="1">'Sch-3'!$A$1:$D$25</definedName>
    <definedName name="Z_A41EE4DE_0D82_4A56_8210_F78316511D11_.wvu.PrintArea" localSheetId="7" hidden="1">'Sch-3 Dis'!$A$1:$F$87</definedName>
    <definedName name="Z_A41EE4DE_0D82_4A56_8210_F78316511D11_.wvu.PrintArea" localSheetId="8" hidden="1">'Sch-4b'!$A$1:$Q$37</definedName>
    <definedName name="Z_A41EE4DE_0D82_4A56_8210_F78316511D11_.wvu.PrintArea" localSheetId="11" hidden="1">'Sch-7 Dis'!$A$1:$G$28</definedName>
    <definedName name="Z_A41EE4DE_0D82_4A56_8210_F78316511D11_.wvu.PrintTitles" localSheetId="6" hidden="1">'Sch-1 '!$13:$17</definedName>
    <definedName name="Z_A41EE4DE_0D82_4A56_8210_F78316511D11_.wvu.PrintTitles" localSheetId="4" hidden="1">'Sch-1 dis'!$14:$16</definedName>
    <definedName name="Z_A41EE4DE_0D82_4A56_8210_F78316511D11_.wvu.PrintTitles" localSheetId="9" hidden="1">'Sch-2'!$3:$13</definedName>
    <definedName name="Z_A41EE4DE_0D82_4A56_8210_F78316511D11_.wvu.PrintTitles" localSheetId="5" hidden="1">'Sch-2 Dis'!$13:$15</definedName>
    <definedName name="Z_A41EE4DE_0D82_4A56_8210_F78316511D11_.wvu.PrintTitles" localSheetId="10" hidden="1">'Sch-3'!$3:$13</definedName>
    <definedName name="Z_A41EE4DE_0D82_4A56_8210_F78316511D11_.wvu.PrintTitles" localSheetId="7" hidden="1">'Sch-3 Dis'!$13:$15</definedName>
    <definedName name="Z_A41EE4DE_0D82_4A56_8210_F78316511D11_.wvu.PrintTitles" localSheetId="11" hidden="1">'Sch-7 Dis'!$14:$14</definedName>
    <definedName name="Z_A41EE4DE_0D82_4A56_8210_F78316511D11_.wvu.Rows" localSheetId="15" hidden="1">'Bid Form 2nd Envelope'!$25:$25</definedName>
    <definedName name="Z_A41EE4DE_0D82_4A56_8210_F78316511D11_.wvu.Rows" localSheetId="1" hidden="1">Cover!$7:$7</definedName>
    <definedName name="Z_A41EE4DE_0D82_4A56_8210_F78316511D11_.wvu.Rows" localSheetId="2" hidden="1">Instructions!$35:$36</definedName>
    <definedName name="Z_A41EE4DE_0D82_4A56_8210_F78316511D11_.wvu.Rows" localSheetId="10" hidden="1">'Sch-3'!$16:$17</definedName>
    <definedName name="Z_A41EE4DE_0D82_4A56_8210_F78316511D11_.wvu.Rows" localSheetId="11" hidden="1">'Sch-7 Dis'!$104:$222</definedName>
    <definedName name="Z_A7DBDDEF_9245_44C6_9EBF_032DB6E1C0A2_.wvu.Cols" localSheetId="6" hidden="1">'Sch-1 '!$Q:$AC,'Sch-1 '!$AI:$AN</definedName>
    <definedName name="Z_A7DBDDEF_9245_44C6_9EBF_032DB6E1C0A2_.wvu.Cols" localSheetId="9" hidden="1">'Sch-2'!$K:$R</definedName>
    <definedName name="Z_A7DBDDEF_9245_44C6_9EBF_032DB6E1C0A2_.wvu.Cols" localSheetId="5" hidden="1">'Sch-2 Dis'!$K:$Q</definedName>
    <definedName name="Z_A7DBDDEF_9245_44C6_9EBF_032DB6E1C0A2_.wvu.Cols" localSheetId="7" hidden="1">'Sch-3 Dis'!$AA:$AF</definedName>
    <definedName name="Z_A7DBDDEF_9245_44C6_9EBF_032DB6E1C0A2_.wvu.Cols" localSheetId="11" hidden="1">'Sch-7 Dis'!$AD:$AJ</definedName>
    <definedName name="Z_A7DBDDEF_9245_44C6_9EBF_032DB6E1C0A2_.wvu.FilterData" localSheetId="6" hidden="1">'Sch-1 '!$A$19:$N$28</definedName>
    <definedName name="Z_A7DBDDEF_9245_44C6_9EBF_032DB6E1C0A2_.wvu.FilterData" localSheetId="4" hidden="1">'Sch-1 dis'!$A$16:$B$21</definedName>
    <definedName name="Z_A7DBDDEF_9245_44C6_9EBF_032DB6E1C0A2_.wvu.FilterData" localSheetId="5" hidden="1">'Sch-2 Dis'!$A$15:$F$56</definedName>
    <definedName name="Z_A7DBDDEF_9245_44C6_9EBF_032DB6E1C0A2_.wvu.FilterData" localSheetId="7" hidden="1">'Sch-3 Dis'!$A$15:$F$81</definedName>
    <definedName name="Z_A7DBDDEF_9245_44C6_9EBF_032DB6E1C0A2_.wvu.PrintArea" localSheetId="15" hidden="1">'Bid Form 2nd Envelope'!$A$1:$F$68</definedName>
    <definedName name="Z_A7DBDDEF_9245_44C6_9EBF_032DB6E1C0A2_.wvu.PrintArea" localSheetId="13"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2" hidden="1">Octroi!$A$1:$E$16</definedName>
    <definedName name="Z_A7DBDDEF_9245_44C6_9EBF_032DB6E1C0A2_.wvu.PrintArea" localSheetId="14" hidden="1">'Other Taxes &amp; Duties'!$A$1:$F$16</definedName>
    <definedName name="Z_A7DBDDEF_9245_44C6_9EBF_032DB6E1C0A2_.wvu.PrintArea" localSheetId="17" hidden="1">'Q &amp; C'!$A$1:$F$38</definedName>
    <definedName name="Z_A7DBDDEF_9245_44C6_9EBF_032DB6E1C0A2_.wvu.PrintArea" localSheetId="16" hidden="1">'Q &amp; C (2)'!$A$1:$F$44</definedName>
    <definedName name="Z_A7DBDDEF_9245_44C6_9EBF_032DB6E1C0A2_.wvu.PrintArea" localSheetId="6" hidden="1">'Sch-1 '!$A$1:$N$34</definedName>
    <definedName name="Z_A7DBDDEF_9245_44C6_9EBF_032DB6E1C0A2_.wvu.PrintArea" localSheetId="4" hidden="1">'Sch-1 dis'!$A$1:$G$84</definedName>
    <definedName name="Z_A7DBDDEF_9245_44C6_9EBF_032DB6E1C0A2_.wvu.PrintArea" localSheetId="9" hidden="1">'Sch-2'!$A$1:$G$24</definedName>
    <definedName name="Z_A7DBDDEF_9245_44C6_9EBF_032DB6E1C0A2_.wvu.PrintArea" localSheetId="5" hidden="1">'Sch-2 Dis'!$A$1:$F$62</definedName>
    <definedName name="Z_A7DBDDEF_9245_44C6_9EBF_032DB6E1C0A2_.wvu.PrintArea" localSheetId="10" hidden="1">'Sch-3'!$A$1:$D$25</definedName>
    <definedName name="Z_A7DBDDEF_9245_44C6_9EBF_032DB6E1C0A2_.wvu.PrintArea" localSheetId="7" hidden="1">'Sch-3 Dis'!$A$1:$F$87</definedName>
    <definedName name="Z_A7DBDDEF_9245_44C6_9EBF_032DB6E1C0A2_.wvu.PrintArea" localSheetId="8" hidden="1">'Sch-4b'!$A$1:$Q$37</definedName>
    <definedName name="Z_A7DBDDEF_9245_44C6_9EBF_032DB6E1C0A2_.wvu.PrintArea" localSheetId="11" hidden="1">'Sch-7 Dis'!$A$1:$G$28</definedName>
    <definedName name="Z_A7DBDDEF_9245_44C6_9EBF_032DB6E1C0A2_.wvu.PrintTitles" localSheetId="6" hidden="1">'Sch-1 '!$13:$17</definedName>
    <definedName name="Z_A7DBDDEF_9245_44C6_9EBF_032DB6E1C0A2_.wvu.PrintTitles" localSheetId="4" hidden="1">'Sch-1 dis'!$14:$16</definedName>
    <definedName name="Z_A7DBDDEF_9245_44C6_9EBF_032DB6E1C0A2_.wvu.PrintTitles" localSheetId="9" hidden="1">'Sch-2'!$3:$13</definedName>
    <definedName name="Z_A7DBDDEF_9245_44C6_9EBF_032DB6E1C0A2_.wvu.PrintTitles" localSheetId="5" hidden="1">'Sch-2 Dis'!$13:$15</definedName>
    <definedName name="Z_A7DBDDEF_9245_44C6_9EBF_032DB6E1C0A2_.wvu.PrintTitles" localSheetId="10" hidden="1">'Sch-3'!$3:$13</definedName>
    <definedName name="Z_A7DBDDEF_9245_44C6_9EBF_032DB6E1C0A2_.wvu.PrintTitles" localSheetId="7" hidden="1">'Sch-3 Dis'!$13:$15</definedName>
    <definedName name="Z_A7DBDDEF_9245_44C6_9EBF_032DB6E1C0A2_.wvu.PrintTitles" localSheetId="11" hidden="1">'Sch-7 Dis'!$14:$14</definedName>
    <definedName name="Z_A7DBDDEF_9245_44C6_9EBF_032DB6E1C0A2_.wvu.Rows" localSheetId="1" hidden="1">Cover!$7:$7</definedName>
    <definedName name="Z_A7DBDDEF_9245_44C6_9EBF_032DB6E1C0A2_.wvu.Rows" localSheetId="6" hidden="1">'Sch-1 '!#REF!,'Sch-1 '!#REF!,'Sch-1 '!#REF!,'Sch-1 '!#REF!</definedName>
    <definedName name="Z_A7DBDDEF_9245_44C6_9EBF_032DB6E1C0A2_.wvu.Rows" localSheetId="11" hidden="1">'Sch-7 Dis'!$104:$222</definedName>
    <definedName name="Z_B23AD343_29DA_4CE0_BD10_47BF44F3782F_.wvu.Cols" localSheetId="6" hidden="1">'Sch-1 '!$Q:$AC,'Sch-1 '!$AI:$AN</definedName>
    <definedName name="Z_B23AD343_29DA_4CE0_BD10_47BF44F3782F_.wvu.Cols" localSheetId="9" hidden="1">'Sch-2'!$K:$R</definedName>
    <definedName name="Z_B23AD343_29DA_4CE0_BD10_47BF44F3782F_.wvu.Cols" localSheetId="5" hidden="1">'Sch-2 Dis'!$K:$Q</definedName>
    <definedName name="Z_B23AD343_29DA_4CE0_BD10_47BF44F3782F_.wvu.Cols" localSheetId="7" hidden="1">'Sch-3 Dis'!$AA:$AF</definedName>
    <definedName name="Z_B23AD343_29DA_4CE0_BD10_47BF44F3782F_.wvu.Cols" localSheetId="11" hidden="1">'Sch-7 Dis'!$AD:$AJ</definedName>
    <definedName name="Z_B23AD343_29DA_4CE0_BD10_47BF44F3782F_.wvu.FilterData" localSheetId="6" hidden="1">'Sch-1 '!$A$19:$N$28</definedName>
    <definedName name="Z_B23AD343_29DA_4CE0_BD10_47BF44F3782F_.wvu.FilterData" localSheetId="4" hidden="1">'Sch-1 dis'!$A$16:$B$21</definedName>
    <definedName name="Z_B23AD343_29DA_4CE0_BD10_47BF44F3782F_.wvu.FilterData" localSheetId="5" hidden="1">'Sch-2 Dis'!$A$15:$F$56</definedName>
    <definedName name="Z_B23AD343_29DA_4CE0_BD10_47BF44F3782F_.wvu.FilterData" localSheetId="7" hidden="1">'Sch-3 Dis'!$A$15:$F$81</definedName>
    <definedName name="Z_B23AD343_29DA_4CE0_BD10_47BF44F3782F_.wvu.PrintArea" localSheetId="15" hidden="1">'Bid Form 2nd Envelope'!$A$1:$F$68</definedName>
    <definedName name="Z_B23AD343_29DA_4CE0_BD10_47BF44F3782F_.wvu.PrintArea" localSheetId="13"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2" hidden="1">Octroi!$A$1:$E$16</definedName>
    <definedName name="Z_B23AD343_29DA_4CE0_BD10_47BF44F3782F_.wvu.PrintArea" localSheetId="14" hidden="1">'Other Taxes &amp; Duties'!$A$1:$F$16</definedName>
    <definedName name="Z_B23AD343_29DA_4CE0_BD10_47BF44F3782F_.wvu.PrintArea" localSheetId="17" hidden="1">'Q &amp; C'!$A$1:$F$38</definedName>
    <definedName name="Z_B23AD343_29DA_4CE0_BD10_47BF44F3782F_.wvu.PrintArea" localSheetId="16" hidden="1">'Q &amp; C (2)'!$A$1:$F$44</definedName>
    <definedName name="Z_B23AD343_29DA_4CE0_BD10_47BF44F3782F_.wvu.PrintArea" localSheetId="6" hidden="1">'Sch-1 '!$A$1:$N$34</definedName>
    <definedName name="Z_B23AD343_29DA_4CE0_BD10_47BF44F3782F_.wvu.PrintArea" localSheetId="4" hidden="1">'Sch-1 dis'!$A$1:$G$84</definedName>
    <definedName name="Z_B23AD343_29DA_4CE0_BD10_47BF44F3782F_.wvu.PrintArea" localSheetId="9" hidden="1">'Sch-2'!$A$1:$G$24</definedName>
    <definedName name="Z_B23AD343_29DA_4CE0_BD10_47BF44F3782F_.wvu.PrintArea" localSheetId="5" hidden="1">'Sch-2 Dis'!$A$1:$F$62</definedName>
    <definedName name="Z_B23AD343_29DA_4CE0_BD10_47BF44F3782F_.wvu.PrintArea" localSheetId="10" hidden="1">'Sch-3'!$A$1:$D$26</definedName>
    <definedName name="Z_B23AD343_29DA_4CE0_BD10_47BF44F3782F_.wvu.PrintArea" localSheetId="7" hidden="1">'Sch-3 Dis'!$A$1:$F$87</definedName>
    <definedName name="Z_B23AD343_29DA_4CE0_BD10_47BF44F3782F_.wvu.PrintArea" localSheetId="8" hidden="1">'Sch-4b'!$A$1:$Q$37</definedName>
    <definedName name="Z_B23AD343_29DA_4CE0_BD10_47BF44F3782F_.wvu.PrintArea" localSheetId="11" hidden="1">'Sch-7 Dis'!$A$1:$G$28</definedName>
    <definedName name="Z_B23AD343_29DA_4CE0_BD10_47BF44F3782F_.wvu.PrintTitles" localSheetId="6" hidden="1">'Sch-1 '!$13:$17</definedName>
    <definedName name="Z_B23AD343_29DA_4CE0_BD10_47BF44F3782F_.wvu.PrintTitles" localSheetId="4" hidden="1">'Sch-1 dis'!$14:$16</definedName>
    <definedName name="Z_B23AD343_29DA_4CE0_BD10_47BF44F3782F_.wvu.PrintTitles" localSheetId="9" hidden="1">'Sch-2'!$3:$13</definedName>
    <definedName name="Z_B23AD343_29DA_4CE0_BD10_47BF44F3782F_.wvu.PrintTitles" localSheetId="5" hidden="1">'Sch-2 Dis'!$13:$15</definedName>
    <definedName name="Z_B23AD343_29DA_4CE0_BD10_47BF44F3782F_.wvu.PrintTitles" localSheetId="10" hidden="1">'Sch-3'!$3:$13</definedName>
    <definedName name="Z_B23AD343_29DA_4CE0_BD10_47BF44F3782F_.wvu.PrintTitles" localSheetId="7" hidden="1">'Sch-3 Dis'!$13:$15</definedName>
    <definedName name="Z_B23AD343_29DA_4CE0_BD10_47BF44F3782F_.wvu.PrintTitles" localSheetId="11" hidden="1">'Sch-7 Dis'!$14:$14</definedName>
    <definedName name="Z_B23AD343_29DA_4CE0_BD10_47BF44F3782F_.wvu.Rows" localSheetId="1" hidden="1">Cover!$7:$7</definedName>
    <definedName name="Z_B23AD343_29DA_4CE0_BD10_47BF44F3782F_.wvu.Rows" localSheetId="11" hidden="1">'Sch-7 Dis'!$104:$222</definedName>
    <definedName name="Z_B3CE7B10_A914_4559_A6DA_AED8C22AFD6D_.wvu.Cols" localSheetId="6" hidden="1">'Sch-1 '!$Q:$AC,'Sch-1 '!$AI:$AN</definedName>
    <definedName name="Z_B3CE7B10_A914_4559_A6DA_AED8C22AFD6D_.wvu.Cols" localSheetId="9" hidden="1">'Sch-2'!$K:$R</definedName>
    <definedName name="Z_B3CE7B10_A914_4559_A6DA_AED8C22AFD6D_.wvu.Cols" localSheetId="5" hidden="1">'Sch-2 Dis'!$K:$Q</definedName>
    <definedName name="Z_B3CE7B10_A914_4559_A6DA_AED8C22AFD6D_.wvu.Cols" localSheetId="7" hidden="1">'Sch-3 Dis'!$AA:$AF</definedName>
    <definedName name="Z_B3CE7B10_A914_4559_A6DA_AED8C22AFD6D_.wvu.Cols" localSheetId="11" hidden="1">'Sch-7 Dis'!$AD:$AJ</definedName>
    <definedName name="Z_B3CE7B10_A914_4559_A6DA_AED8C22AFD6D_.wvu.FilterData" localSheetId="6" hidden="1">'Sch-1 '!$A$19:$N$28</definedName>
    <definedName name="Z_B3CE7B10_A914_4559_A6DA_AED8C22AFD6D_.wvu.FilterData" localSheetId="4" hidden="1">'Sch-1 dis'!$A$16:$B$21</definedName>
    <definedName name="Z_B3CE7B10_A914_4559_A6DA_AED8C22AFD6D_.wvu.FilterData" localSheetId="5" hidden="1">'Sch-2 Dis'!$A$15:$F$56</definedName>
    <definedName name="Z_B3CE7B10_A914_4559_A6DA_AED8C22AFD6D_.wvu.FilterData" localSheetId="7" hidden="1">'Sch-3 Dis'!$A$15:$F$81</definedName>
    <definedName name="Z_B3CE7B10_A914_4559_A6DA_AED8C22AFD6D_.wvu.PrintArea" localSheetId="15" hidden="1">'Bid Form 2nd Envelope'!$A$1:$F$68</definedName>
    <definedName name="Z_B3CE7B10_A914_4559_A6DA_AED8C22AFD6D_.wvu.PrintArea" localSheetId="13"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2" hidden="1">Octroi!$A$1:$E$16</definedName>
    <definedName name="Z_B3CE7B10_A914_4559_A6DA_AED8C22AFD6D_.wvu.PrintArea" localSheetId="14" hidden="1">'Other Taxes &amp; Duties'!$A$1:$F$16</definedName>
    <definedName name="Z_B3CE7B10_A914_4559_A6DA_AED8C22AFD6D_.wvu.PrintArea" localSheetId="17" hidden="1">'Q &amp; C'!$A$1:$F$38</definedName>
    <definedName name="Z_B3CE7B10_A914_4559_A6DA_AED8C22AFD6D_.wvu.PrintArea" localSheetId="16" hidden="1">'Q &amp; C (2)'!$A$1:$F$44</definedName>
    <definedName name="Z_B3CE7B10_A914_4559_A6DA_AED8C22AFD6D_.wvu.PrintArea" localSheetId="6" hidden="1">'Sch-1 '!$A$1:$N$34</definedName>
    <definedName name="Z_B3CE7B10_A914_4559_A6DA_AED8C22AFD6D_.wvu.PrintArea" localSheetId="4" hidden="1">'Sch-1 dis'!$A$1:$G$84</definedName>
    <definedName name="Z_B3CE7B10_A914_4559_A6DA_AED8C22AFD6D_.wvu.PrintArea" localSheetId="9" hidden="1">'Sch-2'!$A$1:$G$24</definedName>
    <definedName name="Z_B3CE7B10_A914_4559_A6DA_AED8C22AFD6D_.wvu.PrintArea" localSheetId="5" hidden="1">'Sch-2 Dis'!$A$1:$F$62</definedName>
    <definedName name="Z_B3CE7B10_A914_4559_A6DA_AED8C22AFD6D_.wvu.PrintArea" localSheetId="10" hidden="1">'Sch-3'!$A$1:$D$25</definedName>
    <definedName name="Z_B3CE7B10_A914_4559_A6DA_AED8C22AFD6D_.wvu.PrintArea" localSheetId="7" hidden="1">'Sch-3 Dis'!$A$1:$F$87</definedName>
    <definedName name="Z_B3CE7B10_A914_4559_A6DA_AED8C22AFD6D_.wvu.PrintArea" localSheetId="8" hidden="1">'Sch-4b'!$A$1:$Q$37</definedName>
    <definedName name="Z_B3CE7B10_A914_4559_A6DA_AED8C22AFD6D_.wvu.PrintArea" localSheetId="11" hidden="1">'Sch-7 Dis'!$A$1:$G$28</definedName>
    <definedName name="Z_B3CE7B10_A914_4559_A6DA_AED8C22AFD6D_.wvu.PrintTitles" localSheetId="6" hidden="1">'Sch-1 '!$13:$17</definedName>
    <definedName name="Z_B3CE7B10_A914_4559_A6DA_AED8C22AFD6D_.wvu.PrintTitles" localSheetId="4" hidden="1">'Sch-1 dis'!$14:$16</definedName>
    <definedName name="Z_B3CE7B10_A914_4559_A6DA_AED8C22AFD6D_.wvu.PrintTitles" localSheetId="9" hidden="1">'Sch-2'!$3:$13</definedName>
    <definedName name="Z_B3CE7B10_A914_4559_A6DA_AED8C22AFD6D_.wvu.PrintTitles" localSheetId="5" hidden="1">'Sch-2 Dis'!$13:$15</definedName>
    <definedName name="Z_B3CE7B10_A914_4559_A6DA_AED8C22AFD6D_.wvu.PrintTitles" localSheetId="10" hidden="1">'Sch-3'!$3:$13</definedName>
    <definedName name="Z_B3CE7B10_A914_4559_A6DA_AED8C22AFD6D_.wvu.PrintTitles" localSheetId="7" hidden="1">'Sch-3 Dis'!$13:$15</definedName>
    <definedName name="Z_B3CE7B10_A914_4559_A6DA_AED8C22AFD6D_.wvu.PrintTitles" localSheetId="11" hidden="1">'Sch-7 Dis'!$14:$14</definedName>
    <definedName name="Z_B3CE7B10_A914_4559_A6DA_AED8C22AFD6D_.wvu.Rows" localSheetId="1" hidden="1">Cover!$7:$7</definedName>
    <definedName name="Z_B3CE7B10_A914_4559_A6DA_AED8C22AFD6D_.wvu.Rows" localSheetId="11" hidden="1">'Sch-7 Dis'!$104:$222</definedName>
    <definedName name="Z_B79CB868_E256_4BC8_93B8_32C16DA3E61B_.wvu.Cols" localSheetId="15" hidden="1">'Bid Form 2nd Envelope'!$G:$K,'Bid Form 2nd Envelope'!$Y:$AN</definedName>
    <definedName name="Z_B79CB868_E256_4BC8_93B8_32C16DA3E61B_.wvu.Cols" localSheetId="3" hidden="1">'Names of Bidder'!$H:$R,'Names of Bidder'!$Z:$AC</definedName>
    <definedName name="Z_B79CB868_E256_4BC8_93B8_32C16DA3E61B_.wvu.Cols" localSheetId="6" hidden="1">'Sch-1 '!$P:$Q,'Sch-1 '!$AI:$AN</definedName>
    <definedName name="Z_B79CB868_E256_4BC8_93B8_32C16DA3E61B_.wvu.Cols" localSheetId="9" hidden="1">'Sch-2'!$K:$R</definedName>
    <definedName name="Z_B79CB868_E256_4BC8_93B8_32C16DA3E61B_.wvu.Cols" localSheetId="5" hidden="1">'Sch-2 Dis'!$K:$Q</definedName>
    <definedName name="Z_B79CB868_E256_4BC8_93B8_32C16DA3E61B_.wvu.Cols" localSheetId="7" hidden="1">'Sch-3 Dis'!$AA:$AF</definedName>
    <definedName name="Z_B79CB868_E256_4BC8_93B8_32C16DA3E61B_.wvu.Cols" localSheetId="8" hidden="1">'Sch-4b'!$R:$S</definedName>
    <definedName name="Z_B79CB868_E256_4BC8_93B8_32C16DA3E61B_.wvu.Cols" localSheetId="11" hidden="1">'Sch-7 Dis'!$AD:$AJ</definedName>
    <definedName name="Z_B79CB868_E256_4BC8_93B8_32C16DA3E61B_.wvu.FilterData" localSheetId="6" hidden="1">'Sch-1 '!$A$20:$AZ$26</definedName>
    <definedName name="Z_B79CB868_E256_4BC8_93B8_32C16DA3E61B_.wvu.FilterData" localSheetId="4" hidden="1">'Sch-1 dis'!$A$16:$B$21</definedName>
    <definedName name="Z_B79CB868_E256_4BC8_93B8_32C16DA3E61B_.wvu.FilterData" localSheetId="5" hidden="1">'Sch-2 Dis'!$A$15:$F$56</definedName>
    <definedName name="Z_B79CB868_E256_4BC8_93B8_32C16DA3E61B_.wvu.FilterData" localSheetId="7" hidden="1">'Sch-3 Dis'!$A$15:$F$81</definedName>
    <definedName name="Z_B79CB868_E256_4BC8_93B8_32C16DA3E61B_.wvu.PrintArea" localSheetId="15" hidden="1">'Bid Form 2nd Envelope'!$A$1:$F$68</definedName>
    <definedName name="Z_B79CB868_E256_4BC8_93B8_32C16DA3E61B_.wvu.PrintArea" localSheetId="1" hidden="1">Cover!$A$1:$F$15</definedName>
    <definedName name="Z_B79CB868_E256_4BC8_93B8_32C16DA3E61B_.wvu.PrintArea" localSheetId="13"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2" hidden="1">Octroi!$A$1:$E$16</definedName>
    <definedName name="Z_B79CB868_E256_4BC8_93B8_32C16DA3E61B_.wvu.PrintArea" localSheetId="14" hidden="1">'Other Taxes &amp; Duties'!$A$1:$F$16</definedName>
    <definedName name="Z_B79CB868_E256_4BC8_93B8_32C16DA3E61B_.wvu.PrintArea" localSheetId="17" hidden="1">'Q &amp; C'!$A$1:$F$38</definedName>
    <definedName name="Z_B79CB868_E256_4BC8_93B8_32C16DA3E61B_.wvu.PrintArea" localSheetId="16" hidden="1">'Q &amp; C (2)'!$A$1:$F$44</definedName>
    <definedName name="Z_B79CB868_E256_4BC8_93B8_32C16DA3E61B_.wvu.PrintArea" localSheetId="6" hidden="1">'Sch-1 '!$A$1:$O$34</definedName>
    <definedName name="Z_B79CB868_E256_4BC8_93B8_32C16DA3E61B_.wvu.PrintArea" localSheetId="4" hidden="1">'Sch-1 dis'!$A$1:$G$84</definedName>
    <definedName name="Z_B79CB868_E256_4BC8_93B8_32C16DA3E61B_.wvu.PrintArea" localSheetId="9" hidden="1">'Sch-2'!$A$1:$G$24</definedName>
    <definedName name="Z_B79CB868_E256_4BC8_93B8_32C16DA3E61B_.wvu.PrintArea" localSheetId="5" hidden="1">'Sch-2 Dis'!$A$1:$F$62</definedName>
    <definedName name="Z_B79CB868_E256_4BC8_93B8_32C16DA3E61B_.wvu.PrintArea" localSheetId="10" hidden="1">'Sch-3'!$A$1:$D$25</definedName>
    <definedName name="Z_B79CB868_E256_4BC8_93B8_32C16DA3E61B_.wvu.PrintArea" localSheetId="7" hidden="1">'Sch-3 Dis'!$A$1:$F$87</definedName>
    <definedName name="Z_B79CB868_E256_4BC8_93B8_32C16DA3E61B_.wvu.PrintArea" localSheetId="8" hidden="1">'Sch-4b'!$A$1:$Q$37</definedName>
    <definedName name="Z_B79CB868_E256_4BC8_93B8_32C16DA3E61B_.wvu.PrintArea" localSheetId="11" hidden="1">'Sch-7 Dis'!$A$1:$G$28</definedName>
    <definedName name="Z_B79CB868_E256_4BC8_93B8_32C16DA3E61B_.wvu.PrintTitles" localSheetId="6" hidden="1">'Sch-1 '!$13:$17</definedName>
    <definedName name="Z_B79CB868_E256_4BC8_93B8_32C16DA3E61B_.wvu.PrintTitles" localSheetId="4" hidden="1">'Sch-1 dis'!$14:$16</definedName>
    <definedName name="Z_B79CB868_E256_4BC8_93B8_32C16DA3E61B_.wvu.PrintTitles" localSheetId="9" hidden="1">'Sch-2'!$3:$13</definedName>
    <definedName name="Z_B79CB868_E256_4BC8_93B8_32C16DA3E61B_.wvu.PrintTitles" localSheetId="5" hidden="1">'Sch-2 Dis'!$13:$15</definedName>
    <definedName name="Z_B79CB868_E256_4BC8_93B8_32C16DA3E61B_.wvu.PrintTitles" localSheetId="10" hidden="1">'Sch-3'!$3:$13</definedName>
    <definedName name="Z_B79CB868_E256_4BC8_93B8_32C16DA3E61B_.wvu.PrintTitles" localSheetId="7" hidden="1">'Sch-3 Dis'!$13:$15</definedName>
    <definedName name="Z_B79CB868_E256_4BC8_93B8_32C16DA3E61B_.wvu.PrintTitles" localSheetId="11" hidden="1">'Sch-7 Dis'!$14:$14</definedName>
    <definedName name="Z_B79CB868_E256_4BC8_93B8_32C16DA3E61B_.wvu.Rows" localSheetId="15" hidden="1">'Bid Form 2nd Envelope'!$25:$25</definedName>
    <definedName name="Z_B79CB868_E256_4BC8_93B8_32C16DA3E61B_.wvu.Rows" localSheetId="2" hidden="1">Instructions!$35:$36</definedName>
    <definedName name="Z_B79CB868_E256_4BC8_93B8_32C16DA3E61B_.wvu.Rows" localSheetId="6" hidden="1">'Sch-1 '!$18:$18,'Sch-1 '!$29:$29</definedName>
    <definedName name="Z_B79CB868_E256_4BC8_93B8_32C16DA3E61B_.wvu.Rows" localSheetId="10" hidden="1">'Sch-3'!$16:$17</definedName>
    <definedName name="Z_B79CB868_E256_4BC8_93B8_32C16DA3E61B_.wvu.Rows" localSheetId="11" hidden="1">'Sch-7 Dis'!$104:$222</definedName>
    <definedName name="Z_B835C05C_B615_4DCB_982D_4519616B3CD8_.wvu.Cols" localSheetId="6" hidden="1">'Sch-1 '!$Q:$AC,'Sch-1 '!$AI:$AN</definedName>
    <definedName name="Z_B835C05C_B615_4DCB_982D_4519616B3CD8_.wvu.Cols" localSheetId="9" hidden="1">'Sch-2'!$K:$R</definedName>
    <definedName name="Z_B835C05C_B615_4DCB_982D_4519616B3CD8_.wvu.Cols" localSheetId="5" hidden="1">'Sch-2 Dis'!$K:$Q</definedName>
    <definedName name="Z_B835C05C_B615_4DCB_982D_4519616B3CD8_.wvu.Cols" localSheetId="7" hidden="1">'Sch-3 Dis'!$AA:$AF</definedName>
    <definedName name="Z_B835C05C_B615_4DCB_982D_4519616B3CD8_.wvu.Cols" localSheetId="11" hidden="1">'Sch-7 Dis'!$AD:$AJ</definedName>
    <definedName name="Z_B835C05C_B615_4DCB_982D_4519616B3CD8_.wvu.FilterData" localSheetId="6" hidden="1">'Sch-1 '!$A$20:$AZ$28</definedName>
    <definedName name="Z_B835C05C_B615_4DCB_982D_4519616B3CD8_.wvu.FilterData" localSheetId="4" hidden="1">'Sch-1 dis'!$A$16:$B$21</definedName>
    <definedName name="Z_B835C05C_B615_4DCB_982D_4519616B3CD8_.wvu.FilterData" localSheetId="5" hidden="1">'Sch-2 Dis'!$A$15:$F$56</definedName>
    <definedName name="Z_B835C05C_B615_4DCB_982D_4519616B3CD8_.wvu.FilterData" localSheetId="7" hidden="1">'Sch-3 Dis'!$A$15:$F$81</definedName>
    <definedName name="Z_B835C05C_B615_4DCB_982D_4519616B3CD8_.wvu.PrintArea" localSheetId="15" hidden="1">'Bid Form 2nd Envelope'!$A$1:$F$68</definedName>
    <definedName name="Z_B835C05C_B615_4DCB_982D_4519616B3CD8_.wvu.PrintArea" localSheetId="13"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2" hidden="1">Octroi!$A$1:$E$16</definedName>
    <definedName name="Z_B835C05C_B615_4DCB_982D_4519616B3CD8_.wvu.PrintArea" localSheetId="14" hidden="1">'Other Taxes &amp; Duties'!$A$1:$F$16</definedName>
    <definedName name="Z_B835C05C_B615_4DCB_982D_4519616B3CD8_.wvu.PrintArea" localSheetId="17" hidden="1">'Q &amp; C'!$A$1:$F$38</definedName>
    <definedName name="Z_B835C05C_B615_4DCB_982D_4519616B3CD8_.wvu.PrintArea" localSheetId="16" hidden="1">'Q &amp; C (2)'!$A$1:$F$44</definedName>
    <definedName name="Z_B835C05C_B615_4DCB_982D_4519616B3CD8_.wvu.PrintArea" localSheetId="6" hidden="1">'Sch-1 '!$A$1:$N$34</definedName>
    <definedName name="Z_B835C05C_B615_4DCB_982D_4519616B3CD8_.wvu.PrintArea" localSheetId="4" hidden="1">'Sch-1 dis'!$A$1:$G$84</definedName>
    <definedName name="Z_B835C05C_B615_4DCB_982D_4519616B3CD8_.wvu.PrintArea" localSheetId="9" hidden="1">'Sch-2'!$A$1:$G$24</definedName>
    <definedName name="Z_B835C05C_B615_4DCB_982D_4519616B3CD8_.wvu.PrintArea" localSheetId="5" hidden="1">'Sch-2 Dis'!$A$1:$F$62</definedName>
    <definedName name="Z_B835C05C_B615_4DCB_982D_4519616B3CD8_.wvu.PrintArea" localSheetId="10" hidden="1">'Sch-3'!$A$1:$D$25</definedName>
    <definedName name="Z_B835C05C_B615_4DCB_982D_4519616B3CD8_.wvu.PrintArea" localSheetId="7" hidden="1">'Sch-3 Dis'!$A$1:$F$87</definedName>
    <definedName name="Z_B835C05C_B615_4DCB_982D_4519616B3CD8_.wvu.PrintArea" localSheetId="8" hidden="1">'Sch-4b'!$A$1:$Q$37</definedName>
    <definedName name="Z_B835C05C_B615_4DCB_982D_4519616B3CD8_.wvu.PrintArea" localSheetId="11" hidden="1">'Sch-7 Dis'!$A$1:$G$28</definedName>
    <definedName name="Z_B835C05C_B615_4DCB_982D_4519616B3CD8_.wvu.PrintTitles" localSheetId="6" hidden="1">'Sch-1 '!$13:$17</definedName>
    <definedName name="Z_B835C05C_B615_4DCB_982D_4519616B3CD8_.wvu.PrintTitles" localSheetId="4" hidden="1">'Sch-1 dis'!$14:$16</definedName>
    <definedName name="Z_B835C05C_B615_4DCB_982D_4519616B3CD8_.wvu.PrintTitles" localSheetId="9" hidden="1">'Sch-2'!$3:$13</definedName>
    <definedName name="Z_B835C05C_B615_4DCB_982D_4519616B3CD8_.wvu.PrintTitles" localSheetId="5" hidden="1">'Sch-2 Dis'!$13:$15</definedName>
    <definedName name="Z_B835C05C_B615_4DCB_982D_4519616B3CD8_.wvu.PrintTitles" localSheetId="10" hidden="1">'Sch-3'!$3:$13</definedName>
    <definedName name="Z_B835C05C_B615_4DCB_982D_4519616B3CD8_.wvu.PrintTitles" localSheetId="7" hidden="1">'Sch-3 Dis'!$13:$15</definedName>
    <definedName name="Z_B835C05C_B615_4DCB_982D_4519616B3CD8_.wvu.PrintTitles" localSheetId="11" hidden="1">'Sch-7 Dis'!$14:$14</definedName>
    <definedName name="Z_B835C05C_B615_4DCB_982D_4519616B3CD8_.wvu.Rows" localSheetId="1" hidden="1">Cover!$7:$7</definedName>
    <definedName name="Z_B835C05C_B615_4DCB_982D_4519616B3CD8_.wvu.Rows" localSheetId="6" hidden="1">'Sch-1 '!#REF!</definedName>
    <definedName name="Z_B835C05C_B615_4DCB_982D_4519616B3CD8_.wvu.Rows" localSheetId="11" hidden="1">'Sch-7 Dis'!$104:$222</definedName>
    <definedName name="Z_BB6473B7_092C_417E_97E7_ED0705AE17A0_.wvu.Cols" localSheetId="15" hidden="1">'Bid Form 2nd Envelope'!$G:$K,'Bid Form 2nd Envelope'!$Y:$AN</definedName>
    <definedName name="Z_BB6473B7_092C_417E_97E7_ED0705AE17A0_.wvu.Cols" localSheetId="3" hidden="1">'Names of Bidder'!$H:$R,'Names of Bidder'!$Z:$AC</definedName>
    <definedName name="Z_BB6473B7_092C_417E_97E7_ED0705AE17A0_.wvu.Cols" localSheetId="6" hidden="1">'Sch-1 '!$P:$R,'Sch-1 '!$AI:$AN</definedName>
    <definedName name="Z_BB6473B7_092C_417E_97E7_ED0705AE17A0_.wvu.Cols" localSheetId="9" hidden="1">'Sch-2'!$K:$R</definedName>
    <definedName name="Z_BB6473B7_092C_417E_97E7_ED0705AE17A0_.wvu.Cols" localSheetId="5" hidden="1">'Sch-2 Dis'!$K:$Q</definedName>
    <definedName name="Z_BB6473B7_092C_417E_97E7_ED0705AE17A0_.wvu.Cols" localSheetId="7" hidden="1">'Sch-3 Dis'!$AA:$AF</definedName>
    <definedName name="Z_BB6473B7_092C_417E_97E7_ED0705AE17A0_.wvu.Cols" localSheetId="8" hidden="1">'Sch-4b'!$R:$S</definedName>
    <definedName name="Z_BB6473B7_092C_417E_97E7_ED0705AE17A0_.wvu.Cols" localSheetId="11" hidden="1">'Sch-7 Dis'!$AD:$AJ</definedName>
    <definedName name="Z_BB6473B7_092C_417E_97E7_ED0705AE17A0_.wvu.FilterData" localSheetId="6" hidden="1">'Sch-1 '!$A$20:$AZ$26</definedName>
    <definedName name="Z_BB6473B7_092C_417E_97E7_ED0705AE17A0_.wvu.FilterData" localSheetId="4" hidden="1">'Sch-1 dis'!$A$16:$B$21</definedName>
    <definedName name="Z_BB6473B7_092C_417E_97E7_ED0705AE17A0_.wvu.FilterData" localSheetId="5" hidden="1">'Sch-2 Dis'!$A$15:$F$56</definedName>
    <definedName name="Z_BB6473B7_092C_417E_97E7_ED0705AE17A0_.wvu.FilterData" localSheetId="7" hidden="1">'Sch-3 Dis'!$A$15:$F$81</definedName>
    <definedName name="Z_BB6473B7_092C_417E_97E7_ED0705AE17A0_.wvu.PrintArea" localSheetId="15" hidden="1">'Bid Form 2nd Envelope'!$A$1:$F$68</definedName>
    <definedName name="Z_BB6473B7_092C_417E_97E7_ED0705AE17A0_.wvu.PrintArea" localSheetId="1" hidden="1">Cover!$A$1:$F$15</definedName>
    <definedName name="Z_BB6473B7_092C_417E_97E7_ED0705AE17A0_.wvu.PrintArea" localSheetId="13"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2" hidden="1">Octroi!$A$1:$E$16</definedName>
    <definedName name="Z_BB6473B7_092C_417E_97E7_ED0705AE17A0_.wvu.PrintArea" localSheetId="14" hidden="1">'Other Taxes &amp; Duties'!$A$1:$F$16</definedName>
    <definedName name="Z_BB6473B7_092C_417E_97E7_ED0705AE17A0_.wvu.PrintArea" localSheetId="17" hidden="1">'Q &amp; C'!$A$1:$F$38</definedName>
    <definedName name="Z_BB6473B7_092C_417E_97E7_ED0705AE17A0_.wvu.PrintArea" localSheetId="16" hidden="1">'Q &amp; C (2)'!$A$1:$F$44</definedName>
    <definedName name="Z_BB6473B7_092C_417E_97E7_ED0705AE17A0_.wvu.PrintArea" localSheetId="6" hidden="1">'Sch-1 '!$A$1:$O$34</definedName>
    <definedName name="Z_BB6473B7_092C_417E_97E7_ED0705AE17A0_.wvu.PrintArea" localSheetId="4" hidden="1">'Sch-1 dis'!$A$1:$G$84</definedName>
    <definedName name="Z_BB6473B7_092C_417E_97E7_ED0705AE17A0_.wvu.PrintArea" localSheetId="9" hidden="1">'Sch-2'!$A$1:$G$24</definedName>
    <definedName name="Z_BB6473B7_092C_417E_97E7_ED0705AE17A0_.wvu.PrintArea" localSheetId="5" hidden="1">'Sch-2 Dis'!$A$1:$F$62</definedName>
    <definedName name="Z_BB6473B7_092C_417E_97E7_ED0705AE17A0_.wvu.PrintArea" localSheetId="10" hidden="1">'Sch-3'!$A$1:$D$25</definedName>
    <definedName name="Z_BB6473B7_092C_417E_97E7_ED0705AE17A0_.wvu.PrintArea" localSheetId="7" hidden="1">'Sch-3 Dis'!$A$1:$F$87</definedName>
    <definedName name="Z_BB6473B7_092C_417E_97E7_ED0705AE17A0_.wvu.PrintArea" localSheetId="8" hidden="1">'Sch-4b'!$A$1:$Q$37</definedName>
    <definedName name="Z_BB6473B7_092C_417E_97E7_ED0705AE17A0_.wvu.PrintArea" localSheetId="11" hidden="1">'Sch-7 Dis'!$A$1:$G$28</definedName>
    <definedName name="Z_BB6473B7_092C_417E_97E7_ED0705AE17A0_.wvu.PrintTitles" localSheetId="6" hidden="1">'Sch-1 '!$13:$17</definedName>
    <definedName name="Z_BB6473B7_092C_417E_97E7_ED0705AE17A0_.wvu.PrintTitles" localSheetId="4" hidden="1">'Sch-1 dis'!$14:$16</definedName>
    <definedName name="Z_BB6473B7_092C_417E_97E7_ED0705AE17A0_.wvu.PrintTitles" localSheetId="9" hidden="1">'Sch-2'!$3:$13</definedName>
    <definedName name="Z_BB6473B7_092C_417E_97E7_ED0705AE17A0_.wvu.PrintTitles" localSheetId="5" hidden="1">'Sch-2 Dis'!$13:$15</definedName>
    <definedName name="Z_BB6473B7_092C_417E_97E7_ED0705AE17A0_.wvu.PrintTitles" localSheetId="10" hidden="1">'Sch-3'!$3:$13</definedName>
    <definedName name="Z_BB6473B7_092C_417E_97E7_ED0705AE17A0_.wvu.PrintTitles" localSheetId="7" hidden="1">'Sch-3 Dis'!$13:$15</definedName>
    <definedName name="Z_BB6473B7_092C_417E_97E7_ED0705AE17A0_.wvu.PrintTitles" localSheetId="11" hidden="1">'Sch-7 Dis'!$14:$14</definedName>
    <definedName name="Z_BB6473B7_092C_417E_97E7_ED0705AE17A0_.wvu.Rows" localSheetId="15" hidden="1">'Bid Form 2nd Envelope'!$25:$25</definedName>
    <definedName name="Z_BB6473B7_092C_417E_97E7_ED0705AE17A0_.wvu.Rows" localSheetId="1" hidden="1">Cover!$7:$7</definedName>
    <definedName name="Z_BB6473B7_092C_417E_97E7_ED0705AE17A0_.wvu.Rows" localSheetId="2" hidden="1">Instructions!$35:$36</definedName>
    <definedName name="Z_BB6473B7_092C_417E_97E7_ED0705AE17A0_.wvu.Rows" localSheetId="6" hidden="1">'Sch-1 '!$18:$18,'Sch-1 '!$29:$29</definedName>
    <definedName name="Z_BB6473B7_092C_417E_97E7_ED0705AE17A0_.wvu.Rows" localSheetId="10" hidden="1">'Sch-3'!$16:$17</definedName>
    <definedName name="Z_BB6473B7_092C_417E_97E7_ED0705AE17A0_.wvu.Rows" localSheetId="11" hidden="1">'Sch-7 Dis'!$104:$222</definedName>
    <definedName name="Z_C431BC99_7569_44AB_83F6_AB73BDED3783_.wvu.Cols" localSheetId="6" hidden="1">'Sch-1 '!$Q:$AC,'Sch-1 '!$AI:$AN</definedName>
    <definedName name="Z_C431BC99_7569_44AB_83F6_AB73BDED3783_.wvu.Cols" localSheetId="9" hidden="1">'Sch-2'!$K:$R</definedName>
    <definedName name="Z_C431BC99_7569_44AB_83F6_AB73BDED3783_.wvu.Cols" localSheetId="5" hidden="1">'Sch-2 Dis'!$K:$Q</definedName>
    <definedName name="Z_C431BC99_7569_44AB_83F6_AB73BDED3783_.wvu.Cols" localSheetId="7" hidden="1">'Sch-3 Dis'!$AA:$AF</definedName>
    <definedName name="Z_C431BC99_7569_44AB_83F6_AB73BDED3783_.wvu.Cols" localSheetId="11" hidden="1">'Sch-7 Dis'!$AD:$AJ</definedName>
    <definedName name="Z_C431BC99_7569_44AB_83F6_AB73BDED3783_.wvu.FilterData" localSheetId="6" hidden="1">'Sch-1 '!$A$20:$AZ$28</definedName>
    <definedName name="Z_C431BC99_7569_44AB_83F6_AB73BDED3783_.wvu.FilterData" localSheetId="4" hidden="1">'Sch-1 dis'!$A$16:$B$21</definedName>
    <definedName name="Z_C431BC99_7569_44AB_83F6_AB73BDED3783_.wvu.FilterData" localSheetId="5" hidden="1">'Sch-2 Dis'!$A$15:$F$56</definedName>
    <definedName name="Z_C431BC99_7569_44AB_83F6_AB73BDED3783_.wvu.FilterData" localSheetId="7" hidden="1">'Sch-3 Dis'!$A$15:$F$81</definedName>
    <definedName name="Z_C431BC99_7569_44AB_83F6_AB73BDED3783_.wvu.PrintArea" localSheetId="15" hidden="1">'Bid Form 2nd Envelope'!$A$1:$F$68</definedName>
    <definedName name="Z_C431BC99_7569_44AB_83F6_AB73BDED3783_.wvu.PrintArea" localSheetId="13"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2" hidden="1">Octroi!$A$1:$E$16</definedName>
    <definedName name="Z_C431BC99_7569_44AB_83F6_AB73BDED3783_.wvu.PrintArea" localSheetId="14" hidden="1">'Other Taxes &amp; Duties'!$A$1:$F$16</definedName>
    <definedName name="Z_C431BC99_7569_44AB_83F6_AB73BDED3783_.wvu.PrintArea" localSheetId="17" hidden="1">'Q &amp; C'!$A$1:$F$38</definedName>
    <definedName name="Z_C431BC99_7569_44AB_83F6_AB73BDED3783_.wvu.PrintArea" localSheetId="16" hidden="1">'Q &amp; C (2)'!$A$1:$F$44</definedName>
    <definedName name="Z_C431BC99_7569_44AB_83F6_AB73BDED3783_.wvu.PrintArea" localSheetId="6" hidden="1">'Sch-1 '!$A$1:$N$34</definedName>
    <definedName name="Z_C431BC99_7569_44AB_83F6_AB73BDED3783_.wvu.PrintArea" localSheetId="4" hidden="1">'Sch-1 dis'!$A$1:$G$84</definedName>
    <definedName name="Z_C431BC99_7569_44AB_83F6_AB73BDED3783_.wvu.PrintArea" localSheetId="9" hidden="1">'Sch-2'!$A$1:$G$24</definedName>
    <definedName name="Z_C431BC99_7569_44AB_83F6_AB73BDED3783_.wvu.PrintArea" localSheetId="5" hidden="1">'Sch-2 Dis'!$A$1:$F$62</definedName>
    <definedName name="Z_C431BC99_7569_44AB_83F6_AB73BDED3783_.wvu.PrintArea" localSheetId="10" hidden="1">'Sch-3'!$A$1:$D$25</definedName>
    <definedName name="Z_C431BC99_7569_44AB_83F6_AB73BDED3783_.wvu.PrintArea" localSheetId="7" hidden="1">'Sch-3 Dis'!$A$1:$F$87</definedName>
    <definedName name="Z_C431BC99_7569_44AB_83F6_AB73BDED3783_.wvu.PrintArea" localSheetId="8" hidden="1">'Sch-4b'!$A$1:$Q$37</definedName>
    <definedName name="Z_C431BC99_7569_44AB_83F6_AB73BDED3783_.wvu.PrintArea" localSheetId="11" hidden="1">'Sch-7 Dis'!$A$1:$G$28</definedName>
    <definedName name="Z_C431BC99_7569_44AB_83F6_AB73BDED3783_.wvu.PrintTitles" localSheetId="6" hidden="1">'Sch-1 '!$13:$17</definedName>
    <definedName name="Z_C431BC99_7569_44AB_83F6_AB73BDED3783_.wvu.PrintTitles" localSheetId="4" hidden="1">'Sch-1 dis'!$14:$16</definedName>
    <definedName name="Z_C431BC99_7569_44AB_83F6_AB73BDED3783_.wvu.PrintTitles" localSheetId="9" hidden="1">'Sch-2'!$3:$13</definedName>
    <definedName name="Z_C431BC99_7569_44AB_83F6_AB73BDED3783_.wvu.PrintTitles" localSheetId="5" hidden="1">'Sch-2 Dis'!$13:$15</definedName>
    <definedName name="Z_C431BC99_7569_44AB_83F6_AB73BDED3783_.wvu.PrintTitles" localSheetId="10" hidden="1">'Sch-3'!$3:$13</definedName>
    <definedName name="Z_C431BC99_7569_44AB_83F6_AB73BDED3783_.wvu.PrintTitles" localSheetId="7" hidden="1">'Sch-3 Dis'!$13:$15</definedName>
    <definedName name="Z_C431BC99_7569_44AB_83F6_AB73BDED3783_.wvu.PrintTitles" localSheetId="11" hidden="1">'Sch-7 Dis'!$14:$14</definedName>
    <definedName name="Z_C431BC99_7569_44AB_83F6_AB73BDED3783_.wvu.Rows" localSheetId="1" hidden="1">Cover!$7:$7</definedName>
    <definedName name="Z_C431BC99_7569_44AB_83F6_AB73BDED3783_.wvu.Rows" localSheetId="6" hidden="1">'Sch-1 '!#REF!</definedName>
    <definedName name="Z_C431BC99_7569_44AB_83F6_AB73BDED3783_.wvu.Rows" localSheetId="11" hidden="1">'Sch-7 Dis'!$104:$222</definedName>
    <definedName name="Z_CB55CDDD_15EC_4265_9148_3411BBB26D54_.wvu.Cols" localSheetId="15" hidden="1">'Bid Form 2nd Envelope'!$G:$K,'Bid Form 2nd Envelope'!$Y:$AN</definedName>
    <definedName name="Z_CB55CDDD_15EC_4265_9148_3411BBB26D54_.wvu.Cols" localSheetId="3" hidden="1">'Names of Bidder'!$H:$R,'Names of Bidder'!$Z:$AC</definedName>
    <definedName name="Z_CB55CDDD_15EC_4265_9148_3411BBB26D54_.wvu.Cols" localSheetId="6" hidden="1">'Sch-1 '!$O:$S,'Sch-1 '!$AI:$AN</definedName>
    <definedName name="Z_CB55CDDD_15EC_4265_9148_3411BBB26D54_.wvu.Cols" localSheetId="9" hidden="1">'Sch-2'!$K:$R</definedName>
    <definedName name="Z_CB55CDDD_15EC_4265_9148_3411BBB26D54_.wvu.Cols" localSheetId="5" hidden="1">'Sch-2 Dis'!$K:$Q</definedName>
    <definedName name="Z_CB55CDDD_15EC_4265_9148_3411BBB26D54_.wvu.Cols" localSheetId="7" hidden="1">'Sch-3 Dis'!$AA:$AF</definedName>
    <definedName name="Z_CB55CDDD_15EC_4265_9148_3411BBB26D54_.wvu.Cols" localSheetId="8" hidden="1">'Sch-4b'!$R:$S</definedName>
    <definedName name="Z_CB55CDDD_15EC_4265_9148_3411BBB26D54_.wvu.Cols" localSheetId="11" hidden="1">'Sch-7 Dis'!$AD:$AJ</definedName>
    <definedName name="Z_CB55CDDD_15EC_4265_9148_3411BBB26D54_.wvu.FilterData" localSheetId="6" hidden="1">'Sch-1 '!$A$20:$AZ$26</definedName>
    <definedName name="Z_CB55CDDD_15EC_4265_9148_3411BBB26D54_.wvu.FilterData" localSheetId="4" hidden="1">'Sch-1 dis'!$A$16:$B$21</definedName>
    <definedName name="Z_CB55CDDD_15EC_4265_9148_3411BBB26D54_.wvu.FilterData" localSheetId="5" hidden="1">'Sch-2 Dis'!$A$15:$F$56</definedName>
    <definedName name="Z_CB55CDDD_15EC_4265_9148_3411BBB26D54_.wvu.FilterData" localSheetId="7" hidden="1">'Sch-3 Dis'!$A$15:$F$81</definedName>
    <definedName name="Z_CB55CDDD_15EC_4265_9148_3411BBB26D54_.wvu.PrintArea" localSheetId="15" hidden="1">'Bid Form 2nd Envelope'!$A$1:$F$68</definedName>
    <definedName name="Z_CB55CDDD_15EC_4265_9148_3411BBB26D54_.wvu.PrintArea" localSheetId="1" hidden="1">Cover!$A$1:$F$15</definedName>
    <definedName name="Z_CB55CDDD_15EC_4265_9148_3411BBB26D54_.wvu.PrintArea" localSheetId="13"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2" hidden="1">Octroi!$A$1:$E$16</definedName>
    <definedName name="Z_CB55CDDD_15EC_4265_9148_3411BBB26D54_.wvu.PrintArea" localSheetId="14" hidden="1">'Other Taxes &amp; Duties'!$A$1:$F$16</definedName>
    <definedName name="Z_CB55CDDD_15EC_4265_9148_3411BBB26D54_.wvu.PrintArea" localSheetId="17" hidden="1">'Q &amp; C'!$A$1:$F$38</definedName>
    <definedName name="Z_CB55CDDD_15EC_4265_9148_3411BBB26D54_.wvu.PrintArea" localSheetId="16" hidden="1">'Q &amp; C (2)'!$A$1:$F$44</definedName>
    <definedName name="Z_CB55CDDD_15EC_4265_9148_3411BBB26D54_.wvu.PrintArea" localSheetId="6" hidden="1">'Sch-1 '!$A$1:$O$34</definedName>
    <definedName name="Z_CB55CDDD_15EC_4265_9148_3411BBB26D54_.wvu.PrintArea" localSheetId="4" hidden="1">'Sch-1 dis'!$A$1:$G$84</definedName>
    <definedName name="Z_CB55CDDD_15EC_4265_9148_3411BBB26D54_.wvu.PrintArea" localSheetId="9" hidden="1">'Sch-2'!$A$1:$G$24</definedName>
    <definedName name="Z_CB55CDDD_15EC_4265_9148_3411BBB26D54_.wvu.PrintArea" localSheetId="5" hidden="1">'Sch-2 Dis'!$A$1:$F$62</definedName>
    <definedName name="Z_CB55CDDD_15EC_4265_9148_3411BBB26D54_.wvu.PrintArea" localSheetId="10" hidden="1">'Sch-3'!$A$1:$D$25</definedName>
    <definedName name="Z_CB55CDDD_15EC_4265_9148_3411BBB26D54_.wvu.PrintArea" localSheetId="7" hidden="1">'Sch-3 Dis'!$A$1:$F$87</definedName>
    <definedName name="Z_CB55CDDD_15EC_4265_9148_3411BBB26D54_.wvu.PrintArea" localSheetId="8" hidden="1">'Sch-4b'!$A$1:$Q$37</definedName>
    <definedName name="Z_CB55CDDD_15EC_4265_9148_3411BBB26D54_.wvu.PrintArea" localSheetId="11" hidden="1">'Sch-7 Dis'!$A$1:$G$28</definedName>
    <definedName name="Z_CB55CDDD_15EC_4265_9148_3411BBB26D54_.wvu.PrintTitles" localSheetId="6" hidden="1">'Sch-1 '!$13:$17</definedName>
    <definedName name="Z_CB55CDDD_15EC_4265_9148_3411BBB26D54_.wvu.PrintTitles" localSheetId="4" hidden="1">'Sch-1 dis'!$14:$16</definedName>
    <definedName name="Z_CB55CDDD_15EC_4265_9148_3411BBB26D54_.wvu.PrintTitles" localSheetId="9" hidden="1">'Sch-2'!$3:$13</definedName>
    <definedName name="Z_CB55CDDD_15EC_4265_9148_3411BBB26D54_.wvu.PrintTitles" localSheetId="5" hidden="1">'Sch-2 Dis'!$13:$15</definedName>
    <definedName name="Z_CB55CDDD_15EC_4265_9148_3411BBB26D54_.wvu.PrintTitles" localSheetId="10" hidden="1">'Sch-3'!$3:$13</definedName>
    <definedName name="Z_CB55CDDD_15EC_4265_9148_3411BBB26D54_.wvu.PrintTitles" localSheetId="7" hidden="1">'Sch-3 Dis'!$13:$15</definedName>
    <definedName name="Z_CB55CDDD_15EC_4265_9148_3411BBB26D54_.wvu.PrintTitles" localSheetId="11" hidden="1">'Sch-7 Dis'!$14:$14</definedName>
    <definedName name="Z_CB55CDDD_15EC_4265_9148_3411BBB26D54_.wvu.Rows" localSheetId="15" hidden="1">'Bid Form 2nd Envelope'!$25:$25</definedName>
    <definedName name="Z_CB55CDDD_15EC_4265_9148_3411BBB26D54_.wvu.Rows" localSheetId="1" hidden="1">Cover!$7:$7</definedName>
    <definedName name="Z_CB55CDDD_15EC_4265_9148_3411BBB26D54_.wvu.Rows" localSheetId="2" hidden="1">Instructions!$35:$36</definedName>
    <definedName name="Z_CB55CDDD_15EC_4265_9148_3411BBB26D54_.wvu.Rows" localSheetId="6" hidden="1">'Sch-1 '!$18:$18,'Sch-1 '!$29:$29</definedName>
    <definedName name="Z_CB55CDDD_15EC_4265_9148_3411BBB26D54_.wvu.Rows" localSheetId="10" hidden="1">'Sch-3'!$16:$17</definedName>
    <definedName name="Z_CB55CDDD_15EC_4265_9148_3411BBB26D54_.wvu.Rows" localSheetId="11" hidden="1">'Sch-7 Dis'!$104:$222</definedName>
    <definedName name="Z_D0757F9E_DF41_4B40_A5E5_F4F8FDD8D61D_.wvu.Cols" localSheetId="6" hidden="1">'Sch-1 '!$Q:$AC,'Sch-1 '!$AI:$AN</definedName>
    <definedName name="Z_D0757F9E_DF41_4B40_A5E5_F4F8FDD8D61D_.wvu.Cols" localSheetId="9" hidden="1">'Sch-2'!$K:$R</definedName>
    <definedName name="Z_D0757F9E_DF41_4B40_A5E5_F4F8FDD8D61D_.wvu.Cols" localSheetId="5" hidden="1">'Sch-2 Dis'!$K:$Q</definedName>
    <definedName name="Z_D0757F9E_DF41_4B40_A5E5_F4F8FDD8D61D_.wvu.Cols" localSheetId="7" hidden="1">'Sch-3 Dis'!$AA:$AF</definedName>
    <definedName name="Z_D0757F9E_DF41_4B40_A5E5_F4F8FDD8D61D_.wvu.Cols" localSheetId="11" hidden="1">'Sch-7 Dis'!$AD:$AJ</definedName>
    <definedName name="Z_D0757F9E_DF41_4B40_A5E5_F4F8FDD8D61D_.wvu.FilterData" localSheetId="6" hidden="1">'Sch-1 '!$A$19:$N$28</definedName>
    <definedName name="Z_D0757F9E_DF41_4B40_A5E5_F4F8FDD8D61D_.wvu.FilterData" localSheetId="4" hidden="1">'Sch-1 dis'!$A$16:$B$21</definedName>
    <definedName name="Z_D0757F9E_DF41_4B40_A5E5_F4F8FDD8D61D_.wvu.FilterData" localSheetId="5" hidden="1">'Sch-2 Dis'!$A$15:$F$56</definedName>
    <definedName name="Z_D0757F9E_DF41_4B40_A5E5_F4F8FDD8D61D_.wvu.FilterData" localSheetId="7" hidden="1">'Sch-3 Dis'!$A$15:$F$81</definedName>
    <definedName name="Z_D0757F9E_DF41_4B40_A5E5_F4F8FDD8D61D_.wvu.PrintArea" localSheetId="15" hidden="1">'Bid Form 2nd Envelope'!$A$1:$F$68</definedName>
    <definedName name="Z_D0757F9E_DF41_4B40_A5E5_F4F8FDD8D61D_.wvu.PrintArea" localSheetId="13"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2" hidden="1">Octroi!$A$1:$E$16</definedName>
    <definedName name="Z_D0757F9E_DF41_4B40_A5E5_F4F8FDD8D61D_.wvu.PrintArea" localSheetId="14" hidden="1">'Other Taxes &amp; Duties'!$A$1:$F$16</definedName>
    <definedName name="Z_D0757F9E_DF41_4B40_A5E5_F4F8FDD8D61D_.wvu.PrintArea" localSheetId="17" hidden="1">'Q &amp; C'!$A$1:$F$38</definedName>
    <definedName name="Z_D0757F9E_DF41_4B40_A5E5_F4F8FDD8D61D_.wvu.PrintArea" localSheetId="16" hidden="1">'Q &amp; C (2)'!$A$1:$F$44</definedName>
    <definedName name="Z_D0757F9E_DF41_4B40_A5E5_F4F8FDD8D61D_.wvu.PrintArea" localSheetId="6" hidden="1">'Sch-1 '!$A$1:$N$34</definedName>
    <definedName name="Z_D0757F9E_DF41_4B40_A5E5_F4F8FDD8D61D_.wvu.PrintArea" localSheetId="4" hidden="1">'Sch-1 dis'!$A$1:$G$84</definedName>
    <definedName name="Z_D0757F9E_DF41_4B40_A5E5_F4F8FDD8D61D_.wvu.PrintArea" localSheetId="9" hidden="1">'Sch-2'!$A$1:$G$24</definedName>
    <definedName name="Z_D0757F9E_DF41_4B40_A5E5_F4F8FDD8D61D_.wvu.PrintArea" localSheetId="5" hidden="1">'Sch-2 Dis'!$A$1:$F$62</definedName>
    <definedName name="Z_D0757F9E_DF41_4B40_A5E5_F4F8FDD8D61D_.wvu.PrintArea" localSheetId="10" hidden="1">'Sch-3'!$A$1:$D$25</definedName>
    <definedName name="Z_D0757F9E_DF41_4B40_A5E5_F4F8FDD8D61D_.wvu.PrintArea" localSheetId="7" hidden="1">'Sch-3 Dis'!$A$1:$F$87</definedName>
    <definedName name="Z_D0757F9E_DF41_4B40_A5E5_F4F8FDD8D61D_.wvu.PrintArea" localSheetId="8" hidden="1">'Sch-4b'!$A$1:$Q$37</definedName>
    <definedName name="Z_D0757F9E_DF41_4B40_A5E5_F4F8FDD8D61D_.wvu.PrintArea" localSheetId="11" hidden="1">'Sch-7 Dis'!$A$1:$G$28</definedName>
    <definedName name="Z_D0757F9E_DF41_4B40_A5E5_F4F8FDD8D61D_.wvu.PrintTitles" localSheetId="6" hidden="1">'Sch-1 '!$13:$17</definedName>
    <definedName name="Z_D0757F9E_DF41_4B40_A5E5_F4F8FDD8D61D_.wvu.PrintTitles" localSheetId="4" hidden="1">'Sch-1 dis'!$14:$16</definedName>
    <definedName name="Z_D0757F9E_DF41_4B40_A5E5_F4F8FDD8D61D_.wvu.PrintTitles" localSheetId="9" hidden="1">'Sch-2'!$3:$13</definedName>
    <definedName name="Z_D0757F9E_DF41_4B40_A5E5_F4F8FDD8D61D_.wvu.PrintTitles" localSheetId="5" hidden="1">'Sch-2 Dis'!$13:$15</definedName>
    <definedName name="Z_D0757F9E_DF41_4B40_A5E5_F4F8FDD8D61D_.wvu.PrintTitles" localSheetId="10" hidden="1">'Sch-3'!$3:$13</definedName>
    <definedName name="Z_D0757F9E_DF41_4B40_A5E5_F4F8FDD8D61D_.wvu.PrintTitles" localSheetId="7" hidden="1">'Sch-3 Dis'!$13:$15</definedName>
    <definedName name="Z_D0757F9E_DF41_4B40_A5E5_F4F8FDD8D61D_.wvu.PrintTitles" localSheetId="11" hidden="1">'Sch-7 Dis'!$14:$14</definedName>
    <definedName name="Z_D0757F9E_DF41_4B40_A5E5_F4F8FDD8D61D_.wvu.Rows" localSheetId="1" hidden="1">Cover!$7:$7</definedName>
    <definedName name="Z_D0757F9E_DF41_4B40_A5E5_F4F8FDD8D61D_.wvu.Rows" localSheetId="11" hidden="1">'Sch-7 Dis'!$104:$222</definedName>
    <definedName name="Z_D53177B2_31EC_4222_B97A_A37DCFD9E45B_.wvu.Cols" localSheetId="6" hidden="1">'Sch-1 '!$Q:$AC,'Sch-1 '!$AI:$AN</definedName>
    <definedName name="Z_D53177B2_31EC_4222_B97A_A37DCFD9E45B_.wvu.Cols" localSheetId="9" hidden="1">'Sch-2'!$K:$R</definedName>
    <definedName name="Z_D53177B2_31EC_4222_B97A_A37DCFD9E45B_.wvu.Cols" localSheetId="5" hidden="1">'Sch-2 Dis'!$K:$Q</definedName>
    <definedName name="Z_D53177B2_31EC_4222_B97A_A37DCFD9E45B_.wvu.Cols" localSheetId="7" hidden="1">'Sch-3 Dis'!$AA:$AF</definedName>
    <definedName name="Z_D53177B2_31EC_4222_B97A_A37DCFD9E45B_.wvu.Cols" localSheetId="11" hidden="1">'Sch-7 Dis'!$AD:$AJ</definedName>
    <definedName name="Z_D53177B2_31EC_4222_B97A_A37DCFD9E45B_.wvu.FilterData" localSheetId="6" hidden="1">'Sch-1 '!$A$19:$N$28</definedName>
    <definedName name="Z_D53177B2_31EC_4222_B97A_A37DCFD9E45B_.wvu.FilterData" localSheetId="4" hidden="1">'Sch-1 dis'!$A$16:$B$21</definedName>
    <definedName name="Z_D53177B2_31EC_4222_B97A_A37DCFD9E45B_.wvu.FilterData" localSheetId="5" hidden="1">'Sch-2 Dis'!$A$15:$F$56</definedName>
    <definedName name="Z_D53177B2_31EC_4222_B97A_A37DCFD9E45B_.wvu.FilterData" localSheetId="7" hidden="1">'Sch-3 Dis'!$A$15:$F$81</definedName>
    <definedName name="Z_D53177B2_31EC_4222_B97A_A37DCFD9E45B_.wvu.PrintArea" localSheetId="15" hidden="1">'Bid Form 2nd Envelope'!$A$1:$F$68</definedName>
    <definedName name="Z_D53177B2_31EC_4222_B97A_A37DCFD9E45B_.wvu.PrintArea" localSheetId="13"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2" hidden="1">Octroi!$A$1:$E$16</definedName>
    <definedName name="Z_D53177B2_31EC_4222_B97A_A37DCFD9E45B_.wvu.PrintArea" localSheetId="14" hidden="1">'Other Taxes &amp; Duties'!$A$1:$F$16</definedName>
    <definedName name="Z_D53177B2_31EC_4222_B97A_A37DCFD9E45B_.wvu.PrintArea" localSheetId="17" hidden="1">'Q &amp; C'!$A$1:$F$38</definedName>
    <definedName name="Z_D53177B2_31EC_4222_B97A_A37DCFD9E45B_.wvu.PrintArea" localSheetId="16" hidden="1">'Q &amp; C (2)'!$A$1:$F$44</definedName>
    <definedName name="Z_D53177B2_31EC_4222_B97A_A37DCFD9E45B_.wvu.PrintArea" localSheetId="6" hidden="1">'Sch-1 '!$A$1:$N$34</definedName>
    <definedName name="Z_D53177B2_31EC_4222_B97A_A37DCFD9E45B_.wvu.PrintArea" localSheetId="4" hidden="1">'Sch-1 dis'!$A$1:$G$84</definedName>
    <definedName name="Z_D53177B2_31EC_4222_B97A_A37DCFD9E45B_.wvu.PrintArea" localSheetId="9" hidden="1">'Sch-2'!$A$1:$G$24</definedName>
    <definedName name="Z_D53177B2_31EC_4222_B97A_A37DCFD9E45B_.wvu.PrintArea" localSheetId="5" hidden="1">'Sch-2 Dis'!$A$1:$F$62</definedName>
    <definedName name="Z_D53177B2_31EC_4222_B97A_A37DCFD9E45B_.wvu.PrintArea" localSheetId="10" hidden="1">'Sch-3'!$A$1:$D$25</definedName>
    <definedName name="Z_D53177B2_31EC_4222_B97A_A37DCFD9E45B_.wvu.PrintArea" localSheetId="7" hidden="1">'Sch-3 Dis'!$A$1:$F$87</definedName>
    <definedName name="Z_D53177B2_31EC_4222_B97A_A37DCFD9E45B_.wvu.PrintArea" localSheetId="8" hidden="1">'Sch-4b'!$A$1:$Q$37</definedName>
    <definedName name="Z_D53177B2_31EC_4222_B97A_A37DCFD9E45B_.wvu.PrintArea" localSheetId="11" hidden="1">'Sch-7 Dis'!$A$1:$G$28</definedName>
    <definedName name="Z_D53177B2_31EC_4222_B97A_A37DCFD9E45B_.wvu.PrintTitles" localSheetId="6" hidden="1">'Sch-1 '!$13:$17</definedName>
    <definedName name="Z_D53177B2_31EC_4222_B97A_A37DCFD9E45B_.wvu.PrintTitles" localSheetId="4" hidden="1">'Sch-1 dis'!$14:$16</definedName>
    <definedName name="Z_D53177B2_31EC_4222_B97A_A37DCFD9E45B_.wvu.PrintTitles" localSheetId="9" hidden="1">'Sch-2'!$3:$13</definedName>
    <definedName name="Z_D53177B2_31EC_4222_B97A_A37DCFD9E45B_.wvu.PrintTitles" localSheetId="5" hidden="1">'Sch-2 Dis'!$13:$15</definedName>
    <definedName name="Z_D53177B2_31EC_4222_B97A_A37DCFD9E45B_.wvu.PrintTitles" localSheetId="10" hidden="1">'Sch-3'!$3:$13</definedName>
    <definedName name="Z_D53177B2_31EC_4222_B97A_A37DCFD9E45B_.wvu.PrintTitles" localSheetId="7" hidden="1">'Sch-3 Dis'!$13:$15</definedName>
    <definedName name="Z_D53177B2_31EC_4222_B97A_A37DCFD9E45B_.wvu.PrintTitles" localSheetId="11" hidden="1">'Sch-7 Dis'!$14:$14</definedName>
    <definedName name="Z_D53177B2_31EC_4222_B97A_A37DCFD9E45B_.wvu.Rows" localSheetId="1" hidden="1">Cover!$7:$7</definedName>
    <definedName name="Z_D53177B2_31EC_4222_B97A_A37DCFD9E45B_.wvu.Rows" localSheetId="11" hidden="1">'Sch-7 Dis'!$104:$222</definedName>
    <definedName name="Z_D5F8AD2D_F014_4A7B_9CE7_589273BD9F11_.wvu.Cols" localSheetId="15" hidden="1">'Bid Form 2nd Envelope'!$G:$K,'Bid Form 2nd Envelope'!$Y:$AN</definedName>
    <definedName name="Z_D5F8AD2D_F014_4A7B_9CE7_589273BD9F11_.wvu.Cols" localSheetId="3" hidden="1">'Names of Bidder'!$H:$R,'Names of Bidder'!$Z:$AC</definedName>
    <definedName name="Z_D5F8AD2D_F014_4A7B_9CE7_589273BD9F11_.wvu.Cols" localSheetId="6" hidden="1">'Sch-1 '!$P:$Q,'Sch-1 '!$AI:$AN</definedName>
    <definedName name="Z_D5F8AD2D_F014_4A7B_9CE7_589273BD9F11_.wvu.Cols" localSheetId="9" hidden="1">'Sch-2'!$K:$R</definedName>
    <definedName name="Z_D5F8AD2D_F014_4A7B_9CE7_589273BD9F11_.wvu.Cols" localSheetId="5" hidden="1">'Sch-2 Dis'!$K:$Q</definedName>
    <definedName name="Z_D5F8AD2D_F014_4A7B_9CE7_589273BD9F11_.wvu.Cols" localSheetId="7" hidden="1">'Sch-3 Dis'!$AA:$AF</definedName>
    <definedName name="Z_D5F8AD2D_F014_4A7B_9CE7_589273BD9F11_.wvu.Cols" localSheetId="8" hidden="1">'Sch-4b'!$R:$S</definedName>
    <definedName name="Z_D5F8AD2D_F014_4A7B_9CE7_589273BD9F11_.wvu.Cols" localSheetId="11" hidden="1">'Sch-7 Dis'!$AD:$AJ</definedName>
    <definedName name="Z_D5F8AD2D_F014_4A7B_9CE7_589273BD9F11_.wvu.FilterData" localSheetId="6" hidden="1">'Sch-1 '!$A$20:$AZ$26</definedName>
    <definedName name="Z_D5F8AD2D_F014_4A7B_9CE7_589273BD9F11_.wvu.FilterData" localSheetId="4" hidden="1">'Sch-1 dis'!$A$16:$B$21</definedName>
    <definedName name="Z_D5F8AD2D_F014_4A7B_9CE7_589273BD9F11_.wvu.FilterData" localSheetId="5" hidden="1">'Sch-2 Dis'!$A$15:$F$56</definedName>
    <definedName name="Z_D5F8AD2D_F014_4A7B_9CE7_589273BD9F11_.wvu.FilterData" localSheetId="7" hidden="1">'Sch-3 Dis'!$A$15:$F$81</definedName>
    <definedName name="Z_D5F8AD2D_F014_4A7B_9CE7_589273BD9F11_.wvu.PrintArea" localSheetId="15" hidden="1">'Bid Form 2nd Envelope'!$A$1:$F$68</definedName>
    <definedName name="Z_D5F8AD2D_F014_4A7B_9CE7_589273BD9F11_.wvu.PrintArea" localSheetId="1" hidden="1">Cover!$A$1:$F$15</definedName>
    <definedName name="Z_D5F8AD2D_F014_4A7B_9CE7_589273BD9F11_.wvu.PrintArea" localSheetId="13"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2" hidden="1">Octroi!$A$1:$E$16</definedName>
    <definedName name="Z_D5F8AD2D_F014_4A7B_9CE7_589273BD9F11_.wvu.PrintArea" localSheetId="14" hidden="1">'Other Taxes &amp; Duties'!$A$1:$F$16</definedName>
    <definedName name="Z_D5F8AD2D_F014_4A7B_9CE7_589273BD9F11_.wvu.PrintArea" localSheetId="17" hidden="1">'Q &amp; C'!$A$1:$F$38</definedName>
    <definedName name="Z_D5F8AD2D_F014_4A7B_9CE7_589273BD9F11_.wvu.PrintArea" localSheetId="16" hidden="1">'Q &amp; C (2)'!$A$1:$F$44</definedName>
    <definedName name="Z_D5F8AD2D_F014_4A7B_9CE7_589273BD9F11_.wvu.PrintArea" localSheetId="6" hidden="1">'Sch-1 '!$A$1:$O$34</definedName>
    <definedName name="Z_D5F8AD2D_F014_4A7B_9CE7_589273BD9F11_.wvu.PrintArea" localSheetId="4" hidden="1">'Sch-1 dis'!$A$1:$G$84</definedName>
    <definedName name="Z_D5F8AD2D_F014_4A7B_9CE7_589273BD9F11_.wvu.PrintArea" localSheetId="9" hidden="1">'Sch-2'!$A$1:$G$24</definedName>
    <definedName name="Z_D5F8AD2D_F014_4A7B_9CE7_589273BD9F11_.wvu.PrintArea" localSheetId="5" hidden="1">'Sch-2 Dis'!$A$1:$F$62</definedName>
    <definedName name="Z_D5F8AD2D_F014_4A7B_9CE7_589273BD9F11_.wvu.PrintArea" localSheetId="10" hidden="1">'Sch-3'!$A$1:$D$25</definedName>
    <definedName name="Z_D5F8AD2D_F014_4A7B_9CE7_589273BD9F11_.wvu.PrintArea" localSheetId="7" hidden="1">'Sch-3 Dis'!$A$1:$F$87</definedName>
    <definedName name="Z_D5F8AD2D_F014_4A7B_9CE7_589273BD9F11_.wvu.PrintArea" localSheetId="8" hidden="1">'Sch-4b'!$A$1:$Q$37</definedName>
    <definedName name="Z_D5F8AD2D_F014_4A7B_9CE7_589273BD9F11_.wvu.PrintArea" localSheetId="11" hidden="1">'Sch-7 Dis'!$A$1:$G$28</definedName>
    <definedName name="Z_D5F8AD2D_F014_4A7B_9CE7_589273BD9F11_.wvu.PrintTitles" localSheetId="6" hidden="1">'Sch-1 '!$13:$17</definedName>
    <definedName name="Z_D5F8AD2D_F014_4A7B_9CE7_589273BD9F11_.wvu.PrintTitles" localSheetId="4" hidden="1">'Sch-1 dis'!$14:$16</definedName>
    <definedName name="Z_D5F8AD2D_F014_4A7B_9CE7_589273BD9F11_.wvu.PrintTitles" localSheetId="9" hidden="1">'Sch-2'!$3:$13</definedName>
    <definedName name="Z_D5F8AD2D_F014_4A7B_9CE7_589273BD9F11_.wvu.PrintTitles" localSheetId="5" hidden="1">'Sch-2 Dis'!$13:$15</definedName>
    <definedName name="Z_D5F8AD2D_F014_4A7B_9CE7_589273BD9F11_.wvu.PrintTitles" localSheetId="10" hidden="1">'Sch-3'!$3:$13</definedName>
    <definedName name="Z_D5F8AD2D_F014_4A7B_9CE7_589273BD9F11_.wvu.PrintTitles" localSheetId="7" hidden="1">'Sch-3 Dis'!$13:$15</definedName>
    <definedName name="Z_D5F8AD2D_F014_4A7B_9CE7_589273BD9F11_.wvu.PrintTitles" localSheetId="11" hidden="1">'Sch-7 Dis'!$14:$14</definedName>
    <definedName name="Z_D5F8AD2D_F014_4A7B_9CE7_589273BD9F11_.wvu.Rows" localSheetId="15" hidden="1">'Bid Form 2nd Envelope'!$25:$25</definedName>
    <definedName name="Z_D5F8AD2D_F014_4A7B_9CE7_589273BD9F11_.wvu.Rows" localSheetId="1" hidden="1">Cover!$7:$7</definedName>
    <definedName name="Z_D5F8AD2D_F014_4A7B_9CE7_589273BD9F11_.wvu.Rows" localSheetId="2" hidden="1">Instructions!$35:$36</definedName>
    <definedName name="Z_D5F8AD2D_F014_4A7B_9CE7_589273BD9F11_.wvu.Rows" localSheetId="6" hidden="1">'Sch-1 '!$18:$18,'Sch-1 '!$29:$29</definedName>
    <definedName name="Z_D5F8AD2D_F014_4A7B_9CE7_589273BD9F11_.wvu.Rows" localSheetId="10" hidden="1">'Sch-3'!$16:$17</definedName>
    <definedName name="Z_D5F8AD2D_F014_4A7B_9CE7_589273BD9F11_.wvu.Rows" localSheetId="11" hidden="1">'Sch-7 Dis'!$104:$222</definedName>
    <definedName name="Z_E97134B6_5E8D_4951_8DA0_73D065532361_.wvu.Cols" localSheetId="6" hidden="1">'Sch-1 '!$Q:$AC,'Sch-1 '!$AI:$AN</definedName>
    <definedName name="Z_E97134B6_5E8D_4951_8DA0_73D065532361_.wvu.Cols" localSheetId="9" hidden="1">'Sch-2'!$K:$R</definedName>
    <definedName name="Z_E97134B6_5E8D_4951_8DA0_73D065532361_.wvu.Cols" localSheetId="5" hidden="1">'Sch-2 Dis'!$K:$Q</definedName>
    <definedName name="Z_E97134B6_5E8D_4951_8DA0_73D065532361_.wvu.Cols" localSheetId="7" hidden="1">'Sch-3 Dis'!$AA:$AF</definedName>
    <definedName name="Z_E97134B6_5E8D_4951_8DA0_73D065532361_.wvu.Cols" localSheetId="11" hidden="1">'Sch-7 Dis'!$AD:$AJ</definedName>
    <definedName name="Z_E97134B6_5E8D_4951_8DA0_73D065532361_.wvu.FilterData" localSheetId="6" hidden="1">'Sch-1 '!$A$19:$N$28</definedName>
    <definedName name="Z_E97134B6_5E8D_4951_8DA0_73D065532361_.wvu.FilterData" localSheetId="4" hidden="1">'Sch-1 dis'!$A$16:$B$21</definedName>
    <definedName name="Z_E97134B6_5E8D_4951_8DA0_73D065532361_.wvu.FilterData" localSheetId="5" hidden="1">'Sch-2 Dis'!$A$15:$F$56</definedName>
    <definedName name="Z_E97134B6_5E8D_4951_8DA0_73D065532361_.wvu.FilterData" localSheetId="7" hidden="1">'Sch-3 Dis'!$A$15:$F$81</definedName>
    <definedName name="Z_E97134B6_5E8D_4951_8DA0_73D065532361_.wvu.PrintArea" localSheetId="15" hidden="1">'Bid Form 2nd Envelope'!$A$1:$F$68</definedName>
    <definedName name="Z_E97134B6_5E8D_4951_8DA0_73D065532361_.wvu.PrintArea" localSheetId="13"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2" hidden="1">Octroi!$A$1:$E$16</definedName>
    <definedName name="Z_E97134B6_5E8D_4951_8DA0_73D065532361_.wvu.PrintArea" localSheetId="14" hidden="1">'Other Taxes &amp; Duties'!$A$1:$F$16</definedName>
    <definedName name="Z_E97134B6_5E8D_4951_8DA0_73D065532361_.wvu.PrintArea" localSheetId="17" hidden="1">'Q &amp; C'!$A$1:$F$38</definedName>
    <definedName name="Z_E97134B6_5E8D_4951_8DA0_73D065532361_.wvu.PrintArea" localSheetId="16" hidden="1">'Q &amp; C (2)'!$A$1:$F$44</definedName>
    <definedName name="Z_E97134B6_5E8D_4951_8DA0_73D065532361_.wvu.PrintArea" localSheetId="6" hidden="1">'Sch-1 '!$A$1:$N$34</definedName>
    <definedName name="Z_E97134B6_5E8D_4951_8DA0_73D065532361_.wvu.PrintArea" localSheetId="4" hidden="1">'Sch-1 dis'!$A$1:$G$84</definedName>
    <definedName name="Z_E97134B6_5E8D_4951_8DA0_73D065532361_.wvu.PrintArea" localSheetId="9" hidden="1">'Sch-2'!$A$1:$G$24</definedName>
    <definedName name="Z_E97134B6_5E8D_4951_8DA0_73D065532361_.wvu.PrintArea" localSheetId="5" hidden="1">'Sch-2 Dis'!$A$1:$F$62</definedName>
    <definedName name="Z_E97134B6_5E8D_4951_8DA0_73D065532361_.wvu.PrintArea" localSheetId="10" hidden="1">'Sch-3'!$A$1:$D$25</definedName>
    <definedName name="Z_E97134B6_5E8D_4951_8DA0_73D065532361_.wvu.PrintArea" localSheetId="7" hidden="1">'Sch-3 Dis'!$A$1:$F$87</definedName>
    <definedName name="Z_E97134B6_5E8D_4951_8DA0_73D065532361_.wvu.PrintArea" localSheetId="8" hidden="1">'Sch-4b'!$A$1:$Q$37</definedName>
    <definedName name="Z_E97134B6_5E8D_4951_8DA0_73D065532361_.wvu.PrintArea" localSheetId="11" hidden="1">'Sch-7 Dis'!$A$1:$G$28</definedName>
    <definedName name="Z_E97134B6_5E8D_4951_8DA0_73D065532361_.wvu.PrintTitles" localSheetId="6" hidden="1">'Sch-1 '!$13:$17</definedName>
    <definedName name="Z_E97134B6_5E8D_4951_8DA0_73D065532361_.wvu.PrintTitles" localSheetId="4" hidden="1">'Sch-1 dis'!$14:$16</definedName>
    <definedName name="Z_E97134B6_5E8D_4951_8DA0_73D065532361_.wvu.PrintTitles" localSheetId="9" hidden="1">'Sch-2'!$3:$13</definedName>
    <definedName name="Z_E97134B6_5E8D_4951_8DA0_73D065532361_.wvu.PrintTitles" localSheetId="5" hidden="1">'Sch-2 Dis'!$13:$15</definedName>
    <definedName name="Z_E97134B6_5E8D_4951_8DA0_73D065532361_.wvu.PrintTitles" localSheetId="10" hidden="1">'Sch-3'!$3:$13</definedName>
    <definedName name="Z_E97134B6_5E8D_4951_8DA0_73D065532361_.wvu.PrintTitles" localSheetId="7" hidden="1">'Sch-3 Dis'!$13:$15</definedName>
    <definedName name="Z_E97134B6_5E8D_4951_8DA0_73D065532361_.wvu.PrintTitles" localSheetId="11" hidden="1">'Sch-7 Dis'!$14:$14</definedName>
    <definedName name="Z_E97134B6_5E8D_4951_8DA0_73D065532361_.wvu.Rows" localSheetId="1" hidden="1">Cover!$7:$7</definedName>
    <definedName name="Z_E97134B6_5E8D_4951_8DA0_73D065532361_.wvu.Rows" localSheetId="11" hidden="1">'Sch-7 Dis'!$104:$222</definedName>
    <definedName name="Z_E9F4E142_7D26_464D_BECA_4F3806DB1FE1_.wvu.Cols" localSheetId="6" hidden="1">'Sch-1 '!$Q:$AC,'Sch-1 '!$AI:$AN</definedName>
    <definedName name="Z_E9F4E142_7D26_464D_BECA_4F3806DB1FE1_.wvu.Cols" localSheetId="9" hidden="1">'Sch-2'!$K:$R</definedName>
    <definedName name="Z_E9F4E142_7D26_464D_BECA_4F3806DB1FE1_.wvu.Cols" localSheetId="5" hidden="1">'Sch-2 Dis'!$K:$Q</definedName>
    <definedName name="Z_E9F4E142_7D26_464D_BECA_4F3806DB1FE1_.wvu.Cols" localSheetId="7" hidden="1">'Sch-3 Dis'!$AA:$AF</definedName>
    <definedName name="Z_E9F4E142_7D26_464D_BECA_4F3806DB1FE1_.wvu.Cols" localSheetId="11" hidden="1">'Sch-7 Dis'!$AD:$AJ</definedName>
    <definedName name="Z_E9F4E142_7D26_464D_BECA_4F3806DB1FE1_.wvu.FilterData" localSheetId="6" hidden="1">'Sch-1 '!$A$19:$N$28</definedName>
    <definedName name="Z_E9F4E142_7D26_464D_BECA_4F3806DB1FE1_.wvu.FilterData" localSheetId="4" hidden="1">'Sch-1 dis'!$A$16:$B$21</definedName>
    <definedName name="Z_E9F4E142_7D26_464D_BECA_4F3806DB1FE1_.wvu.FilterData" localSheetId="5" hidden="1">'Sch-2 Dis'!$A$15:$F$56</definedName>
    <definedName name="Z_E9F4E142_7D26_464D_BECA_4F3806DB1FE1_.wvu.FilterData" localSheetId="7" hidden="1">'Sch-3 Dis'!$A$15:$F$81</definedName>
    <definedName name="Z_E9F4E142_7D26_464D_BECA_4F3806DB1FE1_.wvu.PrintArea" localSheetId="15" hidden="1">'Bid Form 2nd Envelope'!$A$1:$F$68</definedName>
    <definedName name="Z_E9F4E142_7D26_464D_BECA_4F3806DB1FE1_.wvu.PrintArea" localSheetId="13"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2" hidden="1">Octroi!$A$1:$E$16</definedName>
    <definedName name="Z_E9F4E142_7D26_464D_BECA_4F3806DB1FE1_.wvu.PrintArea" localSheetId="14" hidden="1">'Other Taxes &amp; Duties'!$A$1:$F$16</definedName>
    <definedName name="Z_E9F4E142_7D26_464D_BECA_4F3806DB1FE1_.wvu.PrintArea" localSheetId="17" hidden="1">'Q &amp; C'!$A$1:$F$38</definedName>
    <definedName name="Z_E9F4E142_7D26_464D_BECA_4F3806DB1FE1_.wvu.PrintArea" localSheetId="16" hidden="1">'Q &amp; C (2)'!$A$1:$F$44</definedName>
    <definedName name="Z_E9F4E142_7D26_464D_BECA_4F3806DB1FE1_.wvu.PrintArea" localSheetId="6" hidden="1">'Sch-1 '!$A$1:$N$34</definedName>
    <definedName name="Z_E9F4E142_7D26_464D_BECA_4F3806DB1FE1_.wvu.PrintArea" localSheetId="4" hidden="1">'Sch-1 dis'!$A$1:$G$84</definedName>
    <definedName name="Z_E9F4E142_7D26_464D_BECA_4F3806DB1FE1_.wvu.PrintArea" localSheetId="9" hidden="1">'Sch-2'!$A$1:$G$24</definedName>
    <definedName name="Z_E9F4E142_7D26_464D_BECA_4F3806DB1FE1_.wvu.PrintArea" localSheetId="5" hidden="1">'Sch-2 Dis'!$A$1:$F$62</definedName>
    <definedName name="Z_E9F4E142_7D26_464D_BECA_4F3806DB1FE1_.wvu.PrintArea" localSheetId="10" hidden="1">'Sch-3'!$A$1:$D$26</definedName>
    <definedName name="Z_E9F4E142_7D26_464D_BECA_4F3806DB1FE1_.wvu.PrintArea" localSheetId="7" hidden="1">'Sch-3 Dis'!$A$1:$F$87</definedName>
    <definedName name="Z_E9F4E142_7D26_464D_BECA_4F3806DB1FE1_.wvu.PrintArea" localSheetId="8" hidden="1">'Sch-4b'!$A$1:$Q$37</definedName>
    <definedName name="Z_E9F4E142_7D26_464D_BECA_4F3806DB1FE1_.wvu.PrintArea" localSheetId="11" hidden="1">'Sch-7 Dis'!$A$1:$G$28</definedName>
    <definedName name="Z_E9F4E142_7D26_464D_BECA_4F3806DB1FE1_.wvu.PrintTitles" localSheetId="6" hidden="1">'Sch-1 '!$13:$17</definedName>
    <definedName name="Z_E9F4E142_7D26_464D_BECA_4F3806DB1FE1_.wvu.PrintTitles" localSheetId="4" hidden="1">'Sch-1 dis'!$14:$16</definedName>
    <definedName name="Z_E9F4E142_7D26_464D_BECA_4F3806DB1FE1_.wvu.PrintTitles" localSheetId="9" hidden="1">'Sch-2'!$3:$13</definedName>
    <definedName name="Z_E9F4E142_7D26_464D_BECA_4F3806DB1FE1_.wvu.PrintTitles" localSheetId="5" hidden="1">'Sch-2 Dis'!$13:$15</definedName>
    <definedName name="Z_E9F4E142_7D26_464D_BECA_4F3806DB1FE1_.wvu.PrintTitles" localSheetId="10" hidden="1">'Sch-3'!$3:$13</definedName>
    <definedName name="Z_E9F4E142_7D26_464D_BECA_4F3806DB1FE1_.wvu.PrintTitles" localSheetId="7" hidden="1">'Sch-3 Dis'!$13:$15</definedName>
    <definedName name="Z_E9F4E142_7D26_464D_BECA_4F3806DB1FE1_.wvu.PrintTitles" localSheetId="11" hidden="1">'Sch-7 Dis'!$14:$14</definedName>
    <definedName name="Z_E9F4E142_7D26_464D_BECA_4F3806DB1FE1_.wvu.Rows" localSheetId="1" hidden="1">Cover!$7:$7</definedName>
    <definedName name="Z_E9F4E142_7D26_464D_BECA_4F3806DB1FE1_.wvu.Rows" localSheetId="11" hidden="1">'Sch-7 Dis'!$104:$222</definedName>
    <definedName name="Z_ECE9294F_C910_4036_88BC_B1F2176FB06B_.wvu.Cols" localSheetId="6" hidden="1">'Sch-1 '!$Q:$AC,'Sch-1 '!$AI:$AN</definedName>
    <definedName name="Z_ECE9294F_C910_4036_88BC_B1F2176FB06B_.wvu.Cols" localSheetId="9" hidden="1">'Sch-2'!$K:$R</definedName>
    <definedName name="Z_ECE9294F_C910_4036_88BC_B1F2176FB06B_.wvu.Cols" localSheetId="5" hidden="1">'Sch-2 Dis'!$K:$Q</definedName>
    <definedName name="Z_ECE9294F_C910_4036_88BC_B1F2176FB06B_.wvu.Cols" localSheetId="7" hidden="1">'Sch-3 Dis'!$AA:$AF</definedName>
    <definedName name="Z_ECE9294F_C910_4036_88BC_B1F2176FB06B_.wvu.Cols" localSheetId="11" hidden="1">'Sch-7 Dis'!$AD:$AJ</definedName>
    <definedName name="Z_ECE9294F_C910_4036_88BC_B1F2176FB06B_.wvu.FilterData" localSheetId="6" hidden="1">'Sch-1 '!$A$19:$N$28</definedName>
    <definedName name="Z_ECE9294F_C910_4036_88BC_B1F2176FB06B_.wvu.FilterData" localSheetId="4" hidden="1">'Sch-1 dis'!$A$16:$B$21</definedName>
    <definedName name="Z_ECE9294F_C910_4036_88BC_B1F2176FB06B_.wvu.FilterData" localSheetId="5" hidden="1">'Sch-2 Dis'!$A$15:$F$56</definedName>
    <definedName name="Z_ECE9294F_C910_4036_88BC_B1F2176FB06B_.wvu.FilterData" localSheetId="7" hidden="1">'Sch-3 Dis'!$A$15:$F$81</definedName>
    <definedName name="Z_ECE9294F_C910_4036_88BC_B1F2176FB06B_.wvu.PrintArea" localSheetId="15" hidden="1">'Bid Form 2nd Envelope'!$A$1:$F$68</definedName>
    <definedName name="Z_ECE9294F_C910_4036_88BC_B1F2176FB06B_.wvu.PrintArea" localSheetId="13"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2" hidden="1">Octroi!$A$1:$E$16</definedName>
    <definedName name="Z_ECE9294F_C910_4036_88BC_B1F2176FB06B_.wvu.PrintArea" localSheetId="14" hidden="1">'Other Taxes &amp; Duties'!$A$1:$F$16</definedName>
    <definedName name="Z_ECE9294F_C910_4036_88BC_B1F2176FB06B_.wvu.PrintArea" localSheetId="17" hidden="1">'Q &amp; C'!$A$1:$F$38</definedName>
    <definedName name="Z_ECE9294F_C910_4036_88BC_B1F2176FB06B_.wvu.PrintArea" localSheetId="16" hidden="1">'Q &amp; C (2)'!$A$1:$F$44</definedName>
    <definedName name="Z_ECE9294F_C910_4036_88BC_B1F2176FB06B_.wvu.PrintArea" localSheetId="6" hidden="1">'Sch-1 '!$A$1:$N$34</definedName>
    <definedName name="Z_ECE9294F_C910_4036_88BC_B1F2176FB06B_.wvu.PrintArea" localSheetId="4" hidden="1">'Sch-1 dis'!$A$1:$G$84</definedName>
    <definedName name="Z_ECE9294F_C910_4036_88BC_B1F2176FB06B_.wvu.PrintArea" localSheetId="9" hidden="1">'Sch-2'!$A$1:$G$24</definedName>
    <definedName name="Z_ECE9294F_C910_4036_88BC_B1F2176FB06B_.wvu.PrintArea" localSheetId="5" hidden="1">'Sch-2 Dis'!$A$1:$F$62</definedName>
    <definedName name="Z_ECE9294F_C910_4036_88BC_B1F2176FB06B_.wvu.PrintArea" localSheetId="10" hidden="1">'Sch-3'!$A$1:$D$26</definedName>
    <definedName name="Z_ECE9294F_C910_4036_88BC_B1F2176FB06B_.wvu.PrintArea" localSheetId="7" hidden="1">'Sch-3 Dis'!$A$1:$F$87</definedName>
    <definedName name="Z_ECE9294F_C910_4036_88BC_B1F2176FB06B_.wvu.PrintArea" localSheetId="8" hidden="1">'Sch-4b'!$A$1:$Q$37</definedName>
    <definedName name="Z_ECE9294F_C910_4036_88BC_B1F2176FB06B_.wvu.PrintArea" localSheetId="11" hidden="1">'Sch-7 Dis'!$A$1:$G$28</definedName>
    <definedName name="Z_ECE9294F_C910_4036_88BC_B1F2176FB06B_.wvu.PrintTitles" localSheetId="6" hidden="1">'Sch-1 '!$13:$17</definedName>
    <definedName name="Z_ECE9294F_C910_4036_88BC_B1F2176FB06B_.wvu.PrintTitles" localSheetId="4" hidden="1">'Sch-1 dis'!$14:$16</definedName>
    <definedName name="Z_ECE9294F_C910_4036_88BC_B1F2176FB06B_.wvu.PrintTitles" localSheetId="9" hidden="1">'Sch-2'!$3:$13</definedName>
    <definedName name="Z_ECE9294F_C910_4036_88BC_B1F2176FB06B_.wvu.PrintTitles" localSheetId="5" hidden="1">'Sch-2 Dis'!$13:$15</definedName>
    <definedName name="Z_ECE9294F_C910_4036_88BC_B1F2176FB06B_.wvu.PrintTitles" localSheetId="10" hidden="1">'Sch-3'!$3:$13</definedName>
    <definedName name="Z_ECE9294F_C910_4036_88BC_B1F2176FB06B_.wvu.PrintTitles" localSheetId="7" hidden="1">'Sch-3 Dis'!$13:$15</definedName>
    <definedName name="Z_ECE9294F_C910_4036_88BC_B1F2176FB06B_.wvu.PrintTitles" localSheetId="11" hidden="1">'Sch-7 Dis'!$14:$14</definedName>
    <definedName name="Z_ECE9294F_C910_4036_88BC_B1F2176FB06B_.wvu.Rows" localSheetId="1" hidden="1">Cover!$7:$7</definedName>
    <definedName name="Z_ECE9294F_C910_4036_88BC_B1F2176FB06B_.wvu.Rows" localSheetId="6" hidden="1">'Sch-1 '!#REF!</definedName>
    <definedName name="Z_ECE9294F_C910_4036_88BC_B1F2176FB06B_.wvu.Rows" localSheetId="11" hidden="1">'Sch-7 Dis'!$104:$222</definedName>
    <definedName name="Z_EE46BCD1_F715_4FA9_A5FC_1B125AD601E0_.wvu.Cols" localSheetId="6" hidden="1">'Sch-1 '!$Q:$AC,'Sch-1 '!$AI:$AN</definedName>
    <definedName name="Z_EE46BCD1_F715_4FA9_A5FC_1B125AD601E0_.wvu.Cols" localSheetId="9" hidden="1">'Sch-2'!$K:$R</definedName>
    <definedName name="Z_EE46BCD1_F715_4FA9_A5FC_1B125AD601E0_.wvu.Cols" localSheetId="5" hidden="1">'Sch-2 Dis'!$K:$Q</definedName>
    <definedName name="Z_EE46BCD1_F715_4FA9_A5FC_1B125AD601E0_.wvu.Cols" localSheetId="7" hidden="1">'Sch-3 Dis'!$AA:$AF</definedName>
    <definedName name="Z_EE46BCD1_F715_4FA9_A5FC_1B125AD601E0_.wvu.Cols" localSheetId="11" hidden="1">'Sch-7 Dis'!$AD:$AJ</definedName>
    <definedName name="Z_EE46BCD1_F715_4FA9_A5FC_1B125AD601E0_.wvu.FilterData" localSheetId="6" hidden="1">'Sch-1 '!$A$19:$N$28</definedName>
    <definedName name="Z_EE46BCD1_F715_4FA9_A5FC_1B125AD601E0_.wvu.FilterData" localSheetId="4" hidden="1">'Sch-1 dis'!$A$16:$B$21</definedName>
    <definedName name="Z_EE46BCD1_F715_4FA9_A5FC_1B125AD601E0_.wvu.FilterData" localSheetId="5" hidden="1">'Sch-2 Dis'!$A$15:$F$56</definedName>
    <definedName name="Z_EE46BCD1_F715_4FA9_A5FC_1B125AD601E0_.wvu.FilterData" localSheetId="7" hidden="1">'Sch-3 Dis'!$A$15:$F$81</definedName>
    <definedName name="Z_EE46BCD1_F715_4FA9_A5FC_1B125AD601E0_.wvu.PrintArea" localSheetId="15" hidden="1">'Bid Form 2nd Envelope'!$A$1:$F$68</definedName>
    <definedName name="Z_EE46BCD1_F715_4FA9_A5FC_1B125AD601E0_.wvu.PrintArea" localSheetId="13"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2" hidden="1">Octroi!$A$1:$E$16</definedName>
    <definedName name="Z_EE46BCD1_F715_4FA9_A5FC_1B125AD601E0_.wvu.PrintArea" localSheetId="14" hidden="1">'Other Taxes &amp; Duties'!$A$1:$F$16</definedName>
    <definedName name="Z_EE46BCD1_F715_4FA9_A5FC_1B125AD601E0_.wvu.PrintArea" localSheetId="17" hidden="1">'Q &amp; C'!$A$1:$F$38</definedName>
    <definedName name="Z_EE46BCD1_F715_4FA9_A5FC_1B125AD601E0_.wvu.PrintArea" localSheetId="16" hidden="1">'Q &amp; C (2)'!$A$1:$F$44</definedName>
    <definedName name="Z_EE46BCD1_F715_4FA9_A5FC_1B125AD601E0_.wvu.PrintArea" localSheetId="6" hidden="1">'Sch-1 '!$A$1:$N$34</definedName>
    <definedName name="Z_EE46BCD1_F715_4FA9_A5FC_1B125AD601E0_.wvu.PrintArea" localSheetId="4" hidden="1">'Sch-1 dis'!$A$1:$G$84</definedName>
    <definedName name="Z_EE46BCD1_F715_4FA9_A5FC_1B125AD601E0_.wvu.PrintArea" localSheetId="9" hidden="1">'Sch-2'!$A$1:$G$24</definedName>
    <definedName name="Z_EE46BCD1_F715_4FA9_A5FC_1B125AD601E0_.wvu.PrintArea" localSheetId="5" hidden="1">'Sch-2 Dis'!$A$1:$F$62</definedName>
    <definedName name="Z_EE46BCD1_F715_4FA9_A5FC_1B125AD601E0_.wvu.PrintArea" localSheetId="10" hidden="1">'Sch-3'!$A$1:$D$25</definedName>
    <definedName name="Z_EE46BCD1_F715_4FA9_A5FC_1B125AD601E0_.wvu.PrintArea" localSheetId="7" hidden="1">'Sch-3 Dis'!$A$1:$F$87</definedName>
    <definedName name="Z_EE46BCD1_F715_4FA9_A5FC_1B125AD601E0_.wvu.PrintArea" localSheetId="8" hidden="1">'Sch-4b'!$A$1:$Q$37</definedName>
    <definedName name="Z_EE46BCD1_F715_4FA9_A5FC_1B125AD601E0_.wvu.PrintArea" localSheetId="11" hidden="1">'Sch-7 Dis'!$A$1:$G$28</definedName>
    <definedName name="Z_EE46BCD1_F715_4FA9_A5FC_1B125AD601E0_.wvu.PrintTitles" localSheetId="6" hidden="1">'Sch-1 '!$13:$17</definedName>
    <definedName name="Z_EE46BCD1_F715_4FA9_A5FC_1B125AD601E0_.wvu.PrintTitles" localSheetId="4" hidden="1">'Sch-1 dis'!$14:$16</definedName>
    <definedName name="Z_EE46BCD1_F715_4FA9_A5FC_1B125AD601E0_.wvu.PrintTitles" localSheetId="9" hidden="1">'Sch-2'!$3:$13</definedName>
    <definedName name="Z_EE46BCD1_F715_4FA9_A5FC_1B125AD601E0_.wvu.PrintTitles" localSheetId="5" hidden="1">'Sch-2 Dis'!$13:$15</definedName>
    <definedName name="Z_EE46BCD1_F715_4FA9_A5FC_1B125AD601E0_.wvu.PrintTitles" localSheetId="10" hidden="1">'Sch-3'!$3:$13</definedName>
    <definedName name="Z_EE46BCD1_F715_4FA9_A5FC_1B125AD601E0_.wvu.PrintTitles" localSheetId="7" hidden="1">'Sch-3 Dis'!$13:$15</definedName>
    <definedName name="Z_EE46BCD1_F715_4FA9_A5FC_1B125AD601E0_.wvu.PrintTitles" localSheetId="11" hidden="1">'Sch-7 Dis'!$14:$14</definedName>
    <definedName name="Z_EE46BCD1_F715_4FA9_A5FC_1B125AD601E0_.wvu.Rows" localSheetId="1" hidden="1">Cover!$7:$7</definedName>
    <definedName name="Z_EE46BCD1_F715_4FA9_A5FC_1B125AD601E0_.wvu.Rows" localSheetId="11" hidden="1">'Sch-7 Dis'!$104:$222</definedName>
  </definedNames>
  <calcPr calcId="191028"/>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9" l="1"/>
  <c r="P20" i="9" s="1"/>
  <c r="Q20" i="9" s="1"/>
  <c r="N21" i="9"/>
  <c r="O21" i="9" s="1"/>
  <c r="N22" i="9"/>
  <c r="P22" i="9" s="1"/>
  <c r="Q22" i="9" s="1"/>
  <c r="N23" i="9"/>
  <c r="O23" i="9" s="1"/>
  <c r="N24" i="9"/>
  <c r="P24" i="9" s="1"/>
  <c r="Q24" i="9" s="1"/>
  <c r="N25" i="9"/>
  <c r="P25" i="9" s="1"/>
  <c r="Q25" i="9" s="1"/>
  <c r="D25" i="15" a="1"/>
  <c r="D25" i="15" s="1"/>
  <c r="D24" i="15" a="1"/>
  <c r="D24" i="15" s="1"/>
  <c r="B25" i="15"/>
  <c r="B24" i="15"/>
  <c r="B9" i="15"/>
  <c r="B8" i="15"/>
  <c r="A6" i="15"/>
  <c r="L33" i="9"/>
  <c r="L32" i="9"/>
  <c r="B9" i="9"/>
  <c r="B8" i="9"/>
  <c r="A6" i="13"/>
  <c r="P26" i="9"/>
  <c r="Q26" i="9" s="1"/>
  <c r="O25" i="9" l="1"/>
  <c r="O24" i="9"/>
  <c r="P21" i="9"/>
  <c r="Q21" i="9" s="1"/>
  <c r="O22" i="9"/>
  <c r="P23" i="9"/>
  <c r="Q23" i="9" s="1"/>
  <c r="O20" i="9"/>
  <c r="B7" i="4"/>
  <c r="B47" i="23"/>
  <c r="O26" i="9" l="1"/>
  <c r="D14" i="15" s="1"/>
  <c r="B6" i="23"/>
  <c r="B46" i="23"/>
  <c r="F15" i="13" l="1"/>
  <c r="F16" i="13" s="1"/>
  <c r="F44" i="23"/>
  <c r="F47" i="23"/>
  <c r="B10" i="4" l="1"/>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D14" i="25"/>
  <c r="M14" i="13"/>
  <c r="D15" i="25" s="1"/>
  <c r="F23" i="25" s="1"/>
  <c r="Q14"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K4" i="9"/>
  <c r="AK5" i="9"/>
  <c r="AK6" i="9"/>
  <c r="AK10"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I6" i="4"/>
  <c r="K6" i="4" s="1"/>
  <c r="H39" i="23" s="1"/>
  <c r="L6" i="4"/>
  <c r="M6" i="4"/>
  <c r="N6" i="4" s="1"/>
  <c r="AA6" i="4"/>
  <c r="L8" i="4"/>
  <c r="B9" i="4"/>
  <c r="A6" i="6" s="1"/>
  <c r="B14" i="4"/>
  <c r="B15" i="4"/>
  <c r="H31" i="4"/>
  <c r="G31" i="4" s="1"/>
  <c r="B2" i="2"/>
  <c r="F2" i="2"/>
  <c r="B3" i="2"/>
  <c r="A1" i="12" l="1"/>
  <c r="K31" i="25"/>
  <c r="O33" i="25"/>
  <c r="O32" i="25"/>
  <c r="O37" i="25"/>
  <c r="T76" i="6"/>
  <c r="F36" i="24"/>
  <c r="F18" i="24" s="1"/>
  <c r="O35" i="25"/>
  <c r="E16" i="21"/>
  <c r="E53" i="23"/>
  <c r="E16" i="20"/>
  <c r="F16" i="22"/>
  <c r="B26" i="24"/>
  <c r="J37" i="25"/>
  <c r="J35" i="25"/>
  <c r="J33" i="25"/>
  <c r="O31" i="25"/>
  <c r="I39" i="25" s="1"/>
  <c r="F35" i="24"/>
  <c r="F16" i="24" s="1"/>
  <c r="P30" i="12"/>
  <c r="K36" i="25"/>
  <c r="K34" i="25"/>
  <c r="K32" i="25"/>
  <c r="B15" i="23"/>
  <c r="A3" i="15"/>
  <c r="A3" i="9"/>
  <c r="Z2" i="6"/>
  <c r="Z2" i="23"/>
  <c r="Q20" i="12"/>
  <c r="Q31" i="12" s="1"/>
  <c r="S30" i="12"/>
  <c r="D16" i="15"/>
  <c r="O36" i="25"/>
  <c r="O34" i="25"/>
  <c r="F33" i="25"/>
  <c r="F15" i="25" s="1"/>
  <c r="F18" i="25" s="1"/>
  <c r="Q16" i="13"/>
  <c r="F71" i="6"/>
  <c r="B77" i="6"/>
  <c r="U1" i="6"/>
  <c r="U2" i="6" s="1"/>
  <c r="M16" i="13"/>
  <c r="B60" i="8"/>
  <c r="B25" i="18"/>
  <c r="B35" i="12"/>
  <c r="B85" i="10"/>
  <c r="E86" i="10"/>
  <c r="C25" i="18"/>
  <c r="E61" i="8"/>
  <c r="O35" i="12"/>
  <c r="D18" i="25"/>
  <c r="F22" i="25"/>
  <c r="B34" i="12"/>
  <c r="B84" i="10"/>
  <c r="B24" i="18"/>
  <c r="B59" i="8"/>
  <c r="B9" i="18"/>
  <c r="B112" i="18" s="1"/>
  <c r="B9" i="12"/>
  <c r="B9" i="10"/>
  <c r="B9" i="8"/>
  <c r="C24" i="18"/>
  <c r="E85" i="10"/>
  <c r="O34" i="12"/>
  <c r="E60" i="8"/>
  <c r="B11" i="12"/>
  <c r="B11" i="18"/>
  <c r="B114" i="18" s="1"/>
  <c r="B11" i="10"/>
  <c r="B11" i="8"/>
  <c r="B8" i="8"/>
  <c r="B8" i="18"/>
  <c r="B111" i="18" s="1"/>
  <c r="B8" i="12"/>
  <c r="B8" i="10"/>
  <c r="D4" i="25"/>
  <c r="A7" i="10"/>
  <c r="A7" i="18"/>
  <c r="A110" i="18" s="1"/>
  <c r="F72" i="6"/>
  <c r="B10" i="10"/>
  <c r="B10" i="12"/>
  <c r="B10" i="18"/>
  <c r="B113" i="18" s="1"/>
  <c r="A7" i="8"/>
  <c r="B10" i="8"/>
  <c r="A7" i="12"/>
  <c r="B2" i="4"/>
  <c r="A1" i="6"/>
  <c r="A1" i="13"/>
  <c r="A1" i="15"/>
  <c r="A1" i="18"/>
  <c r="A104" i="18" s="1"/>
  <c r="A1" i="9"/>
  <c r="A1" i="8"/>
  <c r="A1" i="10"/>
  <c r="A1" i="23"/>
  <c r="B1" i="4"/>
  <c r="A3" i="8"/>
  <c r="A3" i="12"/>
  <c r="A3" i="6"/>
  <c r="A3" i="10"/>
  <c r="A3" i="13"/>
  <c r="A38" i="25"/>
  <c r="A3" i="18"/>
  <c r="A106" i="18" s="1"/>
  <c r="P28" i="9" l="1"/>
  <c r="F37" i="24"/>
  <c r="F38" i="24" s="1"/>
  <c r="F17" i="24" s="1"/>
  <c r="F19" i="24" s="1"/>
  <c r="I41" i="25"/>
  <c r="F73" i="6"/>
  <c r="F75" i="6" s="1"/>
  <c r="Q76" i="6" s="1"/>
  <c r="A6" i="12"/>
  <c r="A6" i="10"/>
  <c r="A6" i="8"/>
  <c r="A6" i="18"/>
  <c r="A109" i="18" s="1"/>
  <c r="I40" i="25"/>
  <c r="D7" i="25"/>
  <c r="F7" i="25" s="1"/>
  <c r="F50" i="23"/>
  <c r="B53" i="23"/>
  <c r="B51" i="23"/>
  <c r="B52" i="23"/>
  <c r="B54" i="23"/>
  <c r="C50" i="23"/>
  <c r="AG6" i="23"/>
  <c r="AG9" i="23"/>
  <c r="AG7" i="23"/>
  <c r="AG8" i="23" s="1"/>
  <c r="O29" i="9" l="1"/>
  <c r="Q28" i="9"/>
  <c r="D7" i="24"/>
  <c r="F7" i="24" s="1"/>
  <c r="D20" i="25"/>
  <c r="F20" i="25" s="1"/>
  <c r="D8" i="24"/>
  <c r="F8" i="24" s="1"/>
  <c r="D8" i="25"/>
  <c r="F8" i="25" s="1"/>
  <c r="B41" i="23"/>
  <c r="H11" i="24" l="1"/>
  <c r="D11" i="24" s="1"/>
  <c r="F11" i="24" s="1"/>
  <c r="D18" i="15" l="1"/>
  <c r="D20" i="15" s="1"/>
  <c r="D6" i="25"/>
  <c r="AF3" i="18"/>
  <c r="AF7" i="18" s="1"/>
  <c r="AC3" i="10"/>
  <c r="AC7" i="10" s="1"/>
  <c r="M3" i="8"/>
  <c r="M7" i="8" s="1"/>
  <c r="D6" i="24"/>
  <c r="AK3" i="9"/>
  <c r="AK7" i="9" s="1"/>
  <c r="D15" i="24" l="1"/>
  <c r="L25" i="24" s="1"/>
  <c r="K25" i="24" s="1"/>
  <c r="B25" i="24" s="1"/>
  <c r="D14" i="24"/>
  <c r="L24" i="24" s="1"/>
  <c r="K24" i="24" s="1"/>
  <c r="B24" i="24" s="1"/>
  <c r="F6" i="24"/>
  <c r="F10" i="24" s="1"/>
  <c r="D10" i="24"/>
  <c r="D12" i="24" s="1"/>
  <c r="D10" i="25"/>
  <c r="F6" i="25"/>
  <c r="F10" i="25" s="1"/>
  <c r="F35" i="25"/>
  <c r="F36" i="25" s="1"/>
  <c r="F16" i="25" s="1"/>
  <c r="D19" i="24" l="1"/>
  <c r="D20" i="24" s="1"/>
  <c r="F12" i="25"/>
  <c r="F19" i="25"/>
  <c r="D12" i="25"/>
  <c r="D19" i="25"/>
  <c r="F12" i="24"/>
  <c r="F20" i="24"/>
  <c r="AB17" i="23" l="1"/>
  <c r="A1" i="26" s="1"/>
  <c r="A8" i="26" l="1"/>
  <c r="B8" i="26" s="1"/>
  <c r="D8" i="26" s="1"/>
  <c r="A10" i="26"/>
  <c r="B10" i="26" s="1"/>
  <c r="D10" i="26" s="1"/>
  <c r="A7" i="26"/>
  <c r="B7" i="26" s="1"/>
  <c r="D7" i="26" s="1"/>
  <c r="A9" i="26"/>
  <c r="B9" i="26" s="1"/>
  <c r="D9" i="26" s="1"/>
  <c r="A4" i="26"/>
  <c r="AC17" i="23" s="1"/>
  <c r="B17" i="23" s="1"/>
  <c r="A6" i="26"/>
  <c r="B6" i="26" s="1"/>
  <c r="A11" i="26"/>
  <c r="B11" i="26" s="1"/>
  <c r="D11"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<sst xmlns="http://schemas.openxmlformats.org/spreadsheetml/2006/main" count="823" uniqueCount="527">
  <si>
    <t>Package Name</t>
  </si>
  <si>
    <t>Package Code</t>
  </si>
  <si>
    <t>Specification No.</t>
  </si>
  <si>
    <t>ORIGINAL</t>
  </si>
  <si>
    <t>Price Schedules</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</si>
  <si>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</si>
  <si>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</si>
  <si>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</si>
  <si>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</si>
  <si>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</si>
  <si>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</si>
  <si>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</si>
  <si>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</si>
  <si>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</si>
  <si>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</si>
  <si>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</si>
  <si>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</si>
  <si>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</si>
  <si>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</si>
  <si>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</si>
  <si>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</si>
  <si>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</si>
  <si>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</si>
  <si>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</si>
  <si>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</si>
  <si>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</si>
  <si>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</si>
  <si>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</si>
  <si>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</si>
  <si>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</si>
  <si>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</si>
  <si>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</si>
  <si>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</si>
  <si>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</si>
  <si>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</si>
  <si>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</si>
  <si>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</si>
  <si>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</si>
  <si>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</si>
  <si>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</si>
  <si>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</si>
  <si>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</si>
  <si>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</si>
  <si>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</si>
  <si>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</si>
  <si>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</si>
  <si>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</si>
  <si>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</si>
  <si>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</si>
  <si>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</si>
  <si>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</si>
  <si>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</si>
  <si>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</si>
  <si>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</si>
  <si>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</si>
  <si>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</si>
  <si>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</si>
  <si>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</si>
  <si>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</si>
  <si>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</si>
  <si>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</si>
  <si>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</si>
  <si>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</si>
  <si>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</si>
  <si>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</si>
  <si>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</si>
  <si>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</si>
  <si>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</si>
  <si>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</si>
  <si>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</si>
  <si>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</si>
  <si>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</si>
  <si>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</si>
  <si>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</si>
  <si>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</si>
  <si>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</si>
  <si>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</si>
  <si>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</si>
  <si>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</si>
  <si>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</si>
  <si>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To:</t>
  </si>
  <si>
    <t>Contracts Services, 2nd Floor</t>
  </si>
  <si>
    <t>Name        :</t>
  </si>
  <si>
    <t>POWERGRID Energy Services Ltd</t>
  </si>
  <si>
    <t>Address    :</t>
  </si>
  <si>
    <t>Plot no. 42, Sector-44</t>
  </si>
  <si>
    <t>Gurugram (Haryana) -122003</t>
  </si>
  <si>
    <t>Direct</t>
  </si>
  <si>
    <t>All Prices are in Indian Rupees.</t>
  </si>
  <si>
    <t>Bought-Out</t>
  </si>
  <si>
    <t>SI. No.</t>
  </si>
  <si>
    <t>Activity Description</t>
  </si>
  <si>
    <t>Whether  rate of GST in column ‘4’ is confirmed. If not  indicate applicable rate of GST *</t>
  </si>
  <si>
    <t>Item  Description</t>
  </si>
  <si>
    <t>Unit</t>
  </si>
  <si>
    <t>Qty.</t>
  </si>
  <si>
    <t>Revaluation of J column</t>
  </si>
  <si>
    <t>Tax Calculation</t>
  </si>
  <si>
    <t>Total Ex-works Price including Type Test charges</t>
  </si>
  <si>
    <t>Note          :</t>
  </si>
  <si>
    <t>*</t>
  </si>
  <si>
    <t xml:space="preserve">Date: </t>
  </si>
  <si>
    <t>Printed Name   :</t>
  </si>
  <si>
    <t>Place:</t>
  </si>
  <si>
    <t>Designation   :</t>
  </si>
  <si>
    <t>(SCHEDULE OF RATES AND PRICES : EX-WORKS PRICES)</t>
  </si>
  <si>
    <t>Contract Services</t>
  </si>
  <si>
    <t>Power Grid Corporation of India Ltd.,</t>
  </si>
  <si>
    <t>"Saudamini", Plot No.-2</t>
  </si>
  <si>
    <t xml:space="preserve">Sector-29, </t>
  </si>
  <si>
    <t>Gurgaon (Haryana) - 122001</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</si>
  <si>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</si>
  <si>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</si>
  <si>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</si>
  <si>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</si>
  <si>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</si>
  <si>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</si>
  <si>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</si>
  <si>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</si>
  <si>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</si>
  <si>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</si>
  <si>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</si>
  <si>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</si>
  <si>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</si>
  <si>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 xml:space="preserve">Date          : </t>
  </si>
  <si>
    <t>Place         :</t>
  </si>
  <si>
    <t>Description</t>
  </si>
  <si>
    <t>Quantity</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</si>
  <si>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</si>
  <si>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</si>
  <si>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</si>
  <si>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</si>
  <si>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</si>
  <si>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</si>
  <si>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</si>
  <si>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</si>
  <si>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</si>
  <si>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</si>
  <si>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</si>
  <si>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</si>
  <si>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</si>
  <si>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</si>
  <si>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</si>
  <si>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</si>
  <si>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</si>
  <si>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</si>
  <si>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</si>
  <si>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PR No.</t>
  </si>
  <si>
    <t>Service Code</t>
  </si>
  <si>
    <t>SAC (Service Accounting Codes)</t>
  </si>
  <si>
    <t>Whether SAC in column '8’ is confirmed. If not  indicate applicable the SAC *</t>
  </si>
  <si>
    <t>Rate of GST applicable ( in %)</t>
  </si>
  <si>
    <t>Total GST as confirmed by Bidder</t>
  </si>
  <si>
    <t>Unit Erection Charges</t>
  </si>
  <si>
    <t>Total Erection Charges</t>
  </si>
  <si>
    <t>16 = 14 x 15</t>
  </si>
  <si>
    <t>Printed Name:</t>
  </si>
  <si>
    <t>(SCHEDULE OF RATES AND PRICES : ERECTION CHARGES)</t>
  </si>
  <si>
    <t>(a)</t>
  </si>
  <si>
    <t>Detailed Soil Investigation</t>
  </si>
  <si>
    <t>(b)</t>
  </si>
  <si>
    <t>All kinds of soil except fissured rock &amp; hard rock</t>
  </si>
  <si>
    <t>(e)</t>
  </si>
  <si>
    <t>River Crossing Location</t>
  </si>
  <si>
    <t>(f)</t>
  </si>
  <si>
    <t>Total Erection Price (A+B)</t>
  </si>
  <si>
    <t>PR No</t>
  </si>
  <si>
    <t>PR Line Item No</t>
  </si>
  <si>
    <t>Activity Header</t>
  </si>
  <si>
    <t>PR Activity No</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</si>
  <si>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</si>
  <si>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</si>
  <si>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</si>
  <si>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</si>
  <si>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</si>
  <si>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</si>
  <si>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</si>
  <si>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</si>
  <si>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(SUMMARY OF TAXES &amp; DUTIES APPLICABLE ON PLANT &amp; EQUIPMENT)</t>
  </si>
  <si>
    <t>Name     :</t>
  </si>
  <si>
    <t>Address :</t>
  </si>
  <si>
    <t>Sl. No.</t>
  </si>
  <si>
    <t>Item Nos.</t>
  </si>
  <si>
    <t>Rate of GST Applicable (%)</t>
  </si>
  <si>
    <t>Whether rate of GST in column '3' is confirmed. If not indicate applicable rate of GST #</t>
  </si>
  <si>
    <t>Total GST (INR)</t>
  </si>
  <si>
    <t>After Discount</t>
  </si>
  <si>
    <t>After MPDiscount</t>
  </si>
  <si>
    <t>1</t>
  </si>
  <si>
    <t>Excise Duty</t>
  </si>
  <si>
    <t>TOTAL GST ON SERVICES</t>
  </si>
  <si>
    <t>Sales Tax</t>
  </si>
  <si>
    <t>Grand Total after Discount</t>
  </si>
  <si>
    <t>Grand Total after MPD</t>
  </si>
  <si>
    <t>In case the bidder leaves the cell for confirmation of the GST rate "blank", the GST rate indicated by the Employer shall be deemed to be the one confirmed by the Bidder.</t>
  </si>
  <si>
    <t>Total Price (INR)</t>
  </si>
  <si>
    <t>(GRAND SUMMARY)</t>
  </si>
  <si>
    <t>TOTAL SCHEDULE NO. 1</t>
  </si>
  <si>
    <t>TOTAL SCHEDULE NO. 2</t>
  </si>
  <si>
    <t>4b</t>
  </si>
  <si>
    <t>TOTAL SCHEDULE NO. 4b</t>
  </si>
  <si>
    <t>Taxes and Duties</t>
  </si>
  <si>
    <t xml:space="preserve">Date : </t>
  </si>
  <si>
    <t>Place :</t>
  </si>
  <si>
    <t>Schedule 7</t>
  </si>
  <si>
    <t>As per lum-sum on Sch-7</t>
  </si>
  <si>
    <t>As per Percent on Sch-7</t>
  </si>
  <si>
    <t>SL. NO.</t>
  </si>
  <si>
    <t>Description of Test</t>
  </si>
  <si>
    <t>Unit Test Charge</t>
  </si>
  <si>
    <t>Total Test Charges (Rs.)</t>
  </si>
  <si>
    <t>Total Test Charges After Discount (Rs.)</t>
  </si>
  <si>
    <t>Total Test Charges After MPD (Rs.)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</si>
  <si>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</si>
  <si>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</si>
  <si>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</si>
  <si>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</si>
  <si>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</si>
  <si>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</si>
  <si>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</si>
  <si>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</si>
  <si>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</si>
  <si>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</si>
  <si>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Thanking you, we remain,</t>
  </si>
  <si>
    <t>Yours faithfully,</t>
  </si>
  <si>
    <t>Date :</t>
  </si>
  <si>
    <t>Printed Name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</si>
  <si>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</si>
  <si>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</si>
  <si>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</si>
  <si>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</si>
  <si>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</si>
  <si>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</si>
  <si>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</si>
  <si>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</si>
  <si>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</si>
  <si>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</si>
  <si>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</si>
  <si>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</si>
  <si>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</si>
  <si>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</si>
  <si>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</si>
  <si>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</si>
  <si>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</si>
  <si>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</si>
  <si>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</si>
  <si>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</si>
  <si>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</si>
  <si>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</si>
  <si>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</si>
  <si>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</si>
  <si>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</si>
  <si>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</si>
  <si>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</si>
  <si>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</si>
  <si>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</si>
  <si>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</si>
  <si>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</si>
  <si>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</si>
  <si>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</si>
  <si>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</si>
  <si>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</si>
  <si>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</si>
  <si>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</si>
  <si>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</si>
  <si>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</si>
  <si>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</si>
  <si>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</si>
  <si>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</si>
  <si>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</si>
  <si>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</si>
  <si>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</si>
  <si>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</si>
  <si>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</si>
  <si>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</si>
  <si>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</si>
  <si>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</si>
  <si>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</si>
  <si>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</si>
  <si>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</si>
  <si>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</si>
  <si>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</si>
  <si>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</si>
  <si>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</si>
  <si>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</si>
  <si>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Comprehensive Maintenance Charges</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</si>
  <si>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</si>
  <si>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</si>
  <si>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</si>
  <si>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</si>
  <si>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</si>
  <si>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</si>
  <si>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</si>
  <si>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</si>
  <si>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</si>
  <si>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</si>
  <si>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</si>
  <si>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</si>
  <si>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</si>
  <si>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</si>
  <si>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</si>
  <si>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</si>
  <si>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</si>
  <si>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</si>
  <si>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</si>
  <si>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</si>
  <si>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</si>
  <si>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</si>
  <si>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</si>
  <si>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</si>
  <si>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</si>
  <si>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</si>
  <si>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</si>
  <si>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</si>
  <si>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</si>
  <si>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</si>
  <si>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</si>
  <si>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</si>
  <si>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</si>
  <si>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</si>
  <si>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</si>
  <si>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</si>
  <si>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</si>
  <si>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</si>
  <si>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</si>
  <si>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</si>
  <si>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</si>
  <si>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</si>
  <si>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</si>
  <si>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</si>
  <si>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</si>
  <si>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</si>
  <si>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</si>
  <si>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</si>
  <si>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</si>
  <si>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</si>
  <si>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</si>
  <si>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</si>
  <si>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</si>
  <si>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</si>
  <si>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</si>
  <si>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</si>
  <si>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</si>
  <si>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</si>
  <si>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</si>
  <si>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</si>
  <si>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</si>
  <si>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</si>
  <si>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</si>
  <si>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</si>
  <si>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</si>
  <si>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</si>
  <si>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</si>
  <si>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</si>
  <si>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</si>
  <si>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</si>
  <si>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</si>
  <si>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</si>
  <si>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</si>
  <si>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</si>
  <si>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</si>
  <si>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</si>
  <si>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</si>
  <si>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</si>
  <si>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</si>
  <si>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</si>
  <si>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</si>
  <si>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</si>
  <si>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</si>
  <si>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</si>
  <si>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</si>
  <si>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</si>
  <si>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</si>
  <si>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</si>
  <si>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</si>
  <si>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</si>
  <si>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</si>
  <si>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</si>
  <si>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</si>
  <si>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</si>
  <si>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</si>
  <si>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</si>
  <si>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</si>
  <si>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</si>
  <si>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</si>
  <si>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</si>
  <si>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</si>
  <si>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</si>
  <si>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</si>
  <si>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</si>
  <si>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</si>
  <si>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</si>
  <si>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</si>
  <si>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</si>
  <si>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</si>
  <si>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</si>
  <si>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</si>
  <si>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</si>
  <si>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</si>
  <si>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</si>
  <si>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</si>
  <si>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</si>
  <si>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</si>
  <si>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</si>
  <si>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</si>
  <si>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</si>
  <si>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</si>
  <si>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</si>
  <si>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</si>
  <si>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</si>
  <si>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</si>
  <si>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</si>
  <si>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</si>
  <si>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</si>
  <si>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</si>
  <si>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</si>
  <si>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</si>
  <si>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</si>
  <si>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</si>
  <si>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</si>
  <si>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</si>
  <si>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</si>
  <si>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</si>
  <si>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</si>
  <si>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</si>
  <si>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</si>
  <si>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</si>
  <si>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</si>
  <si>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</si>
  <si>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</si>
  <si>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</si>
  <si>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</si>
  <si>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</si>
  <si>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</si>
  <si>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</si>
  <si>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</si>
  <si>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</si>
  <si>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</si>
  <si>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</si>
  <si>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</si>
  <si>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</si>
  <si>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</si>
  <si>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</si>
  <si>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</si>
  <si>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</si>
  <si>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</si>
  <si>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</si>
  <si>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</si>
  <si>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</si>
  <si>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</si>
  <si>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</si>
  <si>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</si>
  <si>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</si>
  <si>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</si>
  <si>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</si>
  <si>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</si>
  <si>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</si>
  <si>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</si>
  <si>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</si>
  <si>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</si>
  <si>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</si>
  <si>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</si>
  <si>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</si>
  <si>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</si>
  <si>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</si>
  <si>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</si>
  <si>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</si>
  <si>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</si>
  <si>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</si>
  <si>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</si>
  <si>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</si>
  <si>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</si>
  <si>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</si>
  <si>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</si>
  <si>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</si>
  <si>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</si>
  <si>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</si>
  <si>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</si>
  <si>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</si>
  <si>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</si>
  <si>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</si>
  <si>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</si>
  <si>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</si>
  <si>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</si>
  <si>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</si>
  <si>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</si>
  <si>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</si>
  <si>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</si>
  <si>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</si>
  <si>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</si>
  <si>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</si>
  <si>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</si>
  <si>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SM-01</t>
  </si>
  <si>
    <t xml:space="preserve">CC/NT/W-MISC/DOM/T00/25/07704	
</t>
  </si>
  <si>
    <t>Consortium</t>
  </si>
  <si>
    <t>Bidder’s Name and Address (Lead Partner) :</t>
  </si>
  <si>
    <t>GRAND TOTAL [1+2]</t>
  </si>
  <si>
    <t>Single phase whole current Smart Meter (5-30A or 10-60A) - Consumer Meter, Back-end IT Infra with associated works and requisite no. of polycarbonate seal and Meter box as per Specifications</t>
  </si>
  <si>
    <t>Three Phase whole current Smart Meter (10-60A or 20-100A) – Consumer Meter and Back-end IT Infra with associated works and requisite no. of polycarbonate seal  and Meter box as per Specifications  and Meter box as per Specifications</t>
  </si>
  <si>
    <t>Three phase LT-CT operated Smart Meter (0.5s, -/5A)– Consumer Meter with CTs, control cables, without DI provisions and Back-end IT Infra with associated works and requisite no. of polycarbonate seal  and Meter box as per Specifications</t>
  </si>
  <si>
    <t>Three phase LT-CT operated Smart Meter (0.5s, -/5A) – DT Meter with CTs, control cables, with DI provisions and Back-end IT Infra with associated works and requisite no. of polycarbonate seal and Meter box as per Specifications</t>
  </si>
  <si>
    <t>Three phase HT-CT operated Smart Meter (0.2s, -/1A) or (0.2s, -/5A) or (0.5s, -/5A) – DT Meter control cables, with DI provisions and Back-end IT Infra with associated works and requisite no. of polycarbonate seal and Meter box as per Specifications</t>
  </si>
  <si>
    <t>Three phase HT-CT operated Smart Meter (0.5s, -/1A) or (0.5s, -/5A) or (0.2s, -/1A)or(0.2s, -/5A) – Feeder Meter with control cables, with DI Provisions and Back-end IT Infra with associated works and requisite no. of polycarbonate seal and Meter box as per Specifications</t>
  </si>
  <si>
    <t>Nos.</t>
  </si>
  <si>
    <t>Unit rate for each category of meter for 93 months</t>
  </si>
  <si>
    <t>A</t>
  </si>
  <si>
    <t>B</t>
  </si>
  <si>
    <t>C</t>
  </si>
  <si>
    <t>D</t>
  </si>
  <si>
    <t>E</t>
  </si>
  <si>
    <t>F</t>
  </si>
  <si>
    <t>G</t>
  </si>
  <si>
    <t>H</t>
  </si>
  <si>
    <t>I=Gx93+H</t>
  </si>
  <si>
    <t>Total Cost (excluding cost)</t>
  </si>
  <si>
    <t>J=F x I</t>
  </si>
  <si>
    <t xml:space="preserve">Total GST on Services </t>
  </si>
  <si>
    <t>Service Charges</t>
  </si>
  <si>
    <t xml:space="preserve">Total Service Charges </t>
  </si>
  <si>
    <t>Schedule -3</t>
  </si>
  <si>
    <t>GRAND TOTAL</t>
  </si>
  <si>
    <t>Lumpsum payment per Unit (in INR/ meter) excluding GST#</t>
  </si>
  <si>
    <t># The Lumpsum payment is a fixed one time grant amount which shall be paid to the AMISP. The amount indicated is exclusive of GST</t>
  </si>
  <si>
    <t xml:space="preserve"> Unit Rate including all taxes and duties other than GST (in INR/ month/ meter) </t>
  </si>
  <si>
    <t>All the cells in Sch-3 is auto filled, therefore no cell is required to be filled up there.</t>
  </si>
  <si>
    <t xml:space="preserve">Fill up only green shaded cells in Sch-1 and Sch-2. </t>
  </si>
  <si>
    <t>APPOINTMENT OF ADVANCED METERING INFRASTRUCTURE (AMI) SERVICE PROVIDER FOR SMART PREPAID METERING IN ELECTRICITY DEPARTMENT OF ANDAMAN &amp; NICOBAR ISLANDS ADMINISTRATION (EDANA) ON DBFOOT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</si>
</sst>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00_-;\-&quot;£&quot;* #,##0.00_-;_-&quot;£&quot;* &quot;-&quot;??_-;_-@_-"/>
    <numFmt numFmtId="165" formatCode="_(* #,##0.00_);_(* \(#,##0.00\);_(* &quot;-&quot;??_);_(@_)"/>
    <numFmt numFmtId="166" formatCode="0.0"/>
    <numFmt numFmtId="167" formatCode="0.000"/>
    <numFmt numFmtId="168" formatCode="_(* #,##0.00_);_(* \(#,##0.00\);_(* \-??_);_(@_)"/>
    <numFmt numFmtId="169" formatCode="_(* #,##0_);_(* \(#,##0\);_(* \-??_);_(@_)"/>
    <numFmt numFmtId="170" formatCode="_(* #,##0.0_);_(* \(#,##0.0\);_(* \-??_);_(@_)"/>
    <numFmt numFmtId="171" formatCode="#,##0.0"/>
    <numFmt numFmtId="172" formatCode="0.00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81">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rgb="FF000000"/>
      <name val="Book Antiqua"/>
      <family val="1"/>
    </font>
    <font>
      <sz val="11"/>
      <color rgb="FF2E2B2B"/>
      <name val="Book Antiqua"/>
      <family val="1"/>
    </font>
    <font>
      <sz val="12"/>
      <color theme="1"/>
      <name val="Aptos"/>
      <family val="2"/>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000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style="medium">
        <color indexed="64"/>
      </left>
      <right/>
      <top style="thin">
        <color indexed="64"/>
      </top>
      <bottom style="thin">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s>
  <cellStyleXfs count="219">
    <xf numFmtId="0" fontId="0" fillId="0" borderId="0"/>
    <xf numFmtId="9" fontId="6" fillId="0" borderId="0"/>
    <xf numFmtId="9" fontId="57" fillId="0" borderId="0"/>
    <xf numFmtId="9" fontId="6" fillId="0" borderId="0"/>
    <xf numFmtId="9" fontId="65" fillId="0" borderId="0"/>
    <xf numFmtId="9" fontId="6" fillId="0" borderId="0"/>
    <xf numFmtId="164"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5"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1" fontId="8" fillId="0" borderId="1">
      <alignment horizontal="right"/>
    </xf>
    <xf numFmtId="171" fontId="58" fillId="0" borderId="1">
      <alignment horizontal="right"/>
    </xf>
    <xf numFmtId="171"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0" fillId="0" borderId="0"/>
    <xf numFmtId="37" fontId="10" fillId="0" borderId="0"/>
    <xf numFmtId="167" fontId="1" fillId="0" borderId="0"/>
    <xf numFmtId="167"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63"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16" fillId="0" borderId="0"/>
    <xf numFmtId="0" fontId="32" fillId="0" borderId="0"/>
    <xf numFmtId="0" fontId="1" fillId="0" borderId="0"/>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039">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198"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198" applyNumberFormat="1" applyFont="1" applyFill="1" applyBorder="1" applyAlignment="1" applyProtection="1">
      <alignment vertical="center" wrapText="1"/>
    </xf>
    <xf numFmtId="0" fontId="18" fillId="0" borderId="0" xfId="202" applyFont="1" applyAlignment="1" applyProtection="1">
      <alignment vertical="center"/>
      <protection hidden="1"/>
    </xf>
    <xf numFmtId="0" fontId="18" fillId="0" borderId="0" xfId="202" applyFont="1" applyProtection="1">
      <protection hidden="1"/>
    </xf>
    <xf numFmtId="0" fontId="1" fillId="0" borderId="0" xfId="202" applyProtection="1">
      <protection hidden="1"/>
    </xf>
    <xf numFmtId="0" fontId="4" fillId="0" borderId="0" xfId="202" applyFont="1" applyAlignment="1" applyProtection="1">
      <alignment vertical="center"/>
      <protection hidden="1"/>
    </xf>
    <xf numFmtId="0" fontId="4" fillId="0" borderId="6" xfId="202" applyFont="1" applyBorder="1" applyAlignment="1" applyProtection="1">
      <alignment vertical="center"/>
      <protection hidden="1"/>
    </xf>
    <xf numFmtId="0" fontId="4" fillId="0" borderId="7" xfId="202" applyFont="1" applyBorder="1" applyAlignment="1" applyProtection="1">
      <alignment vertical="center"/>
      <protection hidden="1"/>
    </xf>
    <xf numFmtId="0" fontId="4" fillId="0" borderId="8" xfId="202" applyFont="1" applyBorder="1" applyAlignment="1" applyProtection="1">
      <alignment vertical="center"/>
      <protection hidden="1"/>
    </xf>
    <xf numFmtId="0" fontId="4" fillId="0" borderId="5" xfId="202" applyFont="1" applyBorder="1" applyAlignment="1" applyProtection="1">
      <alignment vertical="center"/>
      <protection hidden="1"/>
    </xf>
    <xf numFmtId="0" fontId="4" fillId="0" borderId="9" xfId="202" applyFont="1" applyBorder="1" applyAlignment="1" applyProtection="1">
      <alignment vertical="center"/>
      <protection hidden="1"/>
    </xf>
    <xf numFmtId="0" fontId="22" fillId="0" borderId="7" xfId="202" applyFont="1" applyBorder="1" applyAlignment="1" applyProtection="1">
      <alignment vertical="center"/>
      <protection hidden="1"/>
    </xf>
    <xf numFmtId="0" fontId="1" fillId="0" borderId="0" xfId="202" applyAlignment="1" applyProtection="1">
      <alignment vertical="center"/>
      <protection hidden="1"/>
    </xf>
    <xf numFmtId="0" fontId="17" fillId="0" borderId="7" xfId="202" applyFont="1" applyBorder="1" applyAlignment="1" applyProtection="1">
      <alignment vertical="center"/>
      <protection hidden="1"/>
    </xf>
    <xf numFmtId="0" fontId="24" fillId="0" borderId="0" xfId="202" applyFont="1" applyAlignment="1" applyProtection="1">
      <alignment vertical="center"/>
      <protection hidden="1"/>
    </xf>
    <xf numFmtId="0" fontId="17" fillId="0" borderId="9" xfId="202" applyFont="1" applyBorder="1" applyAlignment="1" applyProtection="1">
      <alignment vertical="center"/>
      <protection hidden="1"/>
    </xf>
    <xf numFmtId="0" fontId="4" fillId="0" borderId="10" xfId="202" applyFont="1" applyBorder="1" applyAlignment="1" applyProtection="1">
      <alignment vertical="center"/>
      <protection hidden="1"/>
    </xf>
    <xf numFmtId="0" fontId="17" fillId="0" borderId="0" xfId="202" applyFont="1" applyAlignment="1" applyProtection="1">
      <alignment vertical="center"/>
      <protection hidden="1"/>
    </xf>
    <xf numFmtId="0" fontId="15" fillId="0" borderId="0" xfId="203" applyFont="1" applyAlignment="1" applyProtection="1">
      <alignment vertical="center"/>
      <protection hidden="1"/>
    </xf>
    <xf numFmtId="0" fontId="16" fillId="0" borderId="0" xfId="203" applyAlignment="1" applyProtection="1">
      <alignment vertical="center"/>
      <protection hidden="1"/>
    </xf>
    <xf numFmtId="0" fontId="16" fillId="0" borderId="0" xfId="203"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2" applyFont="1" applyAlignment="1" applyProtection="1">
      <alignment vertical="top"/>
      <protection hidden="1"/>
    </xf>
    <xf numFmtId="0" fontId="26" fillId="0" borderId="0" xfId="202" applyFont="1" applyAlignment="1" applyProtection="1">
      <alignment horizontal="center" vertical="center"/>
      <protection hidden="1"/>
    </xf>
    <xf numFmtId="0" fontId="15" fillId="0" borderId="0" xfId="202" applyFont="1" applyAlignment="1" applyProtection="1">
      <alignment vertical="center"/>
      <protection hidden="1"/>
    </xf>
    <xf numFmtId="0" fontId="16" fillId="0" borderId="0" xfId="202" applyFont="1" applyAlignment="1" applyProtection="1">
      <alignment vertical="center"/>
      <protection hidden="1"/>
    </xf>
    <xf numFmtId="0" fontId="15" fillId="0" borderId="0" xfId="205" applyFont="1" applyAlignment="1" applyProtection="1">
      <alignment vertical="top"/>
      <protection hidden="1"/>
    </xf>
    <xf numFmtId="0" fontId="16" fillId="0" borderId="0" xfId="202" applyFont="1" applyAlignment="1" applyProtection="1">
      <alignment vertical="top"/>
      <protection hidden="1"/>
    </xf>
    <xf numFmtId="0" fontId="26" fillId="0" borderId="0" xfId="202" applyFont="1" applyAlignment="1" applyProtection="1">
      <alignment vertical="center"/>
      <protection hidden="1"/>
    </xf>
    <xf numFmtId="177" fontId="15" fillId="0" borderId="11" xfId="202" applyNumberFormat="1" applyFont="1" applyBorder="1" applyAlignment="1" applyProtection="1">
      <alignment horizontal="center" vertical="center"/>
      <protection hidden="1"/>
    </xf>
    <xf numFmtId="0" fontId="16" fillId="0" borderId="13" xfId="202" applyFont="1" applyBorder="1" applyAlignment="1" applyProtection="1">
      <alignment vertical="center"/>
      <protection hidden="1"/>
    </xf>
    <xf numFmtId="0" fontId="15" fillId="0" borderId="0" xfId="202" applyFont="1" applyAlignment="1" applyProtection="1">
      <alignment vertical="center" wrapText="1"/>
      <protection hidden="1"/>
    </xf>
    <xf numFmtId="4" fontId="15" fillId="0" borderId="0" xfId="202" applyNumberFormat="1" applyFont="1" applyAlignment="1" applyProtection="1">
      <alignment vertical="center"/>
      <protection hidden="1"/>
    </xf>
    <xf numFmtId="0" fontId="16" fillId="0" borderId="0" xfId="202" applyFont="1" applyAlignment="1" applyProtection="1">
      <alignment horizontal="left" vertical="center" wrapText="1"/>
      <protection hidden="1"/>
    </xf>
    <xf numFmtId="0" fontId="16" fillId="0" borderId="0" xfId="202" applyFont="1" applyAlignment="1" applyProtection="1">
      <alignment horizontal="right" vertical="center"/>
      <protection hidden="1"/>
    </xf>
    <xf numFmtId="0" fontId="5" fillId="0" borderId="0" xfId="202" applyFont="1" applyAlignment="1" applyProtection="1">
      <alignment horizontal="center" vertical="top"/>
      <protection hidden="1"/>
    </xf>
    <xf numFmtId="0" fontId="15" fillId="0" borderId="5" xfId="202" applyFont="1" applyBorder="1" applyAlignment="1" applyProtection="1">
      <alignment vertical="top"/>
      <protection hidden="1"/>
    </xf>
    <xf numFmtId="0" fontId="15" fillId="0" borderId="11" xfId="202" applyFont="1" applyBorder="1" applyAlignment="1" applyProtection="1">
      <alignment horizontal="justify" vertical="top" wrapText="1"/>
      <protection hidden="1"/>
    </xf>
    <xf numFmtId="0" fontId="15" fillId="0" borderId="11" xfId="202" applyFont="1" applyBorder="1" applyAlignment="1" applyProtection="1">
      <alignment horizontal="right" vertical="center" wrapText="1" indent="5"/>
      <protection hidden="1"/>
    </xf>
    <xf numFmtId="0" fontId="16" fillId="0" borderId="13" xfId="202" applyFont="1" applyBorder="1" applyAlignment="1" applyProtection="1">
      <alignment horizontal="center" vertical="center"/>
      <protection hidden="1"/>
    </xf>
    <xf numFmtId="0" fontId="16" fillId="0" borderId="0" xfId="202" applyFont="1" applyAlignment="1" applyProtection="1">
      <alignment horizontal="left" vertical="center"/>
      <protection hidden="1"/>
    </xf>
    <xf numFmtId="0" fontId="4" fillId="0" borderId="0" xfId="202"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3"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2"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3" applyFont="1" applyAlignment="1" applyProtection="1">
      <alignment horizontal="left" vertical="center"/>
      <protection hidden="1"/>
    </xf>
    <xf numFmtId="4" fontId="15" fillId="0" borderId="11" xfId="202" applyNumberFormat="1" applyFont="1" applyBorder="1" applyAlignment="1" applyProtection="1">
      <alignment vertical="center"/>
      <protection hidden="1"/>
    </xf>
    <xf numFmtId="4" fontId="15" fillId="0" borderId="11" xfId="202" applyNumberFormat="1" applyFont="1" applyBorder="1" applyAlignment="1" applyProtection="1">
      <alignment vertical="center" wrapText="1"/>
      <protection hidden="1"/>
    </xf>
    <xf numFmtId="0" fontId="15" fillId="0" borderId="0" xfId="202" applyFont="1" applyAlignment="1" applyProtection="1">
      <alignment horizontal="left" vertical="top" wrapText="1"/>
      <protection hidden="1"/>
    </xf>
    <xf numFmtId="0" fontId="15" fillId="0" borderId="4" xfId="198" applyNumberFormat="1" applyFont="1" applyFill="1" applyBorder="1" applyAlignment="1" applyProtection="1">
      <alignment horizontal="center" vertical="center"/>
    </xf>
    <xf numFmtId="0" fontId="15" fillId="0" borderId="4" xfId="198" applyNumberFormat="1" applyFont="1" applyFill="1" applyBorder="1" applyAlignment="1" applyProtection="1">
      <alignment horizontal="center" vertical="center" wrapText="1"/>
    </xf>
    <xf numFmtId="0" fontId="27" fillId="0" borderId="0" xfId="0" applyFont="1" applyAlignment="1">
      <alignment vertical="center" wrapText="1"/>
    </xf>
    <xf numFmtId="0" fontId="15" fillId="0" borderId="0" xfId="0" applyFont="1" applyAlignment="1">
      <alignment horizontal="left" vertical="top"/>
    </xf>
    <xf numFmtId="0" fontId="15" fillId="0" borderId="11" xfId="202" applyFont="1" applyBorder="1" applyAlignment="1" applyProtection="1">
      <alignment horizontal="center" vertical="center" wrapText="1"/>
      <protection hidden="1"/>
    </xf>
    <xf numFmtId="0" fontId="16" fillId="0" borderId="0" xfId="202" applyFont="1" applyAlignment="1" applyProtection="1">
      <alignment horizontal="center" vertical="center"/>
      <protection hidden="1"/>
    </xf>
    <xf numFmtId="0" fontId="15" fillId="0" borderId="0" xfId="202" applyFont="1" applyAlignment="1" applyProtection="1">
      <alignment horizontal="left" vertical="center" wrapText="1"/>
      <protection hidden="1"/>
    </xf>
    <xf numFmtId="0" fontId="15" fillId="0" borderId="0" xfId="202" applyFont="1" applyAlignment="1" applyProtection="1">
      <alignment horizontal="right" vertical="center" wrapText="1"/>
      <protection hidden="1"/>
    </xf>
    <xf numFmtId="0" fontId="31"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1" applyNumberFormat="1" applyFont="1" applyFill="1" applyBorder="1" applyAlignment="1" applyProtection="1">
      <alignment vertical="center"/>
      <protection hidden="1"/>
    </xf>
    <xf numFmtId="0" fontId="1" fillId="0" borderId="0" xfId="201"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198" applyNumberFormat="1" applyFill="1" applyBorder="1" applyAlignment="1" applyProtection="1">
      <alignment vertical="center"/>
      <protection hidden="1"/>
    </xf>
    <xf numFmtId="0" fontId="16" fillId="0" borderId="0" xfId="198" applyNumberFormat="1" applyFill="1" applyBorder="1" applyAlignment="1" applyProtection="1">
      <alignment vertical="center" wrapText="1"/>
      <protection hidden="1"/>
    </xf>
    <xf numFmtId="0" fontId="4" fillId="0" borderId="0" xfId="201" applyFont="1" applyAlignment="1" applyProtection="1">
      <alignment vertical="center"/>
      <protection hidden="1"/>
    </xf>
    <xf numFmtId="0" fontId="4" fillId="0" borderId="0" xfId="201" applyFont="1" applyAlignment="1" applyProtection="1">
      <alignment vertical="center" wrapText="1"/>
      <protection hidden="1"/>
    </xf>
    <xf numFmtId="0" fontId="5" fillId="0" borderId="0" xfId="201" applyFont="1" applyAlignment="1" applyProtection="1">
      <alignment vertical="center"/>
      <protection hidden="1"/>
    </xf>
    <xf numFmtId="0" fontId="14" fillId="0" borderId="0" xfId="201" applyFont="1" applyAlignment="1" applyProtection="1">
      <alignment horizontal="center" vertical="center" wrapText="1"/>
      <protection hidden="1"/>
    </xf>
    <xf numFmtId="0" fontId="25" fillId="0" borderId="0" xfId="201" applyNumberFormat="1" applyFont="1" applyFill="1" applyBorder="1" applyAlignment="1" applyProtection="1">
      <alignment vertical="center" wrapText="1"/>
      <protection hidden="1"/>
    </xf>
    <xf numFmtId="0" fontId="5" fillId="0" borderId="0" xfId="201" applyFont="1" applyBorder="1" applyAlignment="1" applyProtection="1">
      <alignment horizontal="left" vertical="center"/>
      <protection hidden="1"/>
    </xf>
    <xf numFmtId="0" fontId="4" fillId="0" borderId="0" xfId="201"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7" fillId="0" borderId="0" xfId="201"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203"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9"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3"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1" fillId="0" borderId="0" xfId="197" applyAlignment="1" applyProtection="1">
      <alignment vertical="center"/>
      <protection hidden="1"/>
    </xf>
    <xf numFmtId="0" fontId="1" fillId="0" borderId="0" xfId="197" applyProtection="1">
      <protection hidden="1"/>
    </xf>
    <xf numFmtId="1" fontId="16" fillId="0" borderId="0" xfId="206" applyNumberFormat="1" applyFont="1" applyAlignment="1" applyProtection="1">
      <alignment vertical="center" wrapText="1"/>
      <protection hidden="1"/>
    </xf>
    <xf numFmtId="1" fontId="15" fillId="0" borderId="0" xfId="206"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 fillId="0" borderId="0" xfId="206" applyProtection="1">
      <protection hidden="1"/>
    </xf>
    <xf numFmtId="4" fontId="15" fillId="0" borderId="0" xfId="206" applyNumberFormat="1" applyFont="1" applyAlignment="1" applyProtection="1">
      <alignment horizontal="center" vertical="center" wrapText="1"/>
      <protection hidden="1"/>
    </xf>
    <xf numFmtId="0" fontId="17" fillId="0" borderId="0" xfId="206" applyFont="1" applyProtection="1">
      <protection hidden="1"/>
    </xf>
    <xf numFmtId="4" fontId="15" fillId="0" borderId="4" xfId="206" applyNumberFormat="1" applyFont="1" applyBorder="1" applyAlignment="1" applyProtection="1">
      <alignment horizontal="center" vertical="center" wrapText="1"/>
      <protection hidden="1"/>
    </xf>
    <xf numFmtId="1" fontId="15" fillId="0" borderId="4" xfId="206" applyNumberFormat="1" applyFont="1" applyBorder="1" applyAlignment="1" applyProtection="1">
      <alignment vertical="center" wrapText="1"/>
      <protection hidden="1"/>
    </xf>
    <xf numFmtId="4" fontId="15" fillId="0" borderId="4" xfId="206" applyNumberFormat="1" applyFont="1" applyBorder="1" applyAlignment="1" applyProtection="1">
      <alignment horizontal="right" vertical="center" wrapText="1"/>
      <protection hidden="1"/>
    </xf>
    <xf numFmtId="4" fontId="15" fillId="0" borderId="14" xfId="206" applyNumberFormat="1" applyFont="1" applyBorder="1" applyAlignment="1" applyProtection="1">
      <alignment horizontal="right" vertical="center" wrapText="1"/>
      <protection hidden="1"/>
    </xf>
    <xf numFmtId="4" fontId="16" fillId="0" borderId="15" xfId="206" applyNumberFormat="1" applyFont="1" applyBorder="1" applyAlignment="1" applyProtection="1">
      <alignment horizontal="right" vertical="center" wrapText="1"/>
      <protection hidden="1"/>
    </xf>
    <xf numFmtId="0" fontId="17" fillId="0" borderId="0" xfId="206" applyFont="1" applyAlignment="1" applyProtection="1">
      <alignment vertical="center"/>
      <protection hidden="1"/>
    </xf>
    <xf numFmtId="1" fontId="16" fillId="0" borderId="4" xfId="206" applyNumberFormat="1" applyFont="1" applyBorder="1" applyAlignment="1" applyProtection="1">
      <alignment horizontal="center" vertical="center" wrapText="1"/>
      <protection hidden="1"/>
    </xf>
    <xf numFmtId="0" fontId="15" fillId="0" borderId="14" xfId="206" applyFont="1" applyBorder="1" applyAlignment="1" applyProtection="1">
      <alignment vertical="center" wrapText="1"/>
      <protection hidden="1"/>
    </xf>
    <xf numFmtId="0" fontId="15" fillId="0" borderId="15" xfId="206" applyFont="1" applyBorder="1" applyAlignment="1" applyProtection="1">
      <alignment vertical="center" wrapText="1"/>
      <protection hidden="1"/>
    </xf>
    <xf numFmtId="4" fontId="16" fillId="0" borderId="4" xfId="206" applyNumberFormat="1" applyFont="1" applyBorder="1" applyAlignment="1" applyProtection="1">
      <alignment vertical="center" wrapText="1"/>
      <protection hidden="1"/>
    </xf>
    <xf numFmtId="4" fontId="15" fillId="0" borderId="1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3" fontId="17" fillId="0" borderId="0" xfId="206" applyNumberFormat="1" applyFont="1" applyProtection="1">
      <protection hidden="1"/>
    </xf>
    <xf numFmtId="4" fontId="16" fillId="0" borderId="4" xfId="206" applyNumberFormat="1" applyFont="1" applyBorder="1" applyAlignment="1" applyProtection="1">
      <alignment horizontal="right" vertical="center" wrapText="1"/>
      <protection hidden="1"/>
    </xf>
    <xf numFmtId="4" fontId="15" fillId="0" borderId="4" xfId="206" applyNumberFormat="1" applyFont="1" applyBorder="1" applyAlignment="1" applyProtection="1">
      <alignment vertical="center" wrapText="1"/>
      <protection hidden="1"/>
    </xf>
    <xf numFmtId="4" fontId="15" fillId="0" borderId="15" xfId="206" applyNumberFormat="1" applyFont="1" applyBorder="1" applyAlignment="1" applyProtection="1">
      <alignment vertical="center" wrapText="1"/>
      <protection hidden="1"/>
    </xf>
    <xf numFmtId="0" fontId="15" fillId="2" borderId="14" xfId="206" applyFont="1" applyFill="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179" fontId="17" fillId="0" borderId="0" xfId="206" applyNumberFormat="1" applyFont="1" applyProtection="1">
      <protection hidden="1"/>
    </xf>
    <xf numFmtId="0" fontId="16" fillId="0" borderId="15" xfId="206" applyFont="1" applyBorder="1" applyAlignment="1" applyProtection="1">
      <alignment horizontal="center" vertical="center" wrapText="1"/>
      <protection hidden="1"/>
    </xf>
    <xf numFmtId="3" fontId="16" fillId="0" borderId="14" xfId="206" applyNumberFormat="1" applyFont="1" applyBorder="1" applyAlignment="1" applyProtection="1">
      <alignment horizontal="right" vertical="center" wrapText="1"/>
      <protection hidden="1"/>
    </xf>
    <xf numFmtId="3" fontId="15" fillId="0" borderId="14" xfId="206"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6" applyNumberFormat="1" applyFont="1" applyBorder="1" applyAlignment="1" applyProtection="1">
      <alignment horizontal="center" vertical="center" wrapText="1"/>
      <protection hidden="1"/>
    </xf>
    <xf numFmtId="4" fontId="15" fillId="0" borderId="15" xfId="206" applyNumberFormat="1" applyFont="1" applyBorder="1" applyAlignment="1" applyProtection="1">
      <alignment horizontal="right" vertical="center" wrapText="1"/>
      <protection hidden="1"/>
    </xf>
    <xf numFmtId="1" fontId="15" fillId="0" borderId="6" xfId="206" applyNumberFormat="1" applyFont="1" applyBorder="1" applyAlignment="1" applyProtection="1">
      <alignment horizontal="center" vertical="center" wrapText="1"/>
      <protection hidden="1"/>
    </xf>
    <xf numFmtId="0" fontId="16" fillId="0" borderId="0" xfId="206" applyFont="1" applyAlignment="1" applyProtection="1">
      <alignment horizontal="justify" vertical="center" wrapText="1"/>
      <protection hidden="1"/>
    </xf>
    <xf numFmtId="1" fontId="16" fillId="0" borderId="6" xfId="206" applyNumberFormat="1" applyFont="1" applyBorder="1" applyAlignment="1" applyProtection="1">
      <alignment horizontal="left" vertical="center" wrapText="1" indent="3"/>
      <protection hidden="1"/>
    </xf>
    <xf numFmtId="3" fontId="16" fillId="0" borderId="7" xfId="206" applyNumberFormat="1" applyFont="1" applyBorder="1" applyAlignment="1" applyProtection="1">
      <alignment horizontal="right" vertical="center" wrapText="1"/>
      <protection hidden="1"/>
    </xf>
    <xf numFmtId="4" fontId="16" fillId="0" borderId="7" xfId="206" applyNumberFormat="1" applyFont="1" applyBorder="1" applyAlignment="1" applyProtection="1">
      <alignment horizontal="right" vertical="center" wrapText="1"/>
      <protection hidden="1"/>
    </xf>
    <xf numFmtId="4" fontId="16" fillId="0" borderId="0" xfId="206" applyNumberFormat="1" applyFont="1" applyAlignment="1" applyProtection="1">
      <alignment vertical="center" wrapText="1"/>
      <protection hidden="1"/>
    </xf>
    <xf numFmtId="1" fontId="15" fillId="0" borderId="6" xfId="206" applyNumberFormat="1" applyFont="1" applyBorder="1" applyAlignment="1" applyProtection="1">
      <alignment horizontal="center" vertical="top" wrapText="1"/>
      <protection hidden="1"/>
    </xf>
    <xf numFmtId="0" fontId="35" fillId="0" borderId="0" xfId="202" applyFont="1" applyAlignment="1" applyProtection="1">
      <alignment vertical="top"/>
      <protection hidden="1"/>
    </xf>
    <xf numFmtId="0" fontId="32" fillId="0" borderId="0" xfId="196" applyProtection="1">
      <protection hidden="1"/>
    </xf>
    <xf numFmtId="0" fontId="36" fillId="0" borderId="0" xfId="196" applyFont="1" applyAlignment="1" applyProtection="1">
      <alignment horizontal="center" vertical="center" wrapText="1"/>
      <protection hidden="1"/>
    </xf>
    <xf numFmtId="0" fontId="16" fillId="0" borderId="0" xfId="196" applyFont="1" applyAlignment="1" applyProtection="1">
      <alignment vertical="center"/>
      <protection hidden="1"/>
    </xf>
    <xf numFmtId="0" fontId="15" fillId="0" borderId="0" xfId="196" applyFont="1" applyAlignment="1" applyProtection="1">
      <alignment horizontal="center" vertical="center"/>
      <protection hidden="1"/>
    </xf>
    <xf numFmtId="0" fontId="16" fillId="0" borderId="0" xfId="196" applyFont="1" applyAlignment="1" applyProtection="1">
      <alignment horizontal="justify" vertical="center"/>
      <protection hidden="1"/>
    </xf>
    <xf numFmtId="0" fontId="32" fillId="0" borderId="0" xfId="196" applyAlignment="1" applyProtection="1">
      <alignment vertical="center"/>
      <protection hidden="1"/>
    </xf>
    <xf numFmtId="0" fontId="16" fillId="0" borderId="0" xfId="196" applyFont="1" applyAlignment="1" applyProtection="1">
      <alignment horizontal="center" vertical="center"/>
      <protection hidden="1"/>
    </xf>
    <xf numFmtId="0" fontId="16" fillId="0" borderId="0" xfId="196" applyFont="1" applyProtection="1">
      <protection hidden="1"/>
    </xf>
    <xf numFmtId="0" fontId="16" fillId="0" borderId="0" xfId="196" applyFont="1" applyAlignment="1" applyProtection="1">
      <alignment vertical="center" wrapText="1"/>
      <protection hidden="1"/>
    </xf>
    <xf numFmtId="0" fontId="16" fillId="0" borderId="16" xfId="196" applyFont="1" applyBorder="1" applyAlignment="1" applyProtection="1">
      <alignment vertical="center"/>
      <protection hidden="1"/>
    </xf>
    <xf numFmtId="0" fontId="16" fillId="0" borderId="17" xfId="196" applyFont="1" applyBorder="1" applyAlignment="1" applyProtection="1">
      <alignment vertical="center"/>
      <protection hidden="1"/>
    </xf>
    <xf numFmtId="0" fontId="16" fillId="0" borderId="18" xfId="196" applyFont="1" applyBorder="1" applyAlignment="1" applyProtection="1">
      <alignment vertical="center"/>
      <protection hidden="1"/>
    </xf>
    <xf numFmtId="0" fontId="16" fillId="0" borderId="19" xfId="196" applyFont="1" applyBorder="1" applyAlignment="1" applyProtection="1">
      <alignment vertical="center"/>
      <protection hidden="1"/>
    </xf>
    <xf numFmtId="0" fontId="16" fillId="0" borderId="20" xfId="196" applyFont="1" applyBorder="1" applyAlignment="1" applyProtection="1">
      <alignment vertical="center"/>
      <protection hidden="1"/>
    </xf>
    <xf numFmtId="0" fontId="16" fillId="0" borderId="21" xfId="196" applyFont="1" applyBorder="1" applyAlignment="1" applyProtection="1">
      <alignment vertical="center"/>
      <protection hidden="1"/>
    </xf>
    <xf numFmtId="0" fontId="16" fillId="0" borderId="8" xfId="196" applyFont="1" applyBorder="1" applyAlignment="1" applyProtection="1">
      <alignment vertical="center"/>
      <protection hidden="1"/>
    </xf>
    <xf numFmtId="0" fontId="16" fillId="0" borderId="9" xfId="196" applyFont="1" applyBorder="1" applyAlignment="1" applyProtection="1">
      <alignment vertical="center"/>
      <protection hidden="1"/>
    </xf>
    <xf numFmtId="0" fontId="16" fillId="0" borderId="14" xfId="196" applyFont="1" applyBorder="1" applyAlignment="1" applyProtection="1">
      <alignment horizontal="left" vertical="center"/>
      <protection hidden="1"/>
    </xf>
    <xf numFmtId="0" fontId="16" fillId="0" borderId="15" xfId="196" applyFont="1" applyBorder="1" applyAlignment="1" applyProtection="1">
      <alignment horizontal="left" vertical="center"/>
      <protection hidden="1"/>
    </xf>
    <xf numFmtId="0" fontId="16" fillId="0" borderId="0" xfId="196" applyFont="1" applyAlignment="1" applyProtection="1">
      <alignment horizontal="left" vertical="center"/>
      <protection hidden="1"/>
    </xf>
    <xf numFmtId="0" fontId="15" fillId="0" borderId="0" xfId="198" applyNumberFormat="1" applyFont="1" applyFill="1" applyBorder="1" applyAlignment="1" applyProtection="1">
      <alignment horizontal="left" vertical="center"/>
    </xf>
    <xf numFmtId="0" fontId="15" fillId="0" borderId="0" xfId="203" applyFont="1" applyAlignment="1" applyProtection="1">
      <alignment vertical="top"/>
      <protection hidden="1"/>
    </xf>
    <xf numFmtId="0" fontId="37" fillId="0" borderId="0" xfId="196" applyFont="1" applyAlignment="1" applyProtection="1">
      <alignment vertical="center"/>
      <protection hidden="1"/>
    </xf>
    <xf numFmtId="0" fontId="37" fillId="0" borderId="0" xfId="196" applyFont="1" applyProtection="1">
      <protection hidden="1"/>
    </xf>
    <xf numFmtId="0" fontId="31" fillId="0" borderId="0" xfId="0" applyFont="1" applyProtection="1">
      <protection hidden="1"/>
    </xf>
    <xf numFmtId="0" fontId="31" fillId="0" borderId="0" xfId="0" applyFont="1" applyAlignment="1">
      <alignment vertical="center"/>
    </xf>
    <xf numFmtId="0" fontId="15" fillId="0" borderId="0" xfId="0" applyFont="1" applyAlignment="1" applyProtection="1">
      <alignment horizontal="left" vertical="center"/>
      <protection hidden="1"/>
    </xf>
    <xf numFmtId="3" fontId="22" fillId="0" borderId="13" xfId="202"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1" fillId="0" borderId="0" xfId="0" applyFont="1" applyAlignment="1">
      <alignment horizontal="left" vertical="center"/>
    </xf>
    <xf numFmtId="10" fontId="31" fillId="0" borderId="0" xfId="0" applyNumberFormat="1" applyFont="1" applyAlignment="1">
      <alignment horizontal="center" vertical="center"/>
    </xf>
    <xf numFmtId="0" fontId="26" fillId="0" borderId="0" xfId="0" applyFont="1" applyAlignment="1">
      <alignment vertical="center"/>
    </xf>
    <xf numFmtId="0" fontId="31" fillId="0" borderId="0" xfId="203" applyFont="1" applyAlignment="1" applyProtection="1">
      <alignment vertical="center"/>
      <protection hidden="1"/>
    </xf>
    <xf numFmtId="0" fontId="31" fillId="0" borderId="0" xfId="0" applyFont="1" applyAlignment="1" applyProtection="1">
      <alignment vertical="center"/>
      <protection hidden="1"/>
    </xf>
    <xf numFmtId="0" fontId="26" fillId="0" borderId="0" xfId="198"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1" fillId="0" borderId="0" xfId="198" applyNumberFormat="1" applyFont="1" applyFill="1" applyBorder="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horizontal="justify" vertical="center"/>
      <protection hidden="1"/>
    </xf>
    <xf numFmtId="0" fontId="31" fillId="0" borderId="0" xfId="0" applyFont="1" applyAlignment="1" applyProtection="1">
      <alignment horizontal="center" vertical="center"/>
      <protection hidden="1"/>
    </xf>
    <xf numFmtId="0" fontId="31" fillId="0" borderId="0" xfId="198" applyNumberFormat="1" applyFont="1" applyFill="1" applyBorder="1" applyAlignment="1" applyProtection="1">
      <alignment vertical="center"/>
      <protection hidden="1"/>
    </xf>
    <xf numFmtId="0" fontId="31" fillId="0" borderId="0" xfId="0" applyFont="1" applyAlignment="1" applyProtection="1">
      <alignment horizontal="left" vertical="center" indent="1"/>
      <protection hidden="1"/>
    </xf>
    <xf numFmtId="0" fontId="31" fillId="0" borderId="0" xfId="203" applyFont="1" applyAlignment="1" applyProtection="1">
      <alignment horizontal="left" vertical="center" indent="1"/>
      <protection hidden="1"/>
    </xf>
    <xf numFmtId="0" fontId="31" fillId="0" borderId="0" xfId="203" applyFont="1" applyAlignment="1" applyProtection="1">
      <alignment horizontal="left" vertical="center"/>
      <protection hidden="1"/>
    </xf>
    <xf numFmtId="0" fontId="26" fillId="0" borderId="0" xfId="203"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198" applyNumberFormat="1" applyFont="1" applyFill="1" applyBorder="1" applyAlignment="1" applyProtection="1">
      <alignment vertical="center" wrapText="1"/>
      <protection hidden="1"/>
    </xf>
    <xf numFmtId="0" fontId="31" fillId="0" borderId="0" xfId="208" applyFont="1" applyFill="1" applyBorder="1" applyAlignment="1" applyProtection="1">
      <alignment vertical="center" wrapText="1"/>
      <protection hidden="1"/>
    </xf>
    <xf numFmtId="0" fontId="31" fillId="0" borderId="0" xfId="208" applyNumberFormat="1" applyFont="1" applyFill="1" applyBorder="1" applyAlignment="1" applyProtection="1">
      <alignment horizontal="center" vertical="center" wrapText="1"/>
      <protection hidden="1"/>
    </xf>
    <xf numFmtId="3" fontId="31" fillId="0" borderId="0" xfId="208" applyNumberFormat="1" applyFont="1" applyFill="1" applyBorder="1" applyAlignment="1" applyProtection="1">
      <alignment horizontal="left" vertical="center" wrapText="1"/>
      <protection hidden="1"/>
    </xf>
    <xf numFmtId="0" fontId="31" fillId="0" borderId="0" xfId="208" applyFont="1" applyFill="1" applyBorder="1" applyAlignment="1" applyProtection="1">
      <alignment horizontal="center" vertical="center" wrapText="1"/>
      <protection hidden="1"/>
    </xf>
    <xf numFmtId="166" fontId="26" fillId="0" borderId="0" xfId="208" applyNumberFormat="1" applyFont="1" applyFill="1" applyBorder="1" applyAlignment="1" applyProtection="1">
      <alignment horizontal="center" vertical="center" wrapText="1"/>
      <protection hidden="1"/>
    </xf>
    <xf numFmtId="166" fontId="31" fillId="0" borderId="0" xfId="208" applyNumberFormat="1" applyFont="1" applyFill="1" applyBorder="1" applyAlignment="1" applyProtection="1">
      <alignment horizontal="center" vertical="center" wrapText="1"/>
      <protection hidden="1"/>
    </xf>
    <xf numFmtId="0" fontId="31" fillId="0" borderId="0" xfId="208" applyNumberFormat="1" applyFont="1" applyFill="1" applyBorder="1" applyAlignment="1" applyProtection="1">
      <alignment vertical="center" wrapText="1"/>
      <protection hidden="1"/>
    </xf>
    <xf numFmtId="0" fontId="31" fillId="0" borderId="0" xfId="208" applyFont="1" applyFill="1" applyBorder="1" applyAlignment="1" applyProtection="1">
      <alignment horizontal="left" vertical="center" wrapText="1"/>
      <protection hidden="1"/>
    </xf>
    <xf numFmtId="0" fontId="26" fillId="0" borderId="0" xfId="208" applyFont="1" applyFill="1" applyBorder="1" applyAlignment="1" applyProtection="1">
      <alignment vertical="center" wrapText="1"/>
      <protection hidden="1"/>
    </xf>
    <xf numFmtId="10" fontId="31" fillId="0" borderId="0" xfId="0" applyNumberFormat="1" applyFont="1" applyAlignment="1" applyProtection="1">
      <alignment horizontal="center" vertical="center"/>
      <protection hidden="1"/>
    </xf>
    <xf numFmtId="4" fontId="31" fillId="0" borderId="0" xfId="198" applyNumberFormat="1" applyFont="1" applyFill="1" applyBorder="1" applyAlignment="1" applyProtection="1">
      <alignment vertical="center"/>
      <protection hidden="1"/>
    </xf>
    <xf numFmtId="0" fontId="31"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1" fillId="0" borderId="0" xfId="202" applyFont="1" applyAlignment="1" applyProtection="1">
      <alignment vertical="center"/>
      <protection hidden="1"/>
    </xf>
    <xf numFmtId="0" fontId="31" fillId="0" borderId="0" xfId="202" applyFont="1" applyAlignment="1" applyProtection="1">
      <alignment horizontal="right" vertical="center"/>
      <protection hidden="1"/>
    </xf>
    <xf numFmtId="0" fontId="31" fillId="0" borderId="0" xfId="202" applyFont="1" applyAlignment="1" applyProtection="1">
      <alignment horizontal="left" vertical="center"/>
      <protection hidden="1"/>
    </xf>
    <xf numFmtId="180" fontId="31" fillId="0" borderId="0" xfId="0" applyNumberFormat="1" applyFont="1" applyAlignment="1" applyProtection="1">
      <alignment horizontal="center" vertical="center"/>
      <protection hidden="1"/>
    </xf>
    <xf numFmtId="2" fontId="31" fillId="0" borderId="0" xfId="203" applyNumberFormat="1" applyFont="1" applyAlignment="1" applyProtection="1">
      <alignment vertical="center"/>
      <protection hidden="1"/>
    </xf>
    <xf numFmtId="2" fontId="31"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8" applyFont="1" applyFill="1" applyBorder="1" applyAlignment="1" applyProtection="1">
      <alignment vertical="center"/>
      <protection hidden="1"/>
    </xf>
    <xf numFmtId="0" fontId="31" fillId="0" borderId="0" xfId="208" applyNumberFormat="1" applyFont="1" applyFill="1" applyBorder="1" applyAlignment="1" applyProtection="1">
      <alignment horizontal="right" vertical="center" wrapText="1"/>
      <protection hidden="1"/>
    </xf>
    <xf numFmtId="2"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horizontal="right" vertical="center"/>
      <protection hidden="1"/>
    </xf>
    <xf numFmtId="0" fontId="31" fillId="0" borderId="0" xfId="208" applyFont="1" applyFill="1" applyBorder="1" applyAlignment="1" applyProtection="1">
      <alignment horizontal="justify" vertical="center" wrapText="1"/>
      <protection hidden="1"/>
    </xf>
    <xf numFmtId="169"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wrapText="1"/>
      <protection hidden="1"/>
    </xf>
    <xf numFmtId="0" fontId="31" fillId="0" borderId="0" xfId="0" applyFont="1" applyAlignment="1" applyProtection="1">
      <alignment vertical="center" wrapText="1"/>
      <protection hidden="1"/>
    </xf>
    <xf numFmtId="0" fontId="31" fillId="0" borderId="0" xfId="208" applyNumberFormat="1" applyFont="1" applyFill="1" applyBorder="1" applyAlignment="1" applyProtection="1">
      <alignment horizontal="left" vertical="center"/>
      <protection hidden="1"/>
    </xf>
    <xf numFmtId="168"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9" fontId="31" fillId="0" borderId="0" xfId="11" applyNumberFormat="1" applyFont="1" applyFill="1" applyBorder="1" applyAlignment="1" applyProtection="1">
      <alignment horizontal="center" vertical="center"/>
      <protection hidden="1"/>
    </xf>
    <xf numFmtId="172" fontId="31" fillId="0" borderId="0" xfId="208" quotePrefix="1" applyNumberFormat="1" applyFont="1" applyFill="1" applyBorder="1" applyAlignment="1" applyProtection="1">
      <alignment horizontal="left" vertical="center" wrapText="1"/>
      <protection hidden="1"/>
    </xf>
    <xf numFmtId="172" fontId="31" fillId="0" borderId="0" xfId="208" applyNumberFormat="1" applyFont="1" applyFill="1" applyBorder="1" applyAlignment="1" applyProtection="1">
      <alignment horizontal="left" vertical="center" wrapText="1"/>
      <protection hidden="1"/>
    </xf>
    <xf numFmtId="166" fontId="31" fillId="0" borderId="0" xfId="208" applyNumberFormat="1" applyFont="1" applyFill="1" applyBorder="1" applyAlignment="1" applyProtection="1">
      <alignment horizontal="left" vertical="center" wrapText="1"/>
      <protection hidden="1"/>
    </xf>
    <xf numFmtId="0" fontId="31" fillId="0" borderId="0" xfId="208" applyFont="1" applyFill="1" applyBorder="1" applyAlignment="1" applyProtection="1">
      <alignment horizontal="right" vertical="center" wrapText="1"/>
      <protection hidden="1"/>
    </xf>
    <xf numFmtId="0" fontId="26" fillId="0" borderId="0" xfId="208" applyFont="1" applyFill="1" applyBorder="1" applyAlignment="1" applyProtection="1">
      <alignment horizontal="center" vertical="center" wrapText="1"/>
      <protection hidden="1"/>
    </xf>
    <xf numFmtId="0" fontId="31" fillId="0" borderId="0" xfId="208" applyNumberFormat="1" applyFont="1" applyFill="1" applyBorder="1" applyAlignment="1" applyProtection="1">
      <alignment horizontal="center" vertical="center"/>
      <protection hidden="1"/>
    </xf>
    <xf numFmtId="0" fontId="31" fillId="0" borderId="0" xfId="208"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31"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3"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6" applyBorder="1" applyProtection="1">
      <protection hidden="1"/>
    </xf>
    <xf numFmtId="0" fontId="1" fillId="0" borderId="7" xfId="206" applyBorder="1" applyProtection="1">
      <protection hidden="1"/>
    </xf>
    <xf numFmtId="0" fontId="17" fillId="0" borderId="6" xfId="206" applyFont="1" applyBorder="1" applyProtection="1">
      <protection hidden="1"/>
    </xf>
    <xf numFmtId="0" fontId="17" fillId="0" borderId="7" xfId="206" applyFont="1" applyBorder="1" applyProtection="1">
      <protection hidden="1"/>
    </xf>
    <xf numFmtId="1" fontId="16" fillId="0" borderId="8" xfId="206" applyNumberFormat="1" applyFont="1" applyBorder="1" applyAlignment="1" applyProtection="1">
      <alignment horizontal="left" vertical="center" wrapText="1" indent="3"/>
      <protection hidden="1"/>
    </xf>
    <xf numFmtId="0" fontId="16" fillId="0" borderId="5" xfId="206" applyFont="1" applyBorder="1" applyAlignment="1" applyProtection="1">
      <alignment horizontal="justify" vertical="center" wrapText="1"/>
      <protection hidden="1"/>
    </xf>
    <xf numFmtId="4" fontId="16" fillId="0" borderId="9" xfId="206"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0" fillId="0" borderId="0" xfId="202" applyFont="1" applyAlignment="1" applyProtection="1">
      <alignment vertical="top"/>
      <protection hidden="1"/>
    </xf>
    <xf numFmtId="2" fontId="40" fillId="0" borderId="0" xfId="202" applyNumberFormat="1" applyFont="1" applyAlignment="1" applyProtection="1">
      <alignment vertical="top"/>
      <protection hidden="1"/>
    </xf>
    <xf numFmtId="167" fontId="35" fillId="0" borderId="0" xfId="202" applyNumberFormat="1" applyFont="1" applyAlignment="1" applyProtection="1">
      <alignment vertical="top"/>
      <protection hidden="1"/>
    </xf>
    <xf numFmtId="2" fontId="40" fillId="2" borderId="0" xfId="202" applyNumberFormat="1" applyFont="1" applyFill="1" applyAlignment="1" applyProtection="1">
      <alignment vertical="top"/>
      <protection hidden="1"/>
    </xf>
    <xf numFmtId="0" fontId="31" fillId="0" borderId="0" xfId="0" applyFont="1" applyAlignment="1" applyProtection="1">
      <alignment horizontal="right" vertical="center"/>
      <protection hidden="1"/>
    </xf>
    <xf numFmtId="0" fontId="41" fillId="0" borderId="0" xfId="206" applyFont="1" applyProtection="1">
      <protection hidden="1"/>
    </xf>
    <xf numFmtId="0" fontId="31" fillId="0" borderId="0" xfId="201" applyNumberFormat="1" applyFont="1" applyFill="1" applyBorder="1" applyAlignment="1" applyProtection="1">
      <alignment vertical="center" wrapText="1"/>
      <protection hidden="1"/>
    </xf>
    <xf numFmtId="0" fontId="41" fillId="3" borderId="0" xfId="206" applyFont="1" applyFill="1" applyProtection="1">
      <protection hidden="1"/>
    </xf>
    <xf numFmtId="4" fontId="16" fillId="4" borderId="7" xfId="206" applyNumberFormat="1" applyFont="1" applyFill="1" applyBorder="1" applyAlignment="1" applyProtection="1">
      <alignment horizontal="right" vertical="center" wrapText="1"/>
      <protection hidden="1"/>
    </xf>
    <xf numFmtId="0" fontId="19" fillId="0" borderId="18" xfId="202" applyFont="1" applyBorder="1" applyAlignment="1" applyProtection="1">
      <alignment horizontal="center" vertical="center"/>
      <protection hidden="1"/>
    </xf>
    <xf numFmtId="0" fontId="3" fillId="0" borderId="4" xfId="202"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8"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8" fillId="0" borderId="0" xfId="0" applyFont="1" applyAlignment="1" applyProtection="1">
      <alignment vertical="top" wrapText="1"/>
      <protection hidden="1"/>
    </xf>
    <xf numFmtId="166"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6" fontId="5" fillId="0" borderId="0" xfId="0" quotePrefix="1" applyNumberFormat="1" applyFont="1" applyAlignment="1" applyProtection="1">
      <alignment horizontal="left" vertical="top" wrapText="1"/>
      <protection hidden="1"/>
    </xf>
    <xf numFmtId="0" fontId="19"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19"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198" applyNumberFormat="1" applyFont="1" applyFill="1" applyBorder="1" applyAlignment="1" applyProtection="1">
      <alignment horizontal="center" vertical="center" wrapText="1"/>
      <protection hidden="1"/>
    </xf>
    <xf numFmtId="0" fontId="16" fillId="0" borderId="0" xfId="203" applyAlignment="1" applyProtection="1">
      <alignment horizontal="left" vertical="center"/>
      <protection hidden="1"/>
    </xf>
    <xf numFmtId="2" fontId="16" fillId="0" borderId="0" xfId="198"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9" fontId="15" fillId="0" borderId="0" xfId="0" applyNumberFormat="1" applyFont="1" applyAlignment="1" applyProtection="1">
      <alignment horizontal="center" vertical="center" wrapText="1"/>
      <protection hidden="1"/>
    </xf>
    <xf numFmtId="170"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70"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3" applyNumberFormat="1" applyAlignment="1" applyProtection="1">
      <alignment horizontal="right" vertical="center"/>
      <protection hidden="1"/>
    </xf>
    <xf numFmtId="2" fontId="16" fillId="0" borderId="0" xfId="203" applyNumberFormat="1" applyAlignment="1" applyProtection="1">
      <alignment vertical="center"/>
      <protection hidden="1"/>
    </xf>
    <xf numFmtId="170" fontId="16" fillId="0" borderId="0" xfId="11" applyNumberFormat="1" applyFont="1" applyFill="1" applyBorder="1" applyAlignment="1" applyProtection="1">
      <alignment horizontal="left" vertical="center" wrapText="1"/>
      <protection hidden="1"/>
    </xf>
    <xf numFmtId="166" fontId="15" fillId="0" borderId="0" xfId="203" applyNumberFormat="1" applyFont="1" applyAlignment="1" applyProtection="1">
      <alignment horizontal="center" vertical="center"/>
      <protection hidden="1"/>
    </xf>
    <xf numFmtId="170" fontId="15" fillId="0" borderId="0" xfId="11" applyNumberFormat="1" applyFont="1" applyFill="1" applyBorder="1" applyAlignment="1" applyProtection="1">
      <alignment horizontal="right" vertical="center" wrapText="1" indent="1"/>
      <protection hidden="1"/>
    </xf>
    <xf numFmtId="170" fontId="15" fillId="0" borderId="0" xfId="11" applyNumberFormat="1" applyFont="1" applyFill="1" applyBorder="1" applyAlignment="1" applyProtection="1">
      <alignment horizontal="left" vertical="center" wrapText="1"/>
      <protection hidden="1"/>
    </xf>
    <xf numFmtId="0" fontId="16" fillId="0" borderId="0" xfId="203" applyAlignment="1" applyProtection="1">
      <alignment horizontal="left" vertical="center" wrapText="1"/>
      <protection hidden="1"/>
    </xf>
    <xf numFmtId="0" fontId="16" fillId="0" borderId="0" xfId="203"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70" fontId="16" fillId="0" borderId="0" xfId="11" applyNumberFormat="1" applyFont="1" applyFill="1" applyBorder="1" applyAlignment="1" applyProtection="1">
      <alignment horizontal="right" vertical="center" wrapText="1"/>
      <protection hidden="1"/>
    </xf>
    <xf numFmtId="0" fontId="45" fillId="0" borderId="0" xfId="0" applyFont="1"/>
    <xf numFmtId="0" fontId="45" fillId="0" borderId="0" xfId="0" applyFont="1" applyAlignment="1">
      <alignment vertical="center"/>
    </xf>
    <xf numFmtId="0" fontId="45" fillId="0" borderId="0" xfId="0" applyFont="1" applyAlignment="1">
      <alignment horizontal="center" vertical="center"/>
    </xf>
    <xf numFmtId="0" fontId="45" fillId="0" borderId="0" xfId="203" applyFont="1" applyAlignment="1" applyProtection="1">
      <alignment vertical="center"/>
      <protection hidden="1"/>
    </xf>
    <xf numFmtId="0" fontId="46" fillId="0" borderId="0" xfId="210" applyFont="1" applyAlignment="1" applyProtection="1">
      <alignment horizontal="center"/>
      <protection hidden="1"/>
    </xf>
    <xf numFmtId="0" fontId="46" fillId="0" borderId="0" xfId="210" applyFont="1" applyProtection="1">
      <protection hidden="1"/>
    </xf>
    <xf numFmtId="0" fontId="46" fillId="0" borderId="0" xfId="197" applyFont="1" applyAlignment="1" applyProtection="1">
      <alignment horizontal="left" vertical="center"/>
      <protection hidden="1"/>
    </xf>
    <xf numFmtId="0" fontId="46" fillId="0" borderId="0" xfId="197" applyFont="1" applyProtection="1">
      <protection hidden="1"/>
    </xf>
    <xf numFmtId="0" fontId="46" fillId="0" borderId="0" xfId="197" applyFont="1" applyAlignment="1" applyProtection="1">
      <alignment vertical="center"/>
      <protection hidden="1"/>
    </xf>
    <xf numFmtId="0" fontId="46" fillId="0" borderId="0" xfId="197" applyFont="1" applyAlignment="1" applyProtection="1">
      <alignment horizontal="center" vertical="center"/>
      <protection hidden="1"/>
    </xf>
    <xf numFmtId="0" fontId="46" fillId="0" borderId="0" xfId="197" applyFont="1" applyAlignment="1" applyProtection="1">
      <alignment horizontal="left"/>
      <protection hidden="1"/>
    </xf>
    <xf numFmtId="0" fontId="46" fillId="0" borderId="0" xfId="197" applyFont="1" applyAlignment="1" applyProtection="1">
      <alignment horizontal="center"/>
      <protection hidden="1"/>
    </xf>
    <xf numFmtId="1" fontId="16" fillId="4" borderId="11" xfId="196" applyNumberFormat="1" applyFont="1" applyFill="1" applyBorder="1" applyAlignment="1" applyProtection="1">
      <alignment horizontal="center" vertical="center"/>
      <protection locked="0"/>
    </xf>
    <xf numFmtId="0" fontId="27" fillId="0" borderId="0" xfId="196" applyFont="1" applyAlignment="1" applyProtection="1">
      <alignment horizontal="center" vertical="center"/>
      <protection hidden="1"/>
    </xf>
    <xf numFmtId="0" fontId="47" fillId="0" borderId="0" xfId="196" applyFont="1" applyAlignment="1" applyProtection="1">
      <alignment vertical="center"/>
      <protection hidden="1"/>
    </xf>
    <xf numFmtId="0" fontId="32" fillId="0" borderId="0" xfId="196"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9"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5" fillId="0" borderId="0" xfId="198" applyNumberFormat="1" applyFont="1" applyFill="1" applyBorder="1" applyAlignment="1" applyProtection="1">
      <alignment vertical="center"/>
    </xf>
    <xf numFmtId="0" fontId="45" fillId="0" borderId="0" xfId="198" applyNumberFormat="1" applyFont="1" applyFill="1" applyBorder="1" applyAlignment="1" applyProtection="1">
      <alignment vertical="center" wrapText="1"/>
    </xf>
    <xf numFmtId="166" fontId="15" fillId="0" borderId="0" xfId="209" applyNumberFormat="1" applyFont="1" applyFill="1" applyBorder="1" applyAlignment="1" applyProtection="1">
      <alignment horizontal="center" vertical="center" wrapText="1"/>
      <protection hidden="1"/>
    </xf>
    <xf numFmtId="0" fontId="16" fillId="0" borderId="0" xfId="200"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0" applyNumberFormat="1" applyFont="1" applyFill="1" applyBorder="1" applyAlignment="1" applyProtection="1">
      <alignment horizontal="right" vertical="center"/>
      <protection hidden="1"/>
    </xf>
    <xf numFmtId="0" fontId="45" fillId="0" borderId="0" xfId="203" applyFont="1" applyAlignment="1" applyProtection="1">
      <alignment horizontal="left" vertical="center"/>
      <protection hidden="1"/>
    </xf>
    <xf numFmtId="2" fontId="31" fillId="0" borderId="0" xfId="198" applyNumberFormat="1" applyFont="1" applyFill="1" applyBorder="1" applyAlignment="1" applyProtection="1">
      <alignment horizontal="right" vertical="center"/>
      <protection hidden="1"/>
    </xf>
    <xf numFmtId="2" fontId="26" fillId="0" borderId="0" xfId="198"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5" fillId="0" borderId="0" xfId="0" applyFont="1" applyProtection="1">
      <protection hidden="1"/>
    </xf>
    <xf numFmtId="0" fontId="27" fillId="0" borderId="0" xfId="203" applyFont="1" applyAlignment="1" applyProtection="1">
      <alignment horizontal="center" vertical="center" wrapText="1"/>
      <protection hidden="1"/>
    </xf>
    <xf numFmtId="0" fontId="15" fillId="0" borderId="0" xfId="0" applyFont="1" applyAlignment="1">
      <alignment horizontal="left" vertical="center" wrapText="1"/>
    </xf>
    <xf numFmtId="0" fontId="45" fillId="0" borderId="0" xfId="198" applyNumberFormat="1" applyFont="1" applyFill="1" applyBorder="1" applyAlignment="1" applyProtection="1">
      <alignment horizontal="center" vertical="center"/>
    </xf>
    <xf numFmtId="0" fontId="27" fillId="0" borderId="0" xfId="0" applyFont="1" applyAlignment="1">
      <alignment vertical="center"/>
    </xf>
    <xf numFmtId="2" fontId="16" fillId="0" borderId="4" xfId="198" applyNumberFormat="1" applyFill="1" applyBorder="1" applyAlignment="1" applyProtection="1">
      <alignment horizontal="right" vertical="top"/>
    </xf>
    <xf numFmtId="0" fontId="15" fillId="0" borderId="0" xfId="208"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08" applyFont="1" applyFill="1" applyBorder="1" applyAlignment="1">
      <alignment vertical="center" wrapText="1"/>
    </xf>
    <xf numFmtId="0" fontId="15" fillId="6" borderId="3" xfId="208" applyFont="1" applyFill="1" applyBorder="1" applyAlignment="1">
      <alignment vertical="center" wrapText="1"/>
    </xf>
    <xf numFmtId="0" fontId="15" fillId="6" borderId="15" xfId="208" applyFont="1" applyFill="1" applyBorder="1" applyAlignment="1">
      <alignment vertical="center" wrapText="1"/>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198" applyNumberFormat="1" applyFill="1" applyBorder="1" applyAlignment="1" applyProtection="1">
      <alignment horizontal="right" vertical="top"/>
      <protection hidden="1"/>
    </xf>
    <xf numFmtId="0" fontId="15" fillId="0" borderId="0" xfId="208"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31" fillId="0" borderId="0" xfId="0" applyFont="1" applyAlignment="1" applyProtection="1">
      <alignment horizontal="justify" vertical="top"/>
      <protection hidden="1"/>
    </xf>
    <xf numFmtId="0" fontId="31" fillId="0" borderId="0" xfId="0" applyFont="1" applyAlignment="1" applyProtection="1">
      <alignment vertical="top"/>
      <protection hidden="1"/>
    </xf>
    <xf numFmtId="0" fontId="15" fillId="7" borderId="4" xfId="208" applyFont="1" applyFill="1" applyBorder="1" applyAlignment="1">
      <alignment vertical="center" wrapText="1"/>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1" fillId="0" borderId="0" xfId="194" applyFont="1"/>
    <xf numFmtId="0" fontId="31" fillId="0" borderId="0" xfId="194" applyFont="1" applyAlignment="1">
      <alignment horizontal="center" vertical="center"/>
    </xf>
    <xf numFmtId="0" fontId="45" fillId="0" borderId="0" xfId="194" applyFont="1"/>
    <xf numFmtId="0" fontId="45" fillId="0" borderId="0" xfId="194" applyFont="1" applyAlignment="1">
      <alignment vertical="center"/>
    </xf>
    <xf numFmtId="0" fontId="15" fillId="0" borderId="0" xfId="194" applyFont="1" applyAlignment="1">
      <alignment horizontal="center" vertical="center"/>
    </xf>
    <xf numFmtId="0" fontId="45" fillId="0" borderId="0" xfId="194" applyFont="1" applyAlignment="1">
      <alignment horizontal="left" vertical="center"/>
    </xf>
    <xf numFmtId="0" fontId="31" fillId="0" borderId="0" xfId="194" applyFont="1" applyAlignment="1">
      <alignment horizontal="center"/>
    </xf>
    <xf numFmtId="0" fontId="15" fillId="0" borderId="0" xfId="195" applyFont="1" applyAlignment="1">
      <alignment horizontal="left" vertical="center"/>
    </xf>
    <xf numFmtId="0" fontId="16"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0" fontId="31" fillId="0" borderId="0" xfId="194" applyFont="1" applyAlignment="1">
      <alignmen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16" fillId="0" borderId="0" xfId="202" applyFont="1" applyAlignment="1" applyProtection="1">
      <alignment horizontal="left" vertical="top"/>
      <protection hidden="1"/>
    </xf>
    <xf numFmtId="0" fontId="15" fillId="0" borderId="0" xfId="198" applyNumberFormat="1" applyFont="1" applyFill="1" applyBorder="1" applyAlignment="1" applyProtection="1">
      <alignment horizontal="justify" vertical="center"/>
      <protection hidden="1"/>
    </xf>
    <xf numFmtId="0" fontId="27" fillId="0" borderId="0" xfId="203" applyFont="1" applyAlignment="1" applyProtection="1">
      <alignment horizontal="justify" vertical="center" wrapText="1"/>
      <protection hidden="1"/>
    </xf>
    <xf numFmtId="0" fontId="0" fillId="0" borderId="0" xfId="0" applyAlignment="1">
      <alignment wrapText="1"/>
    </xf>
    <xf numFmtId="166" fontId="3" fillId="0" borderId="23" xfId="0" applyNumberFormat="1" applyFont="1" applyBorder="1" applyAlignment="1">
      <alignment horizontal="center" vertical="top" wrapText="1"/>
    </xf>
    <xf numFmtId="0" fontId="18" fillId="0" borderId="0" xfId="0" applyFont="1" applyAlignment="1">
      <alignment vertical="top"/>
    </xf>
    <xf numFmtId="39" fontId="18" fillId="0" borderId="4" xfId="11" applyNumberFormat="1" applyFont="1" applyFill="1" applyBorder="1" applyAlignment="1" applyProtection="1">
      <alignment horizontal="right" vertical="top" wrapText="1"/>
    </xf>
    <xf numFmtId="166" fontId="18" fillId="0" borderId="23" xfId="0" applyNumberFormat="1" applyFont="1" applyBorder="1" applyAlignment="1">
      <alignment horizontal="right" vertical="top" wrapText="1"/>
    </xf>
    <xf numFmtId="0" fontId="49" fillId="0" borderId="0" xfId="0" applyFont="1" applyAlignment="1">
      <alignment vertical="top"/>
    </xf>
    <xf numFmtId="0" fontId="50" fillId="0" borderId="0" xfId="0" applyFont="1" applyAlignment="1">
      <alignment vertical="top"/>
    </xf>
    <xf numFmtId="166" fontId="3" fillId="0" borderId="15" xfId="0" applyNumberFormat="1" applyFont="1" applyBorder="1" applyAlignment="1">
      <alignment horizontal="right" vertical="top" wrapText="1"/>
    </xf>
    <xf numFmtId="0" fontId="18" fillId="0" borderId="3" xfId="0" applyFont="1" applyBorder="1" applyAlignment="1">
      <alignment horizontal="center" vertical="top" wrapText="1"/>
    </xf>
    <xf numFmtId="0" fontId="18" fillId="0" borderId="15" xfId="0" applyFont="1" applyBorder="1" applyAlignment="1">
      <alignment horizontal="center" vertical="top" wrapText="1"/>
    </xf>
    <xf numFmtId="0" fontId="53" fillId="4" borderId="4" xfId="0" applyFont="1" applyFill="1" applyBorder="1" applyAlignment="1" applyProtection="1">
      <alignment vertical="center"/>
      <protection locked="0"/>
    </xf>
    <xf numFmtId="0" fontId="52" fillId="0" borderId="0" xfId="198" applyNumberFormat="1" applyFont="1" applyFill="1" applyBorder="1" applyProtection="1">
      <alignment vertical="top"/>
    </xf>
    <xf numFmtId="0" fontId="18" fillId="0" borderId="0" xfId="198" applyNumberFormat="1" applyFont="1" applyFill="1" applyBorder="1" applyProtection="1">
      <alignment vertical="top"/>
    </xf>
    <xf numFmtId="0" fontId="52" fillId="0" borderId="6" xfId="198" applyNumberFormat="1" applyFont="1" applyFill="1" applyBorder="1" applyProtection="1">
      <alignment vertical="top"/>
    </xf>
    <xf numFmtId="0" fontId="18" fillId="0" borderId="6" xfId="198"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8" fillId="0" borderId="4" xfId="198" applyNumberFormat="1" applyFont="1" applyFill="1" applyBorder="1" applyAlignment="1" applyProtection="1">
      <alignment vertical="top" wrapText="1"/>
    </xf>
    <xf numFmtId="0" fontId="49" fillId="0" borderId="4" xfId="198"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198" applyNumberFormat="1" applyFill="1" applyBorder="1" applyProtection="1">
      <alignment vertical="top"/>
    </xf>
    <xf numFmtId="0" fontId="16" fillId="0" borderId="0" xfId="198" applyNumberFormat="1" applyFill="1" applyBorder="1" applyAlignment="1" applyProtection="1">
      <alignment vertical="top" wrapText="1"/>
    </xf>
    <xf numFmtId="0" fontId="16" fillId="0" borderId="0" xfId="198" applyNumberFormat="1" applyFill="1" applyBorder="1" applyAlignment="1" applyProtection="1">
      <alignment vertical="center" wrapText="1"/>
    </xf>
    <xf numFmtId="166"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3" applyNumberFormat="1" applyFont="1" applyAlignment="1" applyProtection="1">
      <alignment vertical="center"/>
      <protection hidden="1"/>
    </xf>
    <xf numFmtId="0" fontId="0" fillId="0" borderId="0" xfId="202" applyFont="1" applyAlignment="1" applyProtection="1">
      <alignment vertical="center"/>
      <protection hidden="1"/>
    </xf>
    <xf numFmtId="0" fontId="15" fillId="0" borderId="0" xfId="198"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3"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8" fillId="0" borderId="4" xfId="0" applyNumberFormat="1" applyFont="1" applyBorder="1" applyAlignment="1">
      <alignment vertical="top" wrapText="1"/>
    </xf>
    <xf numFmtId="1" fontId="0" fillId="4" borderId="4" xfId="0" applyNumberFormat="1" applyFill="1" applyBorder="1" applyAlignment="1">
      <alignment vertical="center"/>
    </xf>
    <xf numFmtId="171" fontId="51" fillId="0" borderId="4" xfId="0" applyNumberFormat="1" applyFont="1" applyBorder="1" applyAlignment="1">
      <alignment horizontal="center" vertical="top" wrapText="1"/>
    </xf>
    <xf numFmtId="178" fontId="0" fillId="4" borderId="11" xfId="196" applyNumberFormat="1" applyFont="1" applyFill="1" applyBorder="1" applyAlignment="1" applyProtection="1">
      <alignment horizontal="center" vertical="center"/>
      <protection locked="0"/>
    </xf>
    <xf numFmtId="0" fontId="54" fillId="0" borderId="0" xfId="202" applyFont="1" applyAlignment="1" applyProtection="1">
      <alignment vertical="top"/>
      <protection hidden="1"/>
    </xf>
    <xf numFmtId="1" fontId="16" fillId="0" borderId="0" xfId="207" applyNumberFormat="1" applyFont="1" applyAlignment="1" applyProtection="1">
      <alignment vertical="center" wrapText="1"/>
      <protection hidden="1"/>
    </xf>
    <xf numFmtId="1" fontId="15" fillId="0" borderId="0" xfId="207" applyNumberFormat="1" applyFont="1" applyAlignment="1" applyProtection="1">
      <alignment horizontal="center" vertical="center" wrapText="1"/>
      <protection hidden="1"/>
    </xf>
    <xf numFmtId="0" fontId="15" fillId="0" borderId="0" xfId="207" applyFont="1" applyAlignment="1" applyProtection="1">
      <alignment horizontal="center" vertical="center" wrapText="1"/>
      <protection hidden="1"/>
    </xf>
    <xf numFmtId="0" fontId="34" fillId="0" borderId="0" xfId="207" applyProtection="1">
      <protection hidden="1"/>
    </xf>
    <xf numFmtId="4" fontId="15" fillId="0" borderId="0" xfId="207" applyNumberFormat="1" applyFont="1" applyAlignment="1" applyProtection="1">
      <alignment horizontal="center" vertical="center" wrapText="1"/>
      <protection hidden="1"/>
    </xf>
    <xf numFmtId="0" fontId="17" fillId="0" borderId="0" xfId="207" applyFont="1" applyProtection="1">
      <protection hidden="1"/>
    </xf>
    <xf numFmtId="1" fontId="15" fillId="0" borderId="4" xfId="207" applyNumberFormat="1" applyFont="1" applyBorder="1" applyAlignment="1" applyProtection="1">
      <alignment vertical="center" wrapText="1"/>
      <protection hidden="1"/>
    </xf>
    <xf numFmtId="4" fontId="15" fillId="0" borderId="4" xfId="207" applyNumberFormat="1" applyFont="1" applyBorder="1" applyAlignment="1" applyProtection="1">
      <alignment horizontal="right" vertical="center" wrapText="1"/>
      <protection hidden="1"/>
    </xf>
    <xf numFmtId="4" fontId="15" fillId="0" borderId="14" xfId="207" applyNumberFormat="1" applyFont="1" applyBorder="1" applyAlignment="1" applyProtection="1">
      <alignment horizontal="right" vertical="center" wrapText="1"/>
      <protection hidden="1"/>
    </xf>
    <xf numFmtId="4" fontId="16" fillId="0" borderId="15" xfId="207" applyNumberFormat="1" applyFont="1" applyBorder="1" applyAlignment="1" applyProtection="1">
      <alignment horizontal="right" vertical="center" wrapText="1"/>
      <protection hidden="1"/>
    </xf>
    <xf numFmtId="0" fontId="17" fillId="0" borderId="0" xfId="207" applyFont="1" applyAlignment="1" applyProtection="1">
      <alignment vertical="center"/>
      <protection hidden="1"/>
    </xf>
    <xf numFmtId="1" fontId="16" fillId="0" borderId="4" xfId="207" applyNumberFormat="1" applyFont="1" applyBorder="1" applyAlignment="1" applyProtection="1">
      <alignment horizontal="center" vertical="center" wrapText="1"/>
      <protection hidden="1"/>
    </xf>
    <xf numFmtId="0" fontId="15" fillId="0" borderId="14" xfId="207" applyFont="1" applyBorder="1" applyAlignment="1" applyProtection="1">
      <alignment vertical="center" wrapText="1"/>
      <protection hidden="1"/>
    </xf>
    <xf numFmtId="0" fontId="15" fillId="0" borderId="15" xfId="207" applyFont="1" applyBorder="1" applyAlignment="1" applyProtection="1">
      <alignment vertical="center" wrapText="1"/>
      <protection hidden="1"/>
    </xf>
    <xf numFmtId="4" fontId="16" fillId="0" borderId="4" xfId="207" applyNumberFormat="1" applyFont="1" applyBorder="1" applyAlignment="1" applyProtection="1">
      <alignment vertical="center" wrapText="1"/>
      <protection hidden="1"/>
    </xf>
    <xf numFmtId="4" fontId="15" fillId="0" borderId="14" xfId="207" applyNumberFormat="1" applyFont="1" applyBorder="1" applyAlignment="1" applyProtection="1">
      <alignment vertical="center" wrapText="1"/>
      <protection hidden="1"/>
    </xf>
    <xf numFmtId="4" fontId="16" fillId="0" borderId="15" xfId="207" applyNumberFormat="1" applyFont="1" applyBorder="1" applyAlignment="1" applyProtection="1">
      <alignment vertical="center" wrapText="1"/>
      <protection hidden="1"/>
    </xf>
    <xf numFmtId="3" fontId="17" fillId="0" borderId="0" xfId="207" applyNumberFormat="1" applyFont="1" applyProtection="1">
      <protection hidden="1"/>
    </xf>
    <xf numFmtId="4" fontId="16" fillId="0" borderId="4" xfId="207" applyNumberFormat="1" applyFont="1" applyBorder="1" applyAlignment="1" applyProtection="1">
      <alignment horizontal="right" vertical="center" wrapText="1"/>
      <protection hidden="1"/>
    </xf>
    <xf numFmtId="4" fontId="15" fillId="0" borderId="4" xfId="207" applyNumberFormat="1" applyFont="1" applyBorder="1" applyAlignment="1" applyProtection="1">
      <alignment vertical="center" wrapText="1"/>
      <protection hidden="1"/>
    </xf>
    <xf numFmtId="4" fontId="15" fillId="0" borderId="15" xfId="207" applyNumberFormat="1" applyFont="1" applyBorder="1" applyAlignment="1" applyProtection="1">
      <alignment vertical="center" wrapText="1"/>
      <protection hidden="1"/>
    </xf>
    <xf numFmtId="0" fontId="15" fillId="2" borderId="14" xfId="207" applyFont="1" applyFill="1" applyBorder="1" applyAlignment="1" applyProtection="1">
      <alignment vertical="center" wrapText="1"/>
      <protection hidden="1"/>
    </xf>
    <xf numFmtId="0" fontId="16" fillId="0" borderId="15" xfId="207" applyFont="1" applyBorder="1" applyAlignment="1" applyProtection="1">
      <alignment vertical="center" wrapText="1"/>
      <protection hidden="1"/>
    </xf>
    <xf numFmtId="4" fontId="16" fillId="0" borderId="14" xfId="207" applyNumberFormat="1" applyFont="1" applyBorder="1" applyAlignment="1" applyProtection="1">
      <alignment vertical="center" wrapText="1"/>
      <protection hidden="1"/>
    </xf>
    <xf numFmtId="2" fontId="17" fillId="0" borderId="0" xfId="207" applyNumberFormat="1" applyFont="1" applyProtection="1">
      <protection hidden="1"/>
    </xf>
    <xf numFmtId="179" fontId="17" fillId="0" borderId="0" xfId="207" applyNumberFormat="1" applyFont="1" applyProtection="1">
      <protection hidden="1"/>
    </xf>
    <xf numFmtId="0" fontId="16" fillId="0" borderId="15" xfId="207" applyFont="1" applyBorder="1" applyAlignment="1" applyProtection="1">
      <alignment horizontal="center" vertical="center" wrapText="1"/>
      <protection hidden="1"/>
    </xf>
    <xf numFmtId="3" fontId="16" fillId="0" borderId="4" xfId="207" applyNumberFormat="1" applyFont="1" applyBorder="1" applyAlignment="1" applyProtection="1">
      <alignment horizontal="right" vertical="center" wrapText="1"/>
      <protection hidden="1"/>
    </xf>
    <xf numFmtId="3" fontId="16" fillId="0" borderId="14" xfId="207" applyNumberFormat="1" applyFont="1" applyBorder="1" applyAlignment="1" applyProtection="1">
      <alignment horizontal="right" vertical="center" wrapText="1"/>
      <protection hidden="1"/>
    </xf>
    <xf numFmtId="3" fontId="15" fillId="0" borderId="14" xfId="207"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07" applyNumberFormat="1" applyFont="1" applyBorder="1" applyAlignment="1" applyProtection="1">
      <alignment horizontal="center" vertical="center" wrapText="1"/>
      <protection hidden="1"/>
    </xf>
    <xf numFmtId="4" fontId="15" fillId="0" borderId="15" xfId="207" applyNumberFormat="1" applyFont="1" applyBorder="1" applyAlignment="1" applyProtection="1">
      <alignment horizontal="right" vertical="center" wrapText="1"/>
      <protection hidden="1"/>
    </xf>
    <xf numFmtId="1" fontId="16" fillId="0" borderId="27" xfId="207" applyNumberFormat="1" applyFont="1" applyBorder="1" applyAlignment="1" applyProtection="1">
      <alignment horizontal="center" vertical="center" wrapText="1"/>
      <protection hidden="1"/>
    </xf>
    <xf numFmtId="0" fontId="15" fillId="0" borderId="10" xfId="207" applyFont="1" applyBorder="1" applyAlignment="1" applyProtection="1">
      <alignment vertical="center" wrapText="1"/>
      <protection hidden="1"/>
    </xf>
    <xf numFmtId="4" fontId="16" fillId="0" borderId="10" xfId="207" applyNumberFormat="1" applyFont="1" applyBorder="1" applyAlignment="1" applyProtection="1">
      <alignment vertical="center" wrapText="1"/>
      <protection hidden="1"/>
    </xf>
    <xf numFmtId="4" fontId="15" fillId="0" borderId="10" xfId="207" applyNumberFormat="1" applyFont="1" applyBorder="1" applyAlignment="1" applyProtection="1">
      <alignment vertical="center" wrapText="1"/>
      <protection hidden="1"/>
    </xf>
    <xf numFmtId="4" fontId="16" fillId="0" borderId="28" xfId="207" applyNumberFormat="1" applyFont="1" applyBorder="1" applyAlignment="1" applyProtection="1">
      <alignment vertical="center" wrapText="1"/>
      <protection hidden="1"/>
    </xf>
    <xf numFmtId="1" fontId="15" fillId="0" borderId="6" xfId="207" applyNumberFormat="1" applyFont="1" applyBorder="1" applyAlignment="1" applyProtection="1">
      <alignment horizontal="center" vertical="center" wrapText="1"/>
      <protection hidden="1"/>
    </xf>
    <xf numFmtId="0" fontId="16" fillId="0" borderId="0" xfId="207" applyFont="1" applyAlignment="1" applyProtection="1">
      <alignment horizontal="justify" vertical="center" wrapText="1"/>
      <protection hidden="1"/>
    </xf>
    <xf numFmtId="2" fontId="0" fillId="0" borderId="6" xfId="207" applyNumberFormat="1" applyFont="1" applyBorder="1" applyAlignment="1" applyProtection="1">
      <alignment horizontal="left" vertical="center" wrapText="1" indent="3"/>
      <protection hidden="1"/>
    </xf>
    <xf numFmtId="0" fontId="0" fillId="0" borderId="0" xfId="207" applyFont="1" applyAlignment="1" applyProtection="1">
      <alignment vertical="center" wrapText="1"/>
      <protection hidden="1"/>
    </xf>
    <xf numFmtId="2" fontId="16" fillId="0" borderId="0" xfId="207" applyNumberFormat="1" applyFont="1" applyAlignment="1" applyProtection="1">
      <alignment horizontal="left" vertical="center" wrapText="1"/>
      <protection hidden="1"/>
    </xf>
    <xf numFmtId="0" fontId="0" fillId="0" borderId="0" xfId="207" applyFont="1" applyAlignment="1" applyProtection="1">
      <alignment horizontal="justify" vertical="center" wrapText="1"/>
      <protection hidden="1"/>
    </xf>
    <xf numFmtId="3" fontId="16" fillId="0" borderId="7" xfId="207" applyNumberFormat="1" applyFont="1" applyBorder="1" applyAlignment="1" applyProtection="1">
      <alignment horizontal="right" vertical="center" wrapText="1"/>
      <protection hidden="1"/>
    </xf>
    <xf numFmtId="10" fontId="16" fillId="0" borderId="0" xfId="207" applyNumberFormat="1" applyFont="1" applyAlignment="1" applyProtection="1">
      <alignment horizontal="left" vertical="center" wrapText="1"/>
      <protection hidden="1"/>
    </xf>
    <xf numFmtId="4" fontId="16" fillId="0" borderId="7" xfId="207" applyNumberFormat="1" applyFont="1" applyBorder="1" applyAlignment="1" applyProtection="1">
      <alignment horizontal="right" vertical="center" wrapText="1"/>
      <protection hidden="1"/>
    </xf>
    <xf numFmtId="1" fontId="15" fillId="0" borderId="6" xfId="207" applyNumberFormat="1" applyFont="1" applyBorder="1" applyAlignment="1" applyProtection="1">
      <alignment horizontal="center" vertical="top" wrapText="1"/>
      <protection hidden="1"/>
    </xf>
    <xf numFmtId="1" fontId="16" fillId="0" borderId="6" xfId="207" applyNumberFormat="1" applyFont="1" applyBorder="1" applyAlignment="1" applyProtection="1">
      <alignment horizontal="left" vertical="center" wrapText="1" indent="3"/>
      <protection hidden="1"/>
    </xf>
    <xf numFmtId="0" fontId="16" fillId="0" borderId="0" xfId="207" applyFont="1" applyAlignment="1" applyProtection="1">
      <alignment vertical="center" wrapText="1"/>
      <protection hidden="1"/>
    </xf>
    <xf numFmtId="10" fontId="15" fillId="7" borderId="0" xfId="207" applyNumberFormat="1" applyFont="1" applyFill="1" applyAlignment="1" applyProtection="1">
      <alignment vertical="center" wrapText="1"/>
      <protection locked="0" hidden="1"/>
    </xf>
    <xf numFmtId="1" fontId="0" fillId="0" borderId="6" xfId="207" applyNumberFormat="1" applyFont="1" applyBorder="1" applyAlignment="1" applyProtection="1">
      <alignment horizontal="left" vertical="center" wrapText="1" indent="3"/>
      <protection hidden="1"/>
    </xf>
    <xf numFmtId="2" fontId="15" fillId="0" borderId="0" xfId="207" applyNumberFormat="1" applyFont="1" applyAlignment="1" applyProtection="1">
      <alignment vertical="center" wrapText="1"/>
      <protection hidden="1"/>
    </xf>
    <xf numFmtId="4" fontId="16" fillId="7" borderId="7" xfId="207" applyNumberFormat="1" applyFont="1" applyFill="1" applyBorder="1" applyAlignment="1" applyProtection="1">
      <alignment horizontal="right" vertical="center" wrapText="1"/>
      <protection locked="0" hidden="1"/>
    </xf>
    <xf numFmtId="3" fontId="16" fillId="7" borderId="7" xfId="207" applyNumberFormat="1" applyFont="1" applyFill="1" applyBorder="1" applyAlignment="1" applyProtection="1">
      <alignment horizontal="right" vertical="center" wrapText="1"/>
      <protection locked="0" hidden="1"/>
    </xf>
    <xf numFmtId="4" fontId="16" fillId="0" borderId="7" xfId="207" applyNumberFormat="1" applyFont="1" applyBorder="1" applyAlignment="1" applyProtection="1">
      <alignment horizontal="justify" vertical="center" wrapText="1"/>
      <protection hidden="1"/>
    </xf>
    <xf numFmtId="1" fontId="0" fillId="0" borderId="0" xfId="207" applyNumberFormat="1" applyFont="1" applyAlignment="1" applyProtection="1">
      <alignment vertical="center" wrapText="1"/>
      <protection hidden="1"/>
    </xf>
    <xf numFmtId="4" fontId="16" fillId="0" borderId="0" xfId="207" applyNumberFormat="1" applyFont="1" applyAlignment="1" applyProtection="1">
      <alignment vertical="center" wrapText="1"/>
      <protection hidden="1"/>
    </xf>
    <xf numFmtId="1" fontId="56" fillId="0" borderId="8" xfId="207" applyNumberFormat="1" applyFont="1" applyBorder="1" applyAlignment="1" applyProtection="1">
      <alignment vertical="center" wrapText="1"/>
      <protection hidden="1"/>
    </xf>
    <xf numFmtId="1" fontId="16" fillId="0" borderId="5" xfId="207" applyNumberFormat="1" applyFont="1" applyBorder="1" applyAlignment="1" applyProtection="1">
      <alignment vertical="center" wrapText="1"/>
      <protection hidden="1"/>
    </xf>
    <xf numFmtId="1" fontId="16" fillId="0" borderId="9" xfId="207" applyNumberFormat="1" applyFont="1" applyBorder="1" applyAlignment="1" applyProtection="1">
      <alignment vertical="center" wrapText="1"/>
      <protection hidden="1"/>
    </xf>
    <xf numFmtId="4" fontId="16" fillId="0" borderId="8" xfId="207" applyNumberFormat="1" applyFont="1" applyBorder="1" applyAlignment="1" applyProtection="1">
      <alignment vertical="center" wrapText="1"/>
      <protection hidden="1"/>
    </xf>
    <xf numFmtId="4" fontId="16" fillId="0" borderId="9" xfId="207" applyNumberFormat="1" applyFont="1" applyBorder="1" applyAlignment="1" applyProtection="1">
      <alignment vertical="center" wrapText="1"/>
      <protection hidden="1"/>
    </xf>
    <xf numFmtId="4" fontId="15" fillId="0" borderId="11" xfId="207" applyNumberFormat="1" applyFont="1" applyBorder="1" applyAlignment="1" applyProtection="1">
      <alignment horizontal="center" vertical="center" wrapText="1"/>
      <protection hidden="1"/>
    </xf>
    <xf numFmtId="4" fontId="16" fillId="0" borderId="13" xfId="207" applyNumberFormat="1" applyFont="1" applyBorder="1" applyAlignment="1" applyProtection="1">
      <alignment vertical="center" wrapText="1"/>
      <protection hidden="1"/>
    </xf>
    <xf numFmtId="0" fontId="0" fillId="0" borderId="13" xfId="202" applyFont="1" applyBorder="1" applyAlignment="1" applyProtection="1">
      <alignment horizontal="justify" vertical="top" wrapText="1"/>
      <protection hidden="1"/>
    </xf>
    <xf numFmtId="0" fontId="4" fillId="0" borderId="0" xfId="198" applyNumberFormat="1" applyFont="1" applyFill="1" applyBorder="1" applyProtection="1">
      <alignment vertical="top"/>
    </xf>
    <xf numFmtId="0" fontId="55" fillId="0" borderId="0" xfId="198" applyNumberFormat="1" applyFont="1" applyFill="1" applyBorder="1" applyProtection="1">
      <alignment vertical="top"/>
    </xf>
    <xf numFmtId="166" fontId="35" fillId="0" borderId="0" xfId="0" applyNumberFormat="1" applyFont="1" applyAlignment="1">
      <alignment horizontal="center" vertical="top"/>
    </xf>
    <xf numFmtId="0" fontId="17" fillId="0" borderId="4" xfId="202" quotePrefix="1" applyFont="1" applyBorder="1" applyAlignment="1" applyProtection="1">
      <alignment horizontal="left" vertical="center"/>
      <protection hidden="1"/>
    </xf>
    <xf numFmtId="0" fontId="0" fillId="0" borderId="0" xfId="0" quotePrefix="1" applyAlignment="1">
      <alignment horizontal="left"/>
    </xf>
    <xf numFmtId="0" fontId="49" fillId="0" borderId="0" xfId="0" applyFont="1" applyAlignment="1">
      <alignment horizontal="right" vertical="top"/>
    </xf>
    <xf numFmtId="0" fontId="16" fillId="0" borderId="8" xfId="196" applyFont="1" applyBorder="1" applyAlignment="1" applyProtection="1">
      <alignment vertical="center" wrapText="1"/>
      <protection hidden="1"/>
    </xf>
    <xf numFmtId="0" fontId="16" fillId="0" borderId="29" xfId="196" applyFont="1" applyBorder="1" applyAlignment="1" applyProtection="1">
      <alignment vertical="center" wrapText="1"/>
      <protection hidden="1"/>
    </xf>
    <xf numFmtId="0" fontId="16" fillId="0" borderId="5" xfId="196" applyFont="1" applyBorder="1" applyAlignment="1" applyProtection="1">
      <alignment vertical="center" wrapText="1"/>
      <protection hidden="1"/>
    </xf>
    <xf numFmtId="0" fontId="16" fillId="0" borderId="30" xfId="196" applyFont="1" applyBorder="1" applyAlignment="1" applyProtection="1">
      <alignment vertical="center" wrapText="1"/>
      <protection hidden="1"/>
    </xf>
    <xf numFmtId="0" fontId="4" fillId="0" borderId="0" xfId="0" applyFont="1" applyAlignment="1">
      <alignment horizontal="center" vertical="top"/>
    </xf>
    <xf numFmtId="166" fontId="5" fillId="0" borderId="0" xfId="0" applyNumberFormat="1" applyFont="1" applyAlignment="1">
      <alignment horizontal="center" vertical="top"/>
    </xf>
    <xf numFmtId="0" fontId="64" fillId="0" borderId="0" xfId="0" applyFont="1" applyAlignment="1" applyProtection="1">
      <alignment vertical="top" wrapText="1"/>
      <protection hidden="1"/>
    </xf>
    <xf numFmtId="0" fontId="62" fillId="10" borderId="15" xfId="0" applyFont="1" applyFill="1" applyBorder="1" applyAlignment="1">
      <alignment horizontal="center" vertical="top" wrapText="1"/>
    </xf>
    <xf numFmtId="0" fontId="4" fillId="0" borderId="4" xfId="211"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5"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5" fillId="0" borderId="0" xfId="0" applyFont="1" applyAlignment="1">
      <alignment horizontal="left" vertical="top"/>
    </xf>
    <xf numFmtId="0" fontId="35" fillId="0" borderId="0" xfId="0" applyFont="1" applyAlignment="1">
      <alignment horizontal="center" vertical="top"/>
    </xf>
    <xf numFmtId="0" fontId="4" fillId="0" borderId="0" xfId="198" applyNumberFormat="1" applyFont="1" applyFill="1" applyBorder="1" applyAlignment="1" applyProtection="1">
      <alignment horizontal="center" vertical="top"/>
    </xf>
    <xf numFmtId="0" fontId="4" fillId="0" borderId="0" xfId="198" applyNumberFormat="1" applyFont="1" applyFill="1" applyBorder="1" applyAlignment="1" applyProtection="1">
      <alignment horizontal="justify" vertical="top" wrapText="1"/>
    </xf>
    <xf numFmtId="0" fontId="4" fillId="0" borderId="0" xfId="203" applyFont="1" applyAlignment="1" applyProtection="1">
      <alignment horizontal="justify" vertical="top"/>
      <protection hidden="1"/>
    </xf>
    <xf numFmtId="0" fontId="4" fillId="0" borderId="0" xfId="203" applyFont="1" applyAlignment="1" applyProtection="1">
      <alignment horizontal="left" vertical="top"/>
      <protection hidden="1"/>
    </xf>
    <xf numFmtId="0" fontId="35"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35" fillId="0" borderId="0" xfId="0" applyFont="1" applyAlignment="1">
      <alignment horizontal="justify" vertical="top"/>
    </xf>
    <xf numFmtId="0" fontId="4" fillId="0" borderId="0" xfId="198" applyNumberFormat="1" applyFont="1" applyFill="1" applyBorder="1" applyAlignment="1" applyProtection="1">
      <alignment horizontal="center" vertical="top"/>
      <protection hidden="1"/>
    </xf>
    <xf numFmtId="0" fontId="4" fillId="0" borderId="0" xfId="198" applyNumberFormat="1" applyFont="1" applyFill="1" applyBorder="1" applyAlignment="1" applyProtection="1">
      <alignment horizontal="justify" vertical="top" wrapText="1"/>
      <protection hidden="1"/>
    </xf>
    <xf numFmtId="0" fontId="4" fillId="0" borderId="0" xfId="198" applyNumberFormat="1" applyFont="1" applyFill="1" applyBorder="1" applyProtection="1">
      <alignment vertical="top"/>
      <protection hidden="1"/>
    </xf>
    <xf numFmtId="166" fontId="5" fillId="0" borderId="5" xfId="0" applyNumberFormat="1" applyFont="1" applyBorder="1" applyAlignment="1">
      <alignment horizontal="left" vertical="top"/>
    </xf>
    <xf numFmtId="166" fontId="4" fillId="0" borderId="0" xfId="0" applyNumberFormat="1" applyFont="1" applyAlignment="1">
      <alignment horizontal="center" vertical="top"/>
    </xf>
    <xf numFmtId="10" fontId="35" fillId="0" borderId="0" xfId="0" applyNumberFormat="1" applyFont="1" applyAlignment="1">
      <alignment horizontal="center" vertical="top"/>
    </xf>
    <xf numFmtId="166" fontId="4" fillId="0" borderId="0" xfId="198" applyNumberFormat="1" applyFont="1" applyFill="1" applyBorder="1" applyAlignment="1" applyProtection="1">
      <alignment horizontal="center" vertical="top"/>
    </xf>
    <xf numFmtId="166" fontId="5" fillId="0" borderId="0" xfId="203" applyNumberFormat="1" applyFont="1" applyAlignment="1" applyProtection="1">
      <alignment horizontal="left" vertical="top"/>
      <protection hidden="1"/>
    </xf>
    <xf numFmtId="0" fontId="5" fillId="0" borderId="0" xfId="198" applyNumberFormat="1" applyFont="1" applyFill="1" applyBorder="1" applyAlignment="1" applyProtection="1">
      <alignment vertical="top" wrapText="1"/>
    </xf>
    <xf numFmtId="166" fontId="4" fillId="0" borderId="0" xfId="203" applyNumberFormat="1" applyFont="1" applyAlignment="1" applyProtection="1">
      <alignment horizontal="left" vertical="top"/>
      <protection hidden="1"/>
    </xf>
    <xf numFmtId="166" fontId="4" fillId="0" borderId="0" xfId="203" applyNumberFormat="1" applyFont="1" applyAlignment="1" applyProtection="1">
      <alignment horizontal="center" vertical="top"/>
      <protection hidden="1"/>
    </xf>
    <xf numFmtId="0" fontId="4" fillId="0" borderId="0" xfId="203" applyFont="1" applyAlignment="1">
      <alignment horizontal="justify" vertical="top"/>
    </xf>
    <xf numFmtId="0" fontId="4" fillId="0" borderId="0" xfId="203" applyFont="1" applyAlignment="1">
      <alignment horizontal="center" vertical="top"/>
    </xf>
    <xf numFmtId="0" fontId="55" fillId="0" borderId="0" xfId="0" applyFont="1" applyAlignment="1">
      <alignment vertical="top"/>
    </xf>
    <xf numFmtId="0" fontId="40" fillId="0" borderId="0" xfId="0" applyFont="1" applyAlignment="1">
      <alignment horizontal="center" vertical="top"/>
    </xf>
    <xf numFmtId="0" fontId="40" fillId="0" borderId="0" xfId="198" applyNumberFormat="1" applyFont="1" applyFill="1" applyBorder="1" applyAlignment="1" applyProtection="1">
      <alignment horizontal="center" vertical="top" wrapText="1"/>
      <protection hidden="1"/>
    </xf>
    <xf numFmtId="0" fontId="4" fillId="0" borderId="4" xfId="199" applyNumberFormat="1" applyFont="1" applyFill="1" applyBorder="1" applyAlignment="1" applyProtection="1">
      <alignment horizontal="center" vertical="top"/>
    </xf>
    <xf numFmtId="2" fontId="4" fillId="0" borderId="4" xfId="198" applyNumberFormat="1" applyFont="1" applyFill="1" applyBorder="1" applyAlignment="1" applyProtection="1">
      <alignment horizontal="right" vertical="top"/>
    </xf>
    <xf numFmtId="0" fontId="4" fillId="0" borderId="4" xfId="199"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198" applyNumberFormat="1" applyFont="1" applyFill="1" applyBorder="1" applyAlignment="1" applyProtection="1">
      <alignment horizontal="right" vertical="top"/>
      <protection locked="0"/>
    </xf>
    <xf numFmtId="0" fontId="4" fillId="0" borderId="4" xfId="211" applyFont="1" applyFill="1" applyBorder="1" applyAlignment="1">
      <alignment horizontal="center" vertical="top" wrapText="1"/>
    </xf>
    <xf numFmtId="2" fontId="4" fillId="0" borderId="0" xfId="198" applyNumberFormat="1" applyFont="1" applyFill="1" applyBorder="1" applyAlignment="1" applyProtection="1">
      <alignment horizontal="right" vertical="top"/>
    </xf>
    <xf numFmtId="166" fontId="5" fillId="0" borderId="0" xfId="209" applyNumberFormat="1" applyFont="1" applyFill="1" applyBorder="1" applyAlignment="1" applyProtection="1">
      <alignment horizontal="center" vertical="top" wrapText="1"/>
      <protection hidden="1"/>
    </xf>
    <xf numFmtId="0" fontId="4" fillId="0" borderId="0" xfId="200"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0" applyNumberFormat="1" applyFont="1" applyFill="1" applyBorder="1" applyAlignment="1" applyProtection="1">
      <alignment horizontal="center" vertical="top"/>
      <protection hidden="1"/>
    </xf>
    <xf numFmtId="2" fontId="4" fillId="0" borderId="0" xfId="198" applyNumberFormat="1" applyFont="1" applyFill="1" applyBorder="1" applyAlignment="1" applyProtection="1">
      <alignment horizontal="right" vertical="top"/>
      <protection hidden="1"/>
    </xf>
    <xf numFmtId="2" fontId="35" fillId="0" borderId="0" xfId="198" applyNumberFormat="1" applyFont="1" applyFill="1" applyBorder="1" applyAlignment="1" applyProtection="1">
      <alignment horizontal="right" vertical="top"/>
      <protection hidden="1"/>
    </xf>
    <xf numFmtId="4" fontId="35" fillId="0" borderId="0" xfId="198" applyNumberFormat="1" applyFont="1" applyFill="1" applyBorder="1" applyProtection="1">
      <alignment vertical="top"/>
      <protection hidden="1"/>
    </xf>
    <xf numFmtId="2" fontId="40" fillId="0" borderId="0" xfId="198" applyNumberFormat="1" applyFont="1" applyFill="1" applyBorder="1" applyAlignment="1" applyProtection="1">
      <alignment horizontal="right" vertical="top"/>
      <protection hidden="1"/>
    </xf>
    <xf numFmtId="2" fontId="35" fillId="0" borderId="0" xfId="0" applyNumberFormat="1" applyFont="1" applyAlignment="1" applyProtection="1">
      <alignment vertical="top"/>
      <protection hidden="1"/>
    </xf>
    <xf numFmtId="166" fontId="35" fillId="0" borderId="0" xfId="198" applyNumberFormat="1" applyFont="1" applyFill="1" applyBorder="1" applyAlignment="1" applyProtection="1">
      <alignment horizontal="center" vertical="top"/>
      <protection hidden="1"/>
    </xf>
    <xf numFmtId="0" fontId="35" fillId="0" borderId="0" xfId="0" applyFont="1" applyAlignment="1" applyProtection="1">
      <alignment horizontal="justify" vertical="top" wrapText="1"/>
      <protection hidden="1"/>
    </xf>
    <xf numFmtId="0" fontId="35" fillId="0" borderId="0" xfId="198" applyNumberFormat="1" applyFont="1" applyFill="1" applyBorder="1" applyAlignment="1" applyProtection="1">
      <alignment horizontal="center" vertical="top"/>
      <protection hidden="1"/>
    </xf>
    <xf numFmtId="0" fontId="40" fillId="0" borderId="0" xfId="198" applyNumberFormat="1" applyFont="1" applyFill="1" applyBorder="1" applyAlignment="1" applyProtection="1">
      <alignment horizontal="justify" vertical="top" wrapText="1"/>
      <protection hidden="1"/>
    </xf>
    <xf numFmtId="166" fontId="4" fillId="0" borderId="0" xfId="198" applyNumberFormat="1" applyFont="1" applyFill="1" applyBorder="1" applyAlignment="1" applyProtection="1">
      <alignment horizontal="center" vertical="top"/>
      <protection hidden="1"/>
    </xf>
    <xf numFmtId="166"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2" applyNumberFormat="1" applyFont="1" applyBorder="1" applyAlignment="1" applyProtection="1">
      <alignment horizontal="right" vertical="top"/>
      <protection hidden="1"/>
    </xf>
    <xf numFmtId="0" fontId="4" fillId="0" borderId="0" xfId="0" applyFont="1" applyAlignment="1">
      <alignment vertical="top" wrapText="1"/>
    </xf>
    <xf numFmtId="0" fontId="5" fillId="0" borderId="0" xfId="203" applyFont="1" applyAlignment="1" applyProtection="1">
      <alignment horizontal="left" vertical="top"/>
      <protection hidden="1"/>
    </xf>
    <xf numFmtId="0" fontId="4" fillId="0" borderId="0" xfId="203" applyFont="1" applyAlignment="1" applyProtection="1">
      <alignment horizontal="center" vertical="top"/>
      <protection hidden="1"/>
    </xf>
    <xf numFmtId="0" fontId="5" fillId="0" borderId="0" xfId="209"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198" applyNumberFormat="1" applyFont="1" applyFill="1" applyBorder="1" applyAlignment="1" applyProtection="1">
      <alignment horizontal="center" vertical="center"/>
    </xf>
    <xf numFmtId="1" fontId="5" fillId="0" borderId="0" xfId="203" applyNumberFormat="1" applyFont="1" applyAlignment="1" applyProtection="1">
      <alignment horizontal="center" vertical="center"/>
      <protection hidden="1"/>
    </xf>
    <xf numFmtId="1" fontId="5" fillId="0" borderId="0" xfId="198" applyNumberFormat="1" applyFont="1" applyFill="1" applyBorder="1" applyAlignment="1" applyProtection="1">
      <alignment horizontal="center" vertical="center" wrapText="1"/>
    </xf>
    <xf numFmtId="1" fontId="4" fillId="0" borderId="0" xfId="203" applyNumberFormat="1" applyFont="1" applyAlignment="1" applyProtection="1">
      <alignment horizontal="center" vertical="center"/>
      <protection hidden="1"/>
    </xf>
    <xf numFmtId="1" fontId="35" fillId="0" borderId="0" xfId="0" applyNumberFormat="1" applyFont="1" applyAlignment="1">
      <alignment horizontal="center" vertical="center"/>
    </xf>
    <xf numFmtId="1" fontId="5" fillId="0" borderId="0" xfId="209" applyNumberFormat="1" applyFont="1" applyFill="1" applyBorder="1" applyAlignment="1" applyProtection="1">
      <alignment horizontal="center" vertical="center" wrapText="1"/>
      <protection hidden="1"/>
    </xf>
    <xf numFmtId="1" fontId="35" fillId="0" borderId="0" xfId="198" applyNumberFormat="1" applyFont="1" applyFill="1" applyBorder="1" applyAlignment="1" applyProtection="1">
      <alignment horizontal="center" vertical="center"/>
      <protection hidden="1"/>
    </xf>
    <xf numFmtId="1" fontId="4" fillId="0" borderId="0" xfId="198"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5" fillId="0" borderId="0" xfId="0" applyFont="1" applyAlignment="1">
      <alignment vertical="center"/>
    </xf>
    <xf numFmtId="0" fontId="55" fillId="0" borderId="0" xfId="0" applyFont="1" applyAlignment="1">
      <alignment vertical="center"/>
    </xf>
    <xf numFmtId="0" fontId="40" fillId="0" borderId="0" xfId="0" applyFont="1" applyAlignment="1" applyProtection="1">
      <alignment horizontal="center" vertical="center"/>
      <protection hidden="1"/>
    </xf>
    <xf numFmtId="0" fontId="35" fillId="0" borderId="0" xfId="0" applyFont="1" applyAlignment="1">
      <alignment horizontal="center" vertical="center"/>
    </xf>
    <xf numFmtId="0" fontId="4" fillId="0" borderId="0" xfId="0" applyFont="1" applyAlignment="1">
      <alignment vertical="center"/>
    </xf>
    <xf numFmtId="1" fontId="4" fillId="0" borderId="4" xfId="198" applyNumberFormat="1" applyFont="1" applyFill="1" applyBorder="1" applyAlignment="1" applyProtection="1">
      <alignment horizontal="center" vertical="top"/>
      <protection locked="0"/>
    </xf>
    <xf numFmtId="0" fontId="0" fillId="0" borderId="0" xfId="194" quotePrefix="1" applyFont="1" applyAlignment="1">
      <alignment horizontal="justify"/>
    </xf>
    <xf numFmtId="0" fontId="0" fillId="0" borderId="0" xfId="194" applyFont="1" applyAlignment="1">
      <alignment vertical="top"/>
    </xf>
    <xf numFmtId="0" fontId="73" fillId="11" borderId="4" xfId="0" applyFont="1" applyFill="1" applyBorder="1" applyAlignment="1">
      <alignment vertical="top" wrapText="1"/>
    </xf>
    <xf numFmtId="0" fontId="73" fillId="11" borderId="15" xfId="0" applyFont="1" applyFill="1" applyBorder="1" applyAlignment="1">
      <alignment vertical="top" wrapText="1"/>
    </xf>
    <xf numFmtId="2" fontId="4" fillId="0" borderId="4" xfId="198" applyNumberFormat="1" applyFont="1" applyFill="1" applyBorder="1" applyProtection="1">
      <alignment vertical="top"/>
    </xf>
    <xf numFmtId="172" fontId="66" fillId="12" borderId="4" xfId="0" applyNumberFormat="1" applyFont="1" applyFill="1" applyBorder="1" applyAlignment="1">
      <alignment horizontal="justify" vertical="top" wrapText="1"/>
    </xf>
    <xf numFmtId="0" fontId="4" fillId="12" borderId="4" xfId="0" applyFont="1" applyFill="1" applyBorder="1" applyAlignment="1">
      <alignment horizontal="center" vertical="top" wrapText="1"/>
    </xf>
    <xf numFmtId="0" fontId="4" fillId="12" borderId="4" xfId="0" applyFont="1" applyFill="1" applyBorder="1" applyAlignment="1">
      <alignment horizontal="center" vertical="top"/>
    </xf>
    <xf numFmtId="2" fontId="4" fillId="12" borderId="4" xfId="198" applyNumberFormat="1" applyFont="1" applyFill="1" applyBorder="1" applyAlignment="1" applyProtection="1">
      <alignment horizontal="right" vertical="top"/>
    </xf>
    <xf numFmtId="2" fontId="5" fillId="12" borderId="4" xfId="198" applyNumberFormat="1" applyFont="1" applyFill="1" applyBorder="1" applyAlignment="1" applyProtection="1">
      <alignment horizontal="right" vertical="top"/>
    </xf>
    <xf numFmtId="0" fontId="35" fillId="12" borderId="4" xfId="0" applyFont="1" applyFill="1" applyBorder="1" applyAlignment="1">
      <alignment vertical="top"/>
    </xf>
    <xf numFmtId="2" fontId="5" fillId="12" borderId="4" xfId="198" applyNumberFormat="1" applyFont="1" applyFill="1" applyBorder="1" applyProtection="1">
      <alignment vertical="top"/>
    </xf>
    <xf numFmtId="9" fontId="0" fillId="0" borderId="4" xfId="0" applyNumberFormat="1" applyBorder="1" applyAlignment="1">
      <alignment horizontal="center" vertical="top"/>
    </xf>
    <xf numFmtId="0" fontId="4" fillId="0" borderId="0" xfId="198" applyNumberFormat="1" applyFont="1" applyFill="1" applyBorder="1" applyAlignment="1" applyProtection="1">
      <alignment vertical="top" wrapText="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198" applyNumberFormat="1" applyFont="1" applyFill="1" applyBorder="1" applyAlignment="1" applyProtection="1">
      <alignment horizontal="center" vertical="top"/>
    </xf>
    <xf numFmtId="1" fontId="5" fillId="0" borderId="0" xfId="203" applyNumberFormat="1" applyFont="1" applyAlignment="1" applyProtection="1">
      <alignment horizontal="left" vertical="top"/>
      <protection hidden="1"/>
    </xf>
    <xf numFmtId="1" fontId="5" fillId="0" borderId="0" xfId="198" applyNumberFormat="1" applyFont="1" applyFill="1" applyBorder="1" applyAlignment="1" applyProtection="1">
      <alignment vertical="top" wrapText="1"/>
    </xf>
    <xf numFmtId="1" fontId="4" fillId="0" borderId="0" xfId="203" applyNumberFormat="1" applyFont="1" applyAlignment="1" applyProtection="1">
      <alignment horizontal="left" vertical="top"/>
      <protection hidden="1"/>
    </xf>
    <xf numFmtId="1" fontId="4" fillId="0" borderId="0" xfId="203" applyNumberFormat="1" applyFont="1" applyAlignment="1" applyProtection="1">
      <alignment horizontal="center" vertical="top"/>
      <protection hidden="1"/>
    </xf>
    <xf numFmtId="1" fontId="49" fillId="0" borderId="0" xfId="0" applyNumberFormat="1" applyFont="1" applyAlignment="1">
      <alignment horizontal="right" vertical="top"/>
    </xf>
    <xf numFmtId="1" fontId="4" fillId="0" borderId="0" xfId="0" applyNumberFormat="1" applyFont="1" applyAlignment="1">
      <alignment horizontal="right" vertical="top"/>
    </xf>
    <xf numFmtId="1" fontId="35" fillId="0" borderId="0" xfId="0" applyNumberFormat="1" applyFont="1" applyAlignment="1">
      <alignment horizontal="center" vertical="top"/>
    </xf>
    <xf numFmtId="1" fontId="5" fillId="0" borderId="0" xfId="209" applyNumberFormat="1" applyFont="1" applyFill="1" applyBorder="1" applyAlignment="1" applyProtection="1">
      <alignment horizontal="center" vertical="top" wrapText="1"/>
      <protection hidden="1"/>
    </xf>
    <xf numFmtId="1" fontId="35" fillId="0" borderId="0" xfId="198" applyNumberFormat="1" applyFont="1" applyFill="1" applyBorder="1" applyAlignment="1" applyProtection="1">
      <alignment horizontal="center" vertical="top"/>
      <protection hidden="1"/>
    </xf>
    <xf numFmtId="1" fontId="4" fillId="0" borderId="0" xfId="198"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198" applyNumberFormat="1" applyFont="1" applyFill="1" applyBorder="1" applyAlignment="1" applyProtection="1">
      <alignment horizontal="center" vertical="top"/>
      <protection locked="0" hidden="1"/>
    </xf>
    <xf numFmtId="0" fontId="17" fillId="0" borderId="0" xfId="196" applyFont="1" applyProtection="1">
      <protection hidden="1"/>
    </xf>
    <xf numFmtId="0" fontId="38" fillId="13" borderId="0" xfId="201" applyFont="1" applyFill="1" applyAlignment="1" applyProtection="1">
      <alignment vertical="center"/>
      <protection hidden="1"/>
    </xf>
    <xf numFmtId="0" fontId="30" fillId="13" borderId="0" xfId="201" applyFont="1" applyFill="1" applyAlignment="1" applyProtection="1">
      <alignment vertical="center" wrapText="1"/>
      <protection hidden="1"/>
    </xf>
    <xf numFmtId="0" fontId="30" fillId="13" borderId="0" xfId="201" applyFont="1" applyFill="1" applyAlignment="1" applyProtection="1">
      <alignment vertical="center"/>
      <protection hidden="1"/>
    </xf>
    <xf numFmtId="0" fontId="5" fillId="14" borderId="4" xfId="198" applyNumberFormat="1" applyFont="1" applyFill="1" applyBorder="1" applyAlignment="1" applyProtection="1">
      <alignment horizontal="center" vertical="top" wrapText="1"/>
    </xf>
    <xf numFmtId="0" fontId="5" fillId="14" borderId="4" xfId="198" applyNumberFormat="1" applyFont="1" applyFill="1" applyBorder="1" applyAlignment="1" applyProtection="1">
      <alignment horizontal="center" vertical="top"/>
    </xf>
    <xf numFmtId="1" fontId="5" fillId="14" borderId="4" xfId="198" applyNumberFormat="1" applyFont="1" applyFill="1" applyBorder="1" applyAlignment="1" applyProtection="1">
      <alignment horizontal="center" vertical="top" wrapText="1"/>
    </xf>
    <xf numFmtId="166" fontId="5" fillId="14" borderId="4" xfId="198" applyNumberFormat="1" applyFont="1" applyFill="1" applyBorder="1" applyAlignment="1" applyProtection="1">
      <alignment horizontal="center" vertical="top" wrapText="1"/>
    </xf>
    <xf numFmtId="1" fontId="67" fillId="14" borderId="4" xfId="0" applyNumberFormat="1" applyFont="1" applyFill="1" applyBorder="1" applyAlignment="1">
      <alignment horizontal="center" vertical="top" wrapText="1"/>
    </xf>
    <xf numFmtId="0" fontId="67"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68" fillId="14" borderId="4" xfId="0" applyNumberFormat="1" applyFont="1" applyFill="1" applyBorder="1" applyAlignment="1">
      <alignment horizontal="center" vertical="center"/>
    </xf>
    <xf numFmtId="1" fontId="68" fillId="14" borderId="4" xfId="0" applyNumberFormat="1" applyFont="1" applyFill="1" applyBorder="1" applyAlignment="1">
      <alignment horizontal="center" vertical="center" wrapText="1"/>
    </xf>
    <xf numFmtId="1" fontId="67" fillId="14" borderId="4" xfId="0" applyNumberFormat="1" applyFont="1" applyFill="1" applyBorder="1" applyAlignment="1">
      <alignment horizontal="center" vertical="center" wrapText="1"/>
    </xf>
    <xf numFmtId="0" fontId="67"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6"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73" fillId="0" borderId="0" xfId="0" applyFont="1" applyAlignment="1">
      <alignment vertical="top"/>
    </xf>
    <xf numFmtId="0" fontId="74" fillId="0" borderId="0" xfId="0" applyFont="1" applyAlignment="1">
      <alignment vertical="top"/>
    </xf>
    <xf numFmtId="166" fontId="4" fillId="0" borderId="4" xfId="0" applyNumberFormat="1" applyFont="1" applyBorder="1" applyAlignment="1">
      <alignment horizontal="left" vertical="top" wrapText="1"/>
    </xf>
    <xf numFmtId="0" fontId="62" fillId="15" borderId="15" xfId="0" applyFont="1" applyFill="1" applyBorder="1" applyAlignment="1">
      <alignment horizontal="center" vertical="top" wrapText="1"/>
    </xf>
    <xf numFmtId="0" fontId="62" fillId="15" borderId="3" xfId="211" applyFont="1" applyFill="1" applyBorder="1" applyAlignment="1">
      <alignment vertical="top" wrapText="1"/>
    </xf>
    <xf numFmtId="0" fontId="62" fillId="15" borderId="15" xfId="211" applyFont="1" applyFill="1" applyBorder="1" applyAlignment="1">
      <alignment vertical="top" wrapText="1"/>
    </xf>
    <xf numFmtId="0" fontId="15" fillId="14" borderId="4" xfId="198" applyNumberFormat="1" applyFont="1" applyFill="1" applyBorder="1" applyAlignment="1" applyProtection="1">
      <alignment horizontal="center" vertical="top" wrapText="1"/>
    </xf>
    <xf numFmtId="0" fontId="15" fillId="14" borderId="4" xfId="198" applyNumberFormat="1" applyFont="1" applyFill="1" applyBorder="1" applyAlignment="1" applyProtection="1">
      <alignment horizontal="center" vertical="top"/>
    </xf>
    <xf numFmtId="1" fontId="15" fillId="14" borderId="4" xfId="198" applyNumberFormat="1" applyFont="1" applyFill="1" applyBorder="1" applyAlignment="1" applyProtection="1">
      <alignment horizontal="center" vertical="top" wrapText="1"/>
    </xf>
    <xf numFmtId="166" fontId="15" fillId="14" borderId="4" xfId="198" applyNumberFormat="1" applyFont="1" applyFill="1" applyBorder="1" applyAlignment="1" applyProtection="1">
      <alignment horizontal="center" vertical="top" wrapText="1"/>
    </xf>
    <xf numFmtId="1" fontId="15" fillId="14" borderId="4" xfId="0" applyNumberFormat="1" applyFont="1" applyFill="1" applyBorder="1" applyAlignment="1">
      <alignment horizontal="center" vertical="center"/>
    </xf>
    <xf numFmtId="0" fontId="15" fillId="14" borderId="4" xfId="0" applyFont="1" applyFill="1" applyBorder="1" applyAlignment="1">
      <alignment horizontal="center" vertical="center"/>
    </xf>
    <xf numFmtId="0" fontId="17" fillId="0" borderId="0" xfId="196" applyFont="1" applyAlignment="1" applyProtection="1">
      <alignment horizontal="center"/>
      <protection hidden="1"/>
    </xf>
    <xf numFmtId="0" fontId="75" fillId="0" borderId="0" xfId="196" applyFont="1" applyAlignment="1" applyProtection="1">
      <alignment horizontal="center" vertical="center"/>
      <protection hidden="1"/>
    </xf>
    <xf numFmtId="0" fontId="76" fillId="0" borderId="0" xfId="0" applyFont="1"/>
    <xf numFmtId="0" fontId="77" fillId="0" borderId="0" xfId="202" applyFont="1" applyAlignment="1" applyProtection="1">
      <alignment vertical="center"/>
      <protection hidden="1"/>
    </xf>
    <xf numFmtId="1" fontId="15" fillId="15" borderId="13" xfId="0" applyNumberFormat="1" applyFont="1" applyFill="1" applyBorder="1" applyAlignment="1">
      <alignment horizontal="center" vertical="center"/>
    </xf>
    <xf numFmtId="0" fontId="15" fillId="15" borderId="13" xfId="0" applyFont="1" applyFill="1" applyBorder="1" applyAlignment="1">
      <alignment horizontal="center" vertical="center"/>
    </xf>
    <xf numFmtId="0" fontId="0" fillId="0" borderId="4" xfId="0" applyBorder="1" applyAlignment="1">
      <alignment horizontal="justify" vertical="top" wrapText="1"/>
    </xf>
    <xf numFmtId="0" fontId="0" fillId="0" borderId="4" xfId="0" applyBorder="1" applyAlignment="1">
      <alignment horizontal="center" vertical="top" wrapText="1"/>
    </xf>
    <xf numFmtId="166" fontId="30" fillId="13" borderId="0" xfId="203" applyNumberFormat="1" applyFont="1" applyFill="1" applyAlignment="1" applyProtection="1">
      <alignment vertical="center"/>
      <protection hidden="1"/>
    </xf>
    <xf numFmtId="166" fontId="30" fillId="13" borderId="0" xfId="203"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5" fillId="13" borderId="0" xfId="0" applyFont="1" applyFill="1" applyAlignment="1">
      <alignment horizontal="center" vertical="center"/>
    </xf>
    <xf numFmtId="0" fontId="15" fillId="14" borderId="4" xfId="0" applyFont="1" applyFill="1" applyBorder="1" applyAlignment="1">
      <alignment horizontal="center" vertical="top" wrapText="1"/>
    </xf>
    <xf numFmtId="2" fontId="4" fillId="0" borderId="4" xfId="198" applyNumberFormat="1" applyFont="1" applyFill="1" applyBorder="1" applyAlignment="1" applyProtection="1">
      <alignment horizontal="center" vertical="top" wrapText="1"/>
    </xf>
    <xf numFmtId="2" fontId="5" fillId="12" borderId="4" xfId="198" applyNumberFormat="1" applyFont="1" applyFill="1" applyBorder="1" applyAlignment="1" applyProtection="1">
      <alignment horizontal="center" vertical="top"/>
    </xf>
    <xf numFmtId="0" fontId="35" fillId="12" borderId="4" xfId="0" applyFont="1" applyFill="1" applyBorder="1" applyAlignment="1">
      <alignment horizontal="center" vertical="top"/>
    </xf>
    <xf numFmtId="2" fontId="5" fillId="0" borderId="0" xfId="198" applyNumberFormat="1" applyFont="1" applyFill="1" applyBorder="1" applyAlignment="1" applyProtection="1">
      <alignment horizontal="center" vertical="top"/>
    </xf>
    <xf numFmtId="2" fontId="4" fillId="0" borderId="0" xfId="198" applyNumberFormat="1" applyFont="1" applyFill="1" applyBorder="1" applyAlignment="1" applyProtection="1">
      <alignment horizontal="center" vertical="top"/>
      <protection hidden="1"/>
    </xf>
    <xf numFmtId="0" fontId="35" fillId="0" borderId="0" xfId="0" applyFont="1" applyAlignment="1" applyProtection="1">
      <alignment horizontal="center" vertical="top"/>
      <protection hidden="1"/>
    </xf>
    <xf numFmtId="4" fontId="35" fillId="0" borderId="0" xfId="198" applyNumberFormat="1" applyFont="1" applyFill="1" applyBorder="1" applyAlignment="1" applyProtection="1">
      <alignment horizontal="center" vertical="top"/>
      <protection hidden="1"/>
    </xf>
    <xf numFmtId="166" fontId="38" fillId="13" borderId="0" xfId="203" applyNumberFormat="1" applyFont="1" applyFill="1" applyAlignment="1" applyProtection="1">
      <alignment horizontal="center" vertical="center"/>
      <protection hidden="1"/>
    </xf>
    <xf numFmtId="166" fontId="5" fillId="0" borderId="5" xfId="0" applyNumberFormat="1" applyFont="1" applyBorder="1" applyAlignment="1">
      <alignment horizontal="center" vertical="top"/>
    </xf>
    <xf numFmtId="166" fontId="5" fillId="0" borderId="0" xfId="203" applyNumberFormat="1" applyFont="1" applyAlignment="1" applyProtection="1">
      <alignment horizontal="center" vertical="top"/>
      <protection hidden="1"/>
    </xf>
    <xf numFmtId="0" fontId="5" fillId="0" borderId="0" xfId="198" applyNumberFormat="1" applyFont="1" applyFill="1" applyBorder="1" applyAlignment="1" applyProtection="1">
      <alignment horizontal="center" vertical="top" wrapText="1"/>
    </xf>
    <xf numFmtId="0" fontId="49" fillId="0" borderId="0" xfId="0" applyFont="1" applyAlignment="1">
      <alignment horizontal="center" vertical="top"/>
    </xf>
    <xf numFmtId="0" fontId="5" fillId="10" borderId="14" xfId="0" applyFont="1" applyFill="1" applyBorder="1" applyAlignment="1">
      <alignment vertical="center"/>
    </xf>
    <xf numFmtId="0" fontId="5" fillId="10" borderId="3" xfId="0" applyFont="1" applyFill="1" applyBorder="1" applyAlignment="1">
      <alignment horizontal="center" vertical="center" wrapText="1"/>
    </xf>
    <xf numFmtId="0" fontId="5" fillId="10" borderId="3" xfId="0" applyFont="1" applyFill="1" applyBorder="1" applyAlignment="1">
      <alignment vertical="center" wrapText="1"/>
    </xf>
    <xf numFmtId="0" fontId="5" fillId="10" borderId="15" xfId="0" applyFont="1" applyFill="1" applyBorder="1" applyAlignment="1">
      <alignment vertical="center" wrapText="1"/>
    </xf>
    <xf numFmtId="0" fontId="5" fillId="10" borderId="13" xfId="0" applyFont="1" applyFill="1" applyBorder="1" applyAlignment="1">
      <alignment horizontal="center" vertical="center" wrapText="1"/>
    </xf>
    <xf numFmtId="0" fontId="73" fillId="11" borderId="15" xfId="0" applyFont="1" applyFill="1" applyBorder="1" applyAlignment="1">
      <alignment vertical="center" wrapText="1"/>
    </xf>
    <xf numFmtId="0" fontId="73" fillId="11" borderId="4" xfId="0" applyFont="1" applyFill="1" applyBorder="1" applyAlignment="1">
      <alignment vertical="center" wrapText="1"/>
    </xf>
    <xf numFmtId="0" fontId="55" fillId="8" borderId="0" xfId="198" applyNumberFormat="1" applyFont="1" applyFill="1" applyBorder="1" applyAlignment="1" applyProtection="1">
      <alignment vertical="center"/>
    </xf>
    <xf numFmtId="0" fontId="4" fillId="8" borderId="0" xfId="198" applyNumberFormat="1" applyFont="1" applyFill="1" applyBorder="1" applyAlignment="1" applyProtection="1">
      <alignment vertical="center"/>
    </xf>
    <xf numFmtId="0" fontId="4" fillId="8" borderId="0" xfId="198" applyNumberFormat="1" applyFont="1" applyFill="1" applyBorder="1" applyAlignment="1" applyProtection="1">
      <alignment vertical="center" wrapText="1"/>
    </xf>
    <xf numFmtId="1" fontId="15" fillId="14" borderId="4" xfId="0" applyNumberFormat="1" applyFont="1" applyFill="1" applyBorder="1" applyAlignment="1">
      <alignment horizontal="center" vertical="center" wrapText="1"/>
    </xf>
    <xf numFmtId="2" fontId="4" fillId="0" borderId="4" xfId="198" applyNumberFormat="1" applyFont="1" applyFill="1" applyBorder="1" applyAlignment="1" applyProtection="1">
      <alignment horizontal="center" vertical="top" wrapText="1"/>
      <protection locked="0"/>
    </xf>
    <xf numFmtId="10" fontId="4" fillId="0" borderId="4" xfId="198" applyNumberFormat="1" applyFont="1" applyFill="1" applyBorder="1" applyAlignment="1" applyProtection="1">
      <alignment horizontal="center" vertical="top" wrapText="1"/>
      <protection locked="0" hidden="1"/>
    </xf>
    <xf numFmtId="1" fontId="4" fillId="0" borderId="4" xfId="198" applyNumberFormat="1" applyFont="1" applyFill="1" applyBorder="1" applyAlignment="1" applyProtection="1">
      <alignment horizontal="center" vertical="top" wrapText="1"/>
      <protection locked="0"/>
    </xf>
    <xf numFmtId="0" fontId="23" fillId="0" borderId="6" xfId="202" applyFont="1" applyBorder="1" applyAlignment="1" applyProtection="1">
      <alignment vertical="center"/>
      <protection hidden="1"/>
    </xf>
    <xf numFmtId="0" fontId="23" fillId="0" borderId="0" xfId="202" applyFont="1" applyAlignment="1" applyProtection="1">
      <alignment vertical="center"/>
      <protection hidden="1"/>
    </xf>
    <xf numFmtId="0" fontId="21" fillId="0" borderId="6" xfId="202" applyFont="1" applyBorder="1" applyAlignment="1" applyProtection="1">
      <alignment vertical="center"/>
      <protection hidden="1"/>
    </xf>
    <xf numFmtId="0" fontId="21" fillId="0" borderId="0" xfId="202" applyFont="1" applyAlignment="1" applyProtection="1">
      <alignment vertical="center"/>
      <protection hidden="1"/>
    </xf>
    <xf numFmtId="0" fontId="23" fillId="0" borderId="8" xfId="202" applyFont="1" applyBorder="1" applyAlignment="1" applyProtection="1">
      <alignment vertical="center"/>
      <protection hidden="1"/>
    </xf>
    <xf numFmtId="0" fontId="23" fillId="0" borderId="5" xfId="202" applyFont="1" applyBorder="1" applyAlignment="1" applyProtection="1">
      <alignment vertical="center"/>
      <protection hidden="1"/>
    </xf>
    <xf numFmtId="0" fontId="21" fillId="0" borderId="27" xfId="202" applyFont="1" applyBorder="1" applyAlignment="1" applyProtection="1">
      <alignment vertical="center"/>
      <protection hidden="1"/>
    </xf>
    <xf numFmtId="0" fontId="21" fillId="0" borderId="10" xfId="202" applyFont="1" applyBorder="1" applyAlignment="1" applyProtection="1">
      <alignment vertical="center"/>
      <protection hidden="1"/>
    </xf>
    <xf numFmtId="0" fontId="0" fillId="0" borderId="0" xfId="0" applyAlignment="1">
      <alignment horizontal="left" vertical="top"/>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0" applyAlignment="1" applyProtection="1">
      <alignment horizontal="left" vertical="center" indent="1"/>
      <protection hidden="1"/>
    </xf>
    <xf numFmtId="0" fontId="0" fillId="0" borderId="0" xfId="0" applyAlignment="1" applyProtection="1">
      <alignment horizontal="right" vertical="center"/>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0" fontId="5" fillId="0" borderId="0" xfId="203" applyFont="1" applyAlignment="1">
      <alignment horizontal="left" vertical="top"/>
    </xf>
    <xf numFmtId="1" fontId="5" fillId="10" borderId="13" xfId="0" applyNumberFormat="1" applyFont="1" applyFill="1" applyBorder="1" applyAlignment="1">
      <alignment horizontal="center" vertical="center"/>
    </xf>
    <xf numFmtId="0" fontId="5" fillId="10" borderId="3" xfId="0" applyFont="1" applyFill="1" applyBorder="1" applyAlignment="1">
      <alignment vertical="center"/>
    </xf>
    <xf numFmtId="0" fontId="16" fillId="0" borderId="0" xfId="203" applyAlignment="1">
      <alignment horizontal="left" vertical="center"/>
    </xf>
    <xf numFmtId="0" fontId="3" fillId="0" borderId="0" xfId="0" applyFont="1" applyProtection="1">
      <protection hidden="1"/>
    </xf>
    <xf numFmtId="0" fontId="53" fillId="0" borderId="0" xfId="196" applyFont="1" applyAlignment="1" applyProtection="1">
      <alignment horizontal="center" vertical="center"/>
      <protection hidden="1"/>
    </xf>
    <xf numFmtId="0" fontId="16" fillId="6" borderId="4" xfId="0" applyFont="1" applyFill="1" applyBorder="1" applyAlignment="1" applyProtection="1">
      <alignment vertical="center"/>
      <protection locked="0"/>
    </xf>
    <xf numFmtId="0" fontId="16" fillId="0" borderId="4" xfId="208" applyNumberFormat="1" applyFont="1" applyFill="1" applyBorder="1" applyAlignment="1" applyProtection="1">
      <alignment horizontal="center" vertical="center"/>
    </xf>
    <xf numFmtId="0" fontId="16" fillId="7" borderId="4" xfId="208" applyNumberFormat="1" applyFont="1" applyFill="1" applyBorder="1" applyAlignment="1" applyProtection="1">
      <alignment horizontal="center" vertical="center"/>
    </xf>
    <xf numFmtId="0" fontId="16" fillId="0" borderId="0" xfId="198" applyNumberFormat="1" applyFill="1" applyBorder="1" applyAlignment="1" applyProtection="1">
      <alignment horizontal="center" vertical="center"/>
    </xf>
    <xf numFmtId="0" fontId="16" fillId="0" borderId="0" xfId="0" applyFont="1" applyAlignment="1">
      <alignment horizontal="center" vertical="center" wrapText="1"/>
    </xf>
    <xf numFmtId="0" fontId="16" fillId="0" borderId="0" xfId="198" applyNumberFormat="1" applyFill="1" applyBorder="1" applyAlignment="1" applyProtection="1">
      <alignment horizontal="center" vertical="center"/>
      <protection hidden="1"/>
    </xf>
    <xf numFmtId="178" fontId="16" fillId="0" borderId="0" xfId="194" applyNumberFormat="1" applyFont="1" applyAlignment="1">
      <alignment horizontal="left" vertical="center"/>
    </xf>
    <xf numFmtId="0" fontId="16" fillId="0" borderId="0" xfId="195" applyAlignment="1">
      <alignment horizontal="left" vertical="center"/>
    </xf>
    <xf numFmtId="0" fontId="16" fillId="0" borderId="0" xfId="204" applyAlignment="1">
      <alignment horizontal="left" vertical="center"/>
    </xf>
    <xf numFmtId="0" fontId="16" fillId="0" borderId="0" xfId="194" applyFont="1" applyAlignment="1">
      <alignment vertical="top" wrapText="1"/>
    </xf>
    <xf numFmtId="166" fontId="16" fillId="0" borderId="0" xfId="194" applyNumberFormat="1" applyFont="1" applyAlignment="1">
      <alignment horizontal="center" vertical="top"/>
    </xf>
    <xf numFmtId="0" fontId="16" fillId="0" borderId="0" xfId="194" applyFont="1" applyAlignment="1">
      <alignment horizontal="justify"/>
    </xf>
    <xf numFmtId="166" fontId="16" fillId="0" borderId="0" xfId="194" applyNumberFormat="1" applyFont="1" applyAlignment="1">
      <alignment horizontal="center" vertical="center"/>
    </xf>
    <xf numFmtId="0" fontId="16" fillId="0" borderId="0" xfId="194" applyFont="1" applyAlignment="1">
      <alignment horizontal="center" vertical="top"/>
    </xf>
    <xf numFmtId="0" fontId="16" fillId="0" borderId="0" xfId="194" applyFont="1" applyAlignment="1">
      <alignment vertical="top"/>
    </xf>
    <xf numFmtId="166" fontId="16" fillId="0" borderId="0" xfId="0" applyNumberFormat="1" applyFont="1" applyAlignment="1">
      <alignment horizontal="center" vertical="center"/>
    </xf>
    <xf numFmtId="0" fontId="16" fillId="0" borderId="0" xfId="0" applyFont="1" applyAlignment="1">
      <alignment horizontal="left" vertical="center" wrapText="1" indent="2"/>
    </xf>
    <xf numFmtId="0" fontId="16" fillId="0" borderId="0" xfId="0" applyFont="1" applyAlignment="1">
      <alignment vertical="center" wrapText="1"/>
    </xf>
    <xf numFmtId="0" fontId="16" fillId="4" borderId="0" xfId="0" applyFont="1" applyFill="1" applyAlignment="1">
      <alignment vertical="center"/>
    </xf>
    <xf numFmtId="0" fontId="16" fillId="4" borderId="0" xfId="0" applyFont="1" applyFill="1" applyAlignment="1" applyProtection="1">
      <alignment vertical="center"/>
      <protection locked="0"/>
    </xf>
    <xf numFmtId="0" fontId="16" fillId="0" borderId="0" xfId="0" applyFont="1" applyAlignment="1">
      <alignment horizontal="left" vertical="center" indent="2"/>
    </xf>
    <xf numFmtId="0" fontId="16" fillId="4" borderId="22" xfId="0" applyFont="1" applyFill="1" applyBorder="1" applyAlignment="1" applyProtection="1">
      <alignment horizontal="left" vertical="center"/>
      <protection locked="0"/>
    </xf>
    <xf numFmtId="0" fontId="37" fillId="0" borderId="0" xfId="206" applyFont="1" applyProtection="1">
      <protection hidden="1"/>
    </xf>
    <xf numFmtId="0" fontId="37" fillId="0" borderId="0" xfId="206" applyFont="1" applyAlignment="1" applyProtection="1">
      <alignment vertical="center"/>
      <protection hidden="1"/>
    </xf>
    <xf numFmtId="0" fontId="37" fillId="0" borderId="0" xfId="206" applyFont="1" applyAlignment="1" applyProtection="1">
      <alignment wrapText="1"/>
      <protection hidden="1"/>
    </xf>
    <xf numFmtId="10" fontId="37" fillId="0" borderId="0" xfId="206" applyNumberFormat="1" applyFont="1" applyAlignment="1" applyProtection="1">
      <alignment vertical="center"/>
      <protection hidden="1"/>
    </xf>
    <xf numFmtId="0" fontId="1" fillId="0" borderId="0" xfId="197" applyAlignment="1" applyProtection="1">
      <alignment horizontal="left" vertical="center"/>
      <protection hidden="1"/>
    </xf>
    <xf numFmtId="0" fontId="16" fillId="0" borderId="35" xfId="202" applyFont="1" applyBorder="1" applyAlignment="1" applyProtection="1">
      <alignment horizontal="center" vertical="center"/>
      <protection hidden="1"/>
    </xf>
    <xf numFmtId="177" fontId="15" fillId="0" borderId="36" xfId="202" applyNumberFormat="1" applyFont="1" applyBorder="1" applyAlignment="1" applyProtection="1">
      <alignment horizontal="center" vertical="center"/>
      <protection hidden="1"/>
    </xf>
    <xf numFmtId="0" fontId="15" fillId="6" borderId="35" xfId="202" applyFont="1" applyFill="1" applyBorder="1" applyAlignment="1" applyProtection="1">
      <alignment horizontal="left" vertical="center" wrapText="1"/>
      <protection hidden="1"/>
    </xf>
    <xf numFmtId="0" fontId="15" fillId="0" borderId="0" xfId="202" applyFont="1" applyAlignment="1" applyProtection="1">
      <alignment horizontal="left" vertical="top"/>
      <protection hidden="1"/>
    </xf>
    <xf numFmtId="0" fontId="15" fillId="0" borderId="10" xfId="202" applyFont="1" applyBorder="1" applyAlignment="1" applyProtection="1">
      <alignment horizontal="left" vertical="center" wrapText="1"/>
      <protection hidden="1"/>
    </xf>
    <xf numFmtId="0" fontId="15" fillId="6" borderId="0" xfId="202" applyFont="1" applyFill="1" applyAlignment="1" applyProtection="1">
      <alignment horizontal="left" vertical="center" wrapText="1"/>
      <protection hidden="1"/>
    </xf>
    <xf numFmtId="0" fontId="39" fillId="6" borderId="5" xfId="202" applyFont="1" applyFill="1" applyBorder="1" applyAlignment="1" applyProtection="1">
      <alignment horizontal="justify" vertical="center" wrapText="1"/>
      <protection hidden="1"/>
    </xf>
    <xf numFmtId="9" fontId="16" fillId="0" borderId="35" xfId="202" applyNumberFormat="1" applyFont="1" applyBorder="1" applyAlignment="1" applyProtection="1">
      <alignment horizontal="center" vertical="center" wrapText="1"/>
      <protection hidden="1"/>
    </xf>
    <xf numFmtId="10" fontId="4" fillId="0" borderId="35" xfId="198" applyNumberFormat="1" applyFont="1" applyFill="1" applyBorder="1" applyAlignment="1" applyProtection="1">
      <alignment horizontal="center" vertical="top" wrapText="1"/>
      <protection locked="0" hidden="1"/>
    </xf>
    <xf numFmtId="1" fontId="15" fillId="15" borderId="5" xfId="0" applyNumberFormat="1" applyFont="1" applyFill="1" applyBorder="1" applyAlignment="1">
      <alignment horizontal="center" vertical="center"/>
    </xf>
    <xf numFmtId="1" fontId="5" fillId="10" borderId="8" xfId="0" applyNumberFormat="1" applyFont="1" applyFill="1" applyBorder="1" applyAlignment="1">
      <alignment horizontal="center" vertical="center"/>
    </xf>
    <xf numFmtId="0" fontId="4" fillId="0" borderId="0" xfId="0" applyFont="1" applyAlignment="1">
      <alignment horizontal="left" vertical="top"/>
    </xf>
    <xf numFmtId="172" fontId="66" fillId="12" borderId="15" xfId="0" applyNumberFormat="1" applyFont="1" applyFill="1" applyBorder="1" applyAlignment="1">
      <alignment horizontal="left" vertical="top" wrapText="1"/>
    </xf>
    <xf numFmtId="0" fontId="79" fillId="0" borderId="0" xfId="0" applyFont="1" applyAlignment="1">
      <alignment wrapText="1"/>
    </xf>
    <xf numFmtId="0" fontId="49" fillId="0" borderId="4" xfId="0" applyFont="1" applyBorder="1" applyAlignment="1">
      <alignment vertical="center" wrapText="1"/>
    </xf>
    <xf numFmtId="0" fontId="49" fillId="0" borderId="4" xfId="0" applyFont="1" applyBorder="1" applyAlignment="1">
      <alignment horizontal="center" vertical="center" wrapText="1"/>
    </xf>
    <xf numFmtId="1" fontId="15" fillId="0" borderId="0" xfId="203" applyNumberFormat="1" applyFont="1" applyAlignment="1" applyProtection="1">
      <alignment vertical="center"/>
      <protection hidden="1"/>
    </xf>
    <xf numFmtId="0" fontId="4" fillId="0" borderId="0" xfId="0" applyFont="1" applyAlignment="1" applyProtection="1">
      <alignment horizontal="left" vertical="top"/>
      <protection hidden="1"/>
    </xf>
    <xf numFmtId="0" fontId="4" fillId="0" borderId="0" xfId="198" applyNumberFormat="1" applyFont="1" applyFill="1" applyBorder="1" applyAlignment="1" applyProtection="1">
      <alignment horizontal="left" vertical="top"/>
    </xf>
    <xf numFmtId="2" fontId="49" fillId="0" borderId="4" xfId="0" applyNumberFormat="1" applyFont="1" applyBorder="1" applyAlignment="1">
      <alignment vertical="center" wrapText="1"/>
    </xf>
    <xf numFmtId="2" fontId="4" fillId="0" borderId="4" xfId="198" applyNumberFormat="1" applyFont="1" applyFill="1" applyBorder="1" applyAlignment="1" applyProtection="1">
      <alignment horizontal="right" vertical="top" wrapText="1"/>
    </xf>
    <xf numFmtId="2" fontId="49" fillId="11" borderId="4" xfId="0" applyNumberFormat="1" applyFont="1" applyFill="1" applyBorder="1" applyAlignment="1">
      <alignment vertical="center" wrapText="1"/>
    </xf>
    <xf numFmtId="2" fontId="80" fillId="16" borderId="4" xfId="0" applyNumberFormat="1"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0" fontId="64" fillId="0" borderId="0" xfId="0" quotePrefix="1" applyFont="1" applyAlignment="1" applyProtection="1">
      <alignment horizontal="left" vertical="center" wrapText="1"/>
      <protection hidden="1"/>
    </xf>
    <xf numFmtId="0" fontId="64" fillId="0" borderId="0" xfId="0" applyFont="1" applyAlignment="1" applyProtection="1">
      <alignment vertical="center"/>
      <protection hidden="1"/>
    </xf>
    <xf numFmtId="0" fontId="24" fillId="0" borderId="4" xfId="202" applyFont="1" applyBorder="1" applyAlignment="1" applyProtection="1">
      <alignment horizontal="center" vertical="center"/>
      <protection hidden="1"/>
    </xf>
    <xf numFmtId="0" fontId="17" fillId="0" borderId="4" xfId="202" applyFont="1" applyBorder="1" applyAlignment="1" applyProtection="1">
      <alignment horizontal="center" vertical="center"/>
      <protection hidden="1"/>
    </xf>
    <xf numFmtId="0" fontId="69" fillId="0" borderId="11" xfId="202" applyFont="1" applyBorder="1" applyAlignment="1" applyProtection="1">
      <alignment horizontal="center" vertical="center" textRotation="90"/>
      <protection hidden="1"/>
    </xf>
    <xf numFmtId="0" fontId="69" fillId="0" borderId="12" xfId="202" applyFont="1" applyBorder="1" applyAlignment="1" applyProtection="1">
      <alignment horizontal="center" vertical="center" textRotation="90"/>
      <protection hidden="1"/>
    </xf>
    <xf numFmtId="0" fontId="69" fillId="0" borderId="13" xfId="202" applyFont="1" applyBorder="1" applyAlignment="1" applyProtection="1">
      <alignment horizontal="center" vertical="center" textRotation="90"/>
      <protection hidden="1"/>
    </xf>
    <xf numFmtId="0" fontId="72" fillId="0" borderId="11" xfId="202" applyFont="1" applyBorder="1" applyAlignment="1" applyProtection="1">
      <alignment horizontal="center" vertical="center" textRotation="90"/>
      <protection hidden="1"/>
    </xf>
    <xf numFmtId="0" fontId="72" fillId="0" borderId="12" xfId="202" applyFont="1" applyBorder="1" applyAlignment="1" applyProtection="1">
      <alignment horizontal="center" vertical="center" textRotation="90"/>
      <protection hidden="1"/>
    </xf>
    <xf numFmtId="0" fontId="72" fillId="0" borderId="13" xfId="202" applyFont="1" applyBorder="1" applyAlignment="1" applyProtection="1">
      <alignment horizontal="center" vertical="center" textRotation="90"/>
      <protection hidden="1"/>
    </xf>
    <xf numFmtId="0" fontId="19" fillId="0" borderId="22" xfId="202" applyFont="1" applyBorder="1" applyAlignment="1" applyProtection="1">
      <alignment horizontal="justify" vertical="center"/>
      <protection hidden="1"/>
    </xf>
    <xf numFmtId="0" fontId="19" fillId="0" borderId="19" xfId="202" applyFont="1" applyBorder="1" applyAlignment="1" applyProtection="1">
      <alignment horizontal="justify" vertical="center"/>
      <protection hidden="1"/>
    </xf>
    <xf numFmtId="0" fontId="1" fillId="0" borderId="6" xfId="202" applyBorder="1"/>
    <xf numFmtId="0" fontId="1" fillId="0" borderId="0" xfId="202"/>
    <xf numFmtId="0" fontId="1" fillId="0" borderId="7" xfId="202" applyBorder="1"/>
    <xf numFmtId="0" fontId="5" fillId="0" borderId="14" xfId="202" applyFont="1" applyBorder="1" applyAlignment="1" applyProtection="1">
      <alignment horizontal="center" vertical="center"/>
      <protection hidden="1"/>
    </xf>
    <xf numFmtId="0" fontId="5" fillId="0" borderId="3" xfId="202" applyFont="1" applyBorder="1" applyAlignment="1" applyProtection="1">
      <alignment horizontal="center" vertical="center"/>
      <protection hidden="1"/>
    </xf>
    <xf numFmtId="0" fontId="5" fillId="0" borderId="15" xfId="202" applyFont="1" applyBorder="1" applyAlignment="1" applyProtection="1">
      <alignment horizontal="center" vertical="center"/>
      <protection hidden="1"/>
    </xf>
    <xf numFmtId="0" fontId="70" fillId="14" borderId="16" xfId="202" applyFont="1" applyFill="1" applyBorder="1" applyAlignment="1" applyProtection="1">
      <alignment horizontal="justify" vertical="center" wrapText="1"/>
      <protection hidden="1"/>
    </xf>
    <xf numFmtId="0" fontId="70" fillId="14" borderId="31" xfId="202" applyFont="1" applyFill="1" applyBorder="1" applyAlignment="1" applyProtection="1">
      <alignment horizontal="justify" vertical="center" wrapText="1"/>
      <protection hidden="1"/>
    </xf>
    <xf numFmtId="0" fontId="70" fillId="14" borderId="17" xfId="202" applyFont="1" applyFill="1" applyBorder="1" applyAlignment="1" applyProtection="1">
      <alignment horizontal="justify" vertical="center" wrapText="1"/>
      <protection hidden="1"/>
    </xf>
    <xf numFmtId="0" fontId="20" fillId="0" borderId="18" xfId="202" applyFont="1" applyBorder="1" applyAlignment="1" applyProtection="1">
      <alignment horizontal="center" vertical="center"/>
      <protection hidden="1"/>
    </xf>
    <xf numFmtId="0" fontId="20" fillId="0" borderId="22" xfId="202" applyFont="1" applyBorder="1" applyAlignment="1" applyProtection="1">
      <alignment horizontal="center" vertical="center"/>
      <protection hidden="1"/>
    </xf>
    <xf numFmtId="0" fontId="20" fillId="0" borderId="19" xfId="202" applyFont="1" applyBorder="1" applyAlignment="1" applyProtection="1">
      <alignment horizontal="center" vertical="center"/>
      <protection hidden="1"/>
    </xf>
    <xf numFmtId="0" fontId="29" fillId="9" borderId="0" xfId="0" applyFont="1" applyFill="1" applyAlignment="1" applyProtection="1">
      <alignment horizontal="center" vertical="top" wrapText="1"/>
      <protection hidden="1"/>
    </xf>
    <xf numFmtId="0" fontId="19" fillId="0" borderId="0" xfId="0" applyFont="1" applyAlignment="1" applyProtection="1">
      <alignment horizontal="left" vertical="top"/>
      <protection hidden="1"/>
    </xf>
    <xf numFmtId="0" fontId="19" fillId="0" borderId="22" xfId="0" applyFont="1" applyBorder="1" applyAlignment="1" applyProtection="1">
      <alignment horizontal="center" vertical="center"/>
      <protection hidden="1"/>
    </xf>
    <xf numFmtId="0" fontId="38" fillId="0" borderId="32"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36" fillId="14" borderId="5" xfId="196" applyFont="1" applyFill="1" applyBorder="1" applyAlignment="1" applyProtection="1">
      <alignment horizontal="justify" vertical="center" wrapText="1"/>
      <protection hidden="1"/>
    </xf>
    <xf numFmtId="0" fontId="15" fillId="0" borderId="0" xfId="196" applyFont="1" applyAlignment="1" applyProtection="1">
      <alignment horizontal="center" vertical="center"/>
      <protection hidden="1"/>
    </xf>
    <xf numFmtId="0" fontId="26" fillId="9" borderId="0" xfId="196" applyFont="1" applyFill="1" applyAlignment="1" applyProtection="1">
      <alignment horizontal="center" vertical="center"/>
      <protection hidden="1"/>
    </xf>
    <xf numFmtId="0" fontId="4" fillId="4" borderId="14" xfId="196" applyFont="1" applyFill="1" applyBorder="1" applyAlignment="1" applyProtection="1">
      <alignment horizontal="center" vertical="center" wrapText="1"/>
      <protection locked="0"/>
    </xf>
    <xf numFmtId="0" fontId="4" fillId="4" borderId="3" xfId="196" applyFont="1" applyFill="1" applyBorder="1" applyAlignment="1" applyProtection="1">
      <alignment horizontal="center" vertical="center" wrapText="1"/>
      <protection locked="0"/>
    </xf>
    <xf numFmtId="0" fontId="4" fillId="4" borderId="15" xfId="196" applyFont="1" applyFill="1" applyBorder="1" applyAlignment="1" applyProtection="1">
      <alignment horizontal="center" vertical="center" wrapText="1"/>
      <protection locked="0"/>
    </xf>
    <xf numFmtId="0" fontId="16" fillId="4" borderId="14" xfId="196" applyFont="1" applyFill="1" applyBorder="1" applyAlignment="1" applyProtection="1">
      <alignment horizontal="center" vertical="center" wrapText="1"/>
      <protection locked="0"/>
    </xf>
    <xf numFmtId="0" fontId="16" fillId="4" borderId="3" xfId="196" applyFont="1" applyFill="1" applyBorder="1" applyAlignment="1" applyProtection="1">
      <alignment horizontal="center" vertical="center" wrapText="1"/>
      <protection locked="0"/>
    </xf>
    <xf numFmtId="0" fontId="16" fillId="4" borderId="15" xfId="196" applyFont="1" applyFill="1" applyBorder="1" applyAlignment="1" applyProtection="1">
      <alignment horizontal="center" vertical="center" wrapText="1"/>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6" fillId="4" borderId="31" xfId="196" applyFont="1" applyFill="1" applyBorder="1" applyAlignment="1" applyProtection="1">
      <alignment horizontal="left" vertical="center"/>
      <protection locked="0"/>
    </xf>
    <xf numFmtId="0" fontId="16" fillId="4" borderId="17" xfId="196" applyFont="1" applyFill="1" applyBorder="1" applyAlignment="1" applyProtection="1">
      <alignment horizontal="left" vertical="center"/>
      <protection locked="0"/>
    </xf>
    <xf numFmtId="0" fontId="0" fillId="4" borderId="31"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53" fillId="4" borderId="16" xfId="196" applyFont="1" applyFill="1" applyBorder="1" applyAlignment="1" applyProtection="1">
      <alignment horizontal="left" vertical="center"/>
      <protection locked="0"/>
    </xf>
    <xf numFmtId="0" fontId="53" fillId="4" borderId="31" xfId="196" applyFont="1" applyFill="1" applyBorder="1" applyAlignment="1" applyProtection="1">
      <alignment horizontal="left" vertical="center"/>
      <protection locked="0"/>
    </xf>
    <xf numFmtId="0" fontId="53"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wrapText="1"/>
      <protection locked="0"/>
    </xf>
    <xf numFmtId="0" fontId="0" fillId="4" borderId="3" xfId="196" applyFont="1" applyFill="1" applyBorder="1" applyAlignment="1" applyProtection="1">
      <alignment horizontal="left" vertical="center" wrapText="1"/>
      <protection locked="0"/>
    </xf>
    <xf numFmtId="0" fontId="0" fillId="4" borderId="15" xfId="196" applyFont="1" applyFill="1" applyBorder="1" applyAlignment="1" applyProtection="1">
      <alignment horizontal="left" vertical="center" wrapText="1"/>
      <protection locked="0"/>
    </xf>
    <xf numFmtId="0" fontId="26"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6"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3" applyAlignment="1" applyProtection="1">
      <alignment horizontal="left" vertical="center"/>
      <protection hidden="1"/>
    </xf>
    <xf numFmtId="0" fontId="16" fillId="0" borderId="0" xfId="0" applyFont="1" applyAlignment="1">
      <alignment horizontal="justify" vertical="center" wrapText="1"/>
    </xf>
    <xf numFmtId="0" fontId="31" fillId="0" borderId="0" xfId="203" applyFont="1" applyAlignment="1" applyProtection="1">
      <alignment horizontal="left" vertical="center"/>
      <protection hidden="1"/>
    </xf>
    <xf numFmtId="0" fontId="15" fillId="0" borderId="4" xfId="208" applyNumberFormat="1" applyFont="1" applyFill="1" applyBorder="1" applyAlignment="1" applyProtection="1">
      <alignment horizontal="left" vertical="center"/>
    </xf>
    <xf numFmtId="0" fontId="15" fillId="7" borderId="4" xfId="208" applyNumberFormat="1" applyFont="1" applyFill="1" applyBorder="1" applyAlignment="1" applyProtection="1">
      <alignment horizontal="left" vertical="center" wrapText="1"/>
    </xf>
    <xf numFmtId="0" fontId="27" fillId="0" borderId="10" xfId="208"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6"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26" fillId="0" borderId="0" xfId="208" applyNumberFormat="1" applyFont="1" applyFill="1" applyBorder="1" applyAlignment="1" applyProtection="1">
      <alignment horizontal="left" vertical="center" wrapText="1"/>
      <protection hidden="1"/>
    </xf>
    <xf numFmtId="0" fontId="31" fillId="0" borderId="0" xfId="0" applyFont="1" applyAlignment="1" applyProtection="1">
      <alignment horizontal="justify" vertical="center" wrapText="1"/>
      <protection hidden="1"/>
    </xf>
    <xf numFmtId="0" fontId="26" fillId="0" borderId="0" xfId="208" applyFont="1" applyFill="1" applyBorder="1" applyAlignment="1" applyProtection="1">
      <alignment horizontal="left" vertical="center" wrapText="1"/>
      <protection hidden="1"/>
    </xf>
    <xf numFmtId="0" fontId="26" fillId="0" borderId="0" xfId="208" applyNumberFormat="1" applyFont="1" applyFill="1" applyBorder="1" applyAlignment="1" applyProtection="1">
      <alignment horizontal="left" vertical="center"/>
      <protection hidden="1"/>
    </xf>
    <xf numFmtId="0" fontId="31" fillId="0" borderId="0" xfId="0" applyFont="1" applyAlignment="1">
      <alignment horizontal="center" vertical="center"/>
    </xf>
    <xf numFmtId="0" fontId="15" fillId="0" borderId="0" xfId="198" applyNumberFormat="1" applyFont="1" applyFill="1" applyBorder="1" applyAlignment="1" applyProtection="1">
      <alignment horizontal="justify" vertical="center" wrapText="1"/>
    </xf>
    <xf numFmtId="0" fontId="16" fillId="0" borderId="0" xfId="203" applyAlignment="1">
      <alignment horizontal="left" vertical="center"/>
    </xf>
    <xf numFmtId="0" fontId="40" fillId="0" borderId="0" xfId="0" applyFont="1" applyAlignment="1">
      <alignment horizontal="center" vertical="center"/>
    </xf>
    <xf numFmtId="0" fontId="49" fillId="0" borderId="0" xfId="0" applyFont="1" applyAlignment="1">
      <alignment horizontal="left" vertical="top" wrapText="1"/>
    </xf>
    <xf numFmtId="1" fontId="71" fillId="15" borderId="3" xfId="0" applyNumberFormat="1" applyFont="1" applyFill="1" applyBorder="1" applyAlignment="1">
      <alignment horizontal="left" vertical="center"/>
    </xf>
    <xf numFmtId="1" fontId="71" fillId="15" borderId="15" xfId="0" applyNumberFormat="1" applyFont="1" applyFill="1" applyBorder="1" applyAlignment="1">
      <alignment horizontal="left" vertical="center"/>
    </xf>
    <xf numFmtId="0" fontId="4" fillId="0" borderId="0" xfId="0" applyFont="1" applyAlignment="1">
      <alignment horizontal="center" vertical="top"/>
    </xf>
    <xf numFmtId="0" fontId="4" fillId="0" borderId="0" xfId="0" applyFont="1" applyAlignment="1">
      <alignment horizontal="right" vertical="top"/>
    </xf>
    <xf numFmtId="0" fontId="5" fillId="0" borderId="0" xfId="0" applyFont="1" applyAlignment="1">
      <alignment horizontal="right" vertical="top"/>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 fontId="4" fillId="0" borderId="33"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0" fontId="4" fillId="0" borderId="0" xfId="0" applyFont="1" applyAlignment="1">
      <alignment horizontal="left" vertical="top"/>
    </xf>
    <xf numFmtId="1" fontId="5" fillId="0" borderId="0" xfId="0" applyNumberFormat="1" applyFont="1" applyAlignment="1">
      <alignment horizontal="left" vertical="top"/>
    </xf>
    <xf numFmtId="0" fontId="71" fillId="14" borderId="0" xfId="0" applyFont="1" applyFill="1" applyAlignment="1">
      <alignment horizontal="center" vertical="center" wrapText="1"/>
    </xf>
    <xf numFmtId="0" fontId="67" fillId="0" borderId="0" xfId="0" applyFont="1" applyAlignment="1">
      <alignment horizontal="left" vertical="top" wrapText="1"/>
    </xf>
    <xf numFmtId="0" fontId="40" fillId="9" borderId="0" xfId="0" applyFont="1" applyFill="1" applyAlignment="1">
      <alignment horizontal="center" vertical="top"/>
    </xf>
    <xf numFmtId="0" fontId="4" fillId="0" borderId="0" xfId="203" applyFont="1" applyAlignment="1" applyProtection="1">
      <alignment horizontal="left" vertical="top"/>
      <protection hidden="1"/>
    </xf>
    <xf numFmtId="172" fontId="66" fillId="12" borderId="14" xfId="0" applyNumberFormat="1" applyFont="1" applyFill="1" applyBorder="1" applyAlignment="1">
      <alignment horizontal="left" vertical="top" wrapText="1"/>
    </xf>
    <xf numFmtId="172" fontId="66" fillId="12" borderId="3" xfId="0" applyNumberFormat="1" applyFont="1" applyFill="1" applyBorder="1" applyAlignment="1">
      <alignment horizontal="left" vertical="top" wrapText="1"/>
    </xf>
    <xf numFmtId="172" fontId="66" fillId="12" borderId="15" xfId="0" applyNumberFormat="1" applyFont="1" applyFill="1" applyBorder="1" applyAlignment="1">
      <alignment horizontal="left" vertical="top" wrapText="1"/>
    </xf>
    <xf numFmtId="0" fontId="15" fillId="0" borderId="0" xfId="0" applyFont="1" applyAlignment="1" applyProtection="1">
      <alignment horizontal="left" vertical="center" wrapText="1"/>
      <protection hidden="1"/>
    </xf>
    <xf numFmtId="0" fontId="62" fillId="10" borderId="14" xfId="211" applyFont="1" applyFill="1" applyBorder="1" applyAlignment="1">
      <alignment horizontal="left" vertical="top" wrapText="1"/>
    </xf>
    <xf numFmtId="0" fontId="62" fillId="10" borderId="3" xfId="211" applyFont="1" applyFill="1" applyBorder="1" applyAlignment="1">
      <alignment horizontal="left" vertical="top" wrapText="1"/>
    </xf>
    <xf numFmtId="0" fontId="62" fillId="10" borderId="15" xfId="211" applyFont="1" applyFill="1" applyBorder="1" applyAlignment="1">
      <alignment horizontal="left" vertical="top" wrapText="1"/>
    </xf>
    <xf numFmtId="172" fontId="66" fillId="12" borderId="10" xfId="0" applyNumberFormat="1" applyFont="1" applyFill="1" applyBorder="1" applyAlignment="1">
      <alignment horizontal="center" vertical="top" wrapText="1"/>
    </xf>
    <xf numFmtId="172" fontId="66" fillId="12" borderId="28" xfId="0" applyNumberFormat="1" applyFont="1" applyFill="1" applyBorder="1" applyAlignment="1">
      <alignment horizontal="center" vertical="top" wrapText="1"/>
    </xf>
    <xf numFmtId="172" fontId="66" fillId="12" borderId="14" xfId="0" applyNumberFormat="1" applyFont="1" applyFill="1" applyBorder="1" applyAlignment="1">
      <alignment horizontal="center" vertical="top" wrapText="1"/>
    </xf>
    <xf numFmtId="172" fontId="66" fillId="12" borderId="3" xfId="0" applyNumberFormat="1" applyFont="1" applyFill="1" applyBorder="1" applyAlignment="1">
      <alignment horizontal="center" vertical="top" wrapText="1"/>
    </xf>
    <xf numFmtId="172" fontId="66" fillId="12" borderId="15" xfId="0" applyNumberFormat="1" applyFont="1" applyFill="1" applyBorder="1" applyAlignment="1">
      <alignment horizontal="center" vertical="top" wrapText="1"/>
    </xf>
    <xf numFmtId="0" fontId="62" fillId="15" borderId="14" xfId="211" applyFont="1" applyFill="1" applyBorder="1" applyAlignment="1">
      <alignment horizontal="left" vertical="top" wrapText="1"/>
    </xf>
    <xf numFmtId="0" fontId="62" fillId="15" borderId="3" xfId="211"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26" fillId="9" borderId="0" xfId="0" applyFont="1" applyFill="1" applyAlignment="1" applyProtection="1">
      <alignment horizontal="center" vertical="center"/>
      <protection hidden="1"/>
    </xf>
    <xf numFmtId="0" fontId="40" fillId="0" borderId="0" xfId="202" applyFont="1" applyAlignment="1" applyProtection="1">
      <alignment horizontal="center" vertical="top"/>
      <protection hidden="1"/>
    </xf>
    <xf numFmtId="0" fontId="71" fillId="14" borderId="0" xfId="202" applyFont="1" applyFill="1" applyAlignment="1" applyProtection="1">
      <alignment horizontal="center" vertical="top" wrapText="1"/>
      <protection hidden="1"/>
    </xf>
    <xf numFmtId="0" fontId="15" fillId="0" borderId="14" xfId="202" applyFont="1" applyBorder="1" applyAlignment="1" applyProtection="1">
      <alignment horizontal="center" vertical="center" wrapText="1"/>
      <protection hidden="1"/>
    </xf>
    <xf numFmtId="0" fontId="15" fillId="0" borderId="15" xfId="202" applyFont="1" applyBorder="1" applyAlignment="1" applyProtection="1">
      <alignment horizontal="center" vertical="center" wrapText="1"/>
      <protection hidden="1"/>
    </xf>
    <xf numFmtId="0" fontId="15" fillId="0" borderId="0" xfId="202" applyFont="1" applyAlignment="1" applyProtection="1">
      <alignment horizontal="left" vertical="top"/>
      <protection hidden="1"/>
    </xf>
    <xf numFmtId="0" fontId="26" fillId="9" borderId="0" xfId="202" applyFont="1" applyFill="1" applyAlignment="1" applyProtection="1">
      <alignment horizontal="center" vertical="center"/>
      <protection hidden="1"/>
    </xf>
    <xf numFmtId="0" fontId="15" fillId="0" borderId="27" xfId="202" applyFont="1" applyBorder="1" applyAlignment="1" applyProtection="1">
      <alignment horizontal="left" vertical="center" wrapText="1"/>
      <protection hidden="1"/>
    </xf>
    <xf numFmtId="0" fontId="15" fillId="0" borderId="28" xfId="202" applyFont="1" applyBorder="1" applyAlignment="1" applyProtection="1">
      <alignment horizontal="left" vertical="center" wrapText="1"/>
      <protection hidden="1"/>
    </xf>
    <xf numFmtId="0" fontId="16" fillId="0" borderId="13" xfId="202" applyFont="1" applyBorder="1" applyAlignment="1" applyProtection="1">
      <alignment horizontal="center" vertical="center"/>
      <protection hidden="1"/>
    </xf>
    <xf numFmtId="0" fontId="16" fillId="0" borderId="4" xfId="202" applyFont="1" applyBorder="1" applyAlignment="1" applyProtection="1">
      <alignment horizontal="center" vertical="center"/>
      <protection hidden="1"/>
    </xf>
    <xf numFmtId="2" fontId="15" fillId="6" borderId="35" xfId="202" applyNumberFormat="1" applyFont="1" applyFill="1" applyBorder="1" applyAlignment="1" applyProtection="1">
      <alignment horizontal="center" vertical="center" wrapText="1"/>
      <protection hidden="1"/>
    </xf>
    <xf numFmtId="165" fontId="15" fillId="6" borderId="6" xfId="11" applyFont="1" applyFill="1" applyBorder="1" applyAlignment="1" applyProtection="1">
      <alignment vertical="center"/>
      <protection hidden="1"/>
    </xf>
    <xf numFmtId="165" fontId="15" fillId="6" borderId="7" xfId="11" applyFont="1" applyFill="1" applyBorder="1" applyAlignment="1" applyProtection="1">
      <alignment vertical="center"/>
      <protection hidden="1"/>
    </xf>
    <xf numFmtId="0" fontId="16" fillId="0" borderId="0" xfId="202" applyFont="1" applyAlignment="1" applyProtection="1">
      <alignment horizontal="justify" vertical="center" wrapText="1"/>
      <protection hidden="1"/>
    </xf>
    <xf numFmtId="0" fontId="15" fillId="6" borderId="8" xfId="202" applyFont="1" applyFill="1" applyBorder="1" applyAlignment="1" applyProtection="1">
      <alignment horizontal="justify" vertical="center" wrapText="1"/>
      <protection hidden="1"/>
    </xf>
    <xf numFmtId="0" fontId="15" fillId="6" borderId="9" xfId="202" applyFont="1" applyFill="1" applyBorder="1" applyAlignment="1" applyProtection="1">
      <alignment horizontal="justify" vertical="center" wrapText="1"/>
      <protection hidden="1"/>
    </xf>
    <xf numFmtId="0" fontId="39" fillId="6" borderId="8" xfId="202" applyFont="1" applyFill="1" applyBorder="1" applyAlignment="1" applyProtection="1">
      <alignment horizontal="justify" vertical="center" wrapText="1"/>
      <protection hidden="1"/>
    </xf>
    <xf numFmtId="0" fontId="39" fillId="6" borderId="9" xfId="202" applyFont="1" applyFill="1" applyBorder="1" applyAlignment="1" applyProtection="1">
      <alignment horizontal="justify" vertical="center" wrapText="1"/>
      <protection hidden="1"/>
    </xf>
    <xf numFmtId="0" fontId="15" fillId="6" borderId="6" xfId="202" applyFont="1" applyFill="1" applyBorder="1" applyAlignment="1" applyProtection="1">
      <alignment horizontal="left" vertical="center" wrapText="1"/>
      <protection hidden="1"/>
    </xf>
    <xf numFmtId="0" fontId="15" fillId="6" borderId="7" xfId="202" applyFont="1" applyFill="1" applyBorder="1" applyAlignment="1" applyProtection="1">
      <alignment horizontal="left" vertical="center" wrapText="1"/>
      <protection hidden="1"/>
    </xf>
    <xf numFmtId="0" fontId="15" fillId="6" borderId="36" xfId="202" applyFont="1" applyFill="1" applyBorder="1" applyAlignment="1" applyProtection="1">
      <alignment horizontal="left" vertical="center" wrapText="1"/>
      <protection hidden="1"/>
    </xf>
    <xf numFmtId="0" fontId="15" fillId="6" borderId="38" xfId="202" applyFont="1" applyFill="1" applyBorder="1" applyAlignment="1" applyProtection="1">
      <alignment horizontal="left" vertical="center" wrapText="1"/>
      <protection hidden="1"/>
    </xf>
    <xf numFmtId="0" fontId="78" fillId="0" borderId="35" xfId="202" applyFont="1" applyBorder="1" applyAlignment="1" applyProtection="1">
      <alignment horizontal="justify" vertical="center" wrapText="1"/>
      <protection hidden="1"/>
    </xf>
    <xf numFmtId="0" fontId="16" fillId="0" borderId="37" xfId="202" applyFont="1" applyBorder="1" applyAlignment="1" applyProtection="1">
      <alignment horizontal="justify" vertical="center" wrapText="1"/>
      <protection hidden="1"/>
    </xf>
    <xf numFmtId="2" fontId="0" fillId="0" borderId="35" xfId="202" applyNumberFormat="1" applyFont="1" applyBorder="1" applyAlignment="1" applyProtection="1">
      <alignment horizontal="center" vertical="center" wrapText="1"/>
      <protection hidden="1"/>
    </xf>
    <xf numFmtId="2" fontId="16" fillId="0" borderId="35" xfId="202" applyNumberFormat="1" applyFont="1" applyBorder="1" applyAlignment="1" applyProtection="1">
      <alignment horizontal="center" vertical="center" wrapText="1"/>
      <protection hidden="1"/>
    </xf>
    <xf numFmtId="0" fontId="15" fillId="6" borderId="24" xfId="202" applyFont="1" applyFill="1" applyBorder="1" applyAlignment="1" applyProtection="1">
      <alignment horizontal="left" vertical="center" wrapText="1"/>
      <protection hidden="1"/>
    </xf>
    <xf numFmtId="0" fontId="15" fillId="0" borderId="0" xfId="198" applyNumberFormat="1" applyFont="1" applyFill="1" applyBorder="1" applyAlignment="1" applyProtection="1">
      <alignment horizontal="justify" vertical="center" wrapText="1"/>
      <protection hidden="1"/>
    </xf>
    <xf numFmtId="0" fontId="38" fillId="14" borderId="0" xfId="202" applyFont="1" applyFill="1" applyAlignment="1" applyProtection="1">
      <alignment horizontal="center" vertical="center" wrapText="1"/>
      <protection hidden="1"/>
    </xf>
    <xf numFmtId="1" fontId="15" fillId="0" borderId="0" xfId="202" applyNumberFormat="1" applyFont="1" applyAlignment="1" applyProtection="1">
      <alignment horizontal="left" vertical="top"/>
      <protection hidden="1"/>
    </xf>
    <xf numFmtId="0" fontId="0" fillId="0" borderId="25" xfId="202" applyFont="1" applyBorder="1" applyAlignment="1" applyProtection="1">
      <alignment horizontal="justify" vertical="center" wrapText="1"/>
      <protection hidden="1"/>
    </xf>
    <xf numFmtId="0" fontId="16" fillId="0" borderId="26" xfId="202" applyFont="1" applyBorder="1" applyAlignment="1" applyProtection="1">
      <alignment horizontal="justify" vertical="center" wrapText="1"/>
      <protection hidden="1"/>
    </xf>
    <xf numFmtId="0" fontId="15" fillId="0" borderId="4" xfId="202" applyFont="1" applyBorder="1" applyAlignment="1" applyProtection="1">
      <alignment horizontal="left" vertical="center" wrapText="1"/>
      <protection hidden="1"/>
    </xf>
    <xf numFmtId="0" fontId="16" fillId="0" borderId="25" xfId="202" applyFont="1" applyBorder="1" applyAlignment="1" applyProtection="1">
      <alignment horizontal="justify" vertical="center" wrapText="1"/>
      <protection hidden="1"/>
    </xf>
    <xf numFmtId="2" fontId="16" fillId="0" borderId="0" xfId="203" applyNumberFormat="1" applyAlignment="1" applyProtection="1">
      <alignment horizontal="right" vertical="center"/>
      <protection hidden="1"/>
    </xf>
    <xf numFmtId="169" fontId="26" fillId="0" borderId="0" xfId="0" applyNumberFormat="1" applyFont="1" applyAlignment="1" applyProtection="1">
      <alignment horizontal="center" vertical="center" wrapText="1"/>
      <protection hidden="1"/>
    </xf>
    <xf numFmtId="0" fontId="15" fillId="0" borderId="0" xfId="203" applyFont="1" applyAlignment="1" applyProtection="1">
      <alignment horizontal="center" vertical="center"/>
      <protection hidden="1"/>
    </xf>
    <xf numFmtId="169" fontId="15" fillId="0" borderId="0" xfId="0" applyNumberFormat="1" applyFont="1" applyAlignment="1" applyProtection="1">
      <alignment horizontal="center" vertical="center" wrapText="1"/>
      <protection hidden="1"/>
    </xf>
    <xf numFmtId="0" fontId="15" fillId="0" borderId="0" xfId="203" applyFont="1" applyAlignment="1" applyProtection="1">
      <alignment horizontal="center" vertical="center" wrapText="1"/>
      <protection hidden="1"/>
    </xf>
    <xf numFmtId="0" fontId="15" fillId="0" borderId="0" xfId="198" applyNumberFormat="1" applyFont="1" applyFill="1" applyBorder="1" applyAlignment="1" applyProtection="1">
      <alignment horizontal="justify" vertical="center"/>
      <protection hidden="1"/>
    </xf>
    <xf numFmtId="0" fontId="16" fillId="0" borderId="0" xfId="202" applyFont="1" applyAlignment="1" applyProtection="1">
      <alignment horizontal="left" vertical="top"/>
      <protection hidden="1"/>
    </xf>
    <xf numFmtId="0" fontId="15" fillId="0" borderId="5" xfId="203" applyFont="1" applyBorder="1" applyAlignment="1" applyProtection="1">
      <alignment horizontal="left" vertical="center"/>
      <protection hidden="1"/>
    </xf>
    <xf numFmtId="0" fontId="15" fillId="0" borderId="0" xfId="203"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27" fillId="0" borderId="0" xfId="203" applyFont="1" applyAlignment="1" applyProtection="1">
      <alignment horizontal="center" vertical="center" wrapText="1"/>
      <protection hidden="1"/>
    </xf>
    <xf numFmtId="0" fontId="16" fillId="0" borderId="0" xfId="203" applyAlignment="1" applyProtection="1">
      <alignment horizontal="justify" vertical="center" wrapText="1"/>
      <protection hidden="1"/>
    </xf>
    <xf numFmtId="0" fontId="29" fillId="9" borderId="0" xfId="0" applyFont="1" applyFill="1" applyAlignment="1" applyProtection="1">
      <alignment horizontal="center" vertical="center" wrapText="1"/>
      <protection hidden="1"/>
    </xf>
    <xf numFmtId="0" fontId="29" fillId="9" borderId="7" xfId="0" applyFont="1" applyFill="1" applyBorder="1" applyAlignment="1" applyProtection="1">
      <alignment horizontal="center" vertical="center" wrapText="1"/>
      <protection hidden="1"/>
    </xf>
    <xf numFmtId="0" fontId="15" fillId="14" borderId="0" xfId="194" applyFont="1" applyFill="1" applyAlignment="1">
      <alignment horizontal="justify" vertical="top" wrapText="1"/>
    </xf>
    <xf numFmtId="0" fontId="16" fillId="0" borderId="0" xfId="194" applyFont="1" applyAlignment="1">
      <alignment horizontal="justify" vertical="top"/>
    </xf>
    <xf numFmtId="0" fontId="15" fillId="0" borderId="0" xfId="194" applyFont="1" applyAlignment="1">
      <alignment horizontal="justify" vertical="center"/>
    </xf>
    <xf numFmtId="0" fontId="15" fillId="0" borderId="0" xfId="194" applyFont="1" applyAlignment="1">
      <alignment horizontal="center" vertical="center"/>
    </xf>
    <xf numFmtId="0" fontId="16" fillId="4" borderId="0" xfId="194" applyFont="1" applyFill="1" applyAlignment="1" applyProtection="1">
      <alignment horizontal="left" vertical="center"/>
      <protection locked="0"/>
    </xf>
    <xf numFmtId="178" fontId="16" fillId="0" borderId="0" xfId="194" applyNumberFormat="1" applyFont="1" applyAlignment="1">
      <alignment horizontal="left" vertical="center"/>
    </xf>
    <xf numFmtId="0" fontId="16" fillId="0" borderId="0" xfId="194" applyFont="1" applyAlignment="1">
      <alignment horizontal="justify" vertical="center"/>
    </xf>
    <xf numFmtId="0" fontId="16" fillId="0" borderId="0" xfId="194" applyFont="1" applyAlignment="1">
      <alignment horizontal="center" vertical="top"/>
    </xf>
    <xf numFmtId="0" fontId="38"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16" fillId="4" borderId="22" xfId="0" applyFont="1" applyFill="1" applyBorder="1" applyAlignment="1" applyProtection="1">
      <alignment horizontal="left" vertical="center"/>
      <protection locked="0"/>
    </xf>
    <xf numFmtId="0" fontId="16" fillId="0" borderId="34" xfId="0" applyFont="1" applyBorder="1" applyAlignment="1">
      <alignment horizontal="justify" vertical="center" wrapText="1"/>
    </xf>
    <xf numFmtId="0" fontId="16" fillId="0" borderId="22" xfId="0" applyFont="1" applyBorder="1" applyAlignment="1">
      <alignment horizontal="left" vertical="center" indent="2"/>
    </xf>
    <xf numFmtId="0" fontId="16" fillId="0" borderId="32" xfId="0" applyFont="1" applyBorder="1" applyAlignment="1">
      <alignment horizontal="left" vertical="center" indent="2"/>
    </xf>
    <xf numFmtId="0" fontId="16" fillId="0" borderId="0" xfId="0" applyFont="1" applyAlignment="1">
      <alignment horizontal="left" vertical="center" indent="2"/>
    </xf>
    <xf numFmtId="0" fontId="16" fillId="0" borderId="34" xfId="0" applyFont="1" applyBorder="1" applyAlignment="1">
      <alignment horizontal="left" vertical="center" indent="2"/>
    </xf>
    <xf numFmtId="0" fontId="0" fillId="0" borderId="0" xfId="194" applyFont="1" applyAlignment="1">
      <alignment horizontal="justify" vertical="top"/>
    </xf>
    <xf numFmtId="0" fontId="16" fillId="0" borderId="0" xfId="194" applyFont="1" applyAlignment="1">
      <alignment horizontal="center" vertical="top" wrapText="1"/>
    </xf>
    <xf numFmtId="178" fontId="15"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justify" vertical="top" wrapText="1"/>
    </xf>
    <xf numFmtId="0" fontId="16" fillId="0" borderId="0" xfId="207" applyFont="1" applyAlignment="1" applyProtection="1">
      <alignment horizontal="justify" vertical="center" wrapText="1"/>
      <protection hidden="1"/>
    </xf>
    <xf numFmtId="0" fontId="17" fillId="0" borderId="0" xfId="207" applyFont="1" applyAlignment="1" applyProtection="1">
      <alignment horizontal="left"/>
      <protection hidden="1"/>
    </xf>
    <xf numFmtId="0" fontId="17" fillId="0" borderId="7" xfId="207" applyFont="1" applyBorder="1" applyAlignment="1" applyProtection="1">
      <alignment horizontal="left"/>
      <protection hidden="1"/>
    </xf>
    <xf numFmtId="1" fontId="15" fillId="0" borderId="14" xfId="207" applyNumberFormat="1" applyFont="1" applyBorder="1" applyAlignment="1" applyProtection="1">
      <alignment horizontal="center" vertical="center" wrapText="1"/>
      <protection hidden="1"/>
    </xf>
    <xf numFmtId="1" fontId="15" fillId="0" borderId="15" xfId="207" applyNumberFormat="1" applyFont="1" applyBorder="1" applyAlignment="1" applyProtection="1">
      <alignment horizontal="center" vertical="center" wrapText="1"/>
      <protection hidden="1"/>
    </xf>
    <xf numFmtId="4" fontId="15" fillId="0" borderId="14" xfId="207" applyNumberFormat="1" applyFont="1" applyBorder="1" applyAlignment="1" applyProtection="1">
      <alignment horizontal="right" vertical="center" wrapText="1"/>
      <protection hidden="1"/>
    </xf>
    <xf numFmtId="4" fontId="16" fillId="0" borderId="15" xfId="207" applyNumberFormat="1" applyFont="1" applyBorder="1" applyAlignment="1" applyProtection="1">
      <alignment horizontal="right" vertical="center" wrapText="1"/>
      <protection hidden="1"/>
    </xf>
    <xf numFmtId="1" fontId="15" fillId="0" borderId="0" xfId="207" applyNumberFormat="1" applyFont="1" applyAlignment="1" applyProtection="1">
      <alignment horizontal="center" vertical="center" wrapText="1"/>
      <protection hidden="1"/>
    </xf>
    <xf numFmtId="0" fontId="15" fillId="0" borderId="0" xfId="207" applyFont="1" applyAlignment="1" applyProtection="1">
      <alignment horizontal="center" vertical="center" wrapText="1"/>
      <protection hidden="1"/>
    </xf>
    <xf numFmtId="4" fontId="15" fillId="0" borderId="0" xfId="207" applyNumberFormat="1" applyFont="1" applyAlignment="1" applyProtection="1">
      <alignment horizontal="right" vertical="center" wrapText="1"/>
      <protection hidden="1"/>
    </xf>
    <xf numFmtId="1" fontId="15" fillId="0" borderId="4" xfId="207" applyNumberFormat="1" applyFont="1" applyBorder="1" applyAlignment="1" applyProtection="1">
      <alignment horizontal="center" vertical="center" wrapText="1"/>
      <protection hidden="1"/>
    </xf>
    <xf numFmtId="4" fontId="15" fillId="0" borderId="4" xfId="207" applyNumberFormat="1" applyFont="1" applyBorder="1" applyAlignment="1" applyProtection="1">
      <alignment horizontal="center" vertical="center" wrapText="1"/>
      <protection hidden="1"/>
    </xf>
    <xf numFmtId="0" fontId="16" fillId="0" borderId="7" xfId="207" applyFont="1" applyBorder="1" applyAlignment="1" applyProtection="1">
      <alignment horizontal="justify" vertical="center" wrapText="1"/>
      <protection hidden="1"/>
    </xf>
    <xf numFmtId="0" fontId="16" fillId="0" borderId="0" xfId="207"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7" xfId="207" applyNumberFormat="1" applyFont="1" applyBorder="1" applyAlignment="1" applyProtection="1">
      <alignment horizontal="justify" vertical="center" wrapText="1"/>
      <protection hidden="1"/>
    </xf>
    <xf numFmtId="1" fontId="22" fillId="0" borderId="10" xfId="207" applyNumberFormat="1" applyFont="1" applyBorder="1" applyAlignment="1" applyProtection="1">
      <alignment horizontal="justify" vertical="center" wrapText="1"/>
      <protection hidden="1"/>
    </xf>
    <xf numFmtId="1" fontId="22" fillId="0" borderId="28" xfId="207" applyNumberFormat="1" applyFont="1" applyBorder="1" applyAlignment="1" applyProtection="1">
      <alignment horizontal="justify" vertical="center" wrapText="1"/>
      <protection hidden="1"/>
    </xf>
    <xf numFmtId="4" fontId="15" fillId="0" borderId="27" xfId="207" applyNumberFormat="1" applyFont="1" applyBorder="1" applyAlignment="1" applyProtection="1">
      <alignment horizontal="center" vertical="center" wrapText="1"/>
      <protection hidden="1"/>
    </xf>
    <xf numFmtId="4" fontId="15" fillId="0" borderId="28" xfId="207" applyNumberFormat="1" applyFont="1" applyBorder="1" applyAlignment="1" applyProtection="1">
      <alignment horizontal="center" vertical="center" wrapText="1"/>
      <protection hidden="1"/>
    </xf>
    <xf numFmtId="1" fontId="16" fillId="0" borderId="0" xfId="207" applyNumberFormat="1" applyFont="1" applyAlignment="1" applyProtection="1">
      <alignment horizontal="justify" vertical="top" wrapText="1"/>
      <protection hidden="1"/>
    </xf>
    <xf numFmtId="0" fontId="16" fillId="0" borderId="0" xfId="207" applyFont="1" applyAlignment="1" applyProtection="1">
      <alignment horizontal="justify" vertical="top" wrapText="1"/>
      <protection hidden="1"/>
    </xf>
    <xf numFmtId="0" fontId="16" fillId="0" borderId="7" xfId="207" applyFont="1" applyBorder="1" applyAlignment="1" applyProtection="1">
      <alignment horizontal="justify" vertical="top" wrapText="1"/>
      <protection hidden="1"/>
    </xf>
    <xf numFmtId="1" fontId="22" fillId="0" borderId="4" xfId="206" applyNumberFormat="1" applyFont="1" applyBorder="1" applyAlignment="1" applyProtection="1">
      <alignment horizontal="justify" vertical="center" wrapText="1"/>
      <protection hidden="1"/>
    </xf>
    <xf numFmtId="4" fontId="15" fillId="0" borderId="14" xfId="206" applyNumberFormat="1" applyFont="1" applyBorder="1" applyAlignment="1" applyProtection="1">
      <alignment horizontal="center" vertical="center" wrapText="1"/>
      <protection hidden="1"/>
    </xf>
    <xf numFmtId="4" fontId="15" fillId="0" borderId="3" xfId="206" applyNumberFormat="1" applyFont="1" applyBorder="1" applyAlignment="1" applyProtection="1">
      <alignment horizontal="center" vertical="center" wrapText="1"/>
      <protection hidden="1"/>
    </xf>
    <xf numFmtId="0" fontId="16" fillId="0" borderId="0" xfId="206" applyFont="1" applyAlignment="1" applyProtection="1">
      <alignment horizontal="left" vertical="center" wrapText="1"/>
      <protection hidden="1"/>
    </xf>
    <xf numFmtId="1" fontId="15" fillId="0" borderId="0" xfId="206"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4" fontId="15" fillId="0" borderId="0" xfId="206" applyNumberFormat="1" applyFont="1" applyAlignment="1" applyProtection="1">
      <alignment horizontal="right" vertical="center" wrapText="1"/>
      <protection hidden="1"/>
    </xf>
    <xf numFmtId="4" fontId="15" fillId="0" borderId="4" xfId="206" applyNumberFormat="1" applyFont="1" applyBorder="1" applyAlignment="1" applyProtection="1">
      <alignment horizontal="center" vertical="center" wrapText="1"/>
      <protection hidden="1"/>
    </xf>
    <xf numFmtId="4" fontId="15" fillId="0" borderId="14" xfId="206" applyNumberFormat="1" applyFont="1" applyBorder="1" applyAlignment="1" applyProtection="1">
      <alignment horizontal="right" vertical="center" wrapText="1"/>
      <protection hidden="1"/>
    </xf>
    <xf numFmtId="4" fontId="16" fillId="0" borderId="15" xfId="206" applyNumberFormat="1" applyFont="1" applyBorder="1" applyAlignment="1" applyProtection="1">
      <alignment horizontal="right" vertical="center" wrapText="1"/>
      <protection hidden="1"/>
    </xf>
    <xf numFmtId="1" fontId="15" fillId="0" borderId="14" xfId="206" applyNumberFormat="1" applyFont="1" applyBorder="1" applyAlignment="1" applyProtection="1">
      <alignment horizontal="center" vertical="center" wrapText="1"/>
      <protection hidden="1"/>
    </xf>
    <xf numFmtId="1" fontId="15" fillId="0" borderId="15" xfId="206" applyNumberFormat="1" applyFont="1" applyBorder="1" applyAlignment="1" applyProtection="1">
      <alignment horizontal="center" vertical="center" wrapText="1"/>
      <protection hidden="1"/>
    </xf>
    <xf numFmtId="1" fontId="15" fillId="0" borderId="4" xfId="206" applyNumberFormat="1" applyFont="1" applyBorder="1" applyAlignment="1" applyProtection="1">
      <alignment horizontal="center" vertical="center" wrapText="1"/>
      <protection hidden="1"/>
    </xf>
    <xf numFmtId="0" fontId="16" fillId="0" borderId="10" xfId="206" applyFont="1" applyBorder="1" applyAlignment="1" applyProtection="1">
      <alignment horizontal="left" vertical="center" wrapText="1"/>
      <protection hidden="1"/>
    </xf>
    <xf numFmtId="0" fontId="16" fillId="0" borderId="28" xfId="206" applyFont="1" applyBorder="1" applyAlignment="1" applyProtection="1">
      <alignment horizontal="left" vertical="center" wrapText="1"/>
      <protection hidden="1"/>
    </xf>
    <xf numFmtId="1" fontId="16" fillId="0" borderId="0" xfId="206" applyNumberFormat="1" applyFont="1" applyAlignment="1" applyProtection="1">
      <alignment horizontal="justify" vertical="top" wrapText="1"/>
      <protection hidden="1"/>
    </xf>
    <xf numFmtId="0" fontId="16" fillId="0" borderId="0" xfId="206" applyFont="1" applyAlignment="1" applyProtection="1">
      <alignment horizontal="justify" vertical="top" wrapText="1"/>
      <protection hidden="1"/>
    </xf>
    <xf numFmtId="0" fontId="16" fillId="0" borderId="7" xfId="206" applyFont="1" applyBorder="1" applyAlignment="1" applyProtection="1">
      <alignment horizontal="justify" vertical="top" wrapText="1"/>
      <protection hidden="1"/>
    </xf>
    <xf numFmtId="2" fontId="18" fillId="0" borderId="0" xfId="197" applyNumberFormat="1" applyFont="1" applyAlignment="1" applyProtection="1">
      <alignment horizontal="left" vertical="center"/>
      <protection hidden="1"/>
    </xf>
  </cellXfs>
  <cellStyles count="219">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ttach 3(JV)" xfId="195" xr:uid="{00000000-0005-0000-0000-0000C4000000}"/>
    <cellStyle name="Normal_Attacments TW 04" xfId="196" xr:uid="{00000000-0005-0000-0000-0000C5000000}"/>
    <cellStyle name="Normal_Entertainment Form" xfId="197" xr:uid="{00000000-0005-0000-0000-0000C6000000}"/>
    <cellStyle name="Normal_pgcil-tivim-pricesched" xfId="198" xr:uid="{00000000-0005-0000-0000-0000C8000000}"/>
    <cellStyle name="Normal_pgcil-tivim-pricesched 3" xfId="199" xr:uid="{00000000-0005-0000-0000-0000C9000000}"/>
    <cellStyle name="Normal_pgcil-tivim-pricesched_Sch-3 " xfId="200" xr:uid="{00000000-0005-0000-0000-0000CA000000}"/>
    <cellStyle name="Normal_PRICE SCHEDULE-4 to 6-A4" xfId="201" xr:uid="{00000000-0005-0000-0000-0000CB000000}"/>
    <cellStyle name="Normal_Price_Schedules for Insulator Package Rev-01" xfId="202" xr:uid="{00000000-0005-0000-0000-0000CD000000}"/>
    <cellStyle name="Normal_PRICE-SCHE Bihar-Rev-2-corrections" xfId="203" xr:uid="{00000000-0005-0000-0000-0000CE000000}"/>
    <cellStyle name="Normal_PRICE-SCHE Bihar-Rev-2-corrections_Annexures TW 04" xfId="204" xr:uid="{00000000-0005-0000-0000-0000CF000000}"/>
    <cellStyle name="Normal_PRICE-SCHE Bihar-Rev-2-corrections_Price_Schedules for Insulator Package Rev-01" xfId="205" xr:uid="{00000000-0005-0000-0000-0000D0000000}"/>
    <cellStyle name="Normal_QUOTED CORRECTED" xfId="206" xr:uid="{00000000-0005-0000-0000-0000D1000000}"/>
    <cellStyle name="Normal_QUOTED CORRECTED 2" xfId="207" xr:uid="{00000000-0005-0000-0000-0000D2000000}"/>
    <cellStyle name="Normal_Sch-1" xfId="208" xr:uid="{00000000-0005-0000-0000-0000D3000000}"/>
    <cellStyle name="Normal_Sch-3 " xfId="209" xr:uid="{00000000-0005-0000-0000-0000D4000000}"/>
    <cellStyle name="Normal_Sheet1" xfId="210" xr:uid="{00000000-0005-0000-0000-0000D5000000}"/>
    <cellStyle name="Normal_tbcb BPS-6Z-Vem-khamDOM-1" xfId="211" xr:uid="{00000000-0005-0000-0000-0000D6000000}"/>
    <cellStyle name="Percent 2" xfId="212" xr:uid="{00000000-0005-0000-0000-0000D7000000}"/>
    <cellStyle name="Percent 2 2" xfId="213" xr:uid="{00000000-0005-0000-0000-0000D8000000}"/>
    <cellStyle name="Popis" xfId="214" xr:uid="{00000000-0005-0000-0000-0000D9000000}"/>
    <cellStyle name="Sledovaný hypertextový odkaz" xfId="215" xr:uid="{00000000-0005-0000-0000-0000DA000000}"/>
    <cellStyle name="Sledovaný hypertextový odkaz 2" xfId="216" xr:uid="{00000000-0005-0000-0000-0000DB000000}"/>
    <cellStyle name="Sledovaný hypertextový odkaz 2 2" xfId="217" xr:uid="{00000000-0005-0000-0000-0000DC000000}"/>
    <cellStyle name="Standard_BS14" xfId="218" xr:uid="{00000000-0005-0000-0000-0000DD000000}"/>
  </cellStyles>
  <dxfs count="35">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5'!A1"/></Relationships>
</file>

<file path=xl/drawings/_rels/drawing13.xml.rels><?xml version="1.0" encoding="UTF-8" standalone="yes"?>
<Relationships xmlns="http://schemas.openxmlformats.org/package/2006/relationships"><Relationship Id="rId1" Type="http://schemas.openxmlformats.org/officeDocument/2006/relationships/hyperlink" Target="#'Sch-5'!A1"/></Relationships>
</file>

<file path=xl/drawings/_rels/drawing14.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Sch-3</a:t>
          </a:r>
        </a:p>
      </xdr:txBody>
    </xdr:sp>
    <xdr:clientData/>
  </xdr:twoCellAnchor>
  <xdr:twoCellAnchor editAs="oneCell">
    <xdr:from>
      <xdr:col>1</xdr:col>
      <xdr:colOff>142875</xdr:colOff>
      <xdr:row>10</xdr:row>
      <xdr:rowOff>9525</xdr:rowOff>
    </xdr:from>
    <xdr:to>
      <xdr:col>4</xdr:col>
      <xdr:colOff>676275</xdr:colOff>
      <xdr:row>13</xdr:row>
      <xdr:rowOff>295482</xdr:rowOff>
    </xdr:to>
    <xdr:pic>
      <xdr:nvPicPr>
        <xdr:cNvPr id="4" name="Picture 3">
          <a:extLst>
            <a:ext uri="{FF2B5EF4-FFF2-40B4-BE49-F238E27FC236}">
              <a16:creationId xmlns:a16="http://schemas.microsoft.com/office/drawing/2014/main" id="{D099B405-F9A7-4651-99AF-2ED9D0DBD822}"/>
            </a:ext>
          </a:extLst>
        </xdr:cNvPr>
        <xdr:cNvPicPr>
          <a:picLocks noChangeAspect="1"/>
        </xdr:cNvPicPr>
      </xdr:nvPicPr>
      <xdr:blipFill rotWithShape="1">
        <a:blip xmlns:r="http://schemas.openxmlformats.org/officeDocument/2006/relationships" r:embed="rId3"/>
        <a:srcRect l="3883" t="6409" r="3533" b="3846"/>
        <a:stretch/>
      </xdr:blipFill>
      <xdr:spPr>
        <a:xfrm>
          <a:off x="800100" y="3914775"/>
          <a:ext cx="7267575" cy="13337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257175</xdr:colOff>
      <xdr:row>0</xdr:row>
      <xdr:rowOff>19050</xdr:rowOff>
    </xdr:from>
    <xdr:to>
      <xdr:col>15</xdr:col>
      <xdr:colOff>0</xdr:colOff>
      <xdr:row>2</xdr:row>
      <xdr:rowOff>257175</xdr:rowOff>
    </xdr:to>
    <xdr:grpSp>
      <xdr:nvGrpSpPr>
        <xdr:cNvPr id="5036162" name="Group 1">
          <a:extLst>
            <a:ext uri="{FF2B5EF4-FFF2-40B4-BE49-F238E27FC236}">
              <a16:creationId xmlns:a16="http://schemas.microsoft.com/office/drawing/2014/main" id="{00000000-0008-0000-0800-000082D84C00}"/>
            </a:ext>
          </a:extLst>
        </xdr:cNvPr>
        <xdr:cNvGrpSpPr>
          <a:grpSpLocks/>
        </xdr:cNvGrpSpPr>
      </xdr:nvGrpSpPr>
      <xdr:grpSpPr bwMode="auto">
        <a:xfrm>
          <a:off x="15351499" y="19050"/>
          <a:ext cx="1121148" cy="652743"/>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0]!M_2"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a:p>
            <a:pPr algn="ctr" rtl="0">
              <a:defRPr sz="1000"/>
            </a:pPr>
            <a:endParaRPr lang="en-US" sz="1000" b="1" i="0" u="none" strike="noStrike" baseline="0">
              <a:solidFill>
                <a:srgbClr val="000000"/>
              </a:solidFill>
              <a:latin typeface="Book Antiqua"/>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209550</xdr:colOff>
      <xdr:row>0</xdr:row>
      <xdr:rowOff>47625</xdr:rowOff>
    </xdr:from>
    <xdr:to>
      <xdr:col>8</xdr:col>
      <xdr:colOff>552450</xdr:colOff>
      <xdr:row>2</xdr:row>
      <xdr:rowOff>323850</xdr:rowOff>
    </xdr:to>
    <xdr:grpSp>
      <xdr:nvGrpSpPr>
        <xdr:cNvPr id="4706045" name="Group 25">
          <a:extLst>
            <a:ext uri="{FF2B5EF4-FFF2-40B4-BE49-F238E27FC236}">
              <a16:creationId xmlns:a16="http://schemas.microsoft.com/office/drawing/2014/main" id="{00000000-0008-0000-0C00-0000FDCE4700}"/>
            </a:ext>
          </a:extLst>
        </xdr:cNvPr>
        <xdr:cNvGrpSpPr>
          <a:grpSpLocks/>
        </xdr:cNvGrpSpPr>
      </xdr:nvGrpSpPr>
      <xdr:grpSpPr bwMode="auto">
        <a:xfrm>
          <a:off x="10906125"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0]!M_1"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4.bin"/><Relationship Id="rId13" Type="http://schemas.openxmlformats.org/officeDocument/2006/relationships/printerSettings" Target="../printerSettings/printerSettings269.bin"/><Relationship Id="rId18" Type="http://schemas.openxmlformats.org/officeDocument/2006/relationships/printerSettings" Target="../printerSettings/printerSettings274.bin"/><Relationship Id="rId26" Type="http://schemas.openxmlformats.org/officeDocument/2006/relationships/printerSettings" Target="../printerSettings/printerSettings282.bin"/><Relationship Id="rId3" Type="http://schemas.openxmlformats.org/officeDocument/2006/relationships/printerSettings" Target="../printerSettings/printerSettings259.bin"/><Relationship Id="rId21" Type="http://schemas.openxmlformats.org/officeDocument/2006/relationships/printerSettings" Target="../printerSettings/printerSettings277.bin"/><Relationship Id="rId7" Type="http://schemas.openxmlformats.org/officeDocument/2006/relationships/printerSettings" Target="../printerSettings/printerSettings263.bin"/><Relationship Id="rId12" Type="http://schemas.openxmlformats.org/officeDocument/2006/relationships/printerSettings" Target="../printerSettings/printerSettings268.bin"/><Relationship Id="rId17" Type="http://schemas.openxmlformats.org/officeDocument/2006/relationships/printerSettings" Target="../printerSettings/printerSettings273.bin"/><Relationship Id="rId25" Type="http://schemas.openxmlformats.org/officeDocument/2006/relationships/printerSettings" Target="../printerSettings/printerSettings281.bin"/><Relationship Id="rId2" Type="http://schemas.openxmlformats.org/officeDocument/2006/relationships/printerSettings" Target="../printerSettings/printerSettings258.bin"/><Relationship Id="rId16" Type="http://schemas.openxmlformats.org/officeDocument/2006/relationships/printerSettings" Target="../printerSettings/printerSettings272.bin"/><Relationship Id="rId20" Type="http://schemas.openxmlformats.org/officeDocument/2006/relationships/printerSettings" Target="../printerSettings/printerSettings276.bin"/><Relationship Id="rId29" Type="http://schemas.openxmlformats.org/officeDocument/2006/relationships/printerSettings" Target="../printerSettings/printerSettings285.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11" Type="http://schemas.openxmlformats.org/officeDocument/2006/relationships/printerSettings" Target="../printerSettings/printerSettings267.bin"/><Relationship Id="rId24" Type="http://schemas.openxmlformats.org/officeDocument/2006/relationships/printerSettings" Target="../printerSettings/printerSettings280.bin"/><Relationship Id="rId5" Type="http://schemas.openxmlformats.org/officeDocument/2006/relationships/printerSettings" Target="../printerSettings/printerSettings261.bin"/><Relationship Id="rId15" Type="http://schemas.openxmlformats.org/officeDocument/2006/relationships/printerSettings" Target="../printerSettings/printerSettings271.bin"/><Relationship Id="rId23" Type="http://schemas.openxmlformats.org/officeDocument/2006/relationships/printerSettings" Target="../printerSettings/printerSettings279.bin"/><Relationship Id="rId28" Type="http://schemas.openxmlformats.org/officeDocument/2006/relationships/printerSettings" Target="../printerSettings/printerSettings284.bin"/><Relationship Id="rId10" Type="http://schemas.openxmlformats.org/officeDocument/2006/relationships/printerSettings" Target="../printerSettings/printerSettings266.bin"/><Relationship Id="rId19" Type="http://schemas.openxmlformats.org/officeDocument/2006/relationships/printerSettings" Target="../printerSettings/printerSettings275.bin"/><Relationship Id="rId31" Type="http://schemas.openxmlformats.org/officeDocument/2006/relationships/drawing" Target="../drawings/drawing9.xml"/><Relationship Id="rId4" Type="http://schemas.openxmlformats.org/officeDocument/2006/relationships/printerSettings" Target="../printerSettings/printerSettings260.bin"/><Relationship Id="rId9" Type="http://schemas.openxmlformats.org/officeDocument/2006/relationships/printerSettings" Target="../printerSettings/printerSettings265.bin"/><Relationship Id="rId14" Type="http://schemas.openxmlformats.org/officeDocument/2006/relationships/printerSettings" Target="../printerSettings/printerSettings270.bin"/><Relationship Id="rId22" Type="http://schemas.openxmlformats.org/officeDocument/2006/relationships/printerSettings" Target="../printerSettings/printerSettings278.bin"/><Relationship Id="rId27" Type="http://schemas.openxmlformats.org/officeDocument/2006/relationships/printerSettings" Target="../printerSettings/printerSettings283.bin"/><Relationship Id="rId30"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printerSettings" Target="../printerSettings/printerSettings299.bin"/><Relationship Id="rId18" Type="http://schemas.openxmlformats.org/officeDocument/2006/relationships/printerSettings" Target="../printerSettings/printerSettings304.bin"/><Relationship Id="rId26" Type="http://schemas.openxmlformats.org/officeDocument/2006/relationships/printerSettings" Target="../printerSettings/printerSettings312.bin"/><Relationship Id="rId3" Type="http://schemas.openxmlformats.org/officeDocument/2006/relationships/printerSettings" Target="../printerSettings/printerSettings289.bin"/><Relationship Id="rId21" Type="http://schemas.openxmlformats.org/officeDocument/2006/relationships/printerSettings" Target="../printerSettings/printerSettings307.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17" Type="http://schemas.openxmlformats.org/officeDocument/2006/relationships/printerSettings" Target="../printerSettings/printerSettings303.bin"/><Relationship Id="rId25" Type="http://schemas.openxmlformats.org/officeDocument/2006/relationships/printerSettings" Target="../printerSettings/printerSettings311.bin"/><Relationship Id="rId2" Type="http://schemas.openxmlformats.org/officeDocument/2006/relationships/printerSettings" Target="../printerSettings/printerSettings288.bin"/><Relationship Id="rId16" Type="http://schemas.openxmlformats.org/officeDocument/2006/relationships/printerSettings" Target="../printerSettings/printerSettings302.bin"/><Relationship Id="rId20" Type="http://schemas.openxmlformats.org/officeDocument/2006/relationships/printerSettings" Target="../printerSettings/printerSettings306.bin"/><Relationship Id="rId29" Type="http://schemas.openxmlformats.org/officeDocument/2006/relationships/printerSettings" Target="../printerSettings/printerSettings315.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24" Type="http://schemas.openxmlformats.org/officeDocument/2006/relationships/printerSettings" Target="../printerSettings/printerSettings310.bin"/><Relationship Id="rId5" Type="http://schemas.openxmlformats.org/officeDocument/2006/relationships/printerSettings" Target="../printerSettings/printerSettings291.bin"/><Relationship Id="rId15" Type="http://schemas.openxmlformats.org/officeDocument/2006/relationships/printerSettings" Target="../printerSettings/printerSettings301.bin"/><Relationship Id="rId23" Type="http://schemas.openxmlformats.org/officeDocument/2006/relationships/printerSettings" Target="../printerSettings/printerSettings309.bin"/><Relationship Id="rId28" Type="http://schemas.openxmlformats.org/officeDocument/2006/relationships/printerSettings" Target="../printerSettings/printerSettings314.bin"/><Relationship Id="rId10" Type="http://schemas.openxmlformats.org/officeDocument/2006/relationships/printerSettings" Target="../printerSettings/printerSettings296.bin"/><Relationship Id="rId19" Type="http://schemas.openxmlformats.org/officeDocument/2006/relationships/printerSettings" Target="../printerSettings/printerSettings305.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 Id="rId14" Type="http://schemas.openxmlformats.org/officeDocument/2006/relationships/printerSettings" Target="../printerSettings/printerSettings300.bin"/><Relationship Id="rId22" Type="http://schemas.openxmlformats.org/officeDocument/2006/relationships/printerSettings" Target="../printerSettings/printerSettings308.bin"/><Relationship Id="rId27" Type="http://schemas.openxmlformats.org/officeDocument/2006/relationships/printerSettings" Target="../printerSettings/printerSettings313.bin"/><Relationship Id="rId30" Type="http://schemas.openxmlformats.org/officeDocument/2006/relationships/printerSettings" Target="../printerSettings/printerSettings31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drawing" Target="../drawings/drawing10.xml"/><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26" Type="http://schemas.openxmlformats.org/officeDocument/2006/relationships/printerSettings" Target="../printerSettings/printerSettings369.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5" Type="http://schemas.openxmlformats.org/officeDocument/2006/relationships/printerSettings" Target="../printerSettings/printerSettings368.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24" Type="http://schemas.openxmlformats.org/officeDocument/2006/relationships/printerSettings" Target="../printerSettings/printerSettings367.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23" Type="http://schemas.openxmlformats.org/officeDocument/2006/relationships/printerSettings" Target="../printerSettings/printerSettings366.bin"/><Relationship Id="rId28" Type="http://schemas.openxmlformats.org/officeDocument/2006/relationships/drawing" Target="../drawings/drawing11.xml"/><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printerSettings" Target="../printerSettings/printerSettings365.bin"/><Relationship Id="rId27" Type="http://schemas.openxmlformats.org/officeDocument/2006/relationships/printerSettings" Target="../printerSettings/printerSettings37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26" Type="http://schemas.openxmlformats.org/officeDocument/2006/relationships/printerSettings" Target="../printerSettings/printerSettings396.bin"/><Relationship Id="rId3" Type="http://schemas.openxmlformats.org/officeDocument/2006/relationships/printerSettings" Target="../printerSettings/printerSettings373.bin"/><Relationship Id="rId21" Type="http://schemas.openxmlformats.org/officeDocument/2006/relationships/printerSettings" Target="../printerSettings/printerSettings391.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5" Type="http://schemas.openxmlformats.org/officeDocument/2006/relationships/printerSettings" Target="../printerSettings/printerSettings395.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printerSettings" Target="../printerSettings/printerSettings390.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24" Type="http://schemas.openxmlformats.org/officeDocument/2006/relationships/printerSettings" Target="../printerSettings/printerSettings394.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23" Type="http://schemas.openxmlformats.org/officeDocument/2006/relationships/printerSettings" Target="../printerSettings/printerSettings393.bin"/><Relationship Id="rId28" Type="http://schemas.openxmlformats.org/officeDocument/2006/relationships/drawing" Target="../drawings/drawing12.xml"/><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 Id="rId22" Type="http://schemas.openxmlformats.org/officeDocument/2006/relationships/printerSettings" Target="../printerSettings/printerSettings392.bin"/><Relationship Id="rId27" Type="http://schemas.openxmlformats.org/officeDocument/2006/relationships/printerSettings" Target="../printerSettings/printerSettings39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05.bin"/><Relationship Id="rId13" Type="http://schemas.openxmlformats.org/officeDocument/2006/relationships/printerSettings" Target="../printerSettings/printerSettings410.bin"/><Relationship Id="rId18" Type="http://schemas.openxmlformats.org/officeDocument/2006/relationships/printerSettings" Target="../printerSettings/printerSettings415.bin"/><Relationship Id="rId26" Type="http://schemas.openxmlformats.org/officeDocument/2006/relationships/printerSettings" Target="../printerSettings/printerSettings423.bin"/><Relationship Id="rId3" Type="http://schemas.openxmlformats.org/officeDocument/2006/relationships/printerSettings" Target="../printerSettings/printerSettings400.bin"/><Relationship Id="rId21" Type="http://schemas.openxmlformats.org/officeDocument/2006/relationships/printerSettings" Target="../printerSettings/printerSettings418.bin"/><Relationship Id="rId7" Type="http://schemas.openxmlformats.org/officeDocument/2006/relationships/printerSettings" Target="../printerSettings/printerSettings404.bin"/><Relationship Id="rId12" Type="http://schemas.openxmlformats.org/officeDocument/2006/relationships/printerSettings" Target="../printerSettings/printerSettings409.bin"/><Relationship Id="rId17" Type="http://schemas.openxmlformats.org/officeDocument/2006/relationships/printerSettings" Target="../printerSettings/printerSettings414.bin"/><Relationship Id="rId25" Type="http://schemas.openxmlformats.org/officeDocument/2006/relationships/printerSettings" Target="../printerSettings/printerSettings422.bin"/><Relationship Id="rId2" Type="http://schemas.openxmlformats.org/officeDocument/2006/relationships/printerSettings" Target="../printerSettings/printerSettings399.bin"/><Relationship Id="rId16" Type="http://schemas.openxmlformats.org/officeDocument/2006/relationships/printerSettings" Target="../printerSettings/printerSettings413.bin"/><Relationship Id="rId20" Type="http://schemas.openxmlformats.org/officeDocument/2006/relationships/printerSettings" Target="../printerSettings/printerSettings417.bin"/><Relationship Id="rId1" Type="http://schemas.openxmlformats.org/officeDocument/2006/relationships/printerSettings" Target="../printerSettings/printerSettings398.bin"/><Relationship Id="rId6" Type="http://schemas.openxmlformats.org/officeDocument/2006/relationships/printerSettings" Target="../printerSettings/printerSettings403.bin"/><Relationship Id="rId11" Type="http://schemas.openxmlformats.org/officeDocument/2006/relationships/printerSettings" Target="../printerSettings/printerSettings408.bin"/><Relationship Id="rId24" Type="http://schemas.openxmlformats.org/officeDocument/2006/relationships/printerSettings" Target="../printerSettings/printerSettings421.bin"/><Relationship Id="rId5" Type="http://schemas.openxmlformats.org/officeDocument/2006/relationships/printerSettings" Target="../printerSettings/printerSettings402.bin"/><Relationship Id="rId15" Type="http://schemas.openxmlformats.org/officeDocument/2006/relationships/printerSettings" Target="../printerSettings/printerSettings412.bin"/><Relationship Id="rId23" Type="http://schemas.openxmlformats.org/officeDocument/2006/relationships/printerSettings" Target="../printerSettings/printerSettings420.bin"/><Relationship Id="rId28" Type="http://schemas.openxmlformats.org/officeDocument/2006/relationships/drawing" Target="../drawings/drawing13.xml"/><Relationship Id="rId10" Type="http://schemas.openxmlformats.org/officeDocument/2006/relationships/printerSettings" Target="../printerSettings/printerSettings407.bin"/><Relationship Id="rId19" Type="http://schemas.openxmlformats.org/officeDocument/2006/relationships/printerSettings" Target="../printerSettings/printerSettings416.bin"/><Relationship Id="rId4" Type="http://schemas.openxmlformats.org/officeDocument/2006/relationships/printerSettings" Target="../printerSettings/printerSettings401.bin"/><Relationship Id="rId9" Type="http://schemas.openxmlformats.org/officeDocument/2006/relationships/printerSettings" Target="../printerSettings/printerSettings406.bin"/><Relationship Id="rId14" Type="http://schemas.openxmlformats.org/officeDocument/2006/relationships/printerSettings" Target="../printerSettings/printerSettings411.bin"/><Relationship Id="rId22" Type="http://schemas.openxmlformats.org/officeDocument/2006/relationships/printerSettings" Target="../printerSettings/printerSettings419.bin"/><Relationship Id="rId27" Type="http://schemas.openxmlformats.org/officeDocument/2006/relationships/printerSettings" Target="../printerSettings/printerSettings42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32.bin"/><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26" Type="http://schemas.openxmlformats.org/officeDocument/2006/relationships/printerSettings" Target="../printerSettings/printerSettings450.bin"/><Relationship Id="rId3" Type="http://schemas.openxmlformats.org/officeDocument/2006/relationships/printerSettings" Target="../printerSettings/printerSettings427.bin"/><Relationship Id="rId21" Type="http://schemas.openxmlformats.org/officeDocument/2006/relationships/printerSettings" Target="../printerSettings/printerSettings445.bin"/><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printerSettings" Target="../printerSettings/printerSettings449.bin"/><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29" Type="http://schemas.openxmlformats.org/officeDocument/2006/relationships/printerSettings" Target="../printerSettings/printerSettings453.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28" Type="http://schemas.openxmlformats.org/officeDocument/2006/relationships/printerSettings" Target="../printerSettings/printerSettings452.bin"/><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31" Type="http://schemas.openxmlformats.org/officeDocument/2006/relationships/drawing" Target="../drawings/drawing14.xml"/><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 Id="rId27" Type="http://schemas.openxmlformats.org/officeDocument/2006/relationships/printerSettings" Target="../printerSettings/printerSettings451.bin"/><Relationship Id="rId30" Type="http://schemas.openxmlformats.org/officeDocument/2006/relationships/printerSettings" Target="../printerSettings/printerSettings45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62.bin"/><Relationship Id="rId13" Type="http://schemas.openxmlformats.org/officeDocument/2006/relationships/printerSettings" Target="../printerSettings/printerSettings467.bin"/><Relationship Id="rId18" Type="http://schemas.openxmlformats.org/officeDocument/2006/relationships/printerSettings" Target="../printerSettings/printerSettings472.bin"/><Relationship Id="rId26" Type="http://schemas.openxmlformats.org/officeDocument/2006/relationships/printerSettings" Target="../printerSettings/printerSettings480.bin"/><Relationship Id="rId3" Type="http://schemas.openxmlformats.org/officeDocument/2006/relationships/printerSettings" Target="../printerSettings/printerSettings457.bin"/><Relationship Id="rId21" Type="http://schemas.openxmlformats.org/officeDocument/2006/relationships/printerSettings" Target="../printerSettings/printerSettings475.bin"/><Relationship Id="rId7" Type="http://schemas.openxmlformats.org/officeDocument/2006/relationships/printerSettings" Target="../printerSettings/printerSettings461.bin"/><Relationship Id="rId12" Type="http://schemas.openxmlformats.org/officeDocument/2006/relationships/printerSettings" Target="../printerSettings/printerSettings466.bin"/><Relationship Id="rId17" Type="http://schemas.openxmlformats.org/officeDocument/2006/relationships/printerSettings" Target="../printerSettings/printerSettings471.bin"/><Relationship Id="rId25" Type="http://schemas.openxmlformats.org/officeDocument/2006/relationships/printerSettings" Target="../printerSettings/printerSettings479.bin"/><Relationship Id="rId2" Type="http://schemas.openxmlformats.org/officeDocument/2006/relationships/printerSettings" Target="../printerSettings/printerSettings456.bin"/><Relationship Id="rId16" Type="http://schemas.openxmlformats.org/officeDocument/2006/relationships/printerSettings" Target="../printerSettings/printerSettings470.bin"/><Relationship Id="rId20" Type="http://schemas.openxmlformats.org/officeDocument/2006/relationships/printerSettings" Target="../printerSettings/printerSettings474.bin"/><Relationship Id="rId1" Type="http://schemas.openxmlformats.org/officeDocument/2006/relationships/printerSettings" Target="../printerSettings/printerSettings455.bin"/><Relationship Id="rId6" Type="http://schemas.openxmlformats.org/officeDocument/2006/relationships/printerSettings" Target="../printerSettings/printerSettings460.bin"/><Relationship Id="rId11" Type="http://schemas.openxmlformats.org/officeDocument/2006/relationships/printerSettings" Target="../printerSettings/printerSettings465.bin"/><Relationship Id="rId24" Type="http://schemas.openxmlformats.org/officeDocument/2006/relationships/printerSettings" Target="../printerSettings/printerSettings478.bin"/><Relationship Id="rId5" Type="http://schemas.openxmlformats.org/officeDocument/2006/relationships/printerSettings" Target="../printerSettings/printerSettings459.bin"/><Relationship Id="rId15" Type="http://schemas.openxmlformats.org/officeDocument/2006/relationships/printerSettings" Target="../printerSettings/printerSettings469.bin"/><Relationship Id="rId23" Type="http://schemas.openxmlformats.org/officeDocument/2006/relationships/printerSettings" Target="../printerSettings/printerSettings477.bin"/><Relationship Id="rId10" Type="http://schemas.openxmlformats.org/officeDocument/2006/relationships/printerSettings" Target="../printerSettings/printerSettings464.bin"/><Relationship Id="rId19" Type="http://schemas.openxmlformats.org/officeDocument/2006/relationships/printerSettings" Target="../printerSettings/printerSettings473.bin"/><Relationship Id="rId4" Type="http://schemas.openxmlformats.org/officeDocument/2006/relationships/printerSettings" Target="../printerSettings/printerSettings458.bin"/><Relationship Id="rId9" Type="http://schemas.openxmlformats.org/officeDocument/2006/relationships/printerSettings" Target="../printerSettings/printerSettings463.bin"/><Relationship Id="rId14" Type="http://schemas.openxmlformats.org/officeDocument/2006/relationships/printerSettings" Target="../printerSettings/printerSettings468.bin"/><Relationship Id="rId22" Type="http://schemas.openxmlformats.org/officeDocument/2006/relationships/printerSettings" Target="../printerSettings/printerSettings47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26" Type="http://schemas.openxmlformats.org/officeDocument/2006/relationships/printerSettings" Target="../printerSettings/printerSettings506.bin"/><Relationship Id="rId3" Type="http://schemas.openxmlformats.org/officeDocument/2006/relationships/printerSettings" Target="../printerSettings/printerSettings483.bin"/><Relationship Id="rId21" Type="http://schemas.openxmlformats.org/officeDocument/2006/relationships/printerSettings" Target="../printerSettings/printerSettings501.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5" Type="http://schemas.openxmlformats.org/officeDocument/2006/relationships/printerSettings" Target="../printerSettings/printerSettings505.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29" Type="http://schemas.openxmlformats.org/officeDocument/2006/relationships/printerSettings" Target="../printerSettings/printerSettings509.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24" Type="http://schemas.openxmlformats.org/officeDocument/2006/relationships/printerSettings" Target="../printerSettings/printerSettings504.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23" Type="http://schemas.openxmlformats.org/officeDocument/2006/relationships/printerSettings" Target="../printerSettings/printerSettings503.bin"/><Relationship Id="rId28" Type="http://schemas.openxmlformats.org/officeDocument/2006/relationships/printerSettings" Target="../printerSettings/printerSettings508.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 Id="rId22" Type="http://schemas.openxmlformats.org/officeDocument/2006/relationships/printerSettings" Target="../printerSettings/printerSettings502.bin"/><Relationship Id="rId27" Type="http://schemas.openxmlformats.org/officeDocument/2006/relationships/printerSettings" Target="../printerSettings/printerSettings507.bin"/><Relationship Id="rId30" Type="http://schemas.openxmlformats.org/officeDocument/2006/relationships/printerSettings" Target="../printerSettings/printerSettings51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 Type="http://schemas.openxmlformats.org/officeDocument/2006/relationships/printerSettings" Target="../printerSettings/printerSettings513.bin"/><Relationship Id="rId21" Type="http://schemas.openxmlformats.org/officeDocument/2006/relationships/printerSettings" Target="../printerSettings/printerSettings531.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drawing" Target="../drawings/drawing4.xml"/><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drawing" Target="../drawings/drawing5.xml"/><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7.bin"/><Relationship Id="rId13" Type="http://schemas.openxmlformats.org/officeDocument/2006/relationships/printerSettings" Target="../printerSettings/printerSettings182.bin"/><Relationship Id="rId18" Type="http://schemas.openxmlformats.org/officeDocument/2006/relationships/printerSettings" Target="../printerSettings/printerSettings187.bin"/><Relationship Id="rId26" Type="http://schemas.openxmlformats.org/officeDocument/2006/relationships/printerSettings" Target="../printerSettings/printerSettings195.bin"/><Relationship Id="rId3" Type="http://schemas.openxmlformats.org/officeDocument/2006/relationships/printerSettings" Target="../printerSettings/printerSettings172.bin"/><Relationship Id="rId21" Type="http://schemas.openxmlformats.org/officeDocument/2006/relationships/printerSettings" Target="../printerSettings/printerSettings190.bin"/><Relationship Id="rId7" Type="http://schemas.openxmlformats.org/officeDocument/2006/relationships/printerSettings" Target="../printerSettings/printerSettings176.bin"/><Relationship Id="rId12" Type="http://schemas.openxmlformats.org/officeDocument/2006/relationships/printerSettings" Target="../printerSettings/printerSettings181.bin"/><Relationship Id="rId17" Type="http://schemas.openxmlformats.org/officeDocument/2006/relationships/printerSettings" Target="../printerSettings/printerSettings186.bin"/><Relationship Id="rId25" Type="http://schemas.openxmlformats.org/officeDocument/2006/relationships/printerSettings" Target="../printerSettings/printerSettings194.bin"/><Relationship Id="rId2" Type="http://schemas.openxmlformats.org/officeDocument/2006/relationships/printerSettings" Target="../printerSettings/printerSettings171.bin"/><Relationship Id="rId16" Type="http://schemas.openxmlformats.org/officeDocument/2006/relationships/printerSettings" Target="../printerSettings/printerSettings185.bin"/><Relationship Id="rId20" Type="http://schemas.openxmlformats.org/officeDocument/2006/relationships/printerSettings" Target="../printerSettings/printerSettings189.bin"/><Relationship Id="rId29" Type="http://schemas.openxmlformats.org/officeDocument/2006/relationships/printerSettings" Target="../printerSettings/printerSettings198.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11" Type="http://schemas.openxmlformats.org/officeDocument/2006/relationships/printerSettings" Target="../printerSettings/printerSettings180.bin"/><Relationship Id="rId24" Type="http://schemas.openxmlformats.org/officeDocument/2006/relationships/printerSettings" Target="../printerSettings/printerSettings193.bin"/><Relationship Id="rId5" Type="http://schemas.openxmlformats.org/officeDocument/2006/relationships/printerSettings" Target="../printerSettings/printerSettings174.bin"/><Relationship Id="rId15" Type="http://schemas.openxmlformats.org/officeDocument/2006/relationships/printerSettings" Target="../printerSettings/printerSettings184.bin"/><Relationship Id="rId23" Type="http://schemas.openxmlformats.org/officeDocument/2006/relationships/printerSettings" Target="../printerSettings/printerSettings192.bin"/><Relationship Id="rId28" Type="http://schemas.openxmlformats.org/officeDocument/2006/relationships/printerSettings" Target="../printerSettings/printerSettings197.bin"/><Relationship Id="rId10" Type="http://schemas.openxmlformats.org/officeDocument/2006/relationships/printerSettings" Target="../printerSettings/printerSettings179.bin"/><Relationship Id="rId19" Type="http://schemas.openxmlformats.org/officeDocument/2006/relationships/printerSettings" Target="../printerSettings/printerSettings188.bin"/><Relationship Id="rId31" Type="http://schemas.openxmlformats.org/officeDocument/2006/relationships/drawing" Target="../drawings/drawing6.xml"/><Relationship Id="rId4" Type="http://schemas.openxmlformats.org/officeDocument/2006/relationships/printerSettings" Target="../printerSettings/printerSettings173.bin"/><Relationship Id="rId9" Type="http://schemas.openxmlformats.org/officeDocument/2006/relationships/printerSettings" Target="../printerSettings/printerSettings178.bin"/><Relationship Id="rId14" Type="http://schemas.openxmlformats.org/officeDocument/2006/relationships/printerSettings" Target="../printerSettings/printerSettings183.bin"/><Relationship Id="rId22" Type="http://schemas.openxmlformats.org/officeDocument/2006/relationships/printerSettings" Target="../printerSettings/printerSettings191.bin"/><Relationship Id="rId27" Type="http://schemas.openxmlformats.org/officeDocument/2006/relationships/printerSettings" Target="../printerSettings/printerSettings196.bin"/><Relationship Id="rId30" Type="http://schemas.openxmlformats.org/officeDocument/2006/relationships/printerSettings" Target="../printerSettings/printerSettings19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26" Type="http://schemas.openxmlformats.org/officeDocument/2006/relationships/printerSettings" Target="../printerSettings/printerSettings225.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5" Type="http://schemas.openxmlformats.org/officeDocument/2006/relationships/printerSettings" Target="../printerSettings/printerSettings224.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24" Type="http://schemas.openxmlformats.org/officeDocument/2006/relationships/printerSettings" Target="../printerSettings/printerSettings223.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28" Type="http://schemas.openxmlformats.org/officeDocument/2006/relationships/drawing" Target="../drawings/drawing7.xml"/><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 Id="rId27" Type="http://schemas.openxmlformats.org/officeDocument/2006/relationships/printerSettings" Target="../printerSettings/printerSettings22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4.bin"/><Relationship Id="rId13" Type="http://schemas.openxmlformats.org/officeDocument/2006/relationships/printerSettings" Target="../printerSettings/printerSettings239.bin"/><Relationship Id="rId18" Type="http://schemas.openxmlformats.org/officeDocument/2006/relationships/printerSettings" Target="../printerSettings/printerSettings244.bin"/><Relationship Id="rId26" Type="http://schemas.openxmlformats.org/officeDocument/2006/relationships/printerSettings" Target="../printerSettings/printerSettings252.bin"/><Relationship Id="rId3" Type="http://schemas.openxmlformats.org/officeDocument/2006/relationships/printerSettings" Target="../printerSettings/printerSettings229.bin"/><Relationship Id="rId21" Type="http://schemas.openxmlformats.org/officeDocument/2006/relationships/printerSettings" Target="../printerSettings/printerSettings247.bin"/><Relationship Id="rId7" Type="http://schemas.openxmlformats.org/officeDocument/2006/relationships/printerSettings" Target="../printerSettings/printerSettings233.bin"/><Relationship Id="rId12" Type="http://schemas.openxmlformats.org/officeDocument/2006/relationships/printerSettings" Target="../printerSettings/printerSettings238.bin"/><Relationship Id="rId17" Type="http://schemas.openxmlformats.org/officeDocument/2006/relationships/printerSettings" Target="../printerSettings/printerSettings243.bin"/><Relationship Id="rId25" Type="http://schemas.openxmlformats.org/officeDocument/2006/relationships/printerSettings" Target="../printerSettings/printerSettings251.bin"/><Relationship Id="rId2" Type="http://schemas.openxmlformats.org/officeDocument/2006/relationships/printerSettings" Target="../printerSettings/printerSettings228.bin"/><Relationship Id="rId16" Type="http://schemas.openxmlformats.org/officeDocument/2006/relationships/printerSettings" Target="../printerSettings/printerSettings242.bin"/><Relationship Id="rId20" Type="http://schemas.openxmlformats.org/officeDocument/2006/relationships/printerSettings" Target="../printerSettings/printerSettings246.bin"/><Relationship Id="rId29" Type="http://schemas.openxmlformats.org/officeDocument/2006/relationships/printerSettings" Target="../printerSettings/printerSettings255.bin"/><Relationship Id="rId1" Type="http://schemas.openxmlformats.org/officeDocument/2006/relationships/printerSettings" Target="../printerSettings/printerSettings227.bin"/><Relationship Id="rId6" Type="http://schemas.openxmlformats.org/officeDocument/2006/relationships/printerSettings" Target="../printerSettings/printerSettings232.bin"/><Relationship Id="rId11" Type="http://schemas.openxmlformats.org/officeDocument/2006/relationships/printerSettings" Target="../printerSettings/printerSettings237.bin"/><Relationship Id="rId24" Type="http://schemas.openxmlformats.org/officeDocument/2006/relationships/printerSettings" Target="../printerSettings/printerSettings250.bin"/><Relationship Id="rId5" Type="http://schemas.openxmlformats.org/officeDocument/2006/relationships/printerSettings" Target="../printerSettings/printerSettings231.bin"/><Relationship Id="rId15" Type="http://schemas.openxmlformats.org/officeDocument/2006/relationships/printerSettings" Target="../printerSettings/printerSettings241.bin"/><Relationship Id="rId23" Type="http://schemas.openxmlformats.org/officeDocument/2006/relationships/printerSettings" Target="../printerSettings/printerSettings249.bin"/><Relationship Id="rId28" Type="http://schemas.openxmlformats.org/officeDocument/2006/relationships/printerSettings" Target="../printerSettings/printerSettings254.bin"/><Relationship Id="rId10" Type="http://schemas.openxmlformats.org/officeDocument/2006/relationships/printerSettings" Target="../printerSettings/printerSettings236.bin"/><Relationship Id="rId19" Type="http://schemas.openxmlformats.org/officeDocument/2006/relationships/printerSettings" Target="../printerSettings/printerSettings245.bin"/><Relationship Id="rId31" Type="http://schemas.openxmlformats.org/officeDocument/2006/relationships/drawing" Target="../drawings/drawing8.xml"/><Relationship Id="rId4" Type="http://schemas.openxmlformats.org/officeDocument/2006/relationships/printerSettings" Target="../printerSettings/printerSettings230.bin"/><Relationship Id="rId9" Type="http://schemas.openxmlformats.org/officeDocument/2006/relationships/printerSettings" Target="../printerSettings/printerSettings235.bin"/><Relationship Id="rId14" Type="http://schemas.openxmlformats.org/officeDocument/2006/relationships/printerSettings" Target="../printerSettings/printerSettings240.bin"/><Relationship Id="rId22" Type="http://schemas.openxmlformats.org/officeDocument/2006/relationships/printerSettings" Target="../printerSettings/printerSettings248.bin"/><Relationship Id="rId27" Type="http://schemas.openxmlformats.org/officeDocument/2006/relationships/printerSettings" Target="../printerSettings/printerSettings253.bin"/><Relationship Id="rId30" Type="http://schemas.openxmlformats.org/officeDocument/2006/relationships/printerSettings" Target="../printerSettings/printerSettings2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5" sqref="B5:H5"/>
    </sheetView>
  </sheetViews>
  <sheetFormatPr defaultRowHeight="16.5"/>
  <cols>
    <col min="1" max="1" width="18" customWidth="1"/>
    <col min="2" max="2" width="71.875" customWidth="1"/>
  </cols>
  <sheetData>
    <row r="1" spans="1:8" ht="66">
      <c r="A1" s="749" t="s">
        <v>0</v>
      </c>
      <c r="B1" s="805" t="s">
        <v>526</v>
      </c>
      <c r="C1" s="556"/>
      <c r="D1" s="556"/>
      <c r="E1" s="556"/>
      <c r="F1" s="556"/>
      <c r="G1" s="556"/>
      <c r="H1" s="556"/>
    </row>
    <row r="2" spans="1:8">
      <c r="B2" s="418"/>
    </row>
    <row r="3" spans="1:8">
      <c r="A3" t="s">
        <v>1</v>
      </c>
      <c r="B3" s="548" t="s">
        <v>492</v>
      </c>
    </row>
    <row r="5" spans="1:8" ht="30.75" customHeight="1">
      <c r="A5" t="s">
        <v>2</v>
      </c>
      <c r="B5" s="816" t="s">
        <v>493</v>
      </c>
      <c r="C5" s="817"/>
      <c r="D5" s="817"/>
      <c r="E5" s="817"/>
      <c r="F5" s="817"/>
      <c r="G5" s="817"/>
      <c r="H5" s="817"/>
    </row>
    <row r="7" spans="1:8">
      <c r="B7" s="704" t="s">
        <v>3</v>
      </c>
    </row>
  </sheetData>
  <customSheetViews>
    <customSheetView guid="{987A3FAC-920D-4C0C-8129-D8F4AFD7E477}" state="hidden">
      <selection activeCell="B2" sqref="B2"/>
      <pageMargins left="0" right="0" top="0" bottom="0" header="0" footer="0"/>
      <pageSetup orientation="portrait" r:id="rId1"/>
      <headerFooter alignWithMargins="0"/>
    </customSheetView>
    <customSheetView guid="{CB55CDDD-15EC-4265-9148-3411BBB26D54}" state="hidden">
      <selection activeCell="B10" sqref="B10"/>
      <pageMargins left="0" right="0" top="0" bottom="0" header="0" footer="0"/>
      <pageSetup orientation="portrait" r:id="rId2"/>
      <headerFooter alignWithMargins="0"/>
    </customSheetView>
    <customSheetView guid="{023E95C7-CD0A-46A1-945E-64751E02EBFE}" state="hidden">
      <selection activeCell="B12" sqref="B12"/>
      <pageMargins left="0" right="0" top="0" bottom="0" header="0" footer="0"/>
      <pageSetup orientation="portrait" r:id="rId3"/>
      <headerFooter alignWithMargins="0"/>
    </customSheetView>
    <customSheetView guid="{BB6473B7-092C-417E-97E7-ED0705AE17A0}" state="hidden">
      <selection activeCell="B7" sqref="B7"/>
      <pageMargins left="0" right="0" top="0" bottom="0" header="0" footer="0"/>
      <pageSetup orientation="portrait" r:id="rId4"/>
      <headerFooter alignWithMargins="0"/>
    </customSheetView>
    <customSheetView guid="{A41EE4DE-0D82-4A56-8210-F78316511D11}" state="hidden">
      <selection activeCell="B8" sqref="B8"/>
      <pageMargins left="0" right="0" top="0" bottom="0" header="0" footer="0"/>
      <pageSetup orientation="portrait" r:id="rId5"/>
      <headerFooter alignWithMargins="0"/>
    </customSheetView>
    <customSheetView guid="{1E0C44A1-9358-4FBD-8C2C-4DB661DA1476}" state="hidden">
      <selection activeCell="B14" sqref="B14"/>
      <pageMargins left="0" right="0" top="0" bottom="0" header="0" footer="0"/>
      <pageSetup orientation="portrait" r:id="rId6"/>
      <headerFooter alignWithMargins="0"/>
    </customSheetView>
    <customSheetView guid="{498493C3-769C-4143-9114-C68CD1D40B11}" state="hidden">
      <selection activeCell="B13" sqref="B13"/>
      <pageMargins left="0" right="0" top="0" bottom="0" header="0" footer="0"/>
      <pageSetup orientation="portrait" r:id="rId7"/>
      <headerFooter alignWithMargins="0"/>
    </customSheetView>
    <customSheetView guid="{C431BC99-7569-44AB-83F6-AB73BDED3783}" state="hidden">
      <selection activeCell="B11" sqref="B11"/>
      <pageMargins left="0" right="0" top="0" bottom="0" header="0" footer="0"/>
      <pageSetup orientation="portrait" r:id="rId8"/>
      <headerFooter alignWithMargins="0"/>
    </customSheetView>
    <customSheetView guid="{E97134B6-5E8D-4951-8DA0-73D065532361}" state="hidden">
      <selection activeCell="B1" sqref="B1:H1"/>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tate="hidden">
      <selection activeCell="B5" sqref="B5:H5"/>
      <pageMargins left="0" right="0" top="0" bottom="0" header="0" footer="0"/>
      <pageSetup orientation="portrait" r:id="rId11"/>
      <headerFooter alignWithMargins="0"/>
    </customSheetView>
    <customSheetView guid="{4AA1107B-A795-4744-B566-827168772C7A}" state="hidden">
      <selection activeCell="B2" sqref="B2"/>
      <pageMargins left="0" right="0" top="0" bottom="0" header="0" footer="0"/>
      <pageSetup orientation="portrait" r:id="rId12"/>
      <headerFooter alignWithMargins="0"/>
    </customSheetView>
    <customSheetView guid="{B23AD343-29DA-4CE0-BD10-47BF44F3782F}" state="hidden">
      <selection activeCell="B10" sqref="B10"/>
      <pageMargins left="0" right="0" top="0" bottom="0" header="0" footer="0"/>
      <pageSetup orientation="portrait" r:id="rId13"/>
      <headerFooter alignWithMargins="0"/>
    </customSheetView>
    <customSheetView guid="{ECE9294F-C910-4036-88BC-B1F2176FB06B}" state="hidden">
      <selection activeCell="B8" sqref="B8"/>
      <pageMargins left="0" right="0" top="0" bottom="0" header="0" footer="0"/>
      <pageSetup orientation="portrait" r:id="rId14"/>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5"/>
      <headerFooter alignWithMargins="0"/>
    </customSheetView>
    <customSheetView guid="{A7DBDDEF-9245-44C6-9EBF-032DB6E1C0A2}" state="hidden">
      <selection activeCell="B8" sqref="B8"/>
      <pageMargins left="0" right="0" top="0" bottom="0" header="0" footer="0"/>
      <pageSetup orientation="portrait" r:id="rId16"/>
      <headerFooter alignWithMargins="0"/>
    </customSheetView>
    <customSheetView guid="{7487ED9F-BBED-4B2A-9631-22F1A430946B}" state="hidden">
      <selection activeCell="B2" sqref="B2"/>
      <pageMargins left="0" right="0" top="0" bottom="0" header="0" footer="0"/>
      <pageSetup orientation="portrait" r:id="rId17"/>
      <headerFooter alignWithMargins="0"/>
    </customSheetView>
    <customSheetView guid="{B3CE7B10-A914-4559-A6DA-AED8C22AFD6D}" state="hidden">
      <selection activeCell="B7" sqref="B7"/>
      <pageMargins left="0" right="0" top="0" bottom="0" header="0" footer="0"/>
      <pageSetup orientation="portrait" r:id="rId18"/>
      <headerFooter alignWithMargins="0"/>
    </customSheetView>
    <customSheetView guid="{D53177B2-31EC-4222-B97A-A37DCFD9E45B}" state="hidden">
      <selection activeCell="B1" sqref="B1:H1"/>
      <pageMargins left="0" right="0" top="0" bottom="0" header="0" footer="0"/>
      <pageSetup orientation="portrait" r:id="rId19"/>
      <headerFooter alignWithMargins="0"/>
    </customSheetView>
    <customSheetView guid="{223BC0FC-814D-40F0-9795-CE82A16FF3A5}" state="hidden">
      <selection activeCell="B10" sqref="B10"/>
      <pageMargins left="0" right="0" top="0" bottom="0" header="0" footer="0"/>
      <pageSetup orientation="portrait" r:id="rId20"/>
      <headerFooter alignWithMargins="0"/>
    </customSheetView>
    <customSheetView guid="{B835C05C-B615-4DCB-982D-4519616B3CD8}" state="hidden">
      <selection activeCell="B11" sqref="B11"/>
      <pageMargins left="0" right="0" top="0" bottom="0" header="0" footer="0"/>
      <pageSetup orientation="portrait" r:id="rId21"/>
      <headerFooter alignWithMargins="0"/>
    </customSheetView>
    <customSheetView guid="{A34CC49F-E309-4C23-B4F6-1E3B307C10D1}" state="hidden">
      <selection activeCell="B12" sqref="B12"/>
      <pageMargins left="0" right="0" top="0" bottom="0" header="0" footer="0"/>
      <pageSetup orientation="portrait" r:id="rId22"/>
      <headerFooter alignWithMargins="0"/>
    </customSheetView>
    <customSheetView guid="{8909CFDD-4F29-4C72-886E-908773EE94A2}" state="hidden">
      <selection activeCell="B11" sqref="B11"/>
      <pageMargins left="0" right="0" top="0" bottom="0" header="0" footer="0"/>
      <pageSetup orientation="portrait" r:id="rId23"/>
      <headerFooter alignWithMargins="0"/>
    </customSheetView>
    <customSheetView guid="{D5F8AD2D-F014-4A7B-9CE7-589273BD9F11}" state="hidden">
      <selection activeCell="B1" sqref="B1"/>
      <pageMargins left="0" right="0" top="0" bottom="0" header="0" footer="0"/>
      <pageSetup orientation="portrait" r:id="rId24"/>
      <headerFooter alignWithMargins="0"/>
    </customSheetView>
    <customSheetView guid="{B79CB868-E256-4BC8-93B8-32C16DA3E61B}" state="hidden">
      <selection activeCell="B2" sqref="B2"/>
      <pageMargins left="0" right="0" top="0" bottom="0" header="0" footer="0"/>
      <pageSetup orientation="portrait" r:id="rId25"/>
      <headerFooter alignWithMargins="0"/>
    </customSheetView>
  </customSheetViews>
  <mergeCells count="1">
    <mergeCell ref="B5:H5"/>
  </mergeCells>
  <phoneticPr fontId="28"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pageSetUpPr fitToPage="1"/>
  </sheetPr>
  <dimension ref="A1:Z72"/>
  <sheetViews>
    <sheetView showZeros="0" topLeftCell="A7" zoomScaleNormal="100" zoomScaleSheetLayoutView="100" workbookViewId="0">
      <selection activeCell="I15" sqref="I15"/>
    </sheetView>
  </sheetViews>
  <sheetFormatPr defaultColWidth="10" defaultRowHeight="16.5"/>
  <cols>
    <col min="1" max="1" width="10.375" style="41" customWidth="1"/>
    <col min="2" max="2" width="40.875" style="41" customWidth="1"/>
    <col min="3" max="3" width="17.5" style="41" customWidth="1"/>
    <col min="4" max="4" width="14.75" style="41" customWidth="1"/>
    <col min="5" max="5" width="16.375" style="41" customWidth="1"/>
    <col min="6" max="6" width="20.5" style="41" customWidth="1"/>
    <col min="7" max="7" width="20" style="41" customWidth="1"/>
    <col min="8" max="8" width="10" style="154" customWidth="1"/>
    <col min="9" max="9" width="29.875" style="154" customWidth="1"/>
    <col min="10" max="10" width="10" style="154" customWidth="1"/>
    <col min="11" max="11" width="12.25" style="154" hidden="1" customWidth="1"/>
    <col min="12" max="12" width="12.625" style="154" hidden="1" customWidth="1"/>
    <col min="13" max="13" width="15" style="154" hidden="1" customWidth="1"/>
    <col min="14" max="15" width="10" style="154" hidden="1" customWidth="1"/>
    <col min="16" max="16" width="18.625" style="154" hidden="1" customWidth="1"/>
    <col min="17" max="17" width="16" style="154" hidden="1" customWidth="1"/>
    <col min="18" max="18" width="10" style="154" hidden="1" customWidth="1"/>
    <col min="19" max="19" width="10" style="154" customWidth="1"/>
    <col min="20" max="20" width="10" style="38" customWidth="1"/>
    <col min="21" max="26" width="10" style="154" customWidth="1"/>
    <col min="27" max="16384" width="10" style="38"/>
  </cols>
  <sheetData>
    <row r="1" spans="1:17" ht="18" customHeight="1">
      <c r="A1" s="58" t="str">
        <f>Cover!B3</f>
        <v xml:space="preserve">CC/NT/W-MISC/DOM/T00/25/07704	
</v>
      </c>
      <c r="B1" s="59"/>
      <c r="C1" s="60"/>
      <c r="D1" s="60"/>
      <c r="E1" s="60"/>
      <c r="F1" s="60"/>
      <c r="G1" s="8" t="s">
        <v>141</v>
      </c>
    </row>
    <row r="2" spans="1:17" ht="8.1" customHeight="1">
      <c r="A2" s="4"/>
      <c r="B2" s="13"/>
      <c r="C2" s="6"/>
      <c r="D2" s="6"/>
      <c r="E2" s="6"/>
      <c r="F2" s="6"/>
      <c r="G2" s="1"/>
      <c r="H2" s="189"/>
    </row>
    <row r="3" spans="1:17" ht="64.5" customHeight="1">
      <c r="A3" s="928" t="str">
        <f>Cover!$B$2</f>
        <v>APPOINTMENT OF ADVANCED METERING INFRASTRUCTURE (AMI) SERVICE PROVIDER FOR SMART PREPAID METERING IN ELECTRICITY DEPARTMENT OF ANDAMAN &amp; NICOBAR ISLANDS ADMINISTRATION (EDANA) ON DBFOOT BASIS.</v>
      </c>
      <c r="B3" s="928"/>
      <c r="C3" s="928"/>
      <c r="D3" s="928"/>
      <c r="E3" s="928"/>
      <c r="F3" s="928"/>
      <c r="G3" s="928"/>
    </row>
    <row r="4" spans="1:17" ht="22.15" customHeight="1">
      <c r="A4" s="932" t="s">
        <v>178</v>
      </c>
      <c r="B4" s="932"/>
      <c r="C4" s="932"/>
      <c r="D4" s="932"/>
      <c r="E4" s="932"/>
      <c r="F4" s="932"/>
      <c r="G4" s="932"/>
    </row>
    <row r="5" spans="1:17" ht="12" customHeight="1">
      <c r="A5" s="44"/>
      <c r="B5" s="39"/>
      <c r="C5" s="39"/>
      <c r="D5" s="39"/>
      <c r="E5" s="39"/>
      <c r="F5" s="39"/>
      <c r="G5" s="39"/>
    </row>
    <row r="6" spans="1:17" ht="18" customHeight="1">
      <c r="A6" s="808" t="str">
        <f>'Sch-1 '!A6</f>
        <v>Bidder’s Name and Address (Lead Partner) :</v>
      </c>
      <c r="F6" s="809" t="s">
        <v>80</v>
      </c>
      <c r="G6" s="810"/>
      <c r="H6" s="810"/>
      <c r="I6" s="810"/>
      <c r="J6" s="803"/>
    </row>
    <row r="7" spans="1:17" ht="18" customHeight="1">
      <c r="A7" s="175"/>
      <c r="F7" s="910" t="s">
        <v>81</v>
      </c>
      <c r="G7" s="910"/>
      <c r="H7" s="910"/>
      <c r="I7" s="910"/>
      <c r="J7" s="910"/>
    </row>
    <row r="8" spans="1:17" ht="18" customHeight="1">
      <c r="A8" s="42" t="s">
        <v>179</v>
      </c>
      <c r="B8" s="931"/>
      <c r="C8" s="931"/>
      <c r="D8" s="795"/>
      <c r="E8" s="795"/>
      <c r="F8" s="910" t="s">
        <v>83</v>
      </c>
      <c r="G8" s="910"/>
      <c r="H8" s="910"/>
      <c r="I8" s="910"/>
      <c r="J8" s="910"/>
    </row>
    <row r="9" spans="1:17" ht="18" customHeight="1">
      <c r="A9" s="42" t="s">
        <v>180</v>
      </c>
      <c r="B9" s="931"/>
      <c r="C9" s="931"/>
      <c r="D9" s="795"/>
      <c r="E9" s="795"/>
      <c r="F9" s="910" t="s">
        <v>85</v>
      </c>
      <c r="G9" s="910"/>
      <c r="H9" s="910"/>
      <c r="I9" s="910"/>
      <c r="J9" s="910"/>
    </row>
    <row r="10" spans="1:17" ht="18" customHeight="1">
      <c r="A10" s="43"/>
      <c r="B10" s="931"/>
      <c r="C10" s="931"/>
      <c r="D10" s="795"/>
      <c r="E10" s="795"/>
      <c r="F10" s="571" t="s">
        <v>86</v>
      </c>
      <c r="G10" s="571"/>
      <c r="H10" s="571"/>
      <c r="I10" s="571"/>
      <c r="J10" s="571"/>
    </row>
    <row r="11" spans="1:17" ht="18" customHeight="1">
      <c r="A11" s="43"/>
      <c r="B11" s="931"/>
      <c r="C11" s="931"/>
      <c r="D11" s="795"/>
      <c r="E11" s="795"/>
      <c r="F11" s="64"/>
    </row>
    <row r="12" spans="1:17" ht="8.1" customHeight="1"/>
    <row r="13" spans="1:17" ht="88.5" customHeight="1">
      <c r="A13" s="75" t="s">
        <v>181</v>
      </c>
      <c r="B13" s="933" t="s">
        <v>182</v>
      </c>
      <c r="C13" s="934"/>
      <c r="D13" s="796" t="s">
        <v>183</v>
      </c>
      <c r="E13" s="796" t="s">
        <v>184</v>
      </c>
      <c r="F13" s="929" t="s">
        <v>185</v>
      </c>
      <c r="G13" s="930"/>
      <c r="K13" s="927" t="s">
        <v>186</v>
      </c>
      <c r="L13" s="927"/>
      <c r="M13" s="927"/>
      <c r="O13" s="927" t="s">
        <v>187</v>
      </c>
      <c r="P13" s="927"/>
      <c r="Q13" s="927"/>
    </row>
    <row r="14" spans="1:17" ht="18" customHeight="1">
      <c r="A14" s="793" t="s">
        <v>188</v>
      </c>
      <c r="B14" s="947" t="s">
        <v>190</v>
      </c>
      <c r="C14" s="948"/>
      <c r="D14" s="794"/>
      <c r="E14" s="794"/>
      <c r="F14" s="937"/>
      <c r="G14" s="937"/>
      <c r="K14" s="264" t="s">
        <v>191</v>
      </c>
      <c r="M14" s="265">
        <f>IF(ISERROR(ROUND((#REF!+#REF!)*#REF!,0)),0, ROUND((#REF!+#REF!)*#REF!,0))</f>
        <v>0</v>
      </c>
      <c r="O14" s="264" t="s">
        <v>191</v>
      </c>
      <c r="Q14" s="265">
        <f>IF(ISERROR(ROUND((#REF!+#REF!)*#REF!,0)),0, ROUND((#REF!+#REF!)*#REF!,0))</f>
        <v>0</v>
      </c>
    </row>
    <row r="15" spans="1:17" ht="72.75" customHeight="1">
      <c r="A15" s="792"/>
      <c r="B15" s="949" t="s">
        <v>516</v>
      </c>
      <c r="C15" s="950"/>
      <c r="D15" s="799">
        <v>0.18</v>
      </c>
      <c r="E15" s="800"/>
      <c r="F15" s="951">
        <f>IF(E15="",'Sch-1 '!O26*'Sch-2'!D15,'Sch-1 '!O26*'Sch-2'!E15)</f>
        <v>0</v>
      </c>
      <c r="G15" s="952"/>
      <c r="I15" s="475"/>
      <c r="K15" s="266"/>
      <c r="O15" s="266"/>
    </row>
    <row r="16" spans="1:17" ht="18" customHeight="1">
      <c r="A16" s="935"/>
      <c r="B16" s="945" t="s">
        <v>520</v>
      </c>
      <c r="C16" s="946"/>
      <c r="D16" s="797"/>
      <c r="E16" s="797"/>
      <c r="F16" s="938">
        <f>SUM(F14:F15)</f>
        <v>0</v>
      </c>
      <c r="G16" s="939"/>
      <c r="K16" s="154" t="s">
        <v>192</v>
      </c>
      <c r="M16" s="267" t="e">
        <f>#REF!+M14+#REF!</f>
        <v>#REF!</v>
      </c>
      <c r="O16" s="154" t="s">
        <v>193</v>
      </c>
      <c r="Q16" s="267" t="e">
        <f>#REF!+Q14+#REF!</f>
        <v>#REF!</v>
      </c>
    </row>
    <row r="17" spans="1:8" ht="24.75" customHeight="1">
      <c r="A17" s="936"/>
      <c r="B17" s="943"/>
      <c r="C17" s="944"/>
      <c r="D17" s="798"/>
      <c r="E17" s="798"/>
      <c r="F17" s="941"/>
      <c r="G17" s="942"/>
    </row>
    <row r="18" spans="1:8" ht="18" customHeight="1">
      <c r="B18" s="47"/>
      <c r="C18" s="47"/>
      <c r="D18" s="47"/>
      <c r="E18" s="47"/>
      <c r="F18" s="48"/>
      <c r="G18" s="48"/>
    </row>
    <row r="19" spans="1:8" ht="42.75" customHeight="1">
      <c r="A19" s="70"/>
      <c r="B19" s="940" t="s">
        <v>194</v>
      </c>
      <c r="C19" s="940"/>
      <c r="D19" s="940"/>
      <c r="E19" s="940"/>
      <c r="F19" s="940"/>
      <c r="G19" s="940"/>
    </row>
    <row r="20" spans="1:8" ht="18" customHeight="1">
      <c r="A20" s="49"/>
      <c r="B20" s="49"/>
      <c r="C20" s="49"/>
      <c r="D20" s="49"/>
      <c r="E20" s="49"/>
      <c r="F20" s="49"/>
      <c r="G20" s="49"/>
    </row>
    <row r="21" spans="1:8" ht="30" customHeight="1">
      <c r="A21" s="49"/>
      <c r="B21" s="49"/>
      <c r="C21" s="36"/>
      <c r="D21" s="36"/>
      <c r="E21" s="36"/>
      <c r="F21" s="49"/>
      <c r="G21" s="49"/>
    </row>
    <row r="22" spans="1:8" ht="30" customHeight="1">
      <c r="A22" s="754" t="s">
        <v>101</v>
      </c>
      <c r="B22" s="755"/>
      <c r="C22" s="756" t="s">
        <v>102</v>
      </c>
      <c r="D22" s="756"/>
      <c r="E22" s="756"/>
      <c r="F22" s="63"/>
      <c r="H22" s="268"/>
    </row>
    <row r="23" spans="1:8" ht="30" customHeight="1">
      <c r="A23" s="754" t="s">
        <v>103</v>
      </c>
      <c r="B23" s="757"/>
      <c r="C23" s="756" t="s">
        <v>104</v>
      </c>
      <c r="D23" s="756"/>
      <c r="E23" s="756"/>
      <c r="F23" s="63"/>
      <c r="H23" s="268"/>
    </row>
    <row r="24" spans="1:8" ht="30" customHeight="1">
      <c r="A24" s="196"/>
      <c r="B24" s="195"/>
      <c r="C24" s="36"/>
      <c r="D24" s="36"/>
      <c r="E24" s="36"/>
      <c r="F24" s="154"/>
      <c r="G24" s="154"/>
      <c r="H24" s="268"/>
    </row>
    <row r="25" spans="1:8" ht="33" customHeight="1">
      <c r="A25" s="196"/>
      <c r="B25" s="195"/>
      <c r="C25" s="189"/>
      <c r="D25" s="189"/>
      <c r="E25" s="189"/>
      <c r="F25" s="204"/>
      <c r="G25" s="219"/>
      <c r="H25" s="268"/>
    </row>
    <row r="26" spans="1:8" ht="22.15" customHeight="1">
      <c r="A26" s="220"/>
      <c r="B26" s="220"/>
      <c r="C26" s="220"/>
      <c r="D26" s="220"/>
      <c r="E26" s="220"/>
      <c r="F26" s="220"/>
      <c r="G26" s="221"/>
    </row>
    <row r="27" spans="1:8" ht="22.15" customHeight="1">
      <c r="A27" s="220"/>
      <c r="B27" s="220"/>
      <c r="C27" s="220"/>
      <c r="D27" s="220"/>
      <c r="E27" s="220"/>
      <c r="F27" s="220"/>
      <c r="G27" s="221"/>
    </row>
    <row r="28" spans="1:8" ht="22.15" customHeight="1">
      <c r="A28" s="220"/>
      <c r="B28" s="220"/>
      <c r="C28" s="220"/>
      <c r="D28" s="220"/>
      <c r="E28" s="220"/>
      <c r="F28" s="220"/>
      <c r="G28" s="221"/>
    </row>
    <row r="29" spans="1:8" ht="22.15" customHeight="1">
      <c r="A29" s="220"/>
      <c r="B29" s="220"/>
      <c r="C29" s="220"/>
      <c r="D29" s="220"/>
      <c r="E29" s="220"/>
      <c r="F29" s="220"/>
      <c r="G29" s="221"/>
    </row>
    <row r="30" spans="1:8" ht="22.15" customHeight="1">
      <c r="A30" s="220"/>
      <c r="B30" s="220"/>
      <c r="C30" s="220"/>
      <c r="D30" s="220"/>
      <c r="E30" s="220"/>
      <c r="F30" s="220"/>
      <c r="G30" s="221"/>
    </row>
    <row r="31" spans="1:8" ht="22.15" customHeight="1">
      <c r="A31" s="220"/>
      <c r="B31" s="220"/>
      <c r="C31" s="220"/>
      <c r="D31" s="220"/>
      <c r="E31" s="220"/>
      <c r="F31" s="220"/>
      <c r="G31" s="221"/>
    </row>
    <row r="32" spans="1:8" ht="25.15" customHeight="1">
      <c r="A32" s="219"/>
      <c r="B32" s="219"/>
      <c r="C32" s="219"/>
      <c r="D32" s="219"/>
      <c r="E32" s="219"/>
      <c r="F32" s="219"/>
      <c r="G32" s="219"/>
    </row>
    <row r="33" spans="1:7" ht="25.15" customHeight="1">
      <c r="A33" s="219"/>
      <c r="B33" s="219"/>
      <c r="C33" s="219"/>
      <c r="D33" s="219"/>
      <c r="E33" s="219"/>
      <c r="F33" s="219"/>
      <c r="G33" s="219"/>
    </row>
    <row r="34" spans="1:7" ht="25.15" customHeight="1">
      <c r="A34" s="219"/>
      <c r="B34" s="219"/>
      <c r="C34" s="219"/>
      <c r="D34" s="219"/>
      <c r="E34" s="219"/>
      <c r="F34" s="219"/>
      <c r="G34" s="219"/>
    </row>
    <row r="35" spans="1:7" ht="25.15" customHeight="1">
      <c r="A35" s="219"/>
      <c r="B35" s="219"/>
      <c r="C35" s="219"/>
      <c r="D35" s="219"/>
      <c r="E35" s="219"/>
      <c r="F35" s="219"/>
      <c r="G35" s="219"/>
    </row>
    <row r="36" spans="1:7" ht="25.15" customHeight="1">
      <c r="A36" s="219"/>
      <c r="B36" s="219"/>
      <c r="C36" s="219"/>
      <c r="D36" s="219"/>
      <c r="E36" s="219"/>
      <c r="F36" s="219"/>
      <c r="G36" s="219"/>
    </row>
    <row r="37" spans="1:7" ht="25.15" customHeight="1">
      <c r="A37" s="219"/>
      <c r="B37" s="219"/>
      <c r="C37" s="219"/>
      <c r="D37" s="219"/>
      <c r="E37" s="219"/>
      <c r="F37" s="219"/>
      <c r="G37" s="219"/>
    </row>
    <row r="38" spans="1:7" ht="25.15" customHeight="1">
      <c r="A38" s="219"/>
      <c r="B38" s="219"/>
      <c r="C38" s="219"/>
      <c r="D38" s="219"/>
      <c r="E38" s="219"/>
      <c r="F38" s="219"/>
      <c r="G38" s="219"/>
    </row>
    <row r="39" spans="1:7" ht="25.15" customHeight="1">
      <c r="A39" s="219"/>
      <c r="B39" s="219"/>
      <c r="C39" s="219"/>
      <c r="D39" s="219"/>
      <c r="E39" s="219"/>
      <c r="F39" s="219"/>
      <c r="G39" s="219"/>
    </row>
    <row r="40" spans="1:7" ht="25.15" customHeight="1">
      <c r="A40" s="219"/>
      <c r="B40" s="219"/>
      <c r="C40" s="219"/>
      <c r="D40" s="219"/>
      <c r="E40" s="219"/>
      <c r="F40" s="219"/>
      <c r="G40" s="219"/>
    </row>
    <row r="41" spans="1:7" ht="25.15" customHeight="1">
      <c r="A41" s="219"/>
      <c r="B41" s="219"/>
      <c r="C41" s="219"/>
      <c r="D41" s="219"/>
      <c r="E41" s="219"/>
      <c r="F41" s="219"/>
      <c r="G41" s="219"/>
    </row>
    <row r="42" spans="1:7" ht="25.15" customHeight="1">
      <c r="A42" s="219"/>
      <c r="B42" s="219"/>
      <c r="C42" s="219"/>
      <c r="D42" s="219"/>
      <c r="E42" s="219"/>
      <c r="F42" s="219"/>
      <c r="G42" s="219"/>
    </row>
    <row r="43" spans="1:7" ht="25.15" customHeight="1">
      <c r="A43" s="219"/>
      <c r="B43" s="219"/>
      <c r="C43" s="219"/>
      <c r="D43" s="219"/>
      <c r="E43" s="219"/>
      <c r="F43" s="219"/>
      <c r="G43" s="219"/>
    </row>
    <row r="44" spans="1:7" ht="25.15" customHeight="1">
      <c r="A44" s="219"/>
      <c r="B44" s="219"/>
      <c r="C44" s="219"/>
      <c r="D44" s="219"/>
      <c r="E44" s="219"/>
      <c r="F44" s="219"/>
      <c r="G44" s="219"/>
    </row>
    <row r="45" spans="1:7" ht="25.15" customHeight="1">
      <c r="A45" s="219"/>
      <c r="B45" s="219"/>
      <c r="C45" s="219"/>
      <c r="D45" s="219"/>
      <c r="E45" s="219"/>
      <c r="F45" s="219"/>
      <c r="G45" s="219"/>
    </row>
    <row r="46" spans="1:7" ht="25.15" customHeight="1">
      <c r="A46" s="219"/>
      <c r="B46" s="219"/>
      <c r="C46" s="219"/>
      <c r="D46" s="219"/>
      <c r="E46" s="219"/>
      <c r="F46" s="219"/>
      <c r="G46" s="219"/>
    </row>
    <row r="47" spans="1:7" ht="25.15" customHeight="1">
      <c r="A47" s="219"/>
      <c r="B47" s="219"/>
      <c r="C47" s="219"/>
      <c r="D47" s="219"/>
      <c r="E47" s="219"/>
      <c r="F47" s="219"/>
      <c r="G47" s="219"/>
    </row>
    <row r="48" spans="1:7" ht="25.15" customHeight="1">
      <c r="A48" s="219"/>
      <c r="B48" s="219"/>
      <c r="C48" s="219"/>
      <c r="D48" s="219"/>
      <c r="E48" s="219"/>
      <c r="F48" s="219"/>
      <c r="G48" s="219"/>
    </row>
    <row r="49" spans="1:7" ht="25.15" customHeight="1">
      <c r="A49" s="219"/>
      <c r="B49" s="219"/>
      <c r="C49" s="219"/>
      <c r="D49" s="219"/>
      <c r="E49" s="219"/>
      <c r="F49" s="219"/>
      <c r="G49" s="219"/>
    </row>
    <row r="50" spans="1:7" ht="25.15" customHeight="1">
      <c r="A50" s="219"/>
      <c r="B50" s="219"/>
      <c r="C50" s="219"/>
      <c r="D50" s="219"/>
      <c r="E50" s="219"/>
      <c r="F50" s="219"/>
      <c r="G50" s="219"/>
    </row>
    <row r="51" spans="1:7" ht="25.15" customHeight="1">
      <c r="A51" s="219"/>
      <c r="B51" s="219"/>
      <c r="C51" s="219"/>
      <c r="D51" s="219"/>
      <c r="E51" s="219"/>
      <c r="F51" s="219"/>
      <c r="G51" s="219"/>
    </row>
    <row r="52" spans="1:7" ht="25.15" customHeight="1">
      <c r="A52" s="219"/>
      <c r="B52" s="219"/>
      <c r="C52" s="219"/>
      <c r="D52" s="219"/>
      <c r="E52" s="219"/>
      <c r="F52" s="219"/>
      <c r="G52" s="219"/>
    </row>
    <row r="53" spans="1:7" ht="25.15" customHeight="1">
      <c r="A53" s="219"/>
      <c r="B53" s="219"/>
      <c r="C53" s="219"/>
      <c r="D53" s="219"/>
      <c r="E53" s="219"/>
      <c r="F53" s="219"/>
      <c r="G53" s="219"/>
    </row>
    <row r="54" spans="1:7" ht="25.15" customHeight="1">
      <c r="A54" s="219"/>
      <c r="B54" s="219"/>
      <c r="C54" s="219"/>
      <c r="D54" s="219"/>
      <c r="E54" s="219"/>
      <c r="F54" s="219"/>
      <c r="G54" s="219"/>
    </row>
    <row r="55" spans="1:7">
      <c r="A55" s="219"/>
      <c r="B55" s="219"/>
      <c r="C55" s="219"/>
      <c r="D55" s="219"/>
      <c r="E55" s="219"/>
      <c r="F55" s="219"/>
      <c r="G55" s="219"/>
    </row>
    <row r="56" spans="1:7">
      <c r="A56" s="219"/>
      <c r="B56" s="219"/>
      <c r="C56" s="219"/>
      <c r="D56" s="219"/>
      <c r="E56" s="219"/>
      <c r="F56" s="219"/>
      <c r="G56" s="219"/>
    </row>
    <row r="57" spans="1:7">
      <c r="A57" s="219"/>
      <c r="B57" s="219"/>
      <c r="C57" s="219"/>
      <c r="D57" s="219"/>
      <c r="E57" s="219"/>
      <c r="F57" s="219"/>
      <c r="G57" s="219"/>
    </row>
    <row r="58" spans="1:7">
      <c r="A58" s="219"/>
      <c r="B58" s="219"/>
      <c r="C58" s="219"/>
      <c r="D58" s="219"/>
      <c r="E58" s="219"/>
      <c r="F58" s="219"/>
      <c r="G58" s="219"/>
    </row>
    <row r="59" spans="1:7">
      <c r="A59" s="219"/>
      <c r="B59" s="219"/>
      <c r="C59" s="219"/>
      <c r="D59" s="219"/>
      <c r="E59" s="219"/>
      <c r="F59" s="219"/>
      <c r="G59" s="219"/>
    </row>
    <row r="60" spans="1:7">
      <c r="A60" s="219"/>
      <c r="B60" s="219"/>
      <c r="C60" s="219"/>
      <c r="D60" s="219"/>
      <c r="E60" s="219"/>
      <c r="F60" s="219"/>
      <c r="G60" s="219"/>
    </row>
    <row r="61" spans="1:7">
      <c r="A61" s="219"/>
      <c r="B61" s="219"/>
      <c r="C61" s="219"/>
      <c r="D61" s="219"/>
      <c r="E61" s="219"/>
      <c r="F61" s="219"/>
      <c r="G61" s="219"/>
    </row>
    <row r="62" spans="1:7">
      <c r="A62" s="219"/>
      <c r="B62" s="219"/>
      <c r="C62" s="219"/>
      <c r="D62" s="219"/>
      <c r="E62" s="219"/>
      <c r="F62" s="219"/>
      <c r="G62" s="219"/>
    </row>
    <row r="63" spans="1:7">
      <c r="A63" s="219"/>
      <c r="B63" s="219"/>
      <c r="C63" s="219"/>
      <c r="D63" s="219"/>
      <c r="E63" s="219"/>
      <c r="F63" s="219"/>
      <c r="G63" s="219"/>
    </row>
    <row r="64" spans="1:7">
      <c r="A64" s="219"/>
      <c r="B64" s="219"/>
      <c r="C64" s="219"/>
      <c r="D64" s="219"/>
      <c r="E64" s="219"/>
      <c r="F64" s="219"/>
      <c r="G64" s="219"/>
    </row>
    <row r="65" spans="1:7">
      <c r="A65" s="219"/>
      <c r="B65" s="219"/>
      <c r="C65" s="219"/>
      <c r="D65" s="219"/>
      <c r="E65" s="219"/>
      <c r="F65" s="219"/>
      <c r="G65" s="219"/>
    </row>
    <row r="66" spans="1:7">
      <c r="A66" s="219"/>
      <c r="B66" s="219"/>
      <c r="C66" s="219"/>
      <c r="D66" s="219"/>
      <c r="E66" s="219"/>
      <c r="F66" s="219"/>
      <c r="G66" s="219"/>
    </row>
    <row r="67" spans="1:7">
      <c r="A67" s="219"/>
      <c r="B67" s="219"/>
      <c r="C67" s="219"/>
      <c r="D67" s="219"/>
      <c r="E67" s="219"/>
      <c r="F67" s="219"/>
      <c r="G67" s="219"/>
    </row>
    <row r="68" spans="1:7">
      <c r="A68" s="219"/>
      <c r="B68" s="219"/>
      <c r="C68" s="219"/>
      <c r="D68" s="219"/>
      <c r="E68" s="219"/>
      <c r="F68" s="219"/>
      <c r="G68" s="219"/>
    </row>
    <row r="69" spans="1:7">
      <c r="A69" s="219"/>
      <c r="B69" s="219"/>
      <c r="C69" s="219"/>
      <c r="D69" s="219"/>
      <c r="E69" s="219"/>
      <c r="F69" s="219"/>
      <c r="G69" s="219"/>
    </row>
    <row r="70" spans="1:7">
      <c r="A70" s="219"/>
      <c r="B70" s="219"/>
      <c r="C70" s="219"/>
      <c r="D70" s="219"/>
      <c r="E70" s="219"/>
      <c r="F70" s="219"/>
      <c r="G70" s="219"/>
    </row>
    <row r="71" spans="1:7">
      <c r="A71" s="219"/>
      <c r="B71" s="219"/>
      <c r="C71" s="219"/>
      <c r="D71" s="219"/>
      <c r="E71" s="219"/>
      <c r="F71" s="219"/>
      <c r="G71" s="219"/>
    </row>
    <row r="72" spans="1:7">
      <c r="A72" s="219"/>
      <c r="B72" s="219"/>
      <c r="C72" s="219"/>
      <c r="D72" s="219"/>
      <c r="E72" s="219"/>
      <c r="F72" s="219"/>
      <c r="G72" s="219"/>
    </row>
  </sheetData>
  <sheetProtection algorithmName="SHA-512" hashValue="qyMi/IaMSwyAaoCcO4wI+IYmFzgWn78eZcnPShgCoB3DN4L71+a70vPdwYjMrGWgd5trpG72rA+8W+xBLhM9Fw==" saltValue="jS5lCdErQrNAXtGcK/LBLg==" spinCount="100000" sheet="1" objects="1" scenarios="1"/>
  <dataConsolidate/>
  <customSheetViews>
    <customSheetView guid="{987A3FAC-920D-4C0C-8129-D8F4AFD7E477}" showPageBreaks="1" printArea="1" hiddenColumns="1" view="pageBreakPreview">
      <selection activeCell="B15" sqref="B15:C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 right="0" top="0" bottom="0" header="0" footer="0"/>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 right="0" top="0" bottom="0" header="0" footer="0"/>
      <printOptions horizontalCentered="1"/>
      <pageSetup paperSize="9" scale="90" fitToHeight="0" orientation="portrait" r:id="rId29"/>
      <headerFooter alignWithMargins="0">
        <oddFooter>&amp;R&amp;"Book Antiqua,Bold"&amp;10Schedule-5/ Page &amp;P of &amp;N</oddFooter>
      </headerFooter>
    </customSheetView>
  </customSheetViews>
  <mergeCells count="23">
    <mergeCell ref="A16:A17"/>
    <mergeCell ref="F14:G14"/>
    <mergeCell ref="F16:G16"/>
    <mergeCell ref="B19:G19"/>
    <mergeCell ref="F17:G17"/>
    <mergeCell ref="B17:C17"/>
    <mergeCell ref="B16:C16"/>
    <mergeCell ref="B14:C14"/>
    <mergeCell ref="B15:C15"/>
    <mergeCell ref="F15:G15"/>
    <mergeCell ref="O13:Q13"/>
    <mergeCell ref="A3:G3"/>
    <mergeCell ref="F13:G13"/>
    <mergeCell ref="B8:C8"/>
    <mergeCell ref="B10:C10"/>
    <mergeCell ref="A4:G4"/>
    <mergeCell ref="B11:C11"/>
    <mergeCell ref="B9:C9"/>
    <mergeCell ref="B13:C13"/>
    <mergeCell ref="K13:M13"/>
    <mergeCell ref="F7:J7"/>
    <mergeCell ref="F8:J8"/>
    <mergeCell ref="F9:J9"/>
  </mergeCells>
  <phoneticPr fontId="1" type="noConversion"/>
  <conditionalFormatting sqref="E15">
    <cfRule type="expression" dxfId="7" priority="10" stopIfTrue="1">
      <formula>D15&gt;0</formula>
    </cfRule>
    <cfRule type="cellIs" dxfId="6" priority="11" stopIfTrue="1" operator="equal">
      <formula>"a"</formula>
    </cfRule>
    <cfRule type="expression" dxfId="5" priority="12" stopIfTrue="1">
      <formula>B15&gt;0</formula>
    </cfRule>
  </conditionalFormatting>
  <dataValidations xWindow="1207" yWindow="467" count="3">
    <dataValidation allowBlank="1" showInputMessage="1" showErrorMessage="1" prompt="You may write remarks regarding Sales Tax here." sqref="G15" xr:uid="{00000000-0002-0000-0C00-000000000000}"/>
    <dataValidation allowBlank="1" showErrorMessage="1" prompt="_x000a_" sqref="F15" xr:uid="{00000000-0002-0000-0C00-000001000000}"/>
    <dataValidation type="list" operator="greaterThan" allowBlank="1" showInputMessage="1" showErrorMessage="1" sqref="E15" xr:uid="{A02F1981-81C9-435F-B97F-5F726AF2AA3E}">
      <formula1>"0%,5%,12%,18%,28%"</formula1>
    </dataValidation>
  </dataValidations>
  <printOptions horizontalCentered="1"/>
  <pageMargins left="0.31" right="0.25" top="0.52" bottom="0.67" header="0.23" footer="0.24"/>
  <pageSetup paperSize="9" scale="71" fitToHeight="0" orientation="portrait" r:id="rId30"/>
  <headerFooter alignWithMargins="0">
    <oddFooter>&amp;R&amp;"Book Antiqua,Bold"&amp;10Schedule-5/ Page &amp;P of &amp;N</oddFooter>
  </headerFooter>
  <ignoredErrors>
    <ignoredError sqref="F14:G14" unlockedFormula="1"/>
  </ignoredErrors>
  <drawing r:id="rId3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H28"/>
  <sheetViews>
    <sheetView showZeros="0" topLeftCell="A3" zoomScaleNormal="100" zoomScaleSheetLayoutView="100" workbookViewId="0">
      <selection activeCell="B26" sqref="B26"/>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8" ht="18" customHeight="1">
      <c r="A1" s="80" t="str">
        <f>Cover!B3</f>
        <v xml:space="preserve">CC/NT/W-MISC/DOM/T00/25/07704	
</v>
      </c>
      <c r="B1" s="81"/>
      <c r="C1" s="83"/>
      <c r="D1" s="84" t="s">
        <v>519</v>
      </c>
    </row>
    <row r="2" spans="1:8" ht="18" customHeight="1">
      <c r="A2" s="66"/>
      <c r="B2" s="87"/>
      <c r="C2" s="34"/>
      <c r="D2" s="34"/>
    </row>
    <row r="3" spans="1:8" ht="114.75" customHeight="1">
      <c r="A3" s="955" t="str">
        <f>Cover!$B$2</f>
        <v>APPOINTMENT OF ADVANCED METERING INFRASTRUCTURE (AMI) SERVICE PROVIDER FOR SMART PREPAID METERING IN ELECTRICITY DEPARTMENT OF ANDAMAN &amp; NICOBAR ISLANDS ADMINISTRATION (EDANA) ON DBFOOT BASIS.</v>
      </c>
      <c r="B3" s="955"/>
      <c r="C3" s="955"/>
      <c r="D3" s="955"/>
      <c r="E3" s="51"/>
      <c r="F3" s="51"/>
    </row>
    <row r="4" spans="1:8" ht="22.15" customHeight="1">
      <c r="A4" s="932" t="s">
        <v>196</v>
      </c>
      <c r="B4" s="932"/>
      <c r="C4" s="932"/>
      <c r="D4" s="932"/>
    </row>
    <row r="5" spans="1:8" ht="18" customHeight="1">
      <c r="A5" s="40"/>
    </row>
    <row r="6" spans="1:8" ht="18" customHeight="1">
      <c r="A6" s="808" t="str">
        <f>'Sch-2'!A6</f>
        <v>Bidder’s Name and Address (Lead Partner) :</v>
      </c>
      <c r="D6" s="809" t="s">
        <v>80</v>
      </c>
      <c r="E6" s="810"/>
      <c r="F6" s="810"/>
      <c r="G6" s="810"/>
      <c r="H6" s="803"/>
    </row>
    <row r="7" spans="1:8" ht="15.75">
      <c r="A7" s="954"/>
      <c r="B7" s="954"/>
      <c r="C7" s="954"/>
      <c r="D7" s="910" t="s">
        <v>81</v>
      </c>
      <c r="E7" s="910"/>
      <c r="F7" s="910"/>
      <c r="G7" s="910"/>
      <c r="H7" s="910"/>
    </row>
    <row r="8" spans="1:8" ht="18" customHeight="1">
      <c r="A8" s="42" t="s">
        <v>179</v>
      </c>
      <c r="B8" s="956">
        <f>'Sch-1 '!B8</f>
        <v>0</v>
      </c>
      <c r="C8" s="931"/>
      <c r="D8" s="910" t="s">
        <v>83</v>
      </c>
      <c r="E8" s="910"/>
      <c r="F8" s="910"/>
      <c r="G8" s="910"/>
      <c r="H8" s="910"/>
    </row>
    <row r="9" spans="1:8" ht="18" customHeight="1">
      <c r="A9" s="42" t="s">
        <v>180</v>
      </c>
      <c r="B9" s="956">
        <f>'Sch-1 '!B9</f>
        <v>0</v>
      </c>
      <c r="C9" s="931"/>
      <c r="D9" s="910" t="s">
        <v>85</v>
      </c>
      <c r="E9" s="910"/>
      <c r="F9" s="910"/>
      <c r="G9" s="910"/>
      <c r="H9" s="910"/>
    </row>
    <row r="10" spans="1:8" ht="18" customHeight="1">
      <c r="A10" s="43"/>
      <c r="B10" s="931"/>
      <c r="C10" s="931"/>
      <c r="D10" s="571" t="s">
        <v>86</v>
      </c>
      <c r="E10" s="571"/>
      <c r="F10" s="571"/>
      <c r="G10" s="571"/>
      <c r="H10" s="571"/>
    </row>
    <row r="11" spans="1:8" ht="18" customHeight="1">
      <c r="A11" s="43"/>
      <c r="B11" s="931"/>
      <c r="C11" s="931"/>
      <c r="D11" s="64"/>
    </row>
    <row r="12" spans="1:8">
      <c r="A12" s="52"/>
      <c r="B12" s="52"/>
      <c r="C12" s="52"/>
      <c r="D12" s="63"/>
    </row>
    <row r="13" spans="1:8" ht="22.15" customHeight="1">
      <c r="A13" s="53" t="s">
        <v>181</v>
      </c>
      <c r="B13" s="929" t="s">
        <v>126</v>
      </c>
      <c r="C13" s="930"/>
      <c r="D13" s="54" t="s">
        <v>195</v>
      </c>
    </row>
    <row r="14" spans="1:8" ht="22.15" customHeight="1">
      <c r="A14" s="45" t="s">
        <v>188</v>
      </c>
      <c r="B14" s="953" t="s">
        <v>197</v>
      </c>
      <c r="C14" s="953"/>
      <c r="D14" s="68">
        <f>'Sch-1 '!O26</f>
        <v>0</v>
      </c>
    </row>
    <row r="15" spans="1:8" ht="23.25" customHeight="1">
      <c r="A15" s="55"/>
      <c r="B15" s="957" t="s">
        <v>517</v>
      </c>
      <c r="C15" s="958"/>
      <c r="D15" s="46"/>
    </row>
    <row r="16" spans="1:8" ht="22.15" hidden="1" customHeight="1">
      <c r="A16" s="45" t="s">
        <v>199</v>
      </c>
      <c r="B16" s="953" t="s">
        <v>200</v>
      </c>
      <c r="C16" s="953"/>
      <c r="D16" s="617">
        <f>'Sch-4b'!P30</f>
        <v>0</v>
      </c>
    </row>
    <row r="17" spans="1:7" ht="44.25" hidden="1" customHeight="1">
      <c r="A17" s="55"/>
      <c r="B17" s="957" t="s">
        <v>171</v>
      </c>
      <c r="C17" s="958"/>
      <c r="D17" s="46"/>
    </row>
    <row r="18" spans="1:7" ht="30" customHeight="1">
      <c r="A18" s="45">
        <v>5</v>
      </c>
      <c r="B18" s="953" t="s">
        <v>198</v>
      </c>
      <c r="C18" s="953"/>
      <c r="D18" s="68">
        <f>_xlfn.SINGLE('Sch-2'!F16)</f>
        <v>0</v>
      </c>
    </row>
    <row r="19" spans="1:7" ht="26.25" customHeight="1">
      <c r="A19" s="55"/>
      <c r="B19" s="960" t="s">
        <v>201</v>
      </c>
      <c r="C19" s="958"/>
      <c r="D19" s="543"/>
    </row>
    <row r="20" spans="1:7" ht="28.5" customHeight="1">
      <c r="A20" s="936"/>
      <c r="B20" s="959" t="s">
        <v>496</v>
      </c>
      <c r="C20" s="959"/>
      <c r="D20" s="69">
        <f>D14+D18</f>
        <v>0</v>
      </c>
    </row>
    <row r="21" spans="1:7" ht="20.25" customHeight="1">
      <c r="A21" s="936"/>
      <c r="B21" s="959"/>
      <c r="C21" s="959"/>
      <c r="D21" s="182"/>
    </row>
    <row r="22" spans="1:7">
      <c r="A22" s="76"/>
      <c r="B22" s="77"/>
      <c r="C22" s="77"/>
      <c r="D22" s="78"/>
    </row>
    <row r="23" spans="1:7">
      <c r="A23" s="76"/>
      <c r="B23" s="77"/>
      <c r="C23" s="100"/>
      <c r="D23" s="78"/>
    </row>
    <row r="24" spans="1:7" ht="22.5" customHeight="1">
      <c r="A24" s="751" t="s">
        <v>202</v>
      </c>
      <c r="B24" s="758">
        <f>'Sch-1 '!B32</f>
        <v>0</v>
      </c>
      <c r="C24" s="753" t="s">
        <v>102</v>
      </c>
      <c r="D24" s="752" cm="1">
        <f t="array" ref="D24:G24">'Sch-1 '!L32:O32</f>
        <v>0</v>
      </c>
      <c r="E24" s="38">
        <v>0</v>
      </c>
      <c r="F24" s="753">
        <v>0</v>
      </c>
      <c r="G24" s="38">
        <v>0</v>
      </c>
    </row>
    <row r="25" spans="1:7" ht="24" customHeight="1">
      <c r="A25" s="751" t="s">
        <v>203</v>
      </c>
      <c r="B25" s="758">
        <f>'Sch-1 '!B33</f>
        <v>0</v>
      </c>
      <c r="C25" s="753" t="s">
        <v>104</v>
      </c>
      <c r="D25" s="752" cm="1">
        <f t="array" ref="D25:G25">'Sch-1 '!L33:O33</f>
        <v>0</v>
      </c>
      <c r="E25" s="38">
        <v>0</v>
      </c>
      <c r="F25" s="750">
        <v>0</v>
      </c>
      <c r="G25" s="38">
        <v>0</v>
      </c>
    </row>
    <row r="26" spans="1:7" ht="28.15" customHeight="1">
      <c r="A26" s="88"/>
      <c r="B26" s="87"/>
      <c r="C26" s="100"/>
      <c r="F26" s="66"/>
    </row>
    <row r="27" spans="1:7" ht="30" customHeight="1">
      <c r="A27" s="88"/>
      <c r="B27" s="87"/>
      <c r="C27" s="100"/>
      <c r="D27" s="88"/>
      <c r="F27" s="101"/>
    </row>
    <row r="28" spans="1:7" ht="30" customHeight="1">
      <c r="A28" s="50"/>
      <c r="B28" s="50"/>
      <c r="C28" s="56"/>
      <c r="E28" s="57"/>
    </row>
  </sheetData>
  <sheetProtection algorithmName="SHA-512" hashValue="t0yYODETfEw0GgcNukoJA0LMQQoRcrPAvq8tdaZu3N062udL+KbWBgM3N1Te1BlGAs09G7AYwNDwruNO4fDZ9w==" saltValue="dG2ZgVmXwd3X6pBOJtGUHg==" spinCount="100000" sheet="1" objects="1" scenarios="1"/>
  <customSheetViews>
    <customSheetView guid="{987A3FAC-920D-4C0C-8129-D8F4AFD7E477}" showPageBreaks="1" fitToPage="1" printArea="1" hiddenRows="1" view="pageBreakPreview" topLeftCell="A13">
      <selection activeCell="A3" sqref="A3:D3"/>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 right="0" top="0" bottom="0" header="0" footer="0"/>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 right="0" top="0" bottom="0" header="0" footer="0"/>
      <printOptions horizontalCentered="1"/>
      <pageSetup paperSize="9" fitToHeight="0" orientation="portrait" r:id="rId29"/>
      <headerFooter alignWithMargins="0">
        <oddFooter>&amp;R&amp;"Book Antiqua,Bold"&amp;10Schedule-6/ Page &amp;P of &amp;N</oddFooter>
      </headerFooter>
    </customSheetView>
  </customSheetViews>
  <mergeCells count="19">
    <mergeCell ref="A20:A21"/>
    <mergeCell ref="B15:C15"/>
    <mergeCell ref="B20:C21"/>
    <mergeCell ref="B19:C19"/>
    <mergeCell ref="B18:C18"/>
    <mergeCell ref="B16:C16"/>
    <mergeCell ref="B17:C17"/>
    <mergeCell ref="B14:C14"/>
    <mergeCell ref="B11:C11"/>
    <mergeCell ref="A7:C7"/>
    <mergeCell ref="B10:C10"/>
    <mergeCell ref="A3:D3"/>
    <mergeCell ref="A4:D4"/>
    <mergeCell ref="B13:C13"/>
    <mergeCell ref="B8:C8"/>
    <mergeCell ref="B9:C9"/>
    <mergeCell ref="D7:H7"/>
    <mergeCell ref="D8:H8"/>
    <mergeCell ref="D9:H9"/>
  </mergeCells>
  <phoneticPr fontId="1"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59" customWidth="1"/>
    <col min="2" max="2" width="38.125" style="318" customWidth="1"/>
    <col min="3" max="3" width="7.625" style="318" customWidth="1"/>
    <col min="4" max="4" width="10.25" style="318" customWidth="1"/>
    <col min="5" max="5" width="15.375" style="318" customWidth="1"/>
    <col min="6" max="6" width="11.375" style="318" customWidth="1"/>
    <col min="7" max="7" width="13.625" style="318" customWidth="1"/>
    <col min="8" max="8" width="20.875" style="251" customWidth="1"/>
    <col min="9" max="12" width="9" style="364"/>
    <col min="13" max="29" width="9" style="179"/>
    <col min="30" max="30" width="0" style="179" hidden="1" customWidth="1"/>
    <col min="31" max="31" width="13.875" style="179" hidden="1" customWidth="1"/>
    <col min="32" max="32" width="13.625" style="179" hidden="1" customWidth="1"/>
    <col min="33" max="33" width="21.375" style="179" hidden="1" customWidth="1"/>
    <col min="34" max="34" width="12" style="179" hidden="1" customWidth="1"/>
    <col min="35" max="36" width="0" style="179" hidden="1" customWidth="1"/>
    <col min="37" max="45" width="9" style="179"/>
    <col min="46" max="16384" width="9" style="364"/>
  </cols>
  <sheetData>
    <row r="1" spans="1:35" ht="18" customHeight="1">
      <c r="A1" s="80" t="str">
        <f>Cover!B3</f>
        <v xml:space="preserve">CC/NT/W-MISC/DOM/T00/25/07704	
</v>
      </c>
      <c r="B1" s="81"/>
      <c r="C1" s="82"/>
      <c r="D1" s="82"/>
      <c r="E1" s="82"/>
      <c r="F1" s="82"/>
      <c r="G1" s="82"/>
      <c r="I1" s="262"/>
      <c r="J1" s="262"/>
      <c r="K1" s="262"/>
      <c r="L1" s="262"/>
    </row>
    <row r="2" spans="1:35" ht="18.600000000000001" customHeight="1">
      <c r="A2" s="66"/>
      <c r="B2" s="87"/>
      <c r="C2" s="88"/>
      <c r="D2" s="88"/>
      <c r="E2" s="88"/>
      <c r="F2" s="88"/>
      <c r="G2" s="88"/>
      <c r="I2" s="262"/>
      <c r="J2" s="262"/>
      <c r="K2" s="262"/>
      <c r="L2" s="262"/>
    </row>
    <row r="3" spans="1:35" ht="55.5" customHeight="1">
      <c r="A3" s="965" t="str">
        <f>Cover!$B$2</f>
        <v>APPOINTMENT OF ADVANCED METERING INFRASTRUCTURE (AMI) SERVICE PROVIDER FOR SMART PREPAID METERING IN ELECTRICITY DEPARTMENT OF ANDAMAN &amp; NICOBAR ISLANDS ADMINISTRATION (EDANA) ON DBFOOT BASIS.</v>
      </c>
      <c r="B3" s="965"/>
      <c r="C3" s="965"/>
      <c r="D3" s="965"/>
      <c r="E3" s="965"/>
      <c r="F3" s="965"/>
      <c r="G3" s="965"/>
      <c r="I3" s="262"/>
      <c r="J3" s="262"/>
      <c r="K3" s="262"/>
      <c r="L3" s="262"/>
      <c r="AD3" s="194" t="s">
        <v>129</v>
      </c>
      <c r="AF3" s="215">
        <f>IF(ISERROR(#REF!/('Sch-3'!#REF!+'Sch-3'!#REF!+'Sch-3'!D14)),0,#REF!/( 'Sch-3'!#REF!+'Sch-3'!#REF!+'Sch-3'!D14))</f>
        <v>0</v>
      </c>
    </row>
    <row r="4" spans="1:35" ht="22.15" customHeight="1">
      <c r="A4" s="926" t="s">
        <v>215</v>
      </c>
      <c r="B4" s="926"/>
      <c r="C4" s="926"/>
      <c r="D4" s="926"/>
      <c r="E4" s="926"/>
      <c r="F4" s="926"/>
      <c r="G4" s="926"/>
      <c r="I4" s="262"/>
      <c r="J4" s="262"/>
      <c r="K4" s="262"/>
      <c r="L4" s="262"/>
      <c r="AD4" s="194" t="s">
        <v>131</v>
      </c>
      <c r="AF4" s="215" t="e">
        <f>#REF!</f>
        <v>#REF!</v>
      </c>
    </row>
    <row r="5" spans="1:35" ht="18.600000000000001" customHeight="1">
      <c r="A5" s="67"/>
      <c r="B5" s="104"/>
      <c r="C5" s="104"/>
      <c r="D5" s="104"/>
      <c r="E5" s="104"/>
      <c r="F5" s="104"/>
      <c r="G5" s="104"/>
      <c r="I5" s="262"/>
      <c r="J5" s="262"/>
      <c r="K5" s="262"/>
      <c r="L5" s="262"/>
      <c r="AD5" s="194" t="s">
        <v>205</v>
      </c>
      <c r="AF5" s="215">
        <f>IF(ISERROR(#REF!/#REF!),0,#REF! /#REF!)</f>
        <v>0</v>
      </c>
    </row>
    <row r="6" spans="1:35" ht="28.15" customHeight="1">
      <c r="A6" s="31" t="e">
        <f>#REF!</f>
        <v>#REF!</v>
      </c>
      <c r="B6" s="41"/>
      <c r="C6" s="41"/>
      <c r="D6" s="41"/>
      <c r="E6" s="459" t="s">
        <v>80</v>
      </c>
      <c r="F6" s="41"/>
      <c r="G6" s="62"/>
      <c r="I6" s="262"/>
      <c r="J6" s="262"/>
      <c r="K6" s="262"/>
      <c r="L6" s="262"/>
      <c r="AD6" s="194" t="s">
        <v>206</v>
      </c>
      <c r="AF6" s="215" t="e">
        <f>#REF!</f>
        <v>#REF!</v>
      </c>
    </row>
    <row r="7" spans="1:35" ht="36" customHeight="1">
      <c r="A7" s="966" t="e">
        <f>#REF!</f>
        <v>#REF!</v>
      </c>
      <c r="B7" s="966"/>
      <c r="C7" s="966"/>
      <c r="D7" s="416"/>
      <c r="E7" s="460" t="e">
        <f>#REF!</f>
        <v>#REF!</v>
      </c>
      <c r="F7" s="416"/>
      <c r="G7" s="61"/>
      <c r="I7" s="262"/>
      <c r="J7" s="262"/>
      <c r="K7" s="262"/>
      <c r="L7" s="262"/>
      <c r="AD7" s="194" t="s">
        <v>134</v>
      </c>
      <c r="AF7" s="215" t="e">
        <f>SUM(AF3:AF6)</f>
        <v>#REF!</v>
      </c>
    </row>
    <row r="8" spans="1:35" ht="28.15" customHeight="1">
      <c r="A8" s="42" t="s">
        <v>179</v>
      </c>
      <c r="B8" s="967" t="e">
        <f xml:space="preserve"> IF(#REF!=0, "",#REF!)</f>
        <v>#REF!</v>
      </c>
      <c r="C8" s="967"/>
      <c r="D8" s="415"/>
      <c r="E8" s="460" t="e">
        <f>#REF!</f>
        <v>#REF!</v>
      </c>
      <c r="F8" s="415"/>
      <c r="G8" s="61"/>
      <c r="I8" s="262"/>
      <c r="J8" s="262"/>
      <c r="K8" s="262"/>
      <c r="L8" s="262"/>
    </row>
    <row r="9" spans="1:35" ht="28.15" customHeight="1">
      <c r="A9" s="42" t="s">
        <v>180</v>
      </c>
      <c r="B9" s="967" t="e">
        <f xml:space="preserve"> IF(#REF!=0, "",#REF!)</f>
        <v>#REF!</v>
      </c>
      <c r="C9" s="967"/>
      <c r="D9" s="415"/>
      <c r="E9" s="460" t="e">
        <f>#REF!</f>
        <v>#REF!</v>
      </c>
      <c r="F9" s="415"/>
      <c r="G9" s="61"/>
      <c r="I9" s="262"/>
      <c r="J9" s="262"/>
      <c r="K9" s="262"/>
      <c r="L9" s="262"/>
    </row>
    <row r="10" spans="1:35" ht="28.15" customHeight="1">
      <c r="A10" s="43"/>
      <c r="B10" s="967" t="e">
        <f xml:space="preserve"> IF(#REF!=0, "",#REF!)</f>
        <v>#REF!</v>
      </c>
      <c r="C10" s="967"/>
      <c r="D10" s="415"/>
      <c r="E10" s="460" t="e">
        <f>#REF!</f>
        <v>#REF!</v>
      </c>
      <c r="F10" s="415"/>
      <c r="G10" s="61"/>
      <c r="I10" s="262"/>
      <c r="J10" s="262"/>
      <c r="K10" s="262"/>
      <c r="L10" s="262"/>
      <c r="AD10" s="194" t="s">
        <v>135</v>
      </c>
      <c r="AF10" s="222" t="e">
        <f>#REF!</f>
        <v>#REF!</v>
      </c>
    </row>
    <row r="11" spans="1:35" ht="28.15" customHeight="1">
      <c r="A11" s="43"/>
      <c r="B11" s="967" t="e">
        <f xml:space="preserve"> IF(#REF!=0, "",#REF!)</f>
        <v>#REF!</v>
      </c>
      <c r="C11" s="967"/>
      <c r="D11" s="415"/>
      <c r="E11" s="460" t="e">
        <f>#REF!</f>
        <v>#REF!</v>
      </c>
      <c r="F11" s="415"/>
      <c r="G11" s="61"/>
      <c r="I11" s="262"/>
      <c r="J11" s="262"/>
      <c r="K11" s="262"/>
      <c r="L11" s="262"/>
      <c r="AD11" s="194"/>
      <c r="AF11" s="215"/>
    </row>
    <row r="12" spans="1:35" ht="18.600000000000001" customHeight="1">
      <c r="A12" s="43"/>
      <c r="B12" s="415"/>
      <c r="C12" s="415"/>
      <c r="D12" s="415"/>
      <c r="E12" s="415"/>
      <c r="F12" s="415"/>
      <c r="G12" s="61"/>
      <c r="I12" s="262"/>
      <c r="J12" s="262"/>
      <c r="K12" s="262"/>
      <c r="L12" s="262"/>
      <c r="AD12" s="194"/>
      <c r="AF12" s="215"/>
    </row>
    <row r="13" spans="1:35" ht="28.15" customHeight="1">
      <c r="A13" s="968" t="s">
        <v>216</v>
      </c>
      <c r="B13" s="968"/>
      <c r="C13" s="968"/>
      <c r="D13" s="968"/>
      <c r="E13" s="968"/>
      <c r="F13" s="968"/>
      <c r="G13" s="969"/>
      <c r="I13" s="262"/>
      <c r="J13" s="262"/>
      <c r="K13" s="262"/>
      <c r="L13" s="262"/>
    </row>
    <row r="14" spans="1:35" ht="33.75" customHeight="1">
      <c r="A14" s="105" t="s">
        <v>207</v>
      </c>
      <c r="B14" s="445" t="s">
        <v>208</v>
      </c>
      <c r="C14" s="445" t="s">
        <v>94</v>
      </c>
      <c r="D14" s="445" t="s">
        <v>127</v>
      </c>
      <c r="E14" s="445" t="s">
        <v>209</v>
      </c>
      <c r="F14" s="106" t="s">
        <v>210</v>
      </c>
      <c r="G14" s="300"/>
      <c r="I14" s="262"/>
      <c r="J14" s="262"/>
      <c r="K14" s="262"/>
      <c r="L14" s="262"/>
      <c r="AE14" s="962" t="s">
        <v>211</v>
      </c>
      <c r="AF14" s="962"/>
      <c r="AG14" s="196" t="s">
        <v>122</v>
      </c>
      <c r="AH14" s="962" t="s">
        <v>212</v>
      </c>
      <c r="AI14" s="962"/>
    </row>
    <row r="15" spans="1:35" s="420" customFormat="1">
      <c r="A15" s="464" t="s">
        <v>8</v>
      </c>
      <c r="B15" s="461" t="e">
        <f>#REF!</f>
        <v>#REF!</v>
      </c>
      <c r="C15" s="461"/>
      <c r="D15" s="461"/>
      <c r="E15" s="462"/>
      <c r="F15" s="463"/>
    </row>
    <row r="16" spans="1:35" s="420" customFormat="1">
      <c r="A16" s="465" t="s">
        <v>158</v>
      </c>
      <c r="B16" s="461" t="e">
        <f>#REF!</f>
        <v>#REF!</v>
      </c>
      <c r="C16" s="461" t="e">
        <f>#REF!</f>
        <v>#REF!</v>
      </c>
      <c r="D16" s="461" t="e">
        <f>#REF!</f>
        <v>#REF!</v>
      </c>
      <c r="E16" s="462" t="e">
        <f>#REF!</f>
        <v>#REF!</v>
      </c>
      <c r="F16" s="463" t="e">
        <f>IF(E16=0, "Included", IF(ISERROR(D16*E16), E16, D16*E16))</f>
        <v>#REF!</v>
      </c>
    </row>
    <row r="17" spans="1:35" s="420" customFormat="1">
      <c r="A17" s="465" t="s">
        <v>160</v>
      </c>
      <c r="B17" s="461" t="e">
        <f>#REF!</f>
        <v>#REF!</v>
      </c>
      <c r="C17" s="461" t="e">
        <f>#REF!</f>
        <v>#REF!</v>
      </c>
      <c r="D17" s="461" t="e">
        <f>#REF!</f>
        <v>#REF!</v>
      </c>
      <c r="E17" s="462" t="e">
        <f>#REF!</f>
        <v>#REF!</v>
      </c>
      <c r="F17" s="463" t="e">
        <f>IF(E17=0, "Included", IF(ISERROR(D17*E17), E17, D17*E17))</f>
        <v>#REF!</v>
      </c>
    </row>
    <row r="18" spans="1:35" s="420" customFormat="1" ht="15.75">
      <c r="A18" s="466"/>
      <c r="B18" s="468" t="s">
        <v>217</v>
      </c>
      <c r="C18" s="468"/>
      <c r="D18" s="468"/>
      <c r="E18" s="468"/>
      <c r="F18" s="469" t="e">
        <f>SUM(F16:F17)</f>
        <v>#REF!</v>
      </c>
    </row>
    <row r="19" spans="1:35" s="420" customFormat="1" ht="15.75">
      <c r="A19" s="467"/>
      <c r="B19" s="468" t="s">
        <v>218</v>
      </c>
      <c r="C19" s="468"/>
      <c r="D19" s="468"/>
      <c r="E19" s="468"/>
      <c r="F19" s="470" t="e">
        <f>F18</f>
        <v>#REF!</v>
      </c>
    </row>
    <row r="20" spans="1:35" ht="18.600000000000001" customHeight="1">
      <c r="A20" s="311"/>
      <c r="B20" s="294"/>
      <c r="C20" s="294"/>
      <c r="D20" s="294"/>
      <c r="E20" s="294"/>
      <c r="F20" s="294"/>
      <c r="G20" s="458"/>
      <c r="I20" s="262"/>
      <c r="J20" s="262"/>
      <c r="K20" s="262"/>
      <c r="L20" s="262"/>
      <c r="AE20" s="223"/>
      <c r="AF20" s="223"/>
      <c r="AH20" s="223"/>
      <c r="AI20" s="223"/>
    </row>
    <row r="21" spans="1:35" ht="30.75" customHeight="1">
      <c r="A21" s="417"/>
      <c r="B21" s="417"/>
      <c r="C21" s="417"/>
      <c r="D21" s="417"/>
      <c r="E21" s="417"/>
      <c r="F21" s="417"/>
      <c r="G21" s="417"/>
      <c r="H21" s="252"/>
      <c r="I21" s="262"/>
      <c r="J21" s="262"/>
      <c r="K21" s="262"/>
      <c r="L21" s="262"/>
      <c r="AD21" s="250" t="s">
        <v>219</v>
      </c>
      <c r="AE21" s="224" t="e">
        <f>#REF!-#REF!</f>
        <v>#REF!</v>
      </c>
      <c r="AG21" s="250" t="s">
        <v>220</v>
      </c>
      <c r="AH21" s="224" t="e">
        <f>#REF!-#REF!</f>
        <v>#REF!</v>
      </c>
    </row>
    <row r="22" spans="1:35" ht="18.600000000000001" customHeight="1">
      <c r="A22" s="971"/>
      <c r="B22" s="971"/>
      <c r="C22" s="971"/>
      <c r="D22" s="971"/>
      <c r="E22" s="971"/>
      <c r="F22" s="971"/>
      <c r="G22" s="971"/>
      <c r="I22" s="262"/>
      <c r="J22" s="262"/>
      <c r="K22" s="262"/>
      <c r="L22" s="262"/>
      <c r="AD22" s="179" t="s">
        <v>122</v>
      </c>
      <c r="AE22" s="250" t="e">
        <f>IF(#REF!&gt;0,#REF!&amp; " Item(s) in Sch-3", "")</f>
        <v>#REF!</v>
      </c>
      <c r="AF22" s="224"/>
    </row>
    <row r="23" spans="1:35" ht="28.15" customHeight="1">
      <c r="A23" s="365"/>
      <c r="B23" s="365"/>
      <c r="C23" s="914" t="s">
        <v>221</v>
      </c>
      <c r="D23" s="914"/>
      <c r="E23" s="914"/>
      <c r="F23" s="914"/>
      <c r="G23" s="914"/>
      <c r="I23" s="262"/>
      <c r="J23" s="262"/>
      <c r="K23" s="262"/>
      <c r="L23" s="262"/>
      <c r="AE23" s="250"/>
      <c r="AF23" s="224"/>
    </row>
    <row r="24" spans="1:35" ht="28.15" customHeight="1">
      <c r="A24" s="98" t="s">
        <v>124</v>
      </c>
      <c r="B24" s="111" t="e">
        <f>#REF!</f>
        <v>#REF!</v>
      </c>
      <c r="C24" s="914" t="e">
        <f>"Printed Name   : " &amp;#REF!</f>
        <v>#REF!</v>
      </c>
      <c r="D24" s="914"/>
      <c r="E24" s="914"/>
      <c r="F24" s="914"/>
      <c r="G24" s="914"/>
      <c r="I24" s="262"/>
      <c r="J24" s="262"/>
      <c r="K24" s="262"/>
      <c r="L24" s="262"/>
    </row>
    <row r="25" spans="1:35" ht="28.15" customHeight="1">
      <c r="A25" s="98" t="s">
        <v>125</v>
      </c>
      <c r="B25" s="107" t="e">
        <f>#REF!</f>
        <v>#REF!</v>
      </c>
      <c r="C25" s="914" t="e">
        <f>"Designation      : " &amp;#REF!</f>
        <v>#REF!</v>
      </c>
      <c r="D25" s="914"/>
      <c r="E25" s="914"/>
      <c r="F25" s="914"/>
      <c r="G25" s="914"/>
      <c r="I25" s="262"/>
      <c r="J25" s="262"/>
      <c r="K25" s="262"/>
      <c r="L25" s="262"/>
    </row>
    <row r="26" spans="1:35" ht="28.15" customHeight="1">
      <c r="A26" s="88"/>
      <c r="B26" s="87"/>
      <c r="C26" s="914" t="s">
        <v>222</v>
      </c>
      <c r="D26" s="914"/>
      <c r="E26" s="914"/>
      <c r="F26" s="914"/>
      <c r="G26" s="914"/>
      <c r="I26" s="262"/>
      <c r="J26" s="262"/>
      <c r="K26" s="262"/>
      <c r="L26" s="262"/>
    </row>
    <row r="27" spans="1:35" ht="28.15" customHeight="1">
      <c r="A27" s="88"/>
      <c r="B27" s="87"/>
      <c r="C27" s="294"/>
      <c r="D27" s="294"/>
      <c r="E27" s="294"/>
      <c r="F27" s="294"/>
      <c r="G27" s="294"/>
      <c r="I27" s="262"/>
      <c r="J27" s="262"/>
      <c r="K27" s="262"/>
      <c r="L27" s="262"/>
    </row>
    <row r="28" spans="1:35" ht="36.75" customHeight="1">
      <c r="A28" s="108" t="s">
        <v>213</v>
      </c>
      <c r="B28" s="972" t="s">
        <v>214</v>
      </c>
      <c r="C28" s="972"/>
      <c r="D28" s="972"/>
      <c r="E28" s="972"/>
      <c r="F28" s="972"/>
      <c r="G28" s="972"/>
      <c r="I28" s="262"/>
      <c r="J28" s="262"/>
      <c r="K28" s="262"/>
      <c r="L28" s="262"/>
    </row>
    <row r="29" spans="1:35" ht="31.5" customHeight="1">
      <c r="A29" s="296"/>
      <c r="B29" s="32"/>
      <c r="C29" s="32"/>
      <c r="D29" s="32"/>
      <c r="E29" s="32"/>
      <c r="F29" s="32"/>
      <c r="G29" s="32"/>
      <c r="H29" s="253"/>
      <c r="I29" s="262"/>
      <c r="J29" s="262"/>
      <c r="K29" s="262"/>
      <c r="L29" s="262"/>
    </row>
    <row r="101" spans="1:12" s="179" customFormat="1">
      <c r="A101" s="200"/>
      <c r="B101" s="188"/>
      <c r="C101" s="188"/>
      <c r="D101" s="188"/>
      <c r="E101" s="188"/>
      <c r="F101" s="188"/>
      <c r="G101" s="188"/>
      <c r="H101" s="251"/>
      <c r="I101" s="262"/>
      <c r="J101" s="262"/>
      <c r="K101" s="262"/>
      <c r="L101" s="262"/>
    </row>
    <row r="102" spans="1:12" s="179" customFormat="1">
      <c r="A102" s="200"/>
      <c r="B102" s="188"/>
      <c r="C102" s="188"/>
      <c r="D102" s="188"/>
      <c r="E102" s="188"/>
      <c r="F102" s="188"/>
      <c r="G102" s="188"/>
      <c r="H102" s="251"/>
      <c r="I102" s="262"/>
      <c r="J102" s="262"/>
      <c r="K102" s="262"/>
      <c r="L102" s="262"/>
    </row>
    <row r="103" spans="1:12" s="179" customFormat="1">
      <c r="A103" s="200"/>
      <c r="B103" s="188"/>
      <c r="C103" s="188"/>
      <c r="D103" s="188"/>
      <c r="E103" s="188"/>
      <c r="F103" s="188"/>
      <c r="G103" s="188"/>
      <c r="H103" s="251"/>
      <c r="I103" s="262"/>
      <c r="J103" s="262"/>
      <c r="K103" s="262"/>
      <c r="L103" s="262"/>
    </row>
    <row r="104" spans="1:12" s="262" customFormat="1" hidden="1">
      <c r="A104" s="181" t="str">
        <f>A1</f>
        <v xml:space="preserve">CC/NT/W-MISC/DOM/T00/25/07704	
</v>
      </c>
      <c r="B104" s="98"/>
      <c r="C104" s="184"/>
      <c r="D104" s="184"/>
      <c r="E104" s="184"/>
      <c r="F104" s="184"/>
      <c r="G104" s="184"/>
      <c r="H104" s="183"/>
    </row>
    <row r="105" spans="1:12" s="262" customFormat="1" hidden="1">
      <c r="A105" s="66"/>
      <c r="B105" s="87"/>
      <c r="C105" s="88"/>
      <c r="D105" s="88"/>
      <c r="E105" s="88"/>
      <c r="F105" s="88"/>
      <c r="G105" s="88"/>
      <c r="H105" s="183"/>
    </row>
    <row r="106" spans="1:12" s="262" customFormat="1" ht="35.25" hidden="1" customHeight="1">
      <c r="A106" s="965" t="str">
        <f t="shared" ref="A106:C107" si="0">A3</f>
        <v>APPOINTMENT OF ADVANCED METERING INFRASTRUCTURE (AMI) SERVICE PROVIDER FOR SMART PREPAID METERING IN ELECTRICITY DEPARTMENT OF ANDAMAN &amp; NICOBAR ISLANDS ADMINISTRATION (EDANA) ON DBFOOT BASIS.</v>
      </c>
      <c r="B106" s="965">
        <f t="shared" si="0"/>
        <v>0</v>
      </c>
      <c r="C106" s="965">
        <f t="shared" si="0"/>
        <v>0</v>
      </c>
      <c r="D106" s="965"/>
      <c r="E106" s="965"/>
      <c r="F106" s="965"/>
      <c r="G106" s="965">
        <f>G3</f>
        <v>0</v>
      </c>
      <c r="H106" s="183"/>
    </row>
    <row r="107" spans="1:12" s="262" customFormat="1" hidden="1">
      <c r="A107" s="970" t="str">
        <f t="shared" si="0"/>
        <v>(SCHEDULE OF RATES AND PRICES : TYPE TEST CHARGES)</v>
      </c>
      <c r="B107" s="970">
        <f t="shared" si="0"/>
        <v>0</v>
      </c>
      <c r="C107" s="970">
        <f t="shared" si="0"/>
        <v>0</v>
      </c>
      <c r="D107" s="970"/>
      <c r="E107" s="970"/>
      <c r="F107" s="970"/>
      <c r="G107" s="970">
        <f>G4</f>
        <v>0</v>
      </c>
      <c r="H107" s="183"/>
    </row>
    <row r="108" spans="1:12" s="262" customFormat="1" hidden="1">
      <c r="A108" s="67"/>
      <c r="B108" s="104"/>
      <c r="C108" s="104"/>
      <c r="D108" s="104"/>
      <c r="E108" s="104"/>
      <c r="F108" s="104"/>
      <c r="G108" s="104"/>
      <c r="H108" s="183"/>
    </row>
    <row r="109" spans="1:12" s="262" customFormat="1" hidden="1">
      <c r="A109" s="31" t="e">
        <f>A6</f>
        <v>#REF!</v>
      </c>
      <c r="B109" s="41"/>
      <c r="C109" s="41"/>
      <c r="D109" s="41"/>
      <c r="E109" s="41"/>
      <c r="F109" s="41"/>
      <c r="G109" s="62">
        <f t="shared" ref="G109:G114" si="1">G6</f>
        <v>0</v>
      </c>
      <c r="H109" s="183"/>
    </row>
    <row r="110" spans="1:12" s="262" customFormat="1" hidden="1">
      <c r="A110" s="966" t="e">
        <f>A7</f>
        <v>#REF!</v>
      </c>
      <c r="B110" s="966">
        <f t="shared" ref="B110:C114" si="2">B7</f>
        <v>0</v>
      </c>
      <c r="C110" s="966">
        <f t="shared" si="2"/>
        <v>0</v>
      </c>
      <c r="D110" s="416"/>
      <c r="E110" s="416"/>
      <c r="F110" s="416"/>
      <c r="G110" s="61">
        <f t="shared" si="1"/>
        <v>0</v>
      </c>
      <c r="H110" s="183"/>
    </row>
    <row r="111" spans="1:12" s="262" customFormat="1" hidden="1">
      <c r="A111" s="42" t="str">
        <f>A8</f>
        <v>Name     :</v>
      </c>
      <c r="B111" s="967" t="e">
        <f t="shared" si="2"/>
        <v>#REF!</v>
      </c>
      <c r="C111" s="967">
        <f t="shared" si="2"/>
        <v>0</v>
      </c>
      <c r="D111" s="415"/>
      <c r="E111" s="415"/>
      <c r="F111" s="415"/>
      <c r="G111" s="61">
        <f t="shared" si="1"/>
        <v>0</v>
      </c>
      <c r="H111" s="183"/>
    </row>
    <row r="112" spans="1:12" s="262" customFormat="1" hidden="1">
      <c r="A112" s="42" t="str">
        <f>A9</f>
        <v>Address :</v>
      </c>
      <c r="B112" s="967" t="e">
        <f t="shared" si="2"/>
        <v>#REF!</v>
      </c>
      <c r="C112" s="967">
        <f t="shared" si="2"/>
        <v>0</v>
      </c>
      <c r="D112" s="415"/>
      <c r="E112" s="415"/>
      <c r="F112" s="415"/>
      <c r="G112" s="61">
        <f t="shared" si="1"/>
        <v>0</v>
      </c>
      <c r="H112" s="183"/>
    </row>
    <row r="113" spans="1:35" s="262" customFormat="1" hidden="1">
      <c r="A113" s="43"/>
      <c r="B113" s="967" t="e">
        <f t="shared" si="2"/>
        <v>#REF!</v>
      </c>
      <c r="C113" s="967">
        <f t="shared" si="2"/>
        <v>0</v>
      </c>
      <c r="D113" s="415"/>
      <c r="E113" s="415"/>
      <c r="F113" s="415"/>
      <c r="G113" s="61">
        <f t="shared" si="1"/>
        <v>0</v>
      </c>
      <c r="H113" s="183"/>
    </row>
    <row r="114" spans="1:35" s="262" customFormat="1" hidden="1">
      <c r="A114" s="43"/>
      <c r="B114" s="967" t="e">
        <f t="shared" si="2"/>
        <v>#REF!</v>
      </c>
      <c r="C114" s="967">
        <f t="shared" si="2"/>
        <v>0</v>
      </c>
      <c r="D114" s="415"/>
      <c r="E114" s="415"/>
      <c r="F114" s="415"/>
      <c r="G114" s="61">
        <f t="shared" si="1"/>
        <v>0</v>
      </c>
      <c r="H114" s="183"/>
    </row>
    <row r="115" spans="1:35" s="262" customFormat="1" hidden="1">
      <c r="A115" s="296"/>
      <c r="B115" s="32"/>
      <c r="C115" s="32"/>
      <c r="D115" s="32"/>
      <c r="E115" s="32"/>
      <c r="F115" s="32"/>
      <c r="G115" s="32"/>
      <c r="H115" s="183"/>
    </row>
    <row r="116" spans="1:35" s="262" customFormat="1" ht="33.75" hidden="1" customHeight="1">
      <c r="A116" s="294" t="str">
        <f>A14</f>
        <v>SL. NO.</v>
      </c>
      <c r="B116" s="299" t="str">
        <f>B14</f>
        <v>Description of Test</v>
      </c>
      <c r="C116" s="964">
        <f>G14</f>
        <v>0</v>
      </c>
      <c r="D116" s="964"/>
      <c r="E116" s="964"/>
      <c r="F116" s="964"/>
      <c r="G116" s="964"/>
      <c r="H116" s="183"/>
      <c r="AE116" s="964"/>
      <c r="AF116" s="964"/>
      <c r="AH116" s="964"/>
      <c r="AI116" s="964"/>
    </row>
    <row r="117" spans="1:35" s="262" customFormat="1" hidden="1">
      <c r="A117" s="104" t="e">
        <f>#REF!</f>
        <v>#REF!</v>
      </c>
      <c r="B117" s="104" t="e">
        <f>#REF!</f>
        <v>#REF!</v>
      </c>
      <c r="C117" s="963" t="e">
        <f>#REF!</f>
        <v>#REF!</v>
      </c>
      <c r="D117" s="963"/>
      <c r="E117" s="963"/>
      <c r="F117" s="963"/>
      <c r="G117" s="963"/>
      <c r="H117" s="183"/>
      <c r="AE117" s="963"/>
      <c r="AF117" s="963"/>
      <c r="AH117" s="963"/>
      <c r="AI117" s="963"/>
    </row>
    <row r="118" spans="1:35" s="262" customFormat="1" hidden="1">
      <c r="A118" s="301" t="e">
        <f>#REF!</f>
        <v>#REF!</v>
      </c>
      <c r="B118" s="302" t="e">
        <f>#REF!</f>
        <v>#REF!</v>
      </c>
      <c r="C118" s="963"/>
      <c r="D118" s="963"/>
      <c r="E118" s="963"/>
      <c r="F118" s="963"/>
      <c r="G118" s="963"/>
      <c r="H118" s="183"/>
      <c r="AE118" s="963"/>
      <c r="AF118" s="963"/>
      <c r="AH118" s="963"/>
      <c r="AI118" s="963"/>
    </row>
    <row r="119" spans="1:35" s="262" customFormat="1" hidden="1">
      <c r="A119" s="303" t="e">
        <f>#REF!</f>
        <v>#REF!</v>
      </c>
      <c r="B119" s="304" t="e">
        <f>#REF!</f>
        <v>#REF!</v>
      </c>
      <c r="C119" s="961" t="e">
        <f>#REF!</f>
        <v>#REF!</v>
      </c>
      <c r="D119" s="961"/>
      <c r="E119" s="961"/>
      <c r="F119" s="961"/>
      <c r="G119" s="961"/>
      <c r="H119" s="181"/>
      <c r="AE119" s="305"/>
      <c r="AF119" s="305"/>
      <c r="AH119" s="305"/>
      <c r="AI119" s="305"/>
    </row>
    <row r="120" spans="1:35" s="262" customFormat="1" hidden="1">
      <c r="A120" s="303" t="e">
        <f>#REF!</f>
        <v>#REF!</v>
      </c>
      <c r="B120" s="304" t="e">
        <f>#REF!</f>
        <v>#REF!</v>
      </c>
      <c r="C120" s="961" t="e">
        <f>#REF!</f>
        <v>#REF!</v>
      </c>
      <c r="D120" s="961"/>
      <c r="E120" s="961"/>
      <c r="F120" s="961"/>
      <c r="G120" s="961"/>
      <c r="H120" s="181"/>
      <c r="AE120" s="306"/>
      <c r="AF120" s="306"/>
      <c r="AH120" s="305"/>
      <c r="AI120" s="306"/>
    </row>
    <row r="121" spans="1:35" s="262" customFormat="1" ht="20.100000000000001" hidden="1" customHeight="1">
      <c r="A121" s="307"/>
      <c r="B121" s="302" t="e">
        <f>#REF!</f>
        <v>#REF!</v>
      </c>
      <c r="C121" s="961" t="e">
        <f>#REF!</f>
        <v>#REF!</v>
      </c>
      <c r="D121" s="961"/>
      <c r="E121" s="961"/>
      <c r="F121" s="961"/>
      <c r="G121" s="961"/>
      <c r="H121" s="183"/>
      <c r="AE121" s="306"/>
      <c r="AF121" s="306"/>
      <c r="AH121" s="306"/>
      <c r="AI121" s="306"/>
    </row>
    <row r="122" spans="1:35" s="262" customFormat="1" hidden="1">
      <c r="A122" s="301" t="e">
        <f>#REF!</f>
        <v>#REF!</v>
      </c>
      <c r="B122" s="302" t="e">
        <f>#REF!</f>
        <v>#REF!</v>
      </c>
      <c r="C122" s="961"/>
      <c r="D122" s="961"/>
      <c r="E122" s="961"/>
      <c r="F122" s="961"/>
      <c r="G122" s="961"/>
      <c r="H122" s="183"/>
      <c r="AE122" s="961"/>
      <c r="AF122" s="961"/>
      <c r="AH122" s="961"/>
      <c r="AI122" s="961"/>
    </row>
    <row r="123" spans="1:35" s="262" customFormat="1" hidden="1">
      <c r="A123" s="308" t="e">
        <f>#REF!</f>
        <v>#REF!</v>
      </c>
      <c r="B123" s="302" t="e">
        <f>#REF!</f>
        <v>#REF!</v>
      </c>
      <c r="C123" s="961"/>
      <c r="D123" s="961"/>
      <c r="E123" s="961"/>
      <c r="F123" s="961"/>
      <c r="G123" s="961"/>
      <c r="H123" s="183"/>
      <c r="AE123" s="961"/>
      <c r="AF123" s="961"/>
      <c r="AH123" s="961"/>
      <c r="AI123" s="961"/>
    </row>
    <row r="124" spans="1:35" s="262" customFormat="1" hidden="1">
      <c r="A124" s="309" t="e">
        <f>#REF!</f>
        <v>#REF!</v>
      </c>
      <c r="B124" s="302" t="e">
        <f>#REF!</f>
        <v>#REF!</v>
      </c>
      <c r="C124" s="961"/>
      <c r="D124" s="961"/>
      <c r="E124" s="961"/>
      <c r="F124" s="961"/>
      <c r="G124" s="961"/>
      <c r="H124" s="183"/>
      <c r="AE124" s="961"/>
      <c r="AF124" s="961"/>
      <c r="AH124" s="961"/>
      <c r="AI124" s="961"/>
    </row>
    <row r="125" spans="1:35" s="262" customFormat="1" hidden="1">
      <c r="A125" s="303" t="e">
        <f>#REF!</f>
        <v>#REF!</v>
      </c>
      <c r="B125" s="304" t="e">
        <f>#REF!</f>
        <v>#REF!</v>
      </c>
      <c r="C125" s="961" t="e">
        <f>#REF!</f>
        <v>#REF!</v>
      </c>
      <c r="D125" s="961"/>
      <c r="E125" s="961"/>
      <c r="F125" s="961"/>
      <c r="G125" s="961"/>
      <c r="H125" s="181"/>
      <c r="AE125" s="306"/>
      <c r="AF125" s="306"/>
      <c r="AH125" s="305"/>
      <c r="AI125" s="306"/>
    </row>
    <row r="126" spans="1:35" s="262" customFormat="1" hidden="1">
      <c r="A126" s="303" t="e">
        <f>#REF!</f>
        <v>#REF!</v>
      </c>
      <c r="B126" s="304" t="e">
        <f>#REF!</f>
        <v>#REF!</v>
      </c>
      <c r="C126" s="961" t="e">
        <f>#REF!</f>
        <v>#REF!</v>
      </c>
      <c r="D126" s="961"/>
      <c r="E126" s="961"/>
      <c r="F126" s="961"/>
      <c r="G126" s="961"/>
      <c r="H126" s="181"/>
      <c r="AE126" s="306"/>
      <c r="AF126" s="306"/>
      <c r="AH126" s="305"/>
      <c r="AI126" s="306"/>
    </row>
    <row r="127" spans="1:35" s="262" customFormat="1" hidden="1">
      <c r="A127" s="303" t="e">
        <f>#REF!</f>
        <v>#REF!</v>
      </c>
      <c r="B127" s="304" t="e">
        <f>#REF!</f>
        <v>#REF!</v>
      </c>
      <c r="C127" s="961" t="e">
        <f>#REF!</f>
        <v>#REF!</v>
      </c>
      <c r="D127" s="961"/>
      <c r="E127" s="961"/>
      <c r="F127" s="961"/>
      <c r="G127" s="961"/>
      <c r="H127" s="181"/>
      <c r="AE127" s="306"/>
      <c r="AF127" s="306"/>
      <c r="AH127" s="305"/>
      <c r="AI127" s="306"/>
    </row>
    <row r="128" spans="1:35" s="262" customFormat="1" hidden="1">
      <c r="A128" s="303" t="e">
        <f>#REF!</f>
        <v>#REF!</v>
      </c>
      <c r="B128" s="304" t="e">
        <f>#REF!</f>
        <v>#REF!</v>
      </c>
      <c r="C128" s="961" t="e">
        <f>#REF!</f>
        <v>#REF!</v>
      </c>
      <c r="D128" s="961"/>
      <c r="E128" s="961"/>
      <c r="F128" s="961"/>
      <c r="G128" s="961"/>
      <c r="H128" s="181"/>
      <c r="AE128" s="306"/>
      <c r="AF128" s="306"/>
      <c r="AH128" s="305"/>
      <c r="AI128" s="306"/>
    </row>
    <row r="129" spans="1:35" s="262" customFormat="1" hidden="1">
      <c r="A129" s="303"/>
      <c r="B129" s="302" t="e">
        <f>#REF!</f>
        <v>#REF!</v>
      </c>
      <c r="C129" s="961" t="e">
        <f>#REF!</f>
        <v>#REF!</v>
      </c>
      <c r="D129" s="961"/>
      <c r="E129" s="961"/>
      <c r="F129" s="961"/>
      <c r="G129" s="961"/>
      <c r="H129" s="181"/>
      <c r="AE129" s="306"/>
      <c r="AF129" s="306"/>
      <c r="AH129" s="306"/>
      <c r="AI129" s="306"/>
    </row>
    <row r="130" spans="1:35" s="262" customFormat="1" ht="20.100000000000001" hidden="1" customHeight="1">
      <c r="A130" s="309" t="e">
        <f>#REF!</f>
        <v>#REF!</v>
      </c>
      <c r="B130" s="302" t="e">
        <f>#REF!</f>
        <v>#REF!</v>
      </c>
      <c r="C130" s="961"/>
      <c r="D130" s="961"/>
      <c r="E130" s="961"/>
      <c r="F130" s="961"/>
      <c r="G130" s="961"/>
      <c r="H130" s="181"/>
      <c r="AE130" s="306"/>
      <c r="AF130" s="306"/>
      <c r="AH130" s="306"/>
      <c r="AI130" s="306"/>
    </row>
    <row r="131" spans="1:35" s="262" customFormat="1" hidden="1">
      <c r="A131" s="303" t="e">
        <f>#REF!</f>
        <v>#REF!</v>
      </c>
      <c r="B131" s="304" t="e">
        <f>#REF!</f>
        <v>#REF!</v>
      </c>
      <c r="C131" s="961" t="e">
        <f>#REF!</f>
        <v>#REF!</v>
      </c>
      <c r="D131" s="961"/>
      <c r="E131" s="961"/>
      <c r="F131" s="961"/>
      <c r="G131" s="961"/>
      <c r="H131" s="181"/>
      <c r="AE131" s="306"/>
      <c r="AF131" s="306"/>
      <c r="AH131" s="305"/>
      <c r="AI131" s="306"/>
    </row>
    <row r="132" spans="1:35" s="262" customFormat="1" hidden="1">
      <c r="A132" s="303" t="e">
        <f>#REF!</f>
        <v>#REF!</v>
      </c>
      <c r="B132" s="304" t="e">
        <f>#REF!</f>
        <v>#REF!</v>
      </c>
      <c r="C132" s="961" t="e">
        <f>#REF!</f>
        <v>#REF!</v>
      </c>
      <c r="D132" s="961"/>
      <c r="E132" s="961"/>
      <c r="F132" s="961"/>
      <c r="G132" s="961"/>
      <c r="H132" s="181"/>
      <c r="AE132" s="306"/>
      <c r="AF132" s="306"/>
      <c r="AH132" s="305"/>
      <c r="AI132" s="306"/>
    </row>
    <row r="133" spans="1:35" s="262" customFormat="1" ht="20.100000000000001" hidden="1" customHeight="1">
      <c r="A133" s="303" t="e">
        <f>#REF!</f>
        <v>#REF!</v>
      </c>
      <c r="B133" s="304" t="e">
        <f>#REF!</f>
        <v>#REF!</v>
      </c>
      <c r="C133" s="961" t="e">
        <f>#REF!</f>
        <v>#REF!</v>
      </c>
      <c r="D133" s="961"/>
      <c r="E133" s="961"/>
      <c r="F133" s="961"/>
      <c r="G133" s="961"/>
      <c r="H133" s="181"/>
      <c r="AE133" s="306"/>
      <c r="AF133" s="306"/>
      <c r="AH133" s="305"/>
      <c r="AI133" s="306"/>
    </row>
    <row r="134" spans="1:35" s="262" customFormat="1" hidden="1">
      <c r="A134" s="303" t="e">
        <f>#REF!</f>
        <v>#REF!</v>
      </c>
      <c r="B134" s="304" t="e">
        <f>#REF!</f>
        <v>#REF!</v>
      </c>
      <c r="C134" s="961" t="e">
        <f>#REF!</f>
        <v>#REF!</v>
      </c>
      <c r="D134" s="961"/>
      <c r="E134" s="961"/>
      <c r="F134" s="961"/>
      <c r="G134" s="961"/>
      <c r="H134" s="181"/>
      <c r="AE134" s="306"/>
      <c r="AF134" s="306"/>
      <c r="AH134" s="305"/>
      <c r="AI134" s="306"/>
    </row>
    <row r="135" spans="1:35" s="263" customFormat="1" ht="20.100000000000001" hidden="1" customHeight="1">
      <c r="A135" s="310"/>
      <c r="B135" s="302" t="e">
        <f>#REF!</f>
        <v>#REF!</v>
      </c>
      <c r="C135" s="961" t="e">
        <f>#REF!</f>
        <v>#REF!</v>
      </c>
      <c r="D135" s="961"/>
      <c r="E135" s="961"/>
      <c r="F135" s="961"/>
      <c r="G135" s="961"/>
      <c r="H135" s="181"/>
      <c r="AE135" s="306"/>
      <c r="AF135" s="306"/>
      <c r="AH135" s="306"/>
      <c r="AI135" s="306"/>
    </row>
    <row r="136" spans="1:35" s="262" customFormat="1" ht="24" hidden="1" customHeight="1">
      <c r="A136" s="309" t="e">
        <f>#REF!</f>
        <v>#REF!</v>
      </c>
      <c r="B136" s="302" t="e">
        <f>#REF!</f>
        <v>#REF!</v>
      </c>
      <c r="C136" s="961"/>
      <c r="D136" s="961"/>
      <c r="E136" s="961"/>
      <c r="F136" s="961"/>
      <c r="G136" s="961"/>
      <c r="H136" s="181"/>
      <c r="AE136" s="306"/>
      <c r="AF136" s="306"/>
      <c r="AH136" s="306"/>
      <c r="AI136" s="306"/>
    </row>
    <row r="137" spans="1:35" s="262" customFormat="1" hidden="1">
      <c r="A137" s="303" t="e">
        <f>#REF!</f>
        <v>#REF!</v>
      </c>
      <c r="B137" s="304" t="e">
        <f>#REF!</f>
        <v>#REF!</v>
      </c>
      <c r="C137" s="961" t="e">
        <f>#REF!</f>
        <v>#REF!</v>
      </c>
      <c r="D137" s="961"/>
      <c r="E137" s="961"/>
      <c r="F137" s="961"/>
      <c r="G137" s="961"/>
      <c r="H137" s="181"/>
      <c r="AE137" s="306"/>
      <c r="AF137" s="306"/>
      <c r="AH137" s="305"/>
      <c r="AI137" s="306"/>
    </row>
    <row r="138" spans="1:35" s="262" customFormat="1" hidden="1">
      <c r="A138" s="303" t="e">
        <f>#REF!</f>
        <v>#REF!</v>
      </c>
      <c r="B138" s="304" t="e">
        <f>#REF!</f>
        <v>#REF!</v>
      </c>
      <c r="C138" s="961" t="e">
        <f>#REF!</f>
        <v>#REF!</v>
      </c>
      <c r="D138" s="961"/>
      <c r="E138" s="961"/>
      <c r="F138" s="961"/>
      <c r="G138" s="961"/>
      <c r="H138" s="181"/>
      <c r="AE138" s="306"/>
      <c r="AF138" s="306"/>
      <c r="AH138" s="305"/>
      <c r="AI138" s="306"/>
    </row>
    <row r="139" spans="1:35" s="262" customFormat="1" ht="33" hidden="1" customHeight="1">
      <c r="A139" s="303" t="e">
        <f>#REF!</f>
        <v>#REF!</v>
      </c>
      <c r="B139" s="304" t="e">
        <f>#REF!</f>
        <v>#REF!</v>
      </c>
      <c r="C139" s="961" t="e">
        <f>#REF!</f>
        <v>#REF!</v>
      </c>
      <c r="D139" s="961"/>
      <c r="E139" s="961"/>
      <c r="F139" s="961"/>
      <c r="G139" s="961"/>
      <c r="H139" s="181"/>
      <c r="AE139" s="306"/>
      <c r="AF139" s="306"/>
      <c r="AH139" s="305"/>
      <c r="AI139" s="306"/>
    </row>
    <row r="140" spans="1:35" s="263" customFormat="1" ht="20.100000000000001" hidden="1" customHeight="1">
      <c r="A140" s="303"/>
      <c r="B140" s="302" t="e">
        <f>#REF!</f>
        <v>#REF!</v>
      </c>
      <c r="C140" s="961" t="e">
        <f>#REF!</f>
        <v>#REF!</v>
      </c>
      <c r="D140" s="961"/>
      <c r="E140" s="961"/>
      <c r="F140" s="961"/>
      <c r="G140" s="961"/>
      <c r="H140" s="181"/>
      <c r="AE140" s="306"/>
      <c r="AF140" s="306"/>
      <c r="AH140" s="306"/>
      <c r="AI140" s="306"/>
    </row>
    <row r="141" spans="1:35" s="262" customFormat="1" ht="20.100000000000001" hidden="1" customHeight="1">
      <c r="A141" s="309" t="e">
        <f>#REF!</f>
        <v>#REF!</v>
      </c>
      <c r="B141" s="302" t="e">
        <f>#REF!</f>
        <v>#REF!</v>
      </c>
      <c r="C141" s="961"/>
      <c r="D141" s="961"/>
      <c r="E141" s="961"/>
      <c r="F141" s="961"/>
      <c r="G141" s="961"/>
      <c r="H141" s="181"/>
      <c r="AE141" s="306"/>
      <c r="AF141" s="306"/>
      <c r="AH141" s="306"/>
      <c r="AI141" s="306"/>
    </row>
    <row r="142" spans="1:35" s="262" customFormat="1" hidden="1">
      <c r="A142" s="303" t="e">
        <f>#REF!</f>
        <v>#REF!</v>
      </c>
      <c r="B142" s="304" t="e">
        <f>#REF!</f>
        <v>#REF!</v>
      </c>
      <c r="C142" s="961" t="e">
        <f>#REF!</f>
        <v>#REF!</v>
      </c>
      <c r="D142" s="961"/>
      <c r="E142" s="961"/>
      <c r="F142" s="961"/>
      <c r="G142" s="961"/>
      <c r="H142" s="181"/>
      <c r="AE142" s="306"/>
      <c r="AF142" s="306"/>
      <c r="AH142" s="305"/>
      <c r="AI142" s="306"/>
    </row>
    <row r="143" spans="1:35" s="262" customFormat="1" hidden="1">
      <c r="A143" s="303" t="e">
        <f>#REF!</f>
        <v>#REF!</v>
      </c>
      <c r="B143" s="304" t="e">
        <f>#REF!</f>
        <v>#REF!</v>
      </c>
      <c r="C143" s="961" t="e">
        <f>#REF!</f>
        <v>#REF!</v>
      </c>
      <c r="D143" s="961"/>
      <c r="E143" s="961"/>
      <c r="F143" s="961"/>
      <c r="G143" s="961"/>
      <c r="H143" s="181"/>
      <c r="AE143" s="306"/>
      <c r="AF143" s="306"/>
      <c r="AH143" s="305"/>
      <c r="AI143" s="306"/>
    </row>
    <row r="144" spans="1:35" s="262" customFormat="1" hidden="1">
      <c r="A144" s="303" t="e">
        <f>#REF!</f>
        <v>#REF!</v>
      </c>
      <c r="B144" s="304" t="e">
        <f>#REF!</f>
        <v>#REF!</v>
      </c>
      <c r="C144" s="961" t="e">
        <f>#REF!</f>
        <v>#REF!</v>
      </c>
      <c r="D144" s="961"/>
      <c r="E144" s="961"/>
      <c r="F144" s="961"/>
      <c r="G144" s="961"/>
      <c r="H144" s="181"/>
      <c r="AE144" s="306"/>
      <c r="AF144" s="306"/>
      <c r="AH144" s="305"/>
      <c r="AI144" s="306"/>
    </row>
    <row r="145" spans="1:35" s="262" customFormat="1" hidden="1">
      <c r="A145" s="303"/>
      <c r="B145" s="302" t="e">
        <f>#REF!</f>
        <v>#REF!</v>
      </c>
      <c r="C145" s="961" t="e">
        <f>#REF!</f>
        <v>#REF!</v>
      </c>
      <c r="D145" s="961"/>
      <c r="E145" s="961"/>
      <c r="F145" s="961"/>
      <c r="G145" s="961"/>
      <c r="H145" s="181"/>
      <c r="AE145" s="306"/>
      <c r="AF145" s="306"/>
      <c r="AH145" s="306"/>
      <c r="AI145" s="306"/>
    </row>
    <row r="146" spans="1:35" s="262" customFormat="1" ht="20.100000000000001" hidden="1" customHeight="1">
      <c r="A146" s="309" t="e">
        <f>#REF!</f>
        <v>#REF!</v>
      </c>
      <c r="B146" s="302" t="e">
        <f>#REF!</f>
        <v>#REF!</v>
      </c>
      <c r="C146" s="961"/>
      <c r="D146" s="961"/>
      <c r="E146" s="961"/>
      <c r="F146" s="961"/>
      <c r="G146" s="961"/>
      <c r="H146" s="181"/>
      <c r="AE146" s="306"/>
      <c r="AF146" s="306"/>
      <c r="AH146" s="306"/>
      <c r="AI146" s="306"/>
    </row>
    <row r="147" spans="1:35" s="262" customFormat="1" hidden="1">
      <c r="A147" s="303" t="e">
        <f>#REF!</f>
        <v>#REF!</v>
      </c>
      <c r="B147" s="304" t="e">
        <f>#REF!</f>
        <v>#REF!</v>
      </c>
      <c r="C147" s="961" t="e">
        <f>#REF!</f>
        <v>#REF!</v>
      </c>
      <c r="D147" s="961"/>
      <c r="E147" s="961"/>
      <c r="F147" s="961"/>
      <c r="G147" s="961"/>
      <c r="H147" s="181"/>
      <c r="AE147" s="306"/>
      <c r="AF147" s="306"/>
      <c r="AH147" s="305"/>
      <c r="AI147" s="306"/>
    </row>
    <row r="148" spans="1:35" s="262" customFormat="1" hidden="1">
      <c r="A148" s="303" t="e">
        <f>#REF!</f>
        <v>#REF!</v>
      </c>
      <c r="B148" s="304" t="e">
        <f>#REF!</f>
        <v>#REF!</v>
      </c>
      <c r="C148" s="961" t="e">
        <f>#REF!</f>
        <v>#REF!</v>
      </c>
      <c r="D148" s="961"/>
      <c r="E148" s="961"/>
      <c r="F148" s="961"/>
      <c r="G148" s="961"/>
      <c r="H148" s="181"/>
      <c r="AE148" s="306"/>
      <c r="AF148" s="306"/>
      <c r="AH148" s="305"/>
      <c r="AI148" s="306"/>
    </row>
    <row r="149" spans="1:35" s="262" customFormat="1" hidden="1">
      <c r="A149" s="303" t="e">
        <f>#REF!</f>
        <v>#REF!</v>
      </c>
      <c r="B149" s="304" t="e">
        <f>#REF!</f>
        <v>#REF!</v>
      </c>
      <c r="C149" s="961" t="e">
        <f>#REF!</f>
        <v>#REF!</v>
      </c>
      <c r="D149" s="961"/>
      <c r="E149" s="961"/>
      <c r="F149" s="961"/>
      <c r="G149" s="961"/>
      <c r="H149" s="181"/>
      <c r="AE149" s="306"/>
      <c r="AF149" s="306"/>
      <c r="AH149" s="305"/>
      <c r="AI149" s="306"/>
    </row>
    <row r="150" spans="1:35" s="262" customFormat="1" hidden="1">
      <c r="A150" s="303" t="e">
        <f>#REF!</f>
        <v>#REF!</v>
      </c>
      <c r="B150" s="304" t="e">
        <f>#REF!</f>
        <v>#REF!</v>
      </c>
      <c r="C150" s="961" t="e">
        <f>#REF!</f>
        <v>#REF!</v>
      </c>
      <c r="D150" s="961"/>
      <c r="E150" s="961"/>
      <c r="F150" s="961"/>
      <c r="G150" s="961"/>
      <c r="H150" s="181"/>
      <c r="AE150" s="306"/>
      <c r="AF150" s="306"/>
      <c r="AH150" s="305"/>
      <c r="AI150" s="306"/>
    </row>
    <row r="151" spans="1:35" s="263" customFormat="1" ht="20.100000000000001" hidden="1" customHeight="1">
      <c r="A151" s="303"/>
      <c r="B151" s="302" t="e">
        <f>#REF!</f>
        <v>#REF!</v>
      </c>
      <c r="C151" s="961" t="e">
        <f>#REF!</f>
        <v>#REF!</v>
      </c>
      <c r="D151" s="961"/>
      <c r="E151" s="961"/>
      <c r="F151" s="961"/>
      <c r="G151" s="961"/>
      <c r="H151" s="181"/>
      <c r="AE151" s="306"/>
      <c r="AF151" s="306"/>
      <c r="AH151" s="306"/>
      <c r="AI151" s="306"/>
    </row>
    <row r="152" spans="1:35" s="262" customFormat="1" ht="20.100000000000001" hidden="1" customHeight="1">
      <c r="A152" s="311"/>
      <c r="B152" s="302" t="e">
        <f>#REF!</f>
        <v>#REF!</v>
      </c>
      <c r="C152" s="961" t="e">
        <f>#REF!</f>
        <v>#REF!</v>
      </c>
      <c r="D152" s="961"/>
      <c r="E152" s="961"/>
      <c r="F152" s="961"/>
      <c r="G152" s="961"/>
      <c r="H152" s="181"/>
      <c r="AE152" s="306"/>
      <c r="AF152" s="306"/>
      <c r="AH152" s="306"/>
      <c r="AI152" s="306"/>
    </row>
    <row r="153" spans="1:35" s="262" customFormat="1" hidden="1">
      <c r="A153" s="311"/>
      <c r="B153" s="302"/>
      <c r="C153" s="961"/>
      <c r="D153" s="961"/>
      <c r="E153" s="961"/>
      <c r="F153" s="961"/>
      <c r="G153" s="961"/>
      <c r="H153" s="181"/>
      <c r="AE153" s="306"/>
      <c r="AF153" s="306"/>
      <c r="AH153" s="306"/>
      <c r="AI153" s="306"/>
    </row>
    <row r="154" spans="1:35" s="262" customFormat="1" ht="20.100000000000001" hidden="1" customHeight="1">
      <c r="A154" s="308" t="e">
        <f>#REF!</f>
        <v>#REF!</v>
      </c>
      <c r="B154" s="302" t="e">
        <f>#REF!</f>
        <v>#REF!</v>
      </c>
      <c r="C154" s="961"/>
      <c r="D154" s="961"/>
      <c r="E154" s="961"/>
      <c r="F154" s="961"/>
      <c r="G154" s="961"/>
      <c r="H154" s="181"/>
      <c r="AE154" s="306"/>
      <c r="AF154" s="306"/>
      <c r="AH154" s="306"/>
      <c r="AI154" s="306"/>
    </row>
    <row r="155" spans="1:35" s="262" customFormat="1" ht="30" hidden="1" customHeight="1">
      <c r="A155" s="309" t="e">
        <f>#REF!</f>
        <v>#REF!</v>
      </c>
      <c r="B155" s="302" t="e">
        <f>#REF!</f>
        <v>#REF!</v>
      </c>
      <c r="C155" s="961"/>
      <c r="D155" s="961"/>
      <c r="E155" s="961"/>
      <c r="F155" s="961"/>
      <c r="G155" s="961"/>
      <c r="H155" s="181"/>
      <c r="AE155" s="306"/>
      <c r="AF155" s="306"/>
      <c r="AH155" s="306"/>
      <c r="AI155" s="306"/>
    </row>
    <row r="156" spans="1:35" s="262" customFormat="1" hidden="1">
      <c r="A156" s="303" t="e">
        <f>#REF!</f>
        <v>#REF!</v>
      </c>
      <c r="B156" s="304" t="e">
        <f>#REF!</f>
        <v>#REF!</v>
      </c>
      <c r="C156" s="961" t="e">
        <f>#REF!</f>
        <v>#REF!</v>
      </c>
      <c r="D156" s="961"/>
      <c r="E156" s="961"/>
      <c r="F156" s="961"/>
      <c r="G156" s="961"/>
      <c r="H156" s="181"/>
      <c r="AE156" s="306"/>
      <c r="AF156" s="306"/>
      <c r="AH156" s="305"/>
      <c r="AI156" s="306"/>
    </row>
    <row r="157" spans="1:35" s="262" customFormat="1" hidden="1">
      <c r="A157" s="303" t="e">
        <f>#REF!</f>
        <v>#REF!</v>
      </c>
      <c r="B157" s="304" t="e">
        <f>#REF!</f>
        <v>#REF!</v>
      </c>
      <c r="C157" s="961" t="e">
        <f>#REF!</f>
        <v>#REF!</v>
      </c>
      <c r="D157" s="961"/>
      <c r="E157" s="961"/>
      <c r="F157" s="961"/>
      <c r="G157" s="961"/>
      <c r="H157" s="181"/>
      <c r="AE157" s="306"/>
      <c r="AF157" s="306"/>
      <c r="AH157" s="305"/>
      <c r="AI157" s="306"/>
    </row>
    <row r="158" spans="1:35" s="262" customFormat="1" hidden="1">
      <c r="A158" s="303" t="e">
        <f>#REF!</f>
        <v>#REF!</v>
      </c>
      <c r="B158" s="304" t="e">
        <f>#REF!</f>
        <v>#REF!</v>
      </c>
      <c r="C158" s="961" t="e">
        <f>#REF!</f>
        <v>#REF!</v>
      </c>
      <c r="D158" s="961"/>
      <c r="E158" s="961"/>
      <c r="F158" s="961"/>
      <c r="G158" s="961"/>
      <c r="H158" s="181"/>
      <c r="AE158" s="306"/>
      <c r="AF158" s="306"/>
      <c r="AH158" s="305"/>
      <c r="AI158" s="306"/>
    </row>
    <row r="159" spans="1:35" s="262" customFormat="1" ht="20.100000000000001" hidden="1" customHeight="1">
      <c r="A159" s="312"/>
      <c r="B159" s="302" t="e">
        <f>#REF!</f>
        <v>#REF!</v>
      </c>
      <c r="C159" s="961" t="e">
        <f>#REF!</f>
        <v>#REF!</v>
      </c>
      <c r="D159" s="961"/>
      <c r="E159" s="961"/>
      <c r="F159" s="961"/>
      <c r="G159" s="961"/>
      <c r="H159" s="181"/>
      <c r="AE159" s="306"/>
      <c r="AF159" s="306"/>
      <c r="AH159" s="306"/>
      <c r="AI159" s="306"/>
    </row>
    <row r="160" spans="1:35" s="262" customFormat="1" ht="20.100000000000001" hidden="1" customHeight="1">
      <c r="A160" s="311"/>
      <c r="B160" s="302" t="e">
        <f>#REF!</f>
        <v>#REF!</v>
      </c>
      <c r="C160" s="961" t="e">
        <f>#REF!</f>
        <v>#REF!</v>
      </c>
      <c r="D160" s="961"/>
      <c r="E160" s="961"/>
      <c r="F160" s="961"/>
      <c r="G160" s="961"/>
      <c r="H160" s="181"/>
      <c r="AE160" s="306"/>
      <c r="AF160" s="306"/>
      <c r="AH160" s="306"/>
      <c r="AI160" s="306"/>
    </row>
    <row r="161" spans="1:35" s="262" customFormat="1" ht="20.100000000000001" hidden="1" customHeight="1">
      <c r="A161" s="301" t="e">
        <f>#REF!</f>
        <v>#REF!</v>
      </c>
      <c r="B161" s="302" t="e">
        <f>#REF!</f>
        <v>#REF!</v>
      </c>
      <c r="C161" s="961"/>
      <c r="D161" s="961"/>
      <c r="E161" s="961"/>
      <c r="F161" s="961"/>
      <c r="G161" s="961"/>
      <c r="H161" s="181"/>
      <c r="AE161" s="306"/>
      <c r="AF161" s="306"/>
      <c r="AH161" s="306"/>
      <c r="AI161" s="306"/>
    </row>
    <row r="162" spans="1:35" s="262" customFormat="1" ht="30" hidden="1" customHeight="1">
      <c r="A162" s="308" t="e">
        <f>#REF!</f>
        <v>#REF!</v>
      </c>
      <c r="B162" s="302" t="e">
        <f>#REF!</f>
        <v>#REF!</v>
      </c>
      <c r="C162" s="961"/>
      <c r="D162" s="961"/>
      <c r="E162" s="961"/>
      <c r="F162" s="961"/>
      <c r="G162" s="961"/>
      <c r="H162" s="181"/>
      <c r="AE162" s="306"/>
      <c r="AF162" s="306"/>
      <c r="AH162" s="306"/>
      <c r="AI162" s="306"/>
    </row>
    <row r="163" spans="1:35" s="262" customFormat="1" ht="20.100000000000001" hidden="1" customHeight="1">
      <c r="A163" s="303" t="e">
        <f>#REF!</f>
        <v>#REF!</v>
      </c>
      <c r="B163" s="304" t="e">
        <f>#REF!</f>
        <v>#REF!</v>
      </c>
      <c r="C163" s="961" t="e">
        <f>#REF!</f>
        <v>#REF!</v>
      </c>
      <c r="D163" s="961"/>
      <c r="E163" s="961"/>
      <c r="F163" s="961"/>
      <c r="G163" s="961"/>
      <c r="H163" s="181"/>
      <c r="AE163" s="306"/>
      <c r="AF163" s="306"/>
      <c r="AH163" s="305"/>
      <c r="AI163" s="306"/>
    </row>
    <row r="164" spans="1:35" s="262" customFormat="1" ht="20.100000000000001" hidden="1" customHeight="1">
      <c r="A164" s="303" t="e">
        <f>#REF!</f>
        <v>#REF!</v>
      </c>
      <c r="B164" s="304" t="e">
        <f>#REF!</f>
        <v>#REF!</v>
      </c>
      <c r="C164" s="961" t="e">
        <f>#REF!</f>
        <v>#REF!</v>
      </c>
      <c r="D164" s="961"/>
      <c r="E164" s="961"/>
      <c r="F164" s="961"/>
      <c r="G164" s="961"/>
      <c r="H164" s="181"/>
      <c r="AE164" s="306"/>
      <c r="AF164" s="306"/>
      <c r="AH164" s="305"/>
      <c r="AI164" s="306"/>
    </row>
    <row r="165" spans="1:35" s="262" customFormat="1" ht="20.100000000000001" hidden="1" customHeight="1">
      <c r="A165" s="303" t="e">
        <f>#REF!</f>
        <v>#REF!</v>
      </c>
      <c r="B165" s="304" t="e">
        <f>#REF!</f>
        <v>#REF!</v>
      </c>
      <c r="C165" s="961" t="e">
        <f>#REF!</f>
        <v>#REF!</v>
      </c>
      <c r="D165" s="961"/>
      <c r="E165" s="961"/>
      <c r="F165" s="961"/>
      <c r="G165" s="961"/>
      <c r="H165" s="181"/>
      <c r="AE165" s="306"/>
      <c r="AF165" s="306"/>
      <c r="AH165" s="305"/>
      <c r="AI165" s="306"/>
    </row>
    <row r="166" spans="1:35" s="262" customFormat="1" ht="20.100000000000001" hidden="1" customHeight="1">
      <c r="A166" s="303" t="e">
        <f>#REF!</f>
        <v>#REF!</v>
      </c>
      <c r="B166" s="304" t="e">
        <f>#REF!</f>
        <v>#REF!</v>
      </c>
      <c r="C166" s="961" t="e">
        <f>#REF!</f>
        <v>#REF!</v>
      </c>
      <c r="D166" s="961"/>
      <c r="E166" s="961"/>
      <c r="F166" s="961"/>
      <c r="G166" s="961"/>
      <c r="H166" s="181"/>
      <c r="AE166" s="306"/>
      <c r="AF166" s="306"/>
      <c r="AH166" s="305"/>
      <c r="AI166" s="306"/>
    </row>
    <row r="167" spans="1:35" s="262" customFormat="1" ht="20.100000000000001" hidden="1" customHeight="1">
      <c r="A167" s="303" t="e">
        <f>#REF!</f>
        <v>#REF!</v>
      </c>
      <c r="B167" s="304" t="e">
        <f>#REF!</f>
        <v>#REF!</v>
      </c>
      <c r="C167" s="961" t="e">
        <f>#REF!</f>
        <v>#REF!</v>
      </c>
      <c r="D167" s="961"/>
      <c r="E167" s="961"/>
      <c r="F167" s="961"/>
      <c r="G167" s="961"/>
      <c r="H167" s="181"/>
      <c r="AE167" s="306"/>
      <c r="AF167" s="306"/>
      <c r="AH167" s="305"/>
      <c r="AI167" s="306"/>
    </row>
    <row r="168" spans="1:35" s="262" customFormat="1" ht="20.100000000000001" hidden="1" customHeight="1">
      <c r="A168" s="307"/>
      <c r="B168" s="302" t="e">
        <f>#REF!</f>
        <v>#REF!</v>
      </c>
      <c r="C168" s="961" t="e">
        <f>#REF!</f>
        <v>#REF!</v>
      </c>
      <c r="D168" s="961"/>
      <c r="E168" s="961"/>
      <c r="F168" s="961"/>
      <c r="G168" s="961"/>
      <c r="H168" s="181"/>
      <c r="AE168" s="306"/>
      <c r="AF168" s="306"/>
      <c r="AH168" s="306"/>
      <c r="AI168" s="306"/>
    </row>
    <row r="169" spans="1:35" s="262" customFormat="1" ht="20.100000000000001" hidden="1" customHeight="1">
      <c r="A169" s="308" t="e">
        <f>#REF!</f>
        <v>#REF!</v>
      </c>
      <c r="B169" s="302" t="e">
        <f>#REF!</f>
        <v>#REF!</v>
      </c>
      <c r="C169" s="961"/>
      <c r="D169" s="961"/>
      <c r="E169" s="961"/>
      <c r="F169" s="961"/>
      <c r="G169" s="961"/>
      <c r="H169" s="181"/>
      <c r="AE169" s="306"/>
      <c r="AF169" s="306"/>
      <c r="AH169" s="306"/>
      <c r="AI169" s="306"/>
    </row>
    <row r="170" spans="1:35" s="262" customFormat="1" ht="20.100000000000001" hidden="1" customHeight="1">
      <c r="A170" s="303" t="e">
        <f>#REF!</f>
        <v>#REF!</v>
      </c>
      <c r="B170" s="313" t="e">
        <f>#REF!</f>
        <v>#REF!</v>
      </c>
      <c r="C170" s="961" t="e">
        <f>#REF!</f>
        <v>#REF!</v>
      </c>
      <c r="D170" s="961"/>
      <c r="E170" s="961"/>
      <c r="F170" s="961"/>
      <c r="G170" s="961"/>
      <c r="H170" s="181"/>
      <c r="AE170" s="306"/>
      <c r="AF170" s="306"/>
      <c r="AH170" s="305"/>
      <c r="AI170" s="306"/>
    </row>
    <row r="171" spans="1:35" s="262" customFormat="1" ht="20.100000000000001" hidden="1" customHeight="1">
      <c r="A171" s="303" t="e">
        <f>#REF!</f>
        <v>#REF!</v>
      </c>
      <c r="B171" s="313" t="e">
        <f>#REF!</f>
        <v>#REF!</v>
      </c>
      <c r="C171" s="961" t="e">
        <f>#REF!</f>
        <v>#REF!</v>
      </c>
      <c r="D171" s="961"/>
      <c r="E171" s="961"/>
      <c r="F171" s="961"/>
      <c r="G171" s="961"/>
      <c r="H171" s="181"/>
      <c r="AE171" s="306"/>
      <c r="AF171" s="306"/>
      <c r="AH171" s="305"/>
      <c r="AI171" s="306"/>
    </row>
    <row r="172" spans="1:35" s="262" customFormat="1" ht="20.100000000000001" hidden="1" customHeight="1">
      <c r="A172" s="303" t="e">
        <f>#REF!</f>
        <v>#REF!</v>
      </c>
      <c r="B172" s="313" t="e">
        <f>#REF!</f>
        <v>#REF!</v>
      </c>
      <c r="C172" s="961" t="e">
        <f>#REF!</f>
        <v>#REF!</v>
      </c>
      <c r="D172" s="961"/>
      <c r="E172" s="961"/>
      <c r="F172" s="961"/>
      <c r="G172" s="961"/>
      <c r="H172" s="181"/>
      <c r="AE172" s="306"/>
      <c r="AF172" s="306"/>
      <c r="AH172" s="305"/>
      <c r="AI172" s="306"/>
    </row>
    <row r="173" spans="1:35" s="262" customFormat="1" ht="20.100000000000001" hidden="1" customHeight="1">
      <c r="A173" s="303" t="e">
        <f>#REF!</f>
        <v>#REF!</v>
      </c>
      <c r="B173" s="313" t="e">
        <f>#REF!</f>
        <v>#REF!</v>
      </c>
      <c r="C173" s="961" t="e">
        <f>#REF!</f>
        <v>#REF!</v>
      </c>
      <c r="D173" s="961"/>
      <c r="E173" s="961"/>
      <c r="F173" s="961"/>
      <c r="G173" s="961"/>
      <c r="H173" s="181"/>
      <c r="AE173" s="306"/>
      <c r="AF173" s="306"/>
      <c r="AH173" s="305"/>
      <c r="AI173" s="306"/>
    </row>
    <row r="174" spans="1:35" s="262" customFormat="1" ht="20.100000000000001" hidden="1" customHeight="1">
      <c r="A174" s="303" t="e">
        <f>#REF!</f>
        <v>#REF!</v>
      </c>
      <c r="B174" s="313" t="e">
        <f>#REF!</f>
        <v>#REF!</v>
      </c>
      <c r="C174" s="961" t="e">
        <f>#REF!</f>
        <v>#REF!</v>
      </c>
      <c r="D174" s="961"/>
      <c r="E174" s="961"/>
      <c r="F174" s="961"/>
      <c r="G174" s="961"/>
      <c r="H174" s="181"/>
      <c r="AE174" s="306"/>
      <c r="AF174" s="306"/>
      <c r="AH174" s="305"/>
      <c r="AI174" s="306"/>
    </row>
    <row r="175" spans="1:35" s="262" customFormat="1" ht="20.100000000000001" hidden="1" customHeight="1">
      <c r="A175" s="303" t="e">
        <f>#REF!</f>
        <v>#REF!</v>
      </c>
      <c r="B175" s="313" t="e">
        <f>#REF!</f>
        <v>#REF!</v>
      </c>
      <c r="C175" s="961" t="e">
        <f>#REF!</f>
        <v>#REF!</v>
      </c>
      <c r="D175" s="961"/>
      <c r="E175" s="961"/>
      <c r="F175" s="961"/>
      <c r="G175" s="961"/>
      <c r="H175" s="181"/>
      <c r="AE175" s="306"/>
      <c r="AF175" s="306"/>
      <c r="AH175" s="305"/>
      <c r="AI175" s="306"/>
    </row>
    <row r="176" spans="1:35" s="262" customFormat="1" ht="20.100000000000001" hidden="1" customHeight="1">
      <c r="A176" s="314"/>
      <c r="B176" s="302" t="e">
        <f>#REF!</f>
        <v>#REF!</v>
      </c>
      <c r="C176" s="961" t="e">
        <f>#REF!</f>
        <v>#REF!</v>
      </c>
      <c r="D176" s="961"/>
      <c r="E176" s="961"/>
      <c r="F176" s="961"/>
      <c r="G176" s="961"/>
      <c r="H176" s="181"/>
      <c r="AE176" s="306"/>
      <c r="AF176" s="306"/>
      <c r="AH176" s="306"/>
      <c r="AI176" s="306"/>
    </row>
    <row r="177" spans="1:35" s="262" customFormat="1" ht="35.25" hidden="1" customHeight="1">
      <c r="A177" s="308" t="e">
        <f>#REF!</f>
        <v>#REF!</v>
      </c>
      <c r="B177" s="302" t="e">
        <f>#REF!</f>
        <v>#REF!</v>
      </c>
      <c r="C177" s="961"/>
      <c r="D177" s="961"/>
      <c r="E177" s="961"/>
      <c r="F177" s="961"/>
      <c r="G177" s="961"/>
      <c r="H177" s="181"/>
      <c r="AE177" s="306"/>
      <c r="AF177" s="306"/>
      <c r="AH177" s="306"/>
      <c r="AI177" s="306"/>
    </row>
    <row r="178" spans="1:35" s="262" customFormat="1" ht="19.5" hidden="1" customHeight="1">
      <c r="A178" s="303" t="e">
        <f>#REF!</f>
        <v>#REF!</v>
      </c>
      <c r="B178" s="313" t="e">
        <f>#REF!</f>
        <v>#REF!</v>
      </c>
      <c r="C178" s="961" t="e">
        <f>#REF!</f>
        <v>#REF!</v>
      </c>
      <c r="D178" s="961"/>
      <c r="E178" s="961"/>
      <c r="F178" s="961"/>
      <c r="G178" s="961"/>
      <c r="H178" s="181"/>
      <c r="AE178" s="306"/>
      <c r="AF178" s="306"/>
      <c r="AH178" s="305"/>
      <c r="AI178" s="306"/>
    </row>
    <row r="179" spans="1:35" s="262" customFormat="1" ht="19.5" hidden="1" customHeight="1">
      <c r="A179" s="303" t="e">
        <f>#REF!</f>
        <v>#REF!</v>
      </c>
      <c r="B179" s="313" t="e">
        <f>#REF!</f>
        <v>#REF!</v>
      </c>
      <c r="C179" s="961" t="e">
        <f>#REF!</f>
        <v>#REF!</v>
      </c>
      <c r="D179" s="961"/>
      <c r="E179" s="961"/>
      <c r="F179" s="961"/>
      <c r="G179" s="961"/>
      <c r="H179" s="181"/>
      <c r="AE179" s="306"/>
      <c r="AF179" s="306"/>
      <c r="AH179" s="305"/>
      <c r="AI179" s="306"/>
    </row>
    <row r="180" spans="1:35" s="262" customFormat="1" ht="19.5" hidden="1" customHeight="1">
      <c r="A180" s="303" t="e">
        <f>#REF!</f>
        <v>#REF!</v>
      </c>
      <c r="B180" s="313" t="e">
        <f>#REF!</f>
        <v>#REF!</v>
      </c>
      <c r="C180" s="961" t="e">
        <f>#REF!</f>
        <v>#REF!</v>
      </c>
      <c r="D180" s="961"/>
      <c r="E180" s="961"/>
      <c r="F180" s="961"/>
      <c r="G180" s="961"/>
      <c r="H180" s="181"/>
      <c r="AE180" s="306"/>
      <c r="AF180" s="306"/>
      <c r="AH180" s="305"/>
      <c r="AI180" s="306"/>
    </row>
    <row r="181" spans="1:35" s="262" customFormat="1" ht="19.5" hidden="1" customHeight="1">
      <c r="A181" s="303" t="e">
        <f>#REF!</f>
        <v>#REF!</v>
      </c>
      <c r="B181" s="313" t="e">
        <f>#REF!</f>
        <v>#REF!</v>
      </c>
      <c r="C181" s="961" t="e">
        <f>#REF!</f>
        <v>#REF!</v>
      </c>
      <c r="D181" s="961"/>
      <c r="E181" s="961"/>
      <c r="F181" s="961"/>
      <c r="G181" s="961"/>
      <c r="H181" s="181"/>
      <c r="AE181" s="306"/>
      <c r="AF181" s="306"/>
      <c r="AH181" s="305"/>
      <c r="AI181" s="306"/>
    </row>
    <row r="182" spans="1:35" s="262" customFormat="1" ht="33" hidden="1" customHeight="1">
      <c r="A182" s="303" t="e">
        <f>#REF!</f>
        <v>#REF!</v>
      </c>
      <c r="B182" s="313" t="e">
        <f>#REF!</f>
        <v>#REF!</v>
      </c>
      <c r="C182" s="961" t="e">
        <f>#REF!</f>
        <v>#REF!</v>
      </c>
      <c r="D182" s="961"/>
      <c r="E182" s="961"/>
      <c r="F182" s="961"/>
      <c r="G182" s="961"/>
      <c r="H182" s="181"/>
      <c r="AE182" s="306"/>
      <c r="AF182" s="306"/>
      <c r="AH182" s="305"/>
      <c r="AI182" s="306"/>
    </row>
    <row r="183" spans="1:35" s="262" customFormat="1" ht="19.5" hidden="1" customHeight="1">
      <c r="A183" s="303" t="e">
        <f>#REF!</f>
        <v>#REF!</v>
      </c>
      <c r="B183" s="313" t="e">
        <f>#REF!</f>
        <v>#REF!</v>
      </c>
      <c r="C183" s="961" t="e">
        <f>#REF!</f>
        <v>#REF!</v>
      </c>
      <c r="D183" s="961"/>
      <c r="E183" s="961"/>
      <c r="F183" s="961"/>
      <c r="G183" s="961"/>
      <c r="H183" s="181"/>
      <c r="AE183" s="306"/>
      <c r="AF183" s="306"/>
      <c r="AH183" s="305"/>
      <c r="AI183" s="306"/>
    </row>
    <row r="184" spans="1:35" s="262" customFormat="1" ht="19.5" hidden="1" customHeight="1">
      <c r="A184" s="303" t="e">
        <f>#REF!</f>
        <v>#REF!</v>
      </c>
      <c r="B184" s="313" t="e">
        <f>#REF!</f>
        <v>#REF!</v>
      </c>
      <c r="C184" s="961" t="e">
        <f>#REF!</f>
        <v>#REF!</v>
      </c>
      <c r="D184" s="961"/>
      <c r="E184" s="961"/>
      <c r="F184" s="961"/>
      <c r="G184" s="961"/>
      <c r="H184" s="181"/>
      <c r="AE184" s="306"/>
      <c r="AF184" s="306"/>
      <c r="AH184" s="305"/>
      <c r="AI184" s="306"/>
    </row>
    <row r="185" spans="1:35" s="262" customFormat="1" ht="19.5" hidden="1" customHeight="1">
      <c r="A185" s="303" t="e">
        <f>#REF!</f>
        <v>#REF!</v>
      </c>
      <c r="B185" s="313" t="e">
        <f>#REF!</f>
        <v>#REF!</v>
      </c>
      <c r="C185" s="961" t="e">
        <f>#REF!</f>
        <v>#REF!</v>
      </c>
      <c r="D185" s="961"/>
      <c r="E185" s="961"/>
      <c r="F185" s="961"/>
      <c r="G185" s="961"/>
      <c r="H185" s="181"/>
      <c r="AE185" s="306"/>
      <c r="AF185" s="306"/>
      <c r="AH185" s="305"/>
      <c r="AI185" s="306"/>
    </row>
    <row r="186" spans="1:35" s="262" customFormat="1" ht="19.5" hidden="1" customHeight="1">
      <c r="A186" s="303" t="e">
        <f>#REF!</f>
        <v>#REF!</v>
      </c>
      <c r="B186" s="313" t="e">
        <f>#REF!</f>
        <v>#REF!</v>
      </c>
      <c r="C186" s="961" t="e">
        <f>#REF!</f>
        <v>#REF!</v>
      </c>
      <c r="D186" s="961"/>
      <c r="E186" s="961"/>
      <c r="F186" s="961"/>
      <c r="G186" s="961"/>
      <c r="H186" s="181"/>
      <c r="AE186" s="306"/>
      <c r="AF186" s="306"/>
      <c r="AH186" s="305"/>
      <c r="AI186" s="306"/>
    </row>
    <row r="187" spans="1:35" s="262" customFormat="1" ht="19.5" hidden="1" customHeight="1">
      <c r="A187" s="314"/>
      <c r="B187" s="302" t="e">
        <f>#REF!</f>
        <v>#REF!</v>
      </c>
      <c r="C187" s="961" t="e">
        <f>#REF!</f>
        <v>#REF!</v>
      </c>
      <c r="D187" s="961"/>
      <c r="E187" s="961"/>
      <c r="F187" s="961"/>
      <c r="G187" s="961"/>
      <c r="H187" s="181"/>
      <c r="AE187" s="306"/>
      <c r="AF187" s="306"/>
      <c r="AH187" s="306"/>
      <c r="AI187" s="306"/>
    </row>
    <row r="188" spans="1:35" s="262" customFormat="1" ht="19.5" hidden="1" customHeight="1">
      <c r="A188" s="308" t="e">
        <f>#REF!</f>
        <v>#REF!</v>
      </c>
      <c r="B188" s="302" t="e">
        <f>#REF!</f>
        <v>#REF!</v>
      </c>
      <c r="C188" s="961"/>
      <c r="D188" s="961"/>
      <c r="E188" s="961"/>
      <c r="F188" s="961"/>
      <c r="G188" s="961"/>
      <c r="H188" s="181"/>
      <c r="AE188" s="306"/>
      <c r="AF188" s="306"/>
      <c r="AH188" s="306"/>
      <c r="AI188" s="306"/>
    </row>
    <row r="189" spans="1:35" s="262" customFormat="1" ht="19.5" hidden="1" customHeight="1">
      <c r="A189" s="303" t="e">
        <f>#REF!</f>
        <v>#REF!</v>
      </c>
      <c r="B189" s="304" t="e">
        <f>#REF!</f>
        <v>#REF!</v>
      </c>
      <c r="C189" s="961" t="e">
        <f>#REF!</f>
        <v>#REF!</v>
      </c>
      <c r="D189" s="961"/>
      <c r="E189" s="961"/>
      <c r="F189" s="961"/>
      <c r="G189" s="961"/>
      <c r="H189" s="181"/>
      <c r="AE189" s="306"/>
      <c r="AF189" s="306"/>
      <c r="AH189" s="305"/>
      <c r="AI189" s="306"/>
    </row>
    <row r="190" spans="1:35" s="262" customFormat="1" ht="19.5" hidden="1" customHeight="1">
      <c r="A190" s="303" t="e">
        <f>#REF!</f>
        <v>#REF!</v>
      </c>
      <c r="B190" s="304" t="e">
        <f>#REF!</f>
        <v>#REF!</v>
      </c>
      <c r="C190" s="961" t="e">
        <f>#REF!</f>
        <v>#REF!</v>
      </c>
      <c r="D190" s="961"/>
      <c r="E190" s="961"/>
      <c r="F190" s="961"/>
      <c r="G190" s="961"/>
      <c r="H190" s="181"/>
      <c r="AE190" s="306"/>
      <c r="AF190" s="306"/>
      <c r="AH190" s="305"/>
      <c r="AI190" s="306"/>
    </row>
    <row r="191" spans="1:35" s="262" customFormat="1" ht="19.5" hidden="1" customHeight="1">
      <c r="A191" s="303" t="e">
        <f>#REF!</f>
        <v>#REF!</v>
      </c>
      <c r="B191" s="304" t="e">
        <f>#REF!</f>
        <v>#REF!</v>
      </c>
      <c r="C191" s="961" t="e">
        <f>#REF!</f>
        <v>#REF!</v>
      </c>
      <c r="D191" s="961"/>
      <c r="E191" s="961"/>
      <c r="F191" s="961"/>
      <c r="G191" s="961"/>
      <c r="H191" s="181"/>
      <c r="AE191" s="306"/>
      <c r="AF191" s="306"/>
      <c r="AH191" s="305"/>
      <c r="AI191" s="306"/>
    </row>
    <row r="192" spans="1:35" s="262" customFormat="1" ht="19.5" hidden="1" customHeight="1">
      <c r="A192" s="314"/>
      <c r="B192" s="302" t="e">
        <f>#REF!</f>
        <v>#REF!</v>
      </c>
      <c r="C192" s="961" t="e">
        <f>#REF!</f>
        <v>#REF!</v>
      </c>
      <c r="D192" s="961"/>
      <c r="E192" s="961"/>
      <c r="F192" s="961"/>
      <c r="G192" s="961"/>
      <c r="H192" s="181"/>
      <c r="AE192" s="306"/>
      <c r="AF192" s="306"/>
      <c r="AH192" s="306"/>
      <c r="AI192" s="306"/>
    </row>
    <row r="193" spans="1:35" s="262" customFormat="1" ht="33" hidden="1" customHeight="1">
      <c r="A193" s="308" t="e">
        <f>#REF!</f>
        <v>#REF!</v>
      </c>
      <c r="B193" s="302" t="e">
        <f>#REF!</f>
        <v>#REF!</v>
      </c>
      <c r="C193" s="961"/>
      <c r="D193" s="961"/>
      <c r="E193" s="961"/>
      <c r="F193" s="961"/>
      <c r="G193" s="961"/>
      <c r="H193" s="181"/>
      <c r="AE193" s="306"/>
      <c r="AF193" s="306"/>
      <c r="AH193" s="306"/>
      <c r="AI193" s="306"/>
    </row>
    <row r="194" spans="1:35" s="262" customFormat="1" ht="19.5" hidden="1" customHeight="1">
      <c r="A194" s="314" t="e">
        <f>#REF!</f>
        <v>#REF!</v>
      </c>
      <c r="B194" s="304" t="e">
        <f>#REF!</f>
        <v>#REF!</v>
      </c>
      <c r="C194" s="961" t="e">
        <f>#REF!</f>
        <v>#REF!</v>
      </c>
      <c r="D194" s="961"/>
      <c r="E194" s="961"/>
      <c r="F194" s="961"/>
      <c r="G194" s="961"/>
      <c r="H194" s="181"/>
      <c r="AE194" s="306"/>
      <c r="AF194" s="306"/>
      <c r="AH194" s="305"/>
      <c r="AI194" s="306"/>
    </row>
    <row r="195" spans="1:35" s="262" customFormat="1" ht="19.5" hidden="1" customHeight="1">
      <c r="A195" s="314" t="e">
        <f>#REF!</f>
        <v>#REF!</v>
      </c>
      <c r="B195" s="304" t="e">
        <f>#REF!</f>
        <v>#REF!</v>
      </c>
      <c r="C195" s="961" t="e">
        <f>#REF!</f>
        <v>#REF!</v>
      </c>
      <c r="D195" s="961"/>
      <c r="E195" s="961"/>
      <c r="F195" s="961"/>
      <c r="G195" s="961"/>
      <c r="H195" s="181"/>
      <c r="AE195" s="306"/>
      <c r="AF195" s="306"/>
      <c r="AH195" s="305"/>
      <c r="AI195" s="306"/>
    </row>
    <row r="196" spans="1:35" s="262" customFormat="1" ht="19.5" hidden="1" customHeight="1">
      <c r="A196" s="314" t="e">
        <f>#REF!</f>
        <v>#REF!</v>
      </c>
      <c r="B196" s="304" t="e">
        <f>#REF!</f>
        <v>#REF!</v>
      </c>
      <c r="C196" s="961" t="e">
        <f>#REF!</f>
        <v>#REF!</v>
      </c>
      <c r="D196" s="961"/>
      <c r="E196" s="961"/>
      <c r="F196" s="961"/>
      <c r="G196" s="961"/>
      <c r="H196" s="181"/>
      <c r="AE196" s="306"/>
      <c r="AF196" s="306"/>
      <c r="AH196" s="305"/>
      <c r="AI196" s="306"/>
    </row>
    <row r="197" spans="1:35" s="262" customFormat="1" ht="19.5" hidden="1" customHeight="1">
      <c r="A197" s="314"/>
      <c r="B197" s="302" t="e">
        <f>#REF!</f>
        <v>#REF!</v>
      </c>
      <c r="C197" s="961" t="e">
        <f>#REF!</f>
        <v>#REF!</v>
      </c>
      <c r="D197" s="961"/>
      <c r="E197" s="961"/>
      <c r="F197" s="961"/>
      <c r="G197" s="961"/>
      <c r="H197" s="181"/>
      <c r="AE197" s="306"/>
      <c r="AF197" s="306"/>
      <c r="AH197" s="306"/>
      <c r="AI197" s="306"/>
    </row>
    <row r="198" spans="1:35" s="262" customFormat="1" ht="19.5" hidden="1" customHeight="1">
      <c r="A198" s="308" t="e">
        <f>#REF!</f>
        <v>#REF!</v>
      </c>
      <c r="B198" s="302" t="e">
        <f>#REF!</f>
        <v>#REF!</v>
      </c>
      <c r="C198" s="961"/>
      <c r="D198" s="961"/>
      <c r="E198" s="961"/>
      <c r="F198" s="961"/>
      <c r="G198" s="961"/>
      <c r="H198" s="181"/>
      <c r="AE198" s="306"/>
      <c r="AF198" s="306"/>
      <c r="AH198" s="306"/>
      <c r="AI198" s="306"/>
    </row>
    <row r="199" spans="1:35" s="262" customFormat="1" ht="19.5" hidden="1" customHeight="1">
      <c r="A199" s="303" t="e">
        <f>#REF!</f>
        <v>#REF!</v>
      </c>
      <c r="B199" s="304" t="e">
        <f>#REF!</f>
        <v>#REF!</v>
      </c>
      <c r="C199" s="961" t="e">
        <f>#REF!</f>
        <v>#REF!</v>
      </c>
      <c r="D199" s="961"/>
      <c r="E199" s="961"/>
      <c r="F199" s="961"/>
      <c r="G199" s="961"/>
      <c r="H199" s="181"/>
      <c r="AE199" s="306"/>
      <c r="AF199" s="306"/>
      <c r="AH199" s="305"/>
      <c r="AI199" s="306"/>
    </row>
    <row r="200" spans="1:35" s="262" customFormat="1" ht="19.5" hidden="1" customHeight="1">
      <c r="A200" s="303" t="e">
        <f>#REF!</f>
        <v>#REF!</v>
      </c>
      <c r="B200" s="304" t="e">
        <f>#REF!</f>
        <v>#REF!</v>
      </c>
      <c r="C200" s="961" t="e">
        <f>#REF!</f>
        <v>#REF!</v>
      </c>
      <c r="D200" s="961"/>
      <c r="E200" s="961"/>
      <c r="F200" s="961"/>
      <c r="G200" s="961"/>
      <c r="H200" s="181"/>
      <c r="AE200" s="306"/>
      <c r="AF200" s="306"/>
      <c r="AH200" s="305"/>
      <c r="AI200" s="306"/>
    </row>
    <row r="201" spans="1:35" s="262" customFormat="1" ht="19.5" hidden="1" customHeight="1">
      <c r="A201" s="314"/>
      <c r="B201" s="302" t="e">
        <f>#REF!</f>
        <v>#REF!</v>
      </c>
      <c r="C201" s="961" t="e">
        <f>#REF!</f>
        <v>#REF!</v>
      </c>
      <c r="D201" s="961"/>
      <c r="E201" s="961"/>
      <c r="F201" s="961"/>
      <c r="G201" s="961"/>
      <c r="H201" s="181"/>
      <c r="AE201" s="306"/>
      <c r="AF201" s="306"/>
      <c r="AH201" s="306"/>
      <c r="AI201" s="306"/>
    </row>
    <row r="202" spans="1:35" s="262" customFormat="1" ht="33" hidden="1" customHeight="1">
      <c r="A202" s="308" t="e">
        <f>#REF!</f>
        <v>#REF!</v>
      </c>
      <c r="B202" s="302" t="e">
        <f>#REF!</f>
        <v>#REF!</v>
      </c>
      <c r="C202" s="961"/>
      <c r="D202" s="961"/>
      <c r="E202" s="961"/>
      <c r="F202" s="961"/>
      <c r="G202" s="961"/>
      <c r="H202" s="181"/>
      <c r="AE202" s="306"/>
      <c r="AF202" s="306"/>
      <c r="AH202" s="306"/>
      <c r="AI202" s="306"/>
    </row>
    <row r="203" spans="1:35" s="262" customFormat="1" ht="19.5" hidden="1" customHeight="1">
      <c r="A203" s="303" t="e">
        <f>#REF!</f>
        <v>#REF!</v>
      </c>
      <c r="B203" s="304" t="e">
        <f>#REF!</f>
        <v>#REF!</v>
      </c>
      <c r="C203" s="961" t="e">
        <f>#REF!</f>
        <v>#REF!</v>
      </c>
      <c r="D203" s="961"/>
      <c r="E203" s="961"/>
      <c r="F203" s="961"/>
      <c r="G203" s="961"/>
      <c r="H203" s="181"/>
      <c r="AE203" s="306"/>
      <c r="AF203" s="306"/>
      <c r="AH203" s="305"/>
      <c r="AI203" s="306"/>
    </row>
    <row r="204" spans="1:35" s="262" customFormat="1" ht="19.5" hidden="1" customHeight="1">
      <c r="A204" s="303" t="e">
        <f>#REF!</f>
        <v>#REF!</v>
      </c>
      <c r="B204" s="304" t="e">
        <f>#REF!</f>
        <v>#REF!</v>
      </c>
      <c r="C204" s="961" t="e">
        <f>#REF!</f>
        <v>#REF!</v>
      </c>
      <c r="D204" s="961"/>
      <c r="E204" s="961"/>
      <c r="F204" s="961"/>
      <c r="G204" s="961"/>
      <c r="H204" s="181"/>
      <c r="AE204" s="306"/>
      <c r="AF204" s="306"/>
      <c r="AH204" s="305"/>
      <c r="AI204" s="306"/>
    </row>
    <row r="205" spans="1:35" s="262" customFormat="1" ht="19.5" hidden="1" customHeight="1">
      <c r="A205" s="303" t="e">
        <f>#REF!</f>
        <v>#REF!</v>
      </c>
      <c r="B205" s="304" t="e">
        <f>#REF!</f>
        <v>#REF!</v>
      </c>
      <c r="C205" s="961" t="e">
        <f>#REF!</f>
        <v>#REF!</v>
      </c>
      <c r="D205" s="961"/>
      <c r="E205" s="961"/>
      <c r="F205" s="961"/>
      <c r="G205" s="961"/>
      <c r="H205" s="181"/>
      <c r="AE205" s="306"/>
      <c r="AF205" s="306"/>
      <c r="AH205" s="305"/>
      <c r="AI205" s="306"/>
    </row>
    <row r="206" spans="1:35" s="262" customFormat="1" ht="19.5" hidden="1" customHeight="1">
      <c r="A206" s="303" t="e">
        <f>#REF!</f>
        <v>#REF!</v>
      </c>
      <c r="B206" s="304" t="e">
        <f>#REF!</f>
        <v>#REF!</v>
      </c>
      <c r="C206" s="961" t="e">
        <f>#REF!</f>
        <v>#REF!</v>
      </c>
      <c r="D206" s="961"/>
      <c r="E206" s="961"/>
      <c r="F206" s="961"/>
      <c r="G206" s="961"/>
      <c r="H206" s="181"/>
      <c r="AE206" s="306"/>
      <c r="AF206" s="306"/>
      <c r="AH206" s="305"/>
      <c r="AI206" s="306"/>
    </row>
    <row r="207" spans="1:35" s="262" customFormat="1" ht="19.5" hidden="1" customHeight="1">
      <c r="A207" s="303" t="e">
        <f>#REF!</f>
        <v>#REF!</v>
      </c>
      <c r="B207" s="304" t="e">
        <f>#REF!</f>
        <v>#REF!</v>
      </c>
      <c r="C207" s="961" t="e">
        <f>#REF!</f>
        <v>#REF!</v>
      </c>
      <c r="D207" s="961"/>
      <c r="E207" s="961"/>
      <c r="F207" s="961"/>
      <c r="G207" s="961"/>
      <c r="H207" s="181"/>
      <c r="AE207" s="306"/>
      <c r="AF207" s="306"/>
      <c r="AH207" s="305"/>
      <c r="AI207" s="306"/>
    </row>
    <row r="208" spans="1:35" s="262" customFormat="1" ht="19.5" hidden="1" customHeight="1">
      <c r="A208" s="303" t="e">
        <f>#REF!</f>
        <v>#REF!</v>
      </c>
      <c r="B208" s="304" t="e">
        <f>#REF!</f>
        <v>#REF!</v>
      </c>
      <c r="C208" s="961" t="e">
        <f>#REF!</f>
        <v>#REF!</v>
      </c>
      <c r="D208" s="961"/>
      <c r="E208" s="961"/>
      <c r="F208" s="961"/>
      <c r="G208" s="961"/>
      <c r="H208" s="181"/>
      <c r="AE208" s="306"/>
      <c r="AF208" s="306"/>
      <c r="AH208" s="305"/>
      <c r="AI208" s="306"/>
    </row>
    <row r="209" spans="1:35" s="262" customFormat="1" ht="19.5" hidden="1" customHeight="1">
      <c r="A209" s="314"/>
      <c r="B209" s="302" t="e">
        <f>#REF!</f>
        <v>#REF!</v>
      </c>
      <c r="C209" s="961" t="e">
        <f>#REF!</f>
        <v>#REF!</v>
      </c>
      <c r="D209" s="961"/>
      <c r="E209" s="961"/>
      <c r="F209" s="961"/>
      <c r="G209" s="961"/>
      <c r="H209" s="181"/>
      <c r="AE209" s="306"/>
      <c r="AF209" s="306"/>
      <c r="AH209" s="306"/>
      <c r="AI209" s="306"/>
    </row>
    <row r="210" spans="1:35" s="262" customFormat="1" ht="33" hidden="1" customHeight="1">
      <c r="A210" s="308" t="e">
        <f>#REF!</f>
        <v>#REF!</v>
      </c>
      <c r="B210" s="302" t="e">
        <f>#REF!</f>
        <v>#REF!</v>
      </c>
      <c r="C210" s="961"/>
      <c r="D210" s="961"/>
      <c r="E210" s="961"/>
      <c r="F210" s="961"/>
      <c r="G210" s="961"/>
      <c r="H210" s="181"/>
      <c r="AE210" s="306"/>
      <c r="AF210" s="306"/>
      <c r="AH210" s="306"/>
      <c r="AI210" s="306"/>
    </row>
    <row r="211" spans="1:35" s="262" customFormat="1" ht="33" hidden="1" customHeight="1">
      <c r="A211" s="303" t="e">
        <f>#REF!</f>
        <v>#REF!</v>
      </c>
      <c r="B211" s="304" t="e">
        <f>#REF!</f>
        <v>#REF!</v>
      </c>
      <c r="C211" s="961" t="e">
        <f>#REF!</f>
        <v>#REF!</v>
      </c>
      <c r="D211" s="961"/>
      <c r="E211" s="961"/>
      <c r="F211" s="961"/>
      <c r="G211" s="961"/>
      <c r="H211" s="181"/>
      <c r="AE211" s="306"/>
      <c r="AF211" s="306"/>
      <c r="AH211" s="305"/>
      <c r="AI211" s="306"/>
    </row>
    <row r="212" spans="1:35" s="262" customFormat="1" ht="19.5" hidden="1" customHeight="1">
      <c r="A212" s="303" t="e">
        <f>#REF!</f>
        <v>#REF!</v>
      </c>
      <c r="B212" s="304" t="e">
        <f>#REF!</f>
        <v>#REF!</v>
      </c>
      <c r="C212" s="961" t="e">
        <f>#REF!</f>
        <v>#REF!</v>
      </c>
      <c r="D212" s="961"/>
      <c r="E212" s="961"/>
      <c r="F212" s="961"/>
      <c r="G212" s="961"/>
      <c r="H212" s="181"/>
      <c r="AE212" s="306"/>
      <c r="AF212" s="306"/>
      <c r="AH212" s="305"/>
      <c r="AI212" s="306"/>
    </row>
    <row r="213" spans="1:35" s="262" customFormat="1" ht="19.5" hidden="1" customHeight="1">
      <c r="A213" s="303" t="e">
        <f>#REF!</f>
        <v>#REF!</v>
      </c>
      <c r="B213" s="304" t="e">
        <f>#REF!</f>
        <v>#REF!</v>
      </c>
      <c r="C213" s="961" t="e">
        <f>#REF!</f>
        <v>#REF!</v>
      </c>
      <c r="D213" s="961"/>
      <c r="E213" s="961"/>
      <c r="F213" s="961"/>
      <c r="G213" s="961"/>
      <c r="H213" s="181"/>
      <c r="AE213" s="306"/>
      <c r="AF213" s="306"/>
      <c r="AH213" s="305"/>
      <c r="AI213" s="306"/>
    </row>
    <row r="214" spans="1:35" s="262" customFormat="1" ht="19.5" hidden="1" customHeight="1">
      <c r="A214" s="314" t="e">
        <f>#REF!</f>
        <v>#REF!</v>
      </c>
      <c r="B214" s="302" t="e">
        <f>#REF!</f>
        <v>#REF!</v>
      </c>
      <c r="C214" s="961" t="e">
        <f>#REF!</f>
        <v>#REF!</v>
      </c>
      <c r="D214" s="961"/>
      <c r="E214" s="961"/>
      <c r="F214" s="961"/>
      <c r="G214" s="961"/>
      <c r="H214" s="181"/>
      <c r="AE214" s="306"/>
      <c r="AF214" s="306"/>
      <c r="AH214" s="306"/>
      <c r="AI214" s="306"/>
    </row>
    <row r="215" spans="1:35" s="262" customFormat="1" ht="33" hidden="1" customHeight="1">
      <c r="A215" s="308" t="e">
        <f>#REF!</f>
        <v>#REF!</v>
      </c>
      <c r="B215" s="302" t="e">
        <f>#REF!</f>
        <v>#REF!</v>
      </c>
      <c r="C215" s="961"/>
      <c r="D215" s="961"/>
      <c r="E215" s="961"/>
      <c r="F215" s="961"/>
      <c r="G215" s="961"/>
      <c r="H215" s="181"/>
      <c r="AE215" s="306"/>
      <c r="AF215" s="306"/>
      <c r="AH215" s="306"/>
      <c r="AI215" s="306"/>
    </row>
    <row r="216" spans="1:35" s="262" customFormat="1" ht="19.5" hidden="1" customHeight="1">
      <c r="A216" s="303" t="e">
        <f>#REF!</f>
        <v>#REF!</v>
      </c>
      <c r="B216" s="304" t="e">
        <f>#REF!</f>
        <v>#REF!</v>
      </c>
      <c r="C216" s="961" t="e">
        <f>#REF!</f>
        <v>#REF!</v>
      </c>
      <c r="D216" s="961"/>
      <c r="E216" s="961"/>
      <c r="F216" s="961"/>
      <c r="G216" s="961"/>
      <c r="H216" s="181"/>
      <c r="AE216" s="306"/>
      <c r="AF216" s="306"/>
      <c r="AH216" s="305"/>
      <c r="AI216" s="306"/>
    </row>
    <row r="217" spans="1:35" s="262" customFormat="1" ht="19.5" hidden="1" customHeight="1">
      <c r="A217" s="303" t="e">
        <f>#REF!</f>
        <v>#REF!</v>
      </c>
      <c r="B217" s="304" t="e">
        <f>#REF!</f>
        <v>#REF!</v>
      </c>
      <c r="C217" s="961" t="e">
        <f>#REF!</f>
        <v>#REF!</v>
      </c>
      <c r="D217" s="961"/>
      <c r="E217" s="961"/>
      <c r="F217" s="961"/>
      <c r="G217" s="961"/>
      <c r="H217" s="181"/>
      <c r="AE217" s="306"/>
      <c r="AF217" s="306"/>
      <c r="AH217" s="305"/>
      <c r="AI217" s="306"/>
    </row>
    <row r="218" spans="1:35" s="262" customFormat="1" ht="32.25" hidden="1" customHeight="1">
      <c r="A218" s="303" t="e">
        <f>#REF!</f>
        <v>#REF!</v>
      </c>
      <c r="B218" s="304" t="e">
        <f>#REF!</f>
        <v>#REF!</v>
      </c>
      <c r="C218" s="961" t="e">
        <f>#REF!</f>
        <v>#REF!</v>
      </c>
      <c r="D218" s="961"/>
      <c r="E218" s="961"/>
      <c r="F218" s="961"/>
      <c r="G218" s="961"/>
      <c r="H218" s="181"/>
      <c r="AE218" s="306"/>
      <c r="AF218" s="306"/>
      <c r="AH218" s="305"/>
      <c r="AI218" s="306"/>
    </row>
    <row r="219" spans="1:35" s="262" customFormat="1" ht="19.5" hidden="1" customHeight="1">
      <c r="A219" s="303" t="e">
        <f>#REF!</f>
        <v>#REF!</v>
      </c>
      <c r="B219" s="304" t="e">
        <f>#REF!</f>
        <v>#REF!</v>
      </c>
      <c r="C219" s="961" t="e">
        <f>#REF!</f>
        <v>#REF!</v>
      </c>
      <c r="D219" s="961"/>
      <c r="E219" s="961"/>
      <c r="F219" s="961"/>
      <c r="G219" s="961"/>
      <c r="H219" s="181"/>
      <c r="AE219" s="306"/>
      <c r="AF219" s="306"/>
      <c r="AH219" s="305"/>
      <c r="AI219" s="306"/>
    </row>
    <row r="220" spans="1:35" s="262" customFormat="1" ht="19.5" hidden="1" customHeight="1">
      <c r="A220" s="307"/>
      <c r="B220" s="302" t="e">
        <f>#REF!</f>
        <v>#REF!</v>
      </c>
      <c r="C220" s="961" t="e">
        <f>#REF!</f>
        <v>#REF!</v>
      </c>
      <c r="D220" s="961"/>
      <c r="E220" s="961"/>
      <c r="F220" s="961"/>
      <c r="G220" s="961"/>
      <c r="H220" s="183"/>
      <c r="AE220" s="306"/>
      <c r="AF220" s="306"/>
      <c r="AH220" s="306"/>
      <c r="AI220" s="306"/>
    </row>
    <row r="221" spans="1:35" s="262" customFormat="1" hidden="1">
      <c r="A221" s="310"/>
      <c r="B221" s="302" t="e">
        <f>#REF!</f>
        <v>#REF!</v>
      </c>
      <c r="C221" s="961" t="e">
        <f>#REF!</f>
        <v>#REF!</v>
      </c>
      <c r="D221" s="961"/>
      <c r="E221" s="961"/>
      <c r="F221" s="961"/>
      <c r="G221" s="961"/>
      <c r="H221" s="183"/>
      <c r="AE221" s="306"/>
      <c r="AF221" s="306"/>
      <c r="AH221" s="306"/>
      <c r="AI221" s="306"/>
    </row>
    <row r="222" spans="1:35" s="262" customFormat="1" ht="19.5" hidden="1" customHeight="1">
      <c r="A222" s="311"/>
      <c r="B222" s="302" t="e">
        <f>#REF!</f>
        <v>#REF!</v>
      </c>
      <c r="C222" s="961" t="e">
        <f>#REF!</f>
        <v>#REF!</v>
      </c>
      <c r="D222" s="961"/>
      <c r="E222" s="961"/>
      <c r="F222" s="961"/>
      <c r="G222" s="961"/>
      <c r="H222" s="183"/>
      <c r="AE222" s="306"/>
      <c r="AF222" s="306"/>
      <c r="AH222" s="306"/>
      <c r="AI222" s="306"/>
    </row>
    <row r="223" spans="1:35" s="179" customFormat="1">
      <c r="A223" s="225"/>
      <c r="B223" s="218"/>
      <c r="C223" s="962"/>
      <c r="D223" s="962"/>
      <c r="E223" s="962"/>
      <c r="F223" s="962"/>
      <c r="G223" s="962"/>
      <c r="H223" s="251"/>
      <c r="I223" s="262"/>
      <c r="J223" s="262"/>
      <c r="K223" s="262"/>
      <c r="L223" s="262"/>
    </row>
    <row r="224" spans="1:35" s="179" customFormat="1">
      <c r="A224" s="200"/>
      <c r="B224" s="188"/>
      <c r="C224" s="188"/>
      <c r="D224" s="188"/>
      <c r="E224" s="188"/>
      <c r="F224" s="188"/>
      <c r="G224" s="188"/>
      <c r="H224" s="251"/>
      <c r="I224" s="262"/>
      <c r="J224" s="262"/>
      <c r="K224" s="262"/>
      <c r="L224" s="262"/>
    </row>
    <row r="225" spans="1:12" s="179" customFormat="1">
      <c r="A225" s="200"/>
      <c r="B225" s="188"/>
      <c r="C225" s="188"/>
      <c r="D225" s="188"/>
      <c r="E225" s="188"/>
      <c r="F225" s="188"/>
      <c r="G225" s="188"/>
      <c r="H225" s="251"/>
      <c r="I225" s="262"/>
      <c r="J225" s="262"/>
      <c r="K225" s="262"/>
      <c r="L225" s="262"/>
    </row>
  </sheetData>
  <customSheetViews>
    <customSheetView guid="{987A3FAC-920D-4C0C-8129-D8F4AFD7E47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8"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55"/>
    <col min="2" max="2" width="26.875" style="456" customWidth="1"/>
    <col min="3" max="3" width="22.875" style="456" customWidth="1"/>
    <col min="4" max="5" width="15.625" style="456" customWidth="1"/>
    <col min="6" max="16384" width="9" style="276"/>
  </cols>
  <sheetData>
    <row r="1" spans="1:6">
      <c r="A1" s="443"/>
      <c r="B1" s="444"/>
      <c r="C1" s="444"/>
      <c r="D1" s="444"/>
      <c r="E1" s="444"/>
    </row>
    <row r="2" spans="1:6" ht="22.15" customHeight="1">
      <c r="A2" s="973" t="s">
        <v>228</v>
      </c>
      <c r="B2" s="973"/>
      <c r="C2" s="973"/>
      <c r="D2" s="973"/>
      <c r="E2" s="276"/>
    </row>
    <row r="3" spans="1:6">
      <c r="A3" s="443"/>
      <c r="B3" s="444"/>
      <c r="C3" s="444"/>
      <c r="D3" s="444"/>
      <c r="E3" s="444"/>
    </row>
    <row r="4" spans="1:6" ht="30">
      <c r="A4" s="445" t="s">
        <v>229</v>
      </c>
      <c r="B4" s="446" t="s">
        <v>230</v>
      </c>
      <c r="C4" s="445" t="s">
        <v>231</v>
      </c>
      <c r="D4" s="445" t="s">
        <v>232</v>
      </c>
      <c r="E4" s="445" t="s">
        <v>233</v>
      </c>
    </row>
    <row r="5" spans="1:6" ht="18" customHeight="1">
      <c r="A5" s="447" t="s">
        <v>234</v>
      </c>
      <c r="B5" s="447" t="s">
        <v>235</v>
      </c>
      <c r="C5" s="447" t="s">
        <v>236</v>
      </c>
      <c r="D5" s="447" t="s">
        <v>237</v>
      </c>
      <c r="E5" s="447" t="s">
        <v>238</v>
      </c>
    </row>
    <row r="6" spans="1:6" ht="45" customHeight="1">
      <c r="A6" s="448">
        <v>1</v>
      </c>
      <c r="B6" s="449"/>
      <c r="C6" s="450"/>
      <c r="D6" s="451"/>
      <c r="E6" s="452">
        <f t="shared" ref="E6:E15" si="0">C6*D6</f>
        <v>0</v>
      </c>
    </row>
    <row r="7" spans="1:6" ht="45" customHeight="1">
      <c r="A7" s="448">
        <v>2</v>
      </c>
      <c r="B7" s="449"/>
      <c r="C7" s="450"/>
      <c r="D7" s="451"/>
      <c r="E7" s="452">
        <f t="shared" si="0"/>
        <v>0</v>
      </c>
    </row>
    <row r="8" spans="1:6" ht="45" customHeight="1">
      <c r="A8" s="448">
        <v>3</v>
      </c>
      <c r="B8" s="449"/>
      <c r="C8" s="450"/>
      <c r="D8" s="451"/>
      <c r="E8" s="452">
        <f t="shared" si="0"/>
        <v>0</v>
      </c>
    </row>
    <row r="9" spans="1:6" ht="45" customHeight="1">
      <c r="A9" s="448">
        <v>4</v>
      </c>
      <c r="B9" s="449"/>
      <c r="C9" s="450"/>
      <c r="D9" s="451"/>
      <c r="E9" s="452">
        <f t="shared" si="0"/>
        <v>0</v>
      </c>
    </row>
    <row r="10" spans="1:6" ht="45" customHeight="1">
      <c r="A10" s="448">
        <v>5</v>
      </c>
      <c r="B10" s="449"/>
      <c r="C10" s="450"/>
      <c r="D10" s="451"/>
      <c r="E10" s="452">
        <f t="shared" si="0"/>
        <v>0</v>
      </c>
    </row>
    <row r="11" spans="1:6" ht="45" customHeight="1">
      <c r="A11" s="448">
        <v>6</v>
      </c>
      <c r="B11" s="449"/>
      <c r="C11" s="450"/>
      <c r="D11" s="451"/>
      <c r="E11" s="452">
        <f t="shared" si="0"/>
        <v>0</v>
      </c>
    </row>
    <row r="12" spans="1:6" ht="45" customHeight="1">
      <c r="A12" s="448">
        <v>7</v>
      </c>
      <c r="B12" s="449"/>
      <c r="C12" s="450"/>
      <c r="D12" s="451"/>
      <c r="E12" s="452">
        <f t="shared" si="0"/>
        <v>0</v>
      </c>
    </row>
    <row r="13" spans="1:6" ht="45" customHeight="1">
      <c r="A13" s="448">
        <v>8</v>
      </c>
      <c r="B13" s="449"/>
      <c r="C13" s="450"/>
      <c r="D13" s="451"/>
      <c r="E13" s="452">
        <f t="shared" si="0"/>
        <v>0</v>
      </c>
    </row>
    <row r="14" spans="1:6" ht="45" customHeight="1">
      <c r="A14" s="448">
        <v>9</v>
      </c>
      <c r="B14" s="449"/>
      <c r="C14" s="450"/>
      <c r="D14" s="451"/>
      <c r="E14" s="452">
        <f t="shared" si="0"/>
        <v>0</v>
      </c>
    </row>
    <row r="15" spans="1:6" ht="45" customHeight="1">
      <c r="A15" s="448">
        <v>10</v>
      </c>
      <c r="B15" s="449"/>
      <c r="C15" s="450"/>
      <c r="D15" s="451"/>
      <c r="E15" s="452">
        <f t="shared" si="0"/>
        <v>0</v>
      </c>
    </row>
    <row r="16" spans="1:6" ht="45" customHeight="1">
      <c r="A16" s="453"/>
      <c r="B16" s="454" t="s">
        <v>239</v>
      </c>
      <c r="C16" s="454"/>
      <c r="D16" s="454"/>
      <c r="E16" s="454">
        <f>SUM(E6:E15)</f>
        <v>0</v>
      </c>
      <c r="F16" s="263"/>
    </row>
    <row r="17" ht="30" customHeight="1"/>
    <row r="18" ht="30" customHeight="1"/>
    <row r="19" ht="30" customHeight="1"/>
    <row r="20" ht="30" customHeight="1"/>
    <row r="21" ht="30" customHeight="1"/>
  </sheetData>
  <customSheetViews>
    <customSheetView guid="{987A3FAC-920D-4C0C-8129-D8F4AFD7E477}" state="hidden">
      <selection activeCell="C8" sqref="C8"/>
      <pageMargins left="0" right="0" top="0" bottom="0" header="0" footer="0"/>
      <pageSetup orientation="portrait" r:id="rId1"/>
      <headerFooter alignWithMargins="0"/>
    </customSheetView>
    <customSheetView guid="{CB55CDDD-15EC-4265-9148-3411BBB26D54}" state="hidden">
      <selection activeCell="C8" sqref="C8"/>
      <pageMargins left="0" right="0" top="0" bottom="0" header="0" footer="0"/>
      <pageSetup orientation="portrait" r:id="rId2"/>
      <headerFooter alignWithMargins="0"/>
    </customSheetView>
    <customSheetView guid="{023E95C7-CD0A-46A1-945E-64751E02EBFE}" state="hidden">
      <selection activeCell="C8" sqref="C8"/>
      <pageMargins left="0" right="0" top="0" bottom="0" header="0" footer="0"/>
      <pageSetup orientation="portrait" r:id="rId3"/>
      <headerFooter alignWithMargins="0"/>
    </customSheetView>
    <customSheetView guid="{BB6473B7-092C-417E-97E7-ED0705AE17A0}" state="hidden">
      <selection activeCell="C8" sqref="C8"/>
      <pageMargins left="0" right="0" top="0" bottom="0" header="0" footer="0"/>
      <pageSetup orientation="portrait" r:id="rId4"/>
      <headerFooter alignWithMargins="0"/>
    </customSheetView>
    <customSheetView guid="{A41EE4DE-0D82-4A56-8210-F78316511D11}" state="hidden">
      <selection activeCell="C8" sqref="C8"/>
      <pageMargins left="0" right="0" top="0" bottom="0" header="0" footer="0"/>
      <pageSetup orientation="portrait" r:id="rId5"/>
      <headerFooter alignWithMargins="0"/>
    </customSheetView>
    <customSheetView guid="{1E0C44A1-9358-4FBD-8C2C-4DB661DA1476}" state="hidden">
      <selection activeCell="C8" sqref="C8"/>
      <pageMargins left="0" right="0" top="0" bottom="0" header="0" footer="0"/>
      <pageSetup orientation="portrait" r:id="rId6"/>
      <headerFooter alignWithMargins="0"/>
    </customSheetView>
    <customSheetView guid="{498493C3-769C-4143-9114-C68CD1D40B11}" state="hidden">
      <selection activeCell="C8" sqref="C8"/>
      <pageMargins left="0" right="0" top="0" bottom="0" header="0" footer="0"/>
      <pageSetup orientation="portrait" r:id="rId7"/>
      <headerFooter alignWithMargins="0"/>
    </customSheetView>
    <customSheetView guid="{C431BC99-7569-44AB-83F6-AB73BDED3783}" state="hidden">
      <selection activeCell="C8" sqref="C8"/>
      <pageMargins left="0" right="0" top="0" bottom="0" header="0" footer="0"/>
      <pageSetup orientation="portrait" r:id="rId8"/>
      <headerFooter alignWithMargins="0"/>
    </customSheetView>
    <customSheetView guid="{E97134B6-5E8D-4951-8DA0-73D065532361}" state="hidden">
      <selection activeCell="C8" sqref="C8"/>
      <pageMargins left="0" right="0" top="0" bottom="0" header="0" footer="0"/>
      <pageSetup orientation="portrait" r:id="rId9"/>
      <headerFooter alignWithMargins="0"/>
    </customSheetView>
    <customSheetView guid="{D0757F9E-DF41-4B40-A5E5-F4F8FDD8D61D}" state="hidden">
      <selection activeCell="C8" sqref="C8"/>
      <pageMargins left="0" right="0" top="0" bottom="0" header="0" footer="0"/>
      <pageSetup orientation="portrait" r:id="rId10"/>
      <headerFooter alignWithMargins="0"/>
    </customSheetView>
    <customSheetView guid="{EE46BCD1-F715-4FA9-A5FC-1B125AD601E0}">
      <selection activeCell="B6" sqref="B6:D15"/>
      <pageMargins left="0" right="0" top="0" bottom="0" header="0" footer="0"/>
      <pageSetup orientation="portrait" r:id="rId11"/>
      <headerFooter alignWithMargins="0"/>
    </customSheetView>
    <customSheetView guid="{4AA1107B-A795-4744-B566-827168772C7A}">
      <selection activeCell="B6" sqref="B6:D15"/>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9" sqref="B9"/>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6" sqref="B6:D15"/>
      <pageMargins left="0" right="0" top="0" bottom="0" header="0" footer="0"/>
      <pageSetup orientation="portrait" r:id="rId17"/>
      <headerFooter alignWithMargins="0"/>
    </customSheetView>
    <customSheetView guid="{7487ED9F-BBED-4B2A-9631-22F1A430946B}">
      <selection activeCell="B6" sqref="B6:D15"/>
      <pageMargins left="0" right="0" top="0" bottom="0" header="0" footer="0"/>
      <pageSetup orientation="portrait" r:id="rId18"/>
      <headerFooter alignWithMargins="0"/>
    </customSheetView>
    <customSheetView guid="{B3CE7B10-A914-4559-A6DA-AED8C22AFD6D}" state="hidden">
      <selection activeCell="C8" sqref="C8"/>
      <pageMargins left="0" right="0" top="0" bottom="0" header="0" footer="0"/>
      <pageSetup orientation="portrait" r:id="rId19"/>
      <headerFooter alignWithMargins="0"/>
    </customSheetView>
    <customSheetView guid="{D53177B2-31EC-4222-B97A-A37DCFD9E45B}" state="hidden">
      <selection activeCell="C8" sqref="C8"/>
      <pageMargins left="0" right="0" top="0" bottom="0" header="0" footer="0"/>
      <pageSetup orientation="portrait" r:id="rId20"/>
      <headerFooter alignWithMargins="0"/>
    </customSheetView>
    <customSheetView guid="{223BC0FC-814D-40F0-9795-CE82A16FF3A5}" state="hidden">
      <selection activeCell="C8" sqref="C8"/>
      <pageMargins left="0" right="0" top="0" bottom="0" header="0" footer="0"/>
      <pageSetup orientation="portrait" r:id="rId21"/>
      <headerFooter alignWithMargins="0"/>
    </customSheetView>
    <customSheetView guid="{B835C05C-B615-4DCB-982D-4519616B3CD8}" state="hidden">
      <selection activeCell="C8" sqref="C8"/>
      <pageMargins left="0" right="0" top="0" bottom="0" header="0" footer="0"/>
      <pageSetup orientation="portrait" r:id="rId22"/>
      <headerFooter alignWithMargins="0"/>
    </customSheetView>
    <customSheetView guid="{A34CC49F-E309-4C23-B4F6-1E3B307C10D1}" state="hidden">
      <selection activeCell="C8" sqref="C8"/>
      <pageMargins left="0" right="0" top="0" bottom="0" header="0" footer="0"/>
      <pageSetup orientation="portrait" r:id="rId23"/>
      <headerFooter alignWithMargins="0"/>
    </customSheetView>
    <customSheetView guid="{8909CFDD-4F29-4C72-886E-908773EE94A2}" state="hidden">
      <selection activeCell="C8" sqref="C8"/>
      <pageMargins left="0" right="0" top="0" bottom="0" header="0" footer="0"/>
      <pageSetup orientation="portrait" r:id="rId24"/>
      <headerFooter alignWithMargins="0"/>
    </customSheetView>
    <customSheetView guid="{D5F8AD2D-F014-4A7B-9CE7-589273BD9F11}" state="hidden">
      <selection activeCell="C8" sqref="C8"/>
      <pageMargins left="0" right="0" top="0" bottom="0" header="0" footer="0"/>
      <pageSetup orientation="portrait" r:id="rId25"/>
      <headerFooter alignWithMargins="0"/>
    </customSheetView>
    <customSheetView guid="{B79CB868-E256-4BC8-93B8-32C16DA3E61B}" state="hidden">
      <selection activeCell="C8" sqref="C8"/>
      <pageMargins left="0" right="0" top="0" bottom="0" header="0" footer="0"/>
      <pageSetup orientation="portrait" r:id="rId26"/>
      <headerFooter alignWithMargins="0"/>
    </customSheetView>
  </customSheetViews>
  <mergeCells count="1">
    <mergeCell ref="A2:D2"/>
  </mergeCells>
  <phoneticPr fontId="28" type="noConversion"/>
  <pageMargins left="0.75" right="0.75" top="0.65" bottom="1" header="0.5" footer="0.5"/>
  <pageSetup orientation="portrait" r:id="rId27"/>
  <headerFooter alignWithMargins="0"/>
  <drawing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55"/>
    <col min="2" max="2" width="26.875" style="456" customWidth="1"/>
    <col min="3" max="3" width="22.875" style="456" customWidth="1"/>
    <col min="4" max="5" width="15.625" style="456" customWidth="1"/>
    <col min="6" max="16384" width="9" style="276"/>
  </cols>
  <sheetData>
    <row r="1" spans="1:6">
      <c r="A1" s="443"/>
      <c r="B1" s="444"/>
      <c r="C1" s="444"/>
      <c r="D1" s="444"/>
      <c r="E1" s="444"/>
    </row>
    <row r="2" spans="1:6" ht="22.15" customHeight="1">
      <c r="A2" s="973" t="s">
        <v>240</v>
      </c>
      <c r="B2" s="973"/>
      <c r="C2" s="973"/>
      <c r="D2" s="974"/>
      <c r="E2"/>
    </row>
    <row r="3" spans="1:6">
      <c r="A3" s="443"/>
      <c r="B3" s="444"/>
      <c r="C3" s="444"/>
      <c r="D3" s="444"/>
      <c r="E3" s="444"/>
    </row>
    <row r="4" spans="1:6" ht="36" customHeight="1">
      <c r="A4" s="445" t="s">
        <v>229</v>
      </c>
      <c r="B4" s="446" t="s">
        <v>230</v>
      </c>
      <c r="C4" s="445" t="s">
        <v>241</v>
      </c>
      <c r="D4" s="445" t="s">
        <v>242</v>
      </c>
      <c r="E4" s="445" t="s">
        <v>243</v>
      </c>
    </row>
    <row r="5" spans="1:6" ht="18" customHeight="1">
      <c r="A5" s="447" t="s">
        <v>234</v>
      </c>
      <c r="B5" s="447" t="s">
        <v>235</v>
      </c>
      <c r="C5" s="447" t="s">
        <v>236</v>
      </c>
      <c r="D5" s="447" t="s">
        <v>237</v>
      </c>
      <c r="E5" s="447" t="s">
        <v>238</v>
      </c>
    </row>
    <row r="6" spans="1:6" ht="45" customHeight="1">
      <c r="A6" s="448">
        <v>1</v>
      </c>
      <c r="B6" s="449"/>
      <c r="C6" s="450"/>
      <c r="D6" s="451"/>
      <c r="E6" s="452">
        <f>C6*D6</f>
        <v>0</v>
      </c>
    </row>
    <row r="7" spans="1:6" ht="45" customHeight="1">
      <c r="A7" s="448">
        <v>2</v>
      </c>
      <c r="B7" s="449"/>
      <c r="C7" s="450"/>
      <c r="D7" s="451"/>
      <c r="E7" s="452">
        <f t="shared" ref="E7:E15" si="0">C7*D7</f>
        <v>0</v>
      </c>
    </row>
    <row r="8" spans="1:6" ht="45" customHeight="1">
      <c r="A8" s="448">
        <v>3</v>
      </c>
      <c r="B8" s="449"/>
      <c r="C8" s="450"/>
      <c r="D8" s="451"/>
      <c r="E8" s="452">
        <f t="shared" si="0"/>
        <v>0</v>
      </c>
    </row>
    <row r="9" spans="1:6" ht="45" customHeight="1">
      <c r="A9" s="448">
        <v>4</v>
      </c>
      <c r="B9" s="449"/>
      <c r="C9" s="450"/>
      <c r="D9" s="451"/>
      <c r="E9" s="452">
        <f t="shared" si="0"/>
        <v>0</v>
      </c>
    </row>
    <row r="10" spans="1:6" ht="45" customHeight="1">
      <c r="A10" s="448">
        <v>5</v>
      </c>
      <c r="B10" s="449"/>
      <c r="C10" s="450"/>
      <c r="D10" s="451"/>
      <c r="E10" s="452">
        <f t="shared" si="0"/>
        <v>0</v>
      </c>
    </row>
    <row r="11" spans="1:6" ht="45" customHeight="1">
      <c r="A11" s="448">
        <v>6</v>
      </c>
      <c r="B11" s="449"/>
      <c r="C11" s="450"/>
      <c r="D11" s="451"/>
      <c r="E11" s="452">
        <f t="shared" si="0"/>
        <v>0</v>
      </c>
    </row>
    <row r="12" spans="1:6" ht="45" customHeight="1">
      <c r="A12" s="448">
        <v>7</v>
      </c>
      <c r="B12" s="449"/>
      <c r="C12" s="450"/>
      <c r="D12" s="451"/>
      <c r="E12" s="452">
        <f t="shared" si="0"/>
        <v>0</v>
      </c>
    </row>
    <row r="13" spans="1:6" ht="45" customHeight="1">
      <c r="A13" s="448">
        <v>8</v>
      </c>
      <c r="B13" s="449"/>
      <c r="C13" s="450"/>
      <c r="D13" s="451"/>
      <c r="E13" s="452">
        <f t="shared" si="0"/>
        <v>0</v>
      </c>
    </row>
    <row r="14" spans="1:6" ht="45" customHeight="1">
      <c r="A14" s="448">
        <v>9</v>
      </c>
      <c r="B14" s="449"/>
      <c r="C14" s="450"/>
      <c r="D14" s="451"/>
      <c r="E14" s="452">
        <f t="shared" si="0"/>
        <v>0</v>
      </c>
    </row>
    <row r="15" spans="1:6" ht="45" customHeight="1">
      <c r="A15" s="448">
        <v>10</v>
      </c>
      <c r="B15" s="449"/>
      <c r="C15" s="450"/>
      <c r="D15" s="451"/>
      <c r="E15" s="452">
        <f t="shared" si="0"/>
        <v>0</v>
      </c>
    </row>
    <row r="16" spans="1:6" ht="45" customHeight="1">
      <c r="A16" s="453"/>
      <c r="B16" s="454" t="s">
        <v>239</v>
      </c>
      <c r="C16" s="454"/>
      <c r="D16" s="454"/>
      <c r="E16" s="454">
        <f>SUM(E6:E15)</f>
        <v>0</v>
      </c>
      <c r="F16" s="263"/>
    </row>
    <row r="17" ht="30" customHeight="1"/>
    <row r="18" ht="30" customHeight="1"/>
    <row r="19" ht="30" customHeight="1"/>
    <row r="20" ht="30" customHeight="1"/>
    <row r="21" ht="30" customHeight="1"/>
  </sheetData>
  <customSheetViews>
    <customSheetView guid="{987A3FAC-920D-4C0C-8129-D8F4AFD7E477}" state="hidden">
      <selection activeCell="B6" sqref="B6"/>
      <pageMargins left="0" right="0" top="0" bottom="0" header="0" footer="0"/>
      <pageSetup orientation="portrait" r:id="rId1"/>
      <headerFooter alignWithMargins="0"/>
    </customSheetView>
    <customSheetView guid="{CB55CDDD-15EC-4265-9148-3411BBB26D54}" state="hidden">
      <selection activeCell="B6" sqref="B6"/>
      <pageMargins left="0" right="0" top="0" bottom="0" header="0" footer="0"/>
      <pageSetup orientation="portrait" r:id="rId2"/>
      <headerFooter alignWithMargins="0"/>
    </customSheetView>
    <customSheetView guid="{023E95C7-CD0A-46A1-945E-64751E02EBFE}" state="hidden">
      <selection activeCell="B6" sqref="B6"/>
      <pageMargins left="0" right="0" top="0" bottom="0" header="0" footer="0"/>
      <pageSetup orientation="portrait" r:id="rId3"/>
      <headerFooter alignWithMargins="0"/>
    </customSheetView>
    <customSheetView guid="{BB6473B7-092C-417E-97E7-ED0705AE17A0}" state="hidden">
      <selection activeCell="B6" sqref="B6"/>
      <pageMargins left="0" right="0" top="0" bottom="0" header="0" footer="0"/>
      <pageSetup orientation="portrait" r:id="rId4"/>
      <headerFooter alignWithMargins="0"/>
    </customSheetView>
    <customSheetView guid="{A41EE4DE-0D82-4A56-8210-F78316511D11}" state="hidden">
      <selection activeCell="B6" sqref="B6"/>
      <pageMargins left="0" right="0" top="0" bottom="0" header="0" footer="0"/>
      <pageSetup orientation="portrait" r:id="rId5"/>
      <headerFooter alignWithMargins="0"/>
    </customSheetView>
    <customSheetView guid="{1E0C44A1-9358-4FBD-8C2C-4DB661DA1476}" state="hidden">
      <selection activeCell="B6" sqref="B6"/>
      <pageMargins left="0" right="0" top="0" bottom="0" header="0" footer="0"/>
      <pageSetup orientation="portrait" r:id="rId6"/>
      <headerFooter alignWithMargins="0"/>
    </customSheetView>
    <customSheetView guid="{498493C3-769C-4143-9114-C68CD1D40B11}" state="hidden">
      <selection activeCell="B6" sqref="B6"/>
      <pageMargins left="0" right="0" top="0" bottom="0" header="0" footer="0"/>
      <pageSetup orientation="portrait" r:id="rId7"/>
      <headerFooter alignWithMargins="0"/>
    </customSheetView>
    <customSheetView guid="{C431BC99-7569-44AB-83F6-AB73BDED3783}" state="hidden">
      <selection activeCell="B6" sqref="B6"/>
      <pageMargins left="0" right="0" top="0" bottom="0" header="0" footer="0"/>
      <pageSetup orientation="portrait" r:id="rId8"/>
      <headerFooter alignWithMargins="0"/>
    </customSheetView>
    <customSheetView guid="{E97134B6-5E8D-4951-8DA0-73D065532361}" state="hidden">
      <selection activeCell="B6" sqref="B6"/>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election activeCell="G8" sqref="G8"/>
      <pageMargins left="0" right="0" top="0" bottom="0" header="0" footer="0"/>
      <pageSetup orientation="portrait" r:id="rId11"/>
      <headerFooter alignWithMargins="0"/>
    </customSheetView>
    <customSheetView guid="{4AA1107B-A795-4744-B566-827168772C7A}" topLeftCell="A10">
      <selection activeCell="G8" sqref="G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11" sqref="B11"/>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10">
      <selection activeCell="G8" sqref="G8"/>
      <pageMargins left="0" right="0" top="0" bottom="0" header="0" footer="0"/>
      <pageSetup orientation="portrait" r:id="rId17"/>
      <headerFooter alignWithMargins="0"/>
    </customSheetView>
    <customSheetView guid="{7487ED9F-BBED-4B2A-9631-22F1A430946B}" topLeftCell="A10">
      <selection activeCell="G8" sqref="G8"/>
      <pageMargins left="0" right="0" top="0" bottom="0" header="0" footer="0"/>
      <pageSetup orientation="portrait" r:id="rId18"/>
      <headerFooter alignWithMargins="0"/>
    </customSheetView>
    <customSheetView guid="{B3CE7B10-A914-4559-A6DA-AED8C22AFD6D}" state="hidden">
      <selection activeCell="B6" sqref="B6"/>
      <pageMargins left="0" right="0" top="0" bottom="0" header="0" footer="0"/>
      <pageSetup orientation="portrait" r:id="rId19"/>
      <headerFooter alignWithMargins="0"/>
    </customSheetView>
    <customSheetView guid="{D53177B2-31EC-4222-B97A-A37DCFD9E45B}" state="hidden">
      <selection activeCell="B6" sqref="B6"/>
      <pageMargins left="0" right="0" top="0" bottom="0" header="0" footer="0"/>
      <pageSetup orientation="portrait" r:id="rId20"/>
      <headerFooter alignWithMargins="0"/>
    </customSheetView>
    <customSheetView guid="{223BC0FC-814D-40F0-9795-CE82A16FF3A5}" state="hidden">
      <selection activeCell="B6" sqref="B6"/>
      <pageMargins left="0" right="0" top="0" bottom="0" header="0" footer="0"/>
      <pageSetup orientation="portrait" r:id="rId21"/>
      <headerFooter alignWithMargins="0"/>
    </customSheetView>
    <customSheetView guid="{B835C05C-B615-4DCB-982D-4519616B3CD8}" state="hidden">
      <selection activeCell="B6" sqref="B6"/>
      <pageMargins left="0" right="0" top="0" bottom="0" header="0" footer="0"/>
      <pageSetup orientation="portrait" r:id="rId22"/>
      <headerFooter alignWithMargins="0"/>
    </customSheetView>
    <customSheetView guid="{A34CC49F-E309-4C23-B4F6-1E3B307C10D1}" state="hidden">
      <selection activeCell="B6" sqref="B6"/>
      <pageMargins left="0" right="0" top="0" bottom="0" header="0" footer="0"/>
      <pageSetup orientation="portrait" r:id="rId23"/>
      <headerFooter alignWithMargins="0"/>
    </customSheetView>
    <customSheetView guid="{8909CFDD-4F29-4C72-886E-908773EE94A2}" state="hidden">
      <selection activeCell="B6" sqref="B6"/>
      <pageMargins left="0" right="0" top="0" bottom="0" header="0" footer="0"/>
      <pageSetup orientation="portrait" r:id="rId24"/>
      <headerFooter alignWithMargins="0"/>
    </customSheetView>
    <customSheetView guid="{D5F8AD2D-F014-4A7B-9CE7-589273BD9F11}" state="hidden">
      <selection activeCell="B6" sqref="B6"/>
      <pageMargins left="0" right="0" top="0" bottom="0" header="0" footer="0"/>
      <pageSetup orientation="portrait" r:id="rId25"/>
      <headerFooter alignWithMargins="0"/>
    </customSheetView>
    <customSheetView guid="{B79CB868-E256-4BC8-93B8-32C16DA3E61B}" state="hidden">
      <selection activeCell="B6" sqref="B6"/>
      <pageMargins left="0" right="0" top="0" bottom="0" header="0" footer="0"/>
      <pageSetup orientation="portrait" r:id="rId26"/>
      <headerFooter alignWithMargins="0"/>
    </customSheetView>
  </customSheetViews>
  <mergeCells count="1">
    <mergeCell ref="A2:D2"/>
  </mergeCells>
  <phoneticPr fontId="28" type="noConversion"/>
  <pageMargins left="0.75" right="0.75" top="0.65" bottom="1" header="0.5" footer="0.5"/>
  <pageSetup orientation="portrait" r:id="rId27"/>
  <headerFooter alignWithMargins="0"/>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55" customWidth="1"/>
    <col min="2" max="4" width="20.625" style="456" customWidth="1"/>
    <col min="5" max="5" width="9.625" style="456" customWidth="1"/>
    <col min="6" max="6" width="12.625" style="456" customWidth="1"/>
    <col min="7" max="16384" width="9" style="276"/>
  </cols>
  <sheetData>
    <row r="1" spans="1:7">
      <c r="A1" s="443"/>
      <c r="B1" s="444"/>
      <c r="C1" s="444"/>
      <c r="D1" s="444"/>
      <c r="E1" s="444"/>
      <c r="F1" s="444"/>
    </row>
    <row r="2" spans="1:7" ht="22.15" customHeight="1">
      <c r="A2" s="973" t="s">
        <v>244</v>
      </c>
      <c r="B2" s="973"/>
      <c r="C2" s="973"/>
      <c r="D2" s="973"/>
      <c r="E2" s="974"/>
      <c r="F2" s="276"/>
    </row>
    <row r="3" spans="1:7">
      <c r="A3" s="443"/>
      <c r="B3" s="444"/>
      <c r="C3" s="444"/>
      <c r="D3" s="444"/>
      <c r="E3" s="444"/>
      <c r="F3" s="444"/>
    </row>
    <row r="4" spans="1:7" ht="53.25" customHeight="1">
      <c r="A4" s="445" t="s">
        <v>229</v>
      </c>
      <c r="B4" s="446" t="s">
        <v>230</v>
      </c>
      <c r="C4" s="445" t="s">
        <v>245</v>
      </c>
      <c r="D4" s="445" t="s">
        <v>246</v>
      </c>
      <c r="E4" s="445" t="s">
        <v>247</v>
      </c>
      <c r="F4" s="445" t="s">
        <v>248</v>
      </c>
    </row>
    <row r="5" spans="1:7" ht="18" customHeight="1">
      <c r="A5" s="447" t="s">
        <v>234</v>
      </c>
      <c r="B5" s="447" t="s">
        <v>235</v>
      </c>
      <c r="C5" s="447" t="s">
        <v>236</v>
      </c>
      <c r="D5" s="447" t="s">
        <v>237</v>
      </c>
      <c r="E5" s="457" t="s">
        <v>249</v>
      </c>
      <c r="F5" s="447" t="s">
        <v>250</v>
      </c>
    </row>
    <row r="6" spans="1:7" ht="45" customHeight="1">
      <c r="A6" s="448">
        <v>1</v>
      </c>
      <c r="B6" s="449"/>
      <c r="C6" s="450"/>
      <c r="D6" s="450"/>
      <c r="E6" s="451"/>
      <c r="F6" s="452">
        <f>C6*E6</f>
        <v>0</v>
      </c>
    </row>
    <row r="7" spans="1:7" ht="45" customHeight="1">
      <c r="A7" s="448">
        <v>2</v>
      </c>
      <c r="B7" s="449"/>
      <c r="C7" s="450"/>
      <c r="D7" s="450"/>
      <c r="E7" s="451"/>
      <c r="F7" s="452">
        <f t="shared" ref="F7:F15" si="0">C7*E7</f>
        <v>0</v>
      </c>
    </row>
    <row r="8" spans="1:7" ht="45" customHeight="1">
      <c r="A8" s="448">
        <v>3</v>
      </c>
      <c r="B8" s="449"/>
      <c r="C8" s="450"/>
      <c r="D8" s="450"/>
      <c r="E8" s="451"/>
      <c r="F8" s="452">
        <f t="shared" si="0"/>
        <v>0</v>
      </c>
    </row>
    <row r="9" spans="1:7" ht="45" customHeight="1">
      <c r="A9" s="448">
        <v>4</v>
      </c>
      <c r="B9" s="449"/>
      <c r="C9" s="450"/>
      <c r="D9" s="450"/>
      <c r="E9" s="451"/>
      <c r="F9" s="452">
        <f t="shared" si="0"/>
        <v>0</v>
      </c>
    </row>
    <row r="10" spans="1:7" ht="45" customHeight="1">
      <c r="A10" s="448">
        <v>5</v>
      </c>
      <c r="B10" s="449"/>
      <c r="C10" s="450"/>
      <c r="D10" s="450"/>
      <c r="E10" s="451"/>
      <c r="F10" s="452">
        <f t="shared" si="0"/>
        <v>0</v>
      </c>
    </row>
    <row r="11" spans="1:7" ht="45" customHeight="1">
      <c r="A11" s="448">
        <v>6</v>
      </c>
      <c r="B11" s="449"/>
      <c r="C11" s="450"/>
      <c r="D11" s="450"/>
      <c r="E11" s="451"/>
      <c r="F11" s="452">
        <f t="shared" si="0"/>
        <v>0</v>
      </c>
    </row>
    <row r="12" spans="1:7" ht="45" customHeight="1">
      <c r="A12" s="448">
        <v>7</v>
      </c>
      <c r="B12" s="449"/>
      <c r="C12" s="450"/>
      <c r="D12" s="450"/>
      <c r="E12" s="451"/>
      <c r="F12" s="452">
        <f t="shared" si="0"/>
        <v>0</v>
      </c>
    </row>
    <row r="13" spans="1:7" ht="45" customHeight="1">
      <c r="A13" s="448">
        <v>8</v>
      </c>
      <c r="B13" s="449"/>
      <c r="C13" s="450"/>
      <c r="D13" s="450"/>
      <c r="E13" s="451"/>
      <c r="F13" s="452">
        <f t="shared" si="0"/>
        <v>0</v>
      </c>
    </row>
    <row r="14" spans="1:7" ht="45" customHeight="1">
      <c r="A14" s="448">
        <v>9</v>
      </c>
      <c r="B14" s="449"/>
      <c r="C14" s="450"/>
      <c r="D14" s="450"/>
      <c r="E14" s="451"/>
      <c r="F14" s="452">
        <f t="shared" si="0"/>
        <v>0</v>
      </c>
    </row>
    <row r="15" spans="1:7" ht="45" customHeight="1">
      <c r="A15" s="448">
        <v>10</v>
      </c>
      <c r="B15" s="449"/>
      <c r="C15" s="450"/>
      <c r="D15" s="450"/>
      <c r="E15" s="451"/>
      <c r="F15" s="452">
        <f t="shared" si="0"/>
        <v>0</v>
      </c>
    </row>
    <row r="16" spans="1:7" ht="45" customHeight="1">
      <c r="A16" s="453"/>
      <c r="B16" s="454" t="s">
        <v>239</v>
      </c>
      <c r="C16" s="454"/>
      <c r="D16" s="454"/>
      <c r="E16" s="454"/>
      <c r="F16" s="454">
        <f>SUM(F6:F15)</f>
        <v>0</v>
      </c>
      <c r="G16" s="263"/>
    </row>
    <row r="17" ht="30" customHeight="1"/>
    <row r="18" ht="30" customHeight="1"/>
    <row r="19" ht="30" customHeight="1"/>
    <row r="20" ht="30" customHeight="1"/>
    <row r="21" ht="30" customHeight="1"/>
  </sheetData>
  <customSheetViews>
    <customSheetView guid="{987A3FAC-920D-4C0C-8129-D8F4AFD7E477}" state="hidden">
      <selection activeCell="E8" sqref="E8"/>
      <pageMargins left="0" right="0" top="0" bottom="0" header="0" footer="0"/>
      <pageSetup orientation="portrait" r:id="rId1"/>
      <headerFooter alignWithMargins="0"/>
    </customSheetView>
    <customSheetView guid="{CB55CDDD-15EC-4265-9148-3411BBB26D54}" state="hidden">
      <selection activeCell="E8" sqref="E8"/>
      <pageMargins left="0" right="0" top="0" bottom="0" header="0" footer="0"/>
      <pageSetup orientation="portrait" r:id="rId2"/>
      <headerFooter alignWithMargins="0"/>
    </customSheetView>
    <customSheetView guid="{023E95C7-CD0A-46A1-945E-64751E02EBFE}" state="hidden">
      <selection activeCell="E8" sqref="E8"/>
      <pageMargins left="0" right="0" top="0" bottom="0" header="0" footer="0"/>
      <pageSetup orientation="portrait" r:id="rId3"/>
      <headerFooter alignWithMargins="0"/>
    </customSheetView>
    <customSheetView guid="{BB6473B7-092C-417E-97E7-ED0705AE17A0}" state="hidden">
      <selection activeCell="E8" sqref="E8"/>
      <pageMargins left="0" right="0" top="0" bottom="0" header="0" footer="0"/>
      <pageSetup orientation="portrait" r:id="rId4"/>
      <headerFooter alignWithMargins="0"/>
    </customSheetView>
    <customSheetView guid="{A41EE4DE-0D82-4A56-8210-F78316511D11}" state="hidden">
      <selection activeCell="E8" sqref="E8"/>
      <pageMargins left="0" right="0" top="0" bottom="0" header="0" footer="0"/>
      <pageSetup orientation="portrait" r:id="rId5"/>
      <headerFooter alignWithMargins="0"/>
    </customSheetView>
    <customSheetView guid="{1E0C44A1-9358-4FBD-8C2C-4DB661DA1476}" state="hidden">
      <selection activeCell="E8" sqref="E8"/>
      <pageMargins left="0" right="0" top="0" bottom="0" header="0" footer="0"/>
      <pageSetup orientation="portrait" r:id="rId6"/>
      <headerFooter alignWithMargins="0"/>
    </customSheetView>
    <customSheetView guid="{498493C3-769C-4143-9114-C68CD1D40B11}" state="hidden">
      <selection activeCell="E8" sqref="E8"/>
      <pageMargins left="0" right="0" top="0" bottom="0" header="0" footer="0"/>
      <pageSetup orientation="portrait" r:id="rId7"/>
      <headerFooter alignWithMargins="0"/>
    </customSheetView>
    <customSheetView guid="{C431BC99-7569-44AB-83F6-AB73BDED3783}" state="hidden">
      <selection activeCell="E8" sqref="E8"/>
      <pageMargins left="0" right="0" top="0" bottom="0" header="0" footer="0"/>
      <pageSetup orientation="portrait" r:id="rId8"/>
      <headerFooter alignWithMargins="0"/>
    </customSheetView>
    <customSheetView guid="{E97134B6-5E8D-4951-8DA0-73D065532361}" state="hidden">
      <selection activeCell="E8" sqref="E8"/>
      <pageMargins left="0" right="0" top="0" bottom="0" header="0" footer="0"/>
      <pageSetup orientation="portrait" r:id="rId9"/>
      <headerFooter alignWithMargins="0"/>
    </customSheetView>
    <customSheetView guid="{D0757F9E-DF41-4B40-A5E5-F4F8FDD8D61D}" state="hidden">
      <selection activeCell="E8" sqref="E8"/>
      <pageMargins left="0" right="0" top="0" bottom="0" header="0" footer="0"/>
      <pageSetup orientation="portrait" r:id="rId10"/>
      <headerFooter alignWithMargins="0"/>
    </customSheetView>
    <customSheetView guid="{EE46BCD1-F715-4FA9-A5FC-1B125AD601E0}">
      <selection activeCell="E8" sqref="E8"/>
      <pageMargins left="0" right="0" top="0" bottom="0" header="0" footer="0"/>
      <pageSetup orientation="portrait" r:id="rId11"/>
      <headerFooter alignWithMargins="0"/>
    </customSheetView>
    <customSheetView guid="{4AA1107B-A795-4744-B566-827168772C7A}">
      <selection activeCell="E8" sqref="E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6" sqref="B6"/>
      <pageMargins left="0" right="0" top="0" bottom="0" header="0" footer="0"/>
      <pageSetup orientation="portrait" r:id="rId14"/>
      <headerFooter alignWithMargins="0"/>
    </customSheetView>
    <customSheetView guid="{27A45B7A-04F2-4516-B80B-5ED0825D4ED3}" scale="70">
      <selection activeCell="C6" sqref="C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9" sqref="B9"/>
      <pageMargins left="0" right="0" top="0" bottom="0" header="0" footer="0"/>
      <pageSetup orientation="portrait" r:id="rId17"/>
      <headerFooter alignWithMargins="0"/>
    </customSheetView>
    <customSheetView guid="{7487ED9F-BBED-4B2A-9631-22F1A430946B}">
      <selection activeCell="E8" sqref="E8"/>
      <pageMargins left="0" right="0" top="0" bottom="0" header="0" footer="0"/>
      <pageSetup orientation="portrait" r:id="rId18"/>
      <headerFooter alignWithMargins="0"/>
    </customSheetView>
    <customSheetView guid="{B3CE7B10-A914-4559-A6DA-AED8C22AFD6D}" state="hidden">
      <selection activeCell="E8" sqref="E8"/>
      <pageMargins left="0" right="0" top="0" bottom="0" header="0" footer="0"/>
      <pageSetup orientation="portrait" r:id="rId19"/>
      <headerFooter alignWithMargins="0"/>
    </customSheetView>
    <customSheetView guid="{D53177B2-31EC-4222-B97A-A37DCFD9E45B}" state="hidden">
      <selection activeCell="E8" sqref="E8"/>
      <pageMargins left="0" right="0" top="0" bottom="0" header="0" footer="0"/>
      <pageSetup orientation="portrait" r:id="rId20"/>
      <headerFooter alignWithMargins="0"/>
    </customSheetView>
    <customSheetView guid="{223BC0FC-814D-40F0-9795-CE82A16FF3A5}" state="hidden">
      <selection activeCell="E8" sqref="E8"/>
      <pageMargins left="0" right="0" top="0" bottom="0" header="0" footer="0"/>
      <pageSetup orientation="portrait" r:id="rId21"/>
      <headerFooter alignWithMargins="0"/>
    </customSheetView>
    <customSheetView guid="{B835C05C-B615-4DCB-982D-4519616B3CD8}" state="hidden">
      <selection activeCell="E8" sqref="E8"/>
      <pageMargins left="0" right="0" top="0" bottom="0" header="0" footer="0"/>
      <pageSetup orientation="portrait" r:id="rId22"/>
      <headerFooter alignWithMargins="0"/>
    </customSheetView>
    <customSheetView guid="{A34CC49F-E309-4C23-B4F6-1E3B307C10D1}" state="hidden">
      <selection activeCell="E8" sqref="E8"/>
      <pageMargins left="0" right="0" top="0" bottom="0" header="0" footer="0"/>
      <pageSetup orientation="portrait" r:id="rId23"/>
      <headerFooter alignWithMargins="0"/>
    </customSheetView>
    <customSheetView guid="{8909CFDD-4F29-4C72-886E-908773EE94A2}" state="hidden">
      <selection activeCell="E8" sqref="E8"/>
      <pageMargins left="0" right="0" top="0" bottom="0" header="0" footer="0"/>
      <pageSetup orientation="portrait" r:id="rId24"/>
      <headerFooter alignWithMargins="0"/>
    </customSheetView>
    <customSheetView guid="{D5F8AD2D-F014-4A7B-9CE7-589273BD9F11}" state="hidden">
      <selection activeCell="E8" sqref="E8"/>
      <pageMargins left="0" right="0" top="0" bottom="0" header="0" footer="0"/>
      <pageSetup orientation="portrait" r:id="rId25"/>
      <headerFooter alignWithMargins="0"/>
    </customSheetView>
    <customSheetView guid="{B79CB868-E256-4BC8-93B8-32C16DA3E61B}" state="hidden">
      <selection activeCell="E8" sqref="E8"/>
      <pageMargins left="0" right="0" top="0" bottom="0" header="0" footer="0"/>
      <pageSetup orientation="portrait" r:id="rId26"/>
      <headerFooter alignWithMargins="0"/>
    </customSheetView>
  </customSheetViews>
  <mergeCells count="1">
    <mergeCell ref="A2:E2"/>
  </mergeCells>
  <phoneticPr fontId="28" type="noConversion"/>
  <pageMargins left="0.75" right="0.62" top="0.65" bottom="1" header="0.5" footer="0.5"/>
  <pageSetup orientation="portrait" r:id="rId27"/>
  <headerFooter alignWithMargins="0"/>
  <drawing r:id="rId2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opLeftCell="A31" zoomScaleNormal="100" zoomScaleSheetLayoutView="100" workbookViewId="0">
      <selection activeCell="P7" sqref="P7"/>
    </sheetView>
  </sheetViews>
  <sheetFormatPr defaultColWidth="8" defaultRowHeight="16.5"/>
  <cols>
    <col min="1" max="1" width="10.375" style="400" customWidth="1"/>
    <col min="2" max="2" width="9.375" style="402" customWidth="1"/>
    <col min="3" max="3" width="12.875" style="400" customWidth="1"/>
    <col min="4" max="4" width="18.125" style="400" customWidth="1"/>
    <col min="5" max="5" width="19.375" style="400" customWidth="1"/>
    <col min="6" max="6" width="29" style="400" customWidth="1"/>
    <col min="7" max="8" width="8" style="400" hidden="1" customWidth="1"/>
    <col min="9" max="11" width="8" style="399" hidden="1" customWidth="1"/>
    <col min="12" max="24" width="8" style="399" customWidth="1"/>
    <col min="25" max="27" width="8" style="399" hidden="1" customWidth="1"/>
    <col min="28" max="28" width="17.5" style="399" hidden="1" customWidth="1"/>
    <col min="29" max="29" width="12.125" style="399" hidden="1" customWidth="1"/>
    <col min="30" max="30" width="8" style="397" hidden="1" customWidth="1"/>
    <col min="31" max="31" width="8" style="398" hidden="1" customWidth="1"/>
    <col min="32" max="32" width="12" style="398" hidden="1" customWidth="1"/>
    <col min="33" max="35" width="8" style="397" hidden="1" customWidth="1"/>
    <col min="36" max="36" width="9.125" style="397" hidden="1" customWidth="1"/>
    <col min="37" max="40" width="8" style="397" hidden="1" customWidth="1"/>
    <col min="41" max="41" width="8" style="397" customWidth="1"/>
    <col min="42" max="16384" width="8" style="399"/>
  </cols>
  <sheetData>
    <row r="1" spans="1:36" ht="17.25">
      <c r="A1" s="392" t="str">
        <f>Cover!B3</f>
        <v xml:space="preserve">CC/NT/W-MISC/DOM/T00/25/07704	
</v>
      </c>
      <c r="B1" s="392"/>
      <c r="C1" s="393"/>
      <c r="D1" s="393"/>
      <c r="E1" s="393"/>
      <c r="F1" s="394" t="s">
        <v>251</v>
      </c>
      <c r="G1" s="395"/>
      <c r="H1" s="395"/>
      <c r="I1" s="396"/>
      <c r="J1" s="396"/>
      <c r="K1" s="396"/>
      <c r="L1" s="396"/>
      <c r="M1" s="396"/>
      <c r="N1" s="396"/>
      <c r="O1" s="396"/>
      <c r="P1" s="396"/>
      <c r="Q1" s="396"/>
      <c r="R1" s="396"/>
      <c r="S1" s="396"/>
      <c r="T1" s="396"/>
      <c r="U1" s="396"/>
      <c r="V1" s="396"/>
      <c r="W1" s="396"/>
      <c r="X1" s="396"/>
      <c r="Y1" s="396"/>
      <c r="Z1" s="396">
        <f>'Names of Bidder'!D6</f>
        <v>0</v>
      </c>
      <c r="AA1" s="396"/>
      <c r="AB1" s="396"/>
      <c r="AC1" s="396"/>
      <c r="AE1" s="398">
        <v>1</v>
      </c>
      <c r="AF1" s="398" t="s">
        <v>252</v>
      </c>
      <c r="AI1" s="398">
        <v>1</v>
      </c>
      <c r="AJ1" s="397" t="s">
        <v>253</v>
      </c>
    </row>
    <row r="2" spans="1:36">
      <c r="A2" s="395"/>
      <c r="B2" s="395"/>
      <c r="C2" s="395"/>
      <c r="D2" s="395"/>
      <c r="E2" s="395"/>
      <c r="F2" s="395"/>
      <c r="G2" s="395"/>
      <c r="H2" s="395"/>
      <c r="I2" s="396"/>
      <c r="J2" s="396"/>
      <c r="K2" s="396"/>
      <c r="L2" s="396"/>
      <c r="M2" s="396"/>
      <c r="N2" s="396"/>
      <c r="O2" s="396"/>
      <c r="P2" s="396"/>
      <c r="Q2" s="396"/>
      <c r="R2" s="396"/>
      <c r="S2" s="396"/>
      <c r="T2" s="396"/>
      <c r="U2" s="396"/>
      <c r="V2" s="396"/>
      <c r="W2" s="396"/>
      <c r="X2" s="396"/>
      <c r="Y2" s="396"/>
      <c r="Z2" s="396">
        <f>'Names of Bidder'!L6</f>
        <v>0</v>
      </c>
      <c r="AA2" s="396"/>
      <c r="AB2" s="396"/>
      <c r="AC2" s="396"/>
      <c r="AE2" s="398">
        <v>2</v>
      </c>
      <c r="AF2" s="398" t="s">
        <v>254</v>
      </c>
      <c r="AI2" s="398">
        <v>2</v>
      </c>
      <c r="AJ2" s="397" t="s">
        <v>255</v>
      </c>
    </row>
    <row r="3" spans="1:36">
      <c r="A3" s="978" t="s">
        <v>256</v>
      </c>
      <c r="B3" s="978"/>
      <c r="C3" s="978"/>
      <c r="D3" s="978"/>
      <c r="E3" s="978"/>
      <c r="F3" s="978"/>
      <c r="G3" s="395"/>
      <c r="H3" s="395"/>
      <c r="I3" s="396"/>
      <c r="J3" s="396"/>
      <c r="K3" s="396"/>
      <c r="L3" s="396"/>
      <c r="M3" s="396"/>
      <c r="N3" s="396"/>
      <c r="O3" s="396"/>
      <c r="P3" s="396"/>
      <c r="Q3" s="396"/>
      <c r="R3" s="396"/>
      <c r="S3" s="396"/>
      <c r="T3" s="396"/>
      <c r="U3" s="396"/>
      <c r="V3" s="396"/>
      <c r="W3" s="396"/>
      <c r="X3" s="396"/>
      <c r="Y3" s="396"/>
      <c r="Z3" s="396"/>
      <c r="AA3" s="396"/>
      <c r="AB3" s="396"/>
      <c r="AC3" s="396"/>
      <c r="AE3" s="398">
        <v>3</v>
      </c>
      <c r="AF3" s="398" t="s">
        <v>257</v>
      </c>
      <c r="AI3" s="398">
        <v>3</v>
      </c>
      <c r="AJ3" s="397" t="s">
        <v>258</v>
      </c>
    </row>
    <row r="4" spans="1:36">
      <c r="A4" s="401"/>
      <c r="B4" s="401"/>
      <c r="C4" s="401"/>
      <c r="D4" s="401"/>
      <c r="E4" s="401"/>
      <c r="F4" s="401"/>
      <c r="G4" s="395"/>
      <c r="H4" s="395"/>
      <c r="I4" s="396"/>
      <c r="J4" s="396"/>
      <c r="K4" s="396"/>
      <c r="L4" s="396"/>
      <c r="M4" s="396"/>
      <c r="N4" s="396"/>
      <c r="O4" s="396"/>
      <c r="P4" s="396"/>
      <c r="Q4" s="396"/>
      <c r="R4" s="396"/>
      <c r="S4" s="396"/>
      <c r="T4" s="396"/>
      <c r="U4" s="396"/>
      <c r="V4" s="396"/>
      <c r="W4" s="396"/>
      <c r="X4" s="396"/>
      <c r="Y4" s="396"/>
      <c r="Z4" s="396"/>
      <c r="AA4" s="396"/>
      <c r="AB4" s="396"/>
      <c r="AC4" s="396"/>
      <c r="AE4" s="398">
        <v>4</v>
      </c>
      <c r="AF4" s="398" t="s">
        <v>259</v>
      </c>
      <c r="AI4" s="398">
        <v>4</v>
      </c>
      <c r="AJ4" s="397" t="s">
        <v>260</v>
      </c>
    </row>
    <row r="5" spans="1:36">
      <c r="A5" s="411" t="s">
        <v>261</v>
      </c>
      <c r="B5" s="411"/>
      <c r="C5" s="979"/>
      <c r="D5" s="979"/>
      <c r="E5" s="979"/>
      <c r="F5" s="979"/>
      <c r="G5" s="395"/>
      <c r="H5" s="395"/>
      <c r="I5" s="396"/>
      <c r="J5" s="396"/>
      <c r="K5" s="396"/>
      <c r="L5" s="396"/>
      <c r="M5" s="396"/>
      <c r="N5" s="396"/>
      <c r="O5" s="396"/>
      <c r="P5" s="396"/>
      <c r="Q5" s="396"/>
      <c r="R5" s="396"/>
      <c r="S5" s="396"/>
      <c r="T5" s="396"/>
      <c r="U5" s="396"/>
      <c r="V5" s="396"/>
      <c r="W5" s="396"/>
      <c r="X5" s="396"/>
      <c r="Y5" s="396"/>
      <c r="Z5" s="396"/>
      <c r="AA5" s="396"/>
      <c r="AB5" s="396"/>
      <c r="AC5" s="396"/>
      <c r="AE5" s="398">
        <v>5</v>
      </c>
      <c r="AF5" s="398" t="s">
        <v>259</v>
      </c>
      <c r="AI5" s="398">
        <v>5</v>
      </c>
      <c r="AJ5" s="397" t="s">
        <v>262</v>
      </c>
    </row>
    <row r="6" spans="1:36">
      <c r="A6" s="411" t="s">
        <v>263</v>
      </c>
      <c r="B6" s="980" t="e">
        <f>#REF!</f>
        <v>#REF!</v>
      </c>
      <c r="C6" s="980"/>
      <c r="D6" s="395"/>
      <c r="E6" s="395"/>
      <c r="F6" s="395"/>
      <c r="G6" s="395"/>
      <c r="H6" s="395"/>
      <c r="I6" s="396"/>
      <c r="J6" s="396"/>
      <c r="K6" s="396"/>
      <c r="L6" s="396"/>
      <c r="M6" s="396"/>
      <c r="N6" s="396"/>
      <c r="O6" s="396"/>
      <c r="P6" s="396"/>
      <c r="Q6" s="396"/>
      <c r="R6" s="396"/>
      <c r="S6" s="396"/>
      <c r="T6" s="396"/>
      <c r="U6" s="396"/>
      <c r="V6" s="396"/>
      <c r="W6" s="396"/>
      <c r="X6" s="396"/>
      <c r="Y6" s="396"/>
      <c r="Z6" s="396"/>
      <c r="AA6" s="396"/>
      <c r="AB6" s="396"/>
      <c r="AC6" s="396"/>
      <c r="AE6" s="398">
        <v>6</v>
      </c>
      <c r="AF6" s="398" t="s">
        <v>259</v>
      </c>
      <c r="AG6" s="403" t="e">
        <f>DAY(B6)</f>
        <v>#REF!</v>
      </c>
      <c r="AI6" s="398">
        <v>6</v>
      </c>
      <c r="AJ6" s="397" t="s">
        <v>264</v>
      </c>
    </row>
    <row r="7" spans="1:36">
      <c r="A7" s="411"/>
      <c r="B7" s="771"/>
      <c r="C7" s="771"/>
      <c r="D7" s="395"/>
      <c r="E7" s="395"/>
      <c r="F7" s="395"/>
      <c r="G7" s="395"/>
      <c r="H7" s="395"/>
      <c r="I7" s="396"/>
      <c r="J7" s="396"/>
      <c r="K7" s="396"/>
      <c r="L7" s="396"/>
      <c r="M7" s="396"/>
      <c r="N7" s="396"/>
      <c r="O7" s="396"/>
      <c r="P7" s="396"/>
      <c r="Q7" s="396"/>
      <c r="R7" s="396"/>
      <c r="S7" s="396"/>
      <c r="T7" s="396"/>
      <c r="U7" s="396"/>
      <c r="V7" s="396"/>
      <c r="W7" s="396"/>
      <c r="X7" s="396"/>
      <c r="Y7" s="396"/>
      <c r="Z7" s="396"/>
      <c r="AA7" s="396"/>
      <c r="AB7" s="396"/>
      <c r="AC7" s="396"/>
      <c r="AE7" s="398">
        <v>7</v>
      </c>
      <c r="AF7" s="398" t="s">
        <v>259</v>
      </c>
      <c r="AG7" s="403" t="e">
        <f>MONTH(B6)</f>
        <v>#REF!</v>
      </c>
      <c r="AI7" s="398">
        <v>7</v>
      </c>
      <c r="AJ7" s="397" t="s">
        <v>265</v>
      </c>
    </row>
    <row r="8" spans="1:36">
      <c r="A8" s="772" t="s">
        <v>80</v>
      </c>
      <c r="B8" s="404"/>
      <c r="C8" s="395"/>
      <c r="D8" s="395"/>
      <c r="E8" s="395"/>
      <c r="F8" s="405"/>
      <c r="G8" s="395"/>
      <c r="H8" s="395"/>
      <c r="I8" s="396"/>
      <c r="J8" s="396"/>
      <c r="K8" s="396"/>
      <c r="L8" s="396"/>
      <c r="M8" s="396"/>
      <c r="N8" s="396"/>
      <c r="O8" s="396"/>
      <c r="P8" s="396"/>
      <c r="Q8" s="396"/>
      <c r="R8" s="396"/>
      <c r="S8" s="396"/>
      <c r="T8" s="396"/>
      <c r="U8" s="396"/>
      <c r="V8" s="396"/>
      <c r="W8" s="396"/>
      <c r="X8" s="396"/>
      <c r="Y8" s="396"/>
      <c r="Z8" s="396"/>
      <c r="AA8" s="396"/>
      <c r="AB8" s="396"/>
      <c r="AC8" s="396"/>
      <c r="AE8" s="398">
        <v>8</v>
      </c>
      <c r="AF8" s="398" t="s">
        <v>259</v>
      </c>
      <c r="AG8" s="403" t="e">
        <f>LOOKUP(AG7,AI1:AI12,AJ1:AJ12)</f>
        <v>#REF!</v>
      </c>
      <c r="AI8" s="398">
        <v>8</v>
      </c>
      <c r="AJ8" s="397" t="s">
        <v>266</v>
      </c>
    </row>
    <row r="9" spans="1:36">
      <c r="A9" s="773" t="e">
        <f>#REF!</f>
        <v>#REF!</v>
      </c>
      <c r="B9" s="773"/>
      <c r="C9" s="395"/>
      <c r="D9" s="395"/>
      <c r="E9" s="395"/>
      <c r="F9" s="405"/>
      <c r="G9" s="395"/>
      <c r="H9" s="395"/>
      <c r="I9" s="396"/>
      <c r="J9" s="396"/>
      <c r="K9" s="396"/>
      <c r="L9" s="396"/>
      <c r="M9" s="396"/>
      <c r="N9" s="396"/>
      <c r="O9" s="396"/>
      <c r="P9" s="396"/>
      <c r="Q9" s="396"/>
      <c r="R9" s="396"/>
      <c r="S9" s="396"/>
      <c r="T9" s="396"/>
      <c r="U9" s="396"/>
      <c r="V9" s="396"/>
      <c r="W9" s="396"/>
      <c r="X9" s="396"/>
      <c r="Y9" s="396"/>
      <c r="Z9" s="396"/>
      <c r="AA9" s="396"/>
      <c r="AB9" s="396"/>
      <c r="AC9" s="396"/>
      <c r="AE9" s="398">
        <v>9</v>
      </c>
      <c r="AF9" s="398" t="s">
        <v>259</v>
      </c>
      <c r="AG9" s="403" t="e">
        <f>YEAR(B6)</f>
        <v>#REF!</v>
      </c>
      <c r="AI9" s="398">
        <v>9</v>
      </c>
      <c r="AJ9" s="397" t="s">
        <v>267</v>
      </c>
    </row>
    <row r="10" spans="1:36">
      <c r="A10" s="773" t="e">
        <f>#REF!</f>
        <v>#REF!</v>
      </c>
      <c r="B10" s="773"/>
      <c r="C10" s="395"/>
      <c r="D10" s="395"/>
      <c r="E10" s="395"/>
      <c r="F10" s="405"/>
      <c r="G10" s="395"/>
      <c r="H10" s="395"/>
      <c r="I10" s="396"/>
      <c r="J10" s="396"/>
      <c r="K10" s="396"/>
      <c r="L10" s="396"/>
      <c r="M10" s="396"/>
      <c r="N10" s="396"/>
      <c r="O10" s="396"/>
      <c r="P10" s="396"/>
      <c r="Q10" s="396"/>
      <c r="R10" s="396"/>
      <c r="S10" s="396"/>
      <c r="T10" s="396"/>
      <c r="U10" s="396"/>
      <c r="V10" s="396"/>
      <c r="W10" s="396"/>
      <c r="X10" s="396"/>
      <c r="Y10" s="396"/>
      <c r="Z10" s="396"/>
      <c r="AA10" s="396"/>
      <c r="AB10" s="396"/>
      <c r="AC10" s="396"/>
      <c r="AE10" s="398">
        <v>10</v>
      </c>
      <c r="AF10" s="398" t="s">
        <v>259</v>
      </c>
      <c r="AI10" s="398">
        <v>10</v>
      </c>
      <c r="AJ10" s="397" t="s">
        <v>268</v>
      </c>
    </row>
    <row r="11" spans="1:36">
      <c r="A11" s="773" t="e">
        <f>#REF!</f>
        <v>#REF!</v>
      </c>
      <c r="B11" s="773"/>
      <c r="C11" s="395"/>
      <c r="D11" s="395"/>
      <c r="E11" s="395"/>
      <c r="F11" s="405"/>
      <c r="G11" s="395"/>
      <c r="H11" s="395"/>
      <c r="I11" s="396"/>
      <c r="J11" s="396"/>
      <c r="K11" s="396"/>
      <c r="L11" s="396"/>
      <c r="M11" s="396"/>
      <c r="N11" s="396"/>
      <c r="O11" s="396"/>
      <c r="P11" s="396"/>
      <c r="Q11" s="396"/>
      <c r="R11" s="396"/>
      <c r="S11" s="396"/>
      <c r="T11" s="396"/>
      <c r="U11" s="396"/>
      <c r="V11" s="396"/>
      <c r="W11" s="396"/>
      <c r="X11" s="396"/>
      <c r="Y11" s="396"/>
      <c r="Z11" s="396"/>
      <c r="AA11" s="396"/>
      <c r="AB11" s="396"/>
      <c r="AC11" s="396"/>
      <c r="AE11" s="398">
        <v>11</v>
      </c>
      <c r="AF11" s="398" t="s">
        <v>259</v>
      </c>
      <c r="AI11" s="398">
        <v>11</v>
      </c>
      <c r="AJ11" s="397" t="s">
        <v>269</v>
      </c>
    </row>
    <row r="12" spans="1:36">
      <c r="A12" s="773" t="e">
        <f>#REF!</f>
        <v>#REF!</v>
      </c>
      <c r="B12" s="773"/>
      <c r="C12" s="395"/>
      <c r="D12" s="395"/>
      <c r="E12" s="395"/>
      <c r="F12" s="405"/>
      <c r="G12" s="395"/>
      <c r="H12" s="395"/>
      <c r="I12" s="396"/>
      <c r="J12" s="396"/>
      <c r="K12" s="396"/>
      <c r="L12" s="396"/>
      <c r="M12" s="396"/>
      <c r="N12" s="396"/>
      <c r="O12" s="396"/>
      <c r="P12" s="396"/>
      <c r="Q12" s="396"/>
      <c r="R12" s="396"/>
      <c r="S12" s="396"/>
      <c r="T12" s="396"/>
      <c r="U12" s="396"/>
      <c r="V12" s="396"/>
      <c r="W12" s="396"/>
      <c r="X12" s="396"/>
      <c r="Y12" s="396"/>
      <c r="Z12" s="396"/>
      <c r="AA12" s="396"/>
      <c r="AB12" s="396"/>
      <c r="AC12" s="396"/>
      <c r="AE12" s="398">
        <v>12</v>
      </c>
      <c r="AF12" s="398" t="s">
        <v>259</v>
      </c>
      <c r="AI12" s="398">
        <v>12</v>
      </c>
      <c r="AJ12" s="397" t="s">
        <v>270</v>
      </c>
    </row>
    <row r="13" spans="1:36">
      <c r="A13" s="773" t="e">
        <f>#REF!</f>
        <v>#REF!</v>
      </c>
      <c r="B13" s="773"/>
      <c r="C13" s="395"/>
      <c r="D13" s="395"/>
      <c r="E13" s="395"/>
      <c r="F13" s="405"/>
      <c r="G13" s="395"/>
      <c r="H13" s="395"/>
      <c r="I13" s="396"/>
      <c r="J13" s="396"/>
      <c r="K13" s="396"/>
      <c r="L13" s="396"/>
      <c r="M13" s="396"/>
      <c r="N13" s="396"/>
      <c r="O13" s="396"/>
      <c r="P13" s="396"/>
      <c r="Q13" s="396"/>
      <c r="R13" s="396"/>
      <c r="S13" s="396"/>
      <c r="T13" s="396"/>
      <c r="U13" s="396"/>
      <c r="V13" s="396"/>
      <c r="W13" s="396"/>
      <c r="X13" s="396"/>
      <c r="Y13" s="396"/>
      <c r="Z13" s="396"/>
      <c r="AA13" s="396"/>
      <c r="AB13" s="396"/>
      <c r="AC13" s="396"/>
      <c r="AE13" s="398">
        <v>13</v>
      </c>
      <c r="AF13" s="398" t="s">
        <v>259</v>
      </c>
    </row>
    <row r="14" spans="1:36" ht="22.5" customHeight="1">
      <c r="A14" s="411"/>
      <c r="B14" s="411"/>
      <c r="C14" s="395"/>
      <c r="D14" s="395"/>
      <c r="E14" s="395"/>
      <c r="F14" s="405"/>
      <c r="G14" s="395"/>
      <c r="H14" s="395"/>
      <c r="I14" s="396"/>
      <c r="J14" s="396"/>
      <c r="K14" s="396"/>
      <c r="L14" s="396"/>
      <c r="M14" s="396"/>
      <c r="N14" s="396"/>
      <c r="O14" s="396"/>
      <c r="P14" s="396"/>
      <c r="Q14" s="396"/>
      <c r="R14" s="396"/>
      <c r="S14" s="396"/>
      <c r="T14" s="396"/>
      <c r="U14" s="396"/>
      <c r="V14" s="396"/>
      <c r="W14" s="396"/>
      <c r="X14" s="396"/>
      <c r="Y14" s="396"/>
      <c r="Z14" s="396"/>
      <c r="AA14" s="396"/>
      <c r="AB14" s="396"/>
      <c r="AC14" s="396"/>
      <c r="AE14" s="398">
        <v>14</v>
      </c>
      <c r="AF14" s="398" t="s">
        <v>259</v>
      </c>
    </row>
    <row r="15" spans="1:36" ht="78.75" customHeight="1">
      <c r="A15" s="774" t="s">
        <v>271</v>
      </c>
      <c r="B15" s="975" t="str">
        <f>Cover!B2</f>
        <v>APPOINTMENT OF ADVANCED METERING INFRASTRUCTURE (AMI) SERVICE PROVIDER FOR SMART PREPAID METERING IN ELECTRICITY DEPARTMENT OF ANDAMAN &amp; NICOBAR ISLANDS ADMINISTRATION (EDANA) ON DBFOOT BASIS.</v>
      </c>
      <c r="C15" s="975"/>
      <c r="D15" s="975"/>
      <c r="E15" s="975"/>
      <c r="F15" s="975"/>
      <c r="G15" s="395"/>
      <c r="H15" s="395"/>
      <c r="I15" s="396"/>
      <c r="J15" s="396"/>
      <c r="K15" s="396"/>
      <c r="L15" s="396"/>
      <c r="M15" s="396"/>
      <c r="N15" s="396"/>
      <c r="O15" s="396"/>
      <c r="P15" s="396"/>
      <c r="Q15" s="396"/>
      <c r="R15" s="396"/>
      <c r="S15" s="396"/>
      <c r="T15" s="396"/>
      <c r="U15" s="396"/>
      <c r="V15" s="396"/>
      <c r="W15" s="396"/>
      <c r="X15" s="396"/>
      <c r="Y15" s="396"/>
      <c r="Z15" s="396"/>
      <c r="AA15" s="396"/>
      <c r="AB15" s="396"/>
      <c r="AC15" s="396"/>
      <c r="AE15" s="398">
        <v>15</v>
      </c>
      <c r="AF15" s="398" t="s">
        <v>259</v>
      </c>
    </row>
    <row r="16" spans="1:36" ht="27.75" customHeight="1">
      <c r="A16" s="395" t="s">
        <v>272</v>
      </c>
      <c r="B16" s="395"/>
      <c r="C16" s="405"/>
      <c r="D16" s="405"/>
      <c r="E16" s="405"/>
      <c r="F16" s="405"/>
      <c r="G16" s="395"/>
      <c r="H16" s="395"/>
      <c r="I16" s="396"/>
      <c r="J16" s="396"/>
      <c r="K16" s="396"/>
      <c r="L16" s="396"/>
      <c r="M16" s="396"/>
      <c r="N16" s="396"/>
      <c r="O16" s="396"/>
      <c r="P16" s="396"/>
      <c r="Q16" s="396"/>
      <c r="R16" s="396"/>
      <c r="S16" s="396"/>
      <c r="T16" s="396"/>
      <c r="U16" s="396"/>
      <c r="V16" s="396"/>
      <c r="W16" s="396"/>
      <c r="X16" s="396"/>
      <c r="Y16" s="396"/>
      <c r="Z16" s="396"/>
      <c r="AA16" s="396"/>
      <c r="AB16" s="396"/>
      <c r="AC16" s="396"/>
      <c r="AE16" s="398">
        <v>16</v>
      </c>
      <c r="AF16" s="398" t="s">
        <v>259</v>
      </c>
    </row>
    <row r="17" spans="1:41" ht="129" customHeight="1">
      <c r="A17" s="775">
        <v>1</v>
      </c>
      <c r="B17" s="976" t="e">
        <f>Z17 &amp;AB17 &amp; AC17 &amp; AA17</f>
        <v>#REF!</v>
      </c>
      <c r="C17" s="976"/>
      <c r="D17" s="976"/>
      <c r="E17" s="976"/>
      <c r="F17" s="976"/>
      <c r="G17" s="395"/>
      <c r="H17" s="395"/>
      <c r="I17" s="396"/>
      <c r="J17" s="396"/>
      <c r="K17" s="396"/>
      <c r="L17" s="396"/>
      <c r="M17" s="396"/>
      <c r="N17" s="396"/>
      <c r="O17" s="396"/>
      <c r="P17" s="396"/>
      <c r="Q17" s="396"/>
      <c r="R17" s="396"/>
      <c r="S17" s="396"/>
      <c r="T17" s="396"/>
      <c r="U17" s="396"/>
      <c r="V17" s="396"/>
      <c r="W17" s="396"/>
      <c r="X17" s="396"/>
      <c r="Y17" s="396"/>
      <c r="Z17" s="776" t="s">
        <v>273</v>
      </c>
      <c r="AA17" s="639" t="s">
        <v>274</v>
      </c>
      <c r="AB17" s="406" t="e">
        <f>#REF!</f>
        <v>#REF!</v>
      </c>
      <c r="AC17" s="407" t="e">
        <f>" (" &amp; 'N to W'!A4 &amp; ")"</f>
        <v>#REF!</v>
      </c>
      <c r="AE17" s="398">
        <v>17</v>
      </c>
      <c r="AF17" s="398" t="s">
        <v>259</v>
      </c>
    </row>
    <row r="18" spans="1:41" ht="39" customHeight="1">
      <c r="A18" s="395"/>
      <c r="B18" s="981" t="s">
        <v>275</v>
      </c>
      <c r="C18" s="981"/>
      <c r="D18" s="981"/>
      <c r="E18" s="981"/>
      <c r="F18" s="981"/>
      <c r="G18" s="395"/>
      <c r="H18" s="395"/>
      <c r="I18" s="396"/>
      <c r="J18" s="396"/>
      <c r="K18" s="396"/>
      <c r="L18" s="396"/>
      <c r="M18" s="396"/>
      <c r="N18" s="396"/>
      <c r="O18" s="396"/>
      <c r="P18" s="396"/>
      <c r="Q18" s="396"/>
      <c r="R18" s="396"/>
      <c r="S18" s="396"/>
      <c r="T18" s="396"/>
      <c r="U18" s="396"/>
      <c r="V18" s="396"/>
      <c r="W18" s="396"/>
      <c r="X18" s="396"/>
      <c r="Y18" s="396"/>
      <c r="Z18" s="396"/>
      <c r="AA18" s="396"/>
      <c r="AB18" s="396"/>
      <c r="AC18" s="396"/>
      <c r="AE18" s="398">
        <v>18</v>
      </c>
      <c r="AF18" s="398" t="s">
        <v>259</v>
      </c>
    </row>
    <row r="19" spans="1:41" s="400" customFormat="1" ht="27.75" customHeight="1">
      <c r="A19" s="777">
        <v>2</v>
      </c>
      <c r="B19" s="977" t="s">
        <v>276</v>
      </c>
      <c r="C19" s="977"/>
      <c r="D19" s="977"/>
      <c r="E19" s="977"/>
      <c r="F19" s="977"/>
      <c r="G19" s="395"/>
      <c r="H19" s="395"/>
      <c r="I19" s="395"/>
      <c r="J19" s="395"/>
      <c r="K19" s="395"/>
      <c r="L19" s="395"/>
      <c r="M19" s="395"/>
      <c r="N19" s="395"/>
      <c r="O19" s="395"/>
      <c r="P19" s="395"/>
      <c r="Q19" s="395"/>
      <c r="R19" s="395"/>
      <c r="S19" s="395"/>
      <c r="T19" s="395"/>
      <c r="U19" s="395"/>
      <c r="V19" s="395"/>
      <c r="W19" s="395"/>
      <c r="X19" s="395"/>
      <c r="Y19" s="395"/>
      <c r="Z19" s="395"/>
      <c r="AA19" s="395"/>
      <c r="AB19" s="395"/>
      <c r="AC19" s="395"/>
      <c r="AD19" s="408"/>
      <c r="AE19" s="398">
        <v>19</v>
      </c>
      <c r="AF19" s="398" t="s">
        <v>259</v>
      </c>
      <c r="AG19" s="408"/>
      <c r="AH19" s="408"/>
      <c r="AI19" s="408"/>
      <c r="AJ19" s="408"/>
      <c r="AK19" s="408"/>
      <c r="AL19" s="408"/>
      <c r="AM19" s="408"/>
      <c r="AN19" s="408"/>
      <c r="AO19" s="408"/>
    </row>
    <row r="20" spans="1:41" ht="39.75" customHeight="1">
      <c r="A20" s="775">
        <v>2.1</v>
      </c>
      <c r="B20" s="976" t="s">
        <v>277</v>
      </c>
      <c r="C20" s="976"/>
      <c r="D20" s="976"/>
      <c r="E20" s="976"/>
      <c r="F20" s="976"/>
      <c r="G20" s="395"/>
      <c r="H20" s="395"/>
      <c r="I20" s="396"/>
      <c r="J20" s="396"/>
      <c r="K20" s="396"/>
      <c r="L20" s="396"/>
      <c r="M20" s="396"/>
      <c r="N20" s="396"/>
      <c r="O20" s="396"/>
      <c r="P20" s="396"/>
      <c r="Q20" s="396"/>
      <c r="R20" s="396"/>
      <c r="S20" s="396"/>
      <c r="T20" s="396"/>
      <c r="U20" s="396"/>
      <c r="V20" s="396"/>
      <c r="W20" s="396"/>
      <c r="X20" s="396"/>
      <c r="Y20" s="396"/>
      <c r="Z20" s="396"/>
      <c r="AA20" s="396"/>
      <c r="AB20" s="396"/>
      <c r="AC20" s="396"/>
      <c r="AE20" s="398">
        <v>20</v>
      </c>
      <c r="AF20" s="398" t="s">
        <v>259</v>
      </c>
    </row>
    <row r="21" spans="1:41" ht="36.75" customHeight="1">
      <c r="A21" s="395"/>
      <c r="B21" s="982" t="s">
        <v>278</v>
      </c>
      <c r="C21" s="982"/>
      <c r="D21" s="976" t="s">
        <v>279</v>
      </c>
      <c r="E21" s="976"/>
      <c r="F21" s="976"/>
      <c r="G21" s="395"/>
      <c r="H21" s="395"/>
      <c r="I21" s="396"/>
      <c r="J21" s="396"/>
      <c r="K21" s="396"/>
      <c r="L21" s="396"/>
      <c r="M21" s="396"/>
      <c r="N21" s="396"/>
      <c r="O21" s="396"/>
      <c r="P21" s="396"/>
      <c r="Q21" s="396"/>
      <c r="R21" s="396"/>
      <c r="S21" s="396"/>
      <c r="T21" s="396"/>
      <c r="U21" s="396"/>
      <c r="V21" s="396"/>
      <c r="W21" s="396"/>
      <c r="X21" s="396"/>
      <c r="Y21" s="396"/>
      <c r="Z21" s="396"/>
      <c r="AA21" s="396"/>
      <c r="AB21" s="396"/>
      <c r="AC21" s="396"/>
      <c r="AE21" s="398">
        <v>21</v>
      </c>
      <c r="AF21" s="398" t="s">
        <v>252</v>
      </c>
    </row>
    <row r="22" spans="1:41" ht="33" customHeight="1">
      <c r="A22" s="395"/>
      <c r="B22" s="982" t="s">
        <v>280</v>
      </c>
      <c r="C22" s="982"/>
      <c r="D22" s="640" t="s">
        <v>281</v>
      </c>
      <c r="E22" s="779"/>
      <c r="F22" s="779"/>
      <c r="G22" s="395"/>
      <c r="H22" s="395"/>
      <c r="I22" s="396"/>
      <c r="J22" s="396"/>
      <c r="K22" s="396"/>
      <c r="L22" s="396"/>
      <c r="M22" s="396"/>
      <c r="N22" s="396"/>
      <c r="O22" s="396"/>
      <c r="P22" s="396"/>
      <c r="Q22" s="396"/>
      <c r="R22" s="396"/>
      <c r="S22" s="396"/>
      <c r="T22" s="396"/>
      <c r="U22" s="396"/>
      <c r="V22" s="396"/>
      <c r="W22" s="396"/>
      <c r="X22" s="396"/>
      <c r="Y22" s="396"/>
      <c r="Z22" s="396"/>
      <c r="AA22" s="396"/>
      <c r="AB22" s="396"/>
      <c r="AC22" s="396"/>
      <c r="AE22" s="398">
        <v>22</v>
      </c>
      <c r="AF22" s="398" t="s">
        <v>259</v>
      </c>
    </row>
    <row r="23" spans="1:41" ht="28.15" customHeight="1">
      <c r="A23" s="395"/>
      <c r="B23" s="982" t="s">
        <v>282</v>
      </c>
      <c r="C23" s="982"/>
      <c r="D23" s="779" t="s">
        <v>283</v>
      </c>
      <c r="E23" s="779"/>
      <c r="F23" s="779"/>
      <c r="G23" s="395"/>
      <c r="H23" s="408"/>
      <c r="I23" s="396"/>
      <c r="J23" s="396"/>
      <c r="K23" s="396"/>
      <c r="L23" s="396"/>
      <c r="M23" s="396"/>
      <c r="N23" s="396"/>
      <c r="O23" s="396"/>
      <c r="P23" s="396"/>
      <c r="Q23" s="396"/>
      <c r="R23" s="396"/>
      <c r="S23" s="396"/>
      <c r="T23" s="396"/>
      <c r="U23" s="396"/>
      <c r="V23" s="396"/>
      <c r="W23" s="396"/>
      <c r="X23" s="396"/>
      <c r="Y23" s="396"/>
      <c r="Z23" s="396"/>
      <c r="AA23" s="396"/>
      <c r="AB23" s="396"/>
      <c r="AC23" s="396"/>
      <c r="AE23" s="398">
        <v>23</v>
      </c>
      <c r="AF23" s="398" t="s">
        <v>259</v>
      </c>
    </row>
    <row r="24" spans="1:41" ht="28.15" customHeight="1">
      <c r="A24" s="395"/>
      <c r="B24" s="994" t="s">
        <v>284</v>
      </c>
      <c r="C24" s="982"/>
      <c r="D24" s="779" t="s">
        <v>285</v>
      </c>
      <c r="E24" s="779"/>
      <c r="F24" s="779"/>
      <c r="G24" s="395"/>
      <c r="H24" s="395"/>
      <c r="I24" s="396"/>
      <c r="J24" s="396"/>
      <c r="K24" s="396"/>
      <c r="L24" s="396"/>
      <c r="M24" s="396"/>
      <c r="N24" s="396"/>
      <c r="O24" s="396"/>
      <c r="P24" s="396"/>
      <c r="Q24" s="396"/>
      <c r="R24" s="396"/>
      <c r="S24" s="396"/>
      <c r="T24" s="396"/>
      <c r="U24" s="396"/>
      <c r="V24" s="396"/>
      <c r="W24" s="396"/>
      <c r="X24" s="396"/>
      <c r="Y24" s="396"/>
      <c r="Z24" s="396"/>
      <c r="AA24" s="396"/>
      <c r="AB24" s="396"/>
      <c r="AC24" s="396"/>
      <c r="AE24" s="398">
        <v>24</v>
      </c>
      <c r="AF24" s="398" t="s">
        <v>259</v>
      </c>
    </row>
    <row r="25" spans="1:41" ht="28.15" hidden="1" customHeight="1">
      <c r="A25" s="395"/>
      <c r="B25" s="994" t="s">
        <v>286</v>
      </c>
      <c r="C25" s="982"/>
      <c r="D25" s="640" t="s">
        <v>287</v>
      </c>
      <c r="E25" s="779"/>
      <c r="F25" s="779"/>
      <c r="G25" s="395"/>
      <c r="H25" s="395"/>
      <c r="I25" s="396"/>
      <c r="J25" s="396"/>
      <c r="K25" s="396"/>
      <c r="L25" s="396"/>
      <c r="M25" s="396"/>
      <c r="N25" s="396"/>
      <c r="O25" s="396"/>
      <c r="P25" s="396"/>
      <c r="Q25" s="396"/>
      <c r="R25" s="396"/>
      <c r="S25" s="396"/>
      <c r="T25" s="396"/>
      <c r="U25" s="396"/>
      <c r="V25" s="396"/>
      <c r="W25" s="396"/>
      <c r="X25" s="396"/>
      <c r="Y25" s="396"/>
      <c r="Z25" s="396"/>
      <c r="AA25" s="396"/>
      <c r="AB25" s="396"/>
      <c r="AC25" s="396"/>
    </row>
    <row r="26" spans="1:41" ht="28.15" customHeight="1">
      <c r="A26" s="395"/>
      <c r="B26" s="982" t="s">
        <v>288</v>
      </c>
      <c r="C26" s="982"/>
      <c r="D26" s="779" t="s">
        <v>289</v>
      </c>
      <c r="E26" s="779"/>
      <c r="F26" s="779"/>
      <c r="G26" s="395"/>
      <c r="H26" s="395"/>
      <c r="I26" s="396"/>
      <c r="J26" s="396"/>
      <c r="K26" s="396"/>
      <c r="L26" s="396"/>
      <c r="M26" s="396"/>
      <c r="N26" s="396"/>
      <c r="O26" s="396"/>
      <c r="P26" s="396"/>
      <c r="Q26" s="396"/>
      <c r="R26" s="396"/>
      <c r="S26" s="396"/>
      <c r="T26" s="396"/>
      <c r="U26" s="396"/>
      <c r="V26" s="396"/>
      <c r="W26" s="396"/>
      <c r="X26" s="396"/>
      <c r="Y26" s="396"/>
      <c r="Z26" s="396"/>
      <c r="AA26" s="396"/>
      <c r="AB26" s="396"/>
      <c r="AC26" s="396"/>
      <c r="AE26" s="398">
        <v>25</v>
      </c>
      <c r="AF26" s="398" t="s">
        <v>259</v>
      </c>
    </row>
    <row r="27" spans="1:41" ht="28.15" customHeight="1">
      <c r="A27" s="395"/>
      <c r="B27" s="982" t="s">
        <v>290</v>
      </c>
      <c r="C27" s="982"/>
      <c r="D27" s="779" t="s">
        <v>291</v>
      </c>
      <c r="E27" s="779"/>
      <c r="F27" s="779"/>
      <c r="G27" s="395"/>
      <c r="H27" s="395"/>
      <c r="I27" s="396"/>
      <c r="J27" s="396"/>
      <c r="K27" s="396"/>
      <c r="L27" s="396"/>
      <c r="M27" s="396"/>
      <c r="N27" s="396"/>
      <c r="O27" s="396"/>
      <c r="P27" s="396"/>
      <c r="Q27" s="396"/>
      <c r="R27" s="396"/>
      <c r="S27" s="396"/>
      <c r="T27" s="396"/>
      <c r="U27" s="396"/>
      <c r="V27" s="396"/>
      <c r="W27" s="396"/>
      <c r="X27" s="396"/>
      <c r="Y27" s="396"/>
      <c r="Z27" s="396"/>
      <c r="AA27" s="396"/>
      <c r="AB27" s="396"/>
      <c r="AC27" s="396"/>
      <c r="AE27" s="398">
        <v>26</v>
      </c>
      <c r="AF27" s="398" t="s">
        <v>259</v>
      </c>
    </row>
    <row r="28" spans="1:41" ht="28.15" customHeight="1">
      <c r="A28" s="395"/>
      <c r="B28" s="982" t="s">
        <v>204</v>
      </c>
      <c r="C28" s="982"/>
      <c r="D28" s="779" t="s">
        <v>292</v>
      </c>
      <c r="E28" s="779"/>
      <c r="F28" s="779"/>
      <c r="G28" s="395"/>
      <c r="H28" s="395"/>
      <c r="I28" s="396"/>
      <c r="J28" s="396"/>
      <c r="K28" s="396"/>
      <c r="L28" s="396"/>
      <c r="M28" s="396"/>
      <c r="N28" s="396"/>
      <c r="O28" s="396"/>
      <c r="P28" s="396"/>
      <c r="Q28" s="396"/>
      <c r="R28" s="396"/>
      <c r="S28" s="396"/>
      <c r="T28" s="396"/>
      <c r="U28" s="396"/>
      <c r="V28" s="396"/>
      <c r="W28" s="396"/>
      <c r="X28" s="396"/>
      <c r="Y28" s="396"/>
      <c r="Z28" s="396"/>
      <c r="AA28" s="396"/>
      <c r="AB28" s="396"/>
      <c r="AC28" s="396"/>
      <c r="AE28" s="398">
        <v>27</v>
      </c>
      <c r="AF28" s="398" t="s">
        <v>259</v>
      </c>
    </row>
    <row r="29" spans="1:41" ht="92.25" customHeight="1">
      <c r="A29" s="778">
        <v>2.2000000000000002</v>
      </c>
      <c r="B29" s="976" t="s">
        <v>293</v>
      </c>
      <c r="C29" s="976"/>
      <c r="D29" s="976"/>
      <c r="E29" s="976"/>
      <c r="F29" s="976"/>
      <c r="G29" s="395"/>
      <c r="H29" s="395"/>
      <c r="I29" s="396"/>
      <c r="J29" s="396"/>
      <c r="K29" s="396"/>
      <c r="L29" s="396"/>
      <c r="M29" s="396"/>
      <c r="N29" s="396"/>
      <c r="O29" s="396"/>
      <c r="P29" s="396"/>
      <c r="Q29" s="396"/>
      <c r="R29" s="396"/>
      <c r="S29" s="396"/>
      <c r="T29" s="396"/>
      <c r="U29" s="396"/>
      <c r="V29" s="396"/>
      <c r="W29" s="396"/>
      <c r="X29" s="396"/>
      <c r="Y29" s="396"/>
      <c r="Z29" s="396"/>
      <c r="AA29" s="396"/>
      <c r="AB29" s="396"/>
      <c r="AC29" s="396"/>
      <c r="AE29" s="398">
        <v>28</v>
      </c>
      <c r="AF29" s="398" t="s">
        <v>259</v>
      </c>
    </row>
    <row r="30" spans="1:41" ht="63.75" customHeight="1">
      <c r="A30" s="778">
        <v>2.2999999999999998</v>
      </c>
      <c r="B30" s="976" t="s">
        <v>294</v>
      </c>
      <c r="C30" s="976"/>
      <c r="D30" s="976"/>
      <c r="E30" s="976"/>
      <c r="F30" s="976"/>
      <c r="G30" s="395"/>
      <c r="H30" s="395"/>
      <c r="I30" s="396"/>
      <c r="J30" s="396"/>
      <c r="K30" s="396"/>
      <c r="L30" s="396"/>
      <c r="M30" s="396"/>
      <c r="N30" s="396"/>
      <c r="O30" s="396"/>
      <c r="P30" s="396"/>
      <c r="Q30" s="396"/>
      <c r="R30" s="396"/>
      <c r="S30" s="396"/>
      <c r="T30" s="396"/>
      <c r="U30" s="396"/>
      <c r="V30" s="396"/>
      <c r="W30" s="396"/>
      <c r="X30" s="396"/>
      <c r="Y30" s="396"/>
      <c r="Z30" s="396"/>
      <c r="AA30" s="396"/>
      <c r="AB30" s="396"/>
      <c r="AC30" s="396"/>
      <c r="AE30" s="398">
        <v>29</v>
      </c>
      <c r="AF30" s="398" t="s">
        <v>259</v>
      </c>
    </row>
    <row r="31" spans="1:41" ht="146.25" customHeight="1">
      <c r="A31" s="778">
        <v>2.4</v>
      </c>
      <c r="B31" s="976" t="s">
        <v>295</v>
      </c>
      <c r="C31" s="976"/>
      <c r="D31" s="976"/>
      <c r="E31" s="976"/>
      <c r="F31" s="976"/>
      <c r="G31" s="395"/>
      <c r="H31" s="395"/>
      <c r="I31" s="396"/>
      <c r="J31" s="396"/>
      <c r="K31" s="396"/>
      <c r="L31" s="396"/>
      <c r="M31" s="396"/>
      <c r="N31" s="396"/>
      <c r="O31" s="396"/>
      <c r="P31" s="396"/>
      <c r="Q31" s="396"/>
      <c r="R31" s="396"/>
      <c r="S31" s="396"/>
      <c r="T31" s="396"/>
      <c r="U31" s="396"/>
      <c r="V31" s="396"/>
      <c r="W31" s="396"/>
      <c r="X31" s="396"/>
      <c r="Y31" s="396"/>
      <c r="Z31" s="396"/>
      <c r="AA31" s="396"/>
      <c r="AB31" s="396"/>
      <c r="AC31" s="396"/>
      <c r="AE31" s="398">
        <v>30</v>
      </c>
      <c r="AF31" s="398" t="s">
        <v>259</v>
      </c>
    </row>
    <row r="32" spans="1:41" ht="93" customHeight="1">
      <c r="A32" s="778">
        <v>2.5</v>
      </c>
      <c r="B32" s="976" t="s">
        <v>296</v>
      </c>
      <c r="C32" s="976"/>
      <c r="D32" s="976"/>
      <c r="E32" s="976"/>
      <c r="F32" s="976"/>
      <c r="G32" s="395"/>
      <c r="H32" s="395"/>
      <c r="I32" s="396"/>
      <c r="J32" s="396"/>
      <c r="K32" s="396"/>
      <c r="L32" s="396"/>
      <c r="M32" s="396"/>
      <c r="N32" s="396"/>
      <c r="O32" s="396"/>
      <c r="P32" s="396"/>
      <c r="Q32" s="396"/>
      <c r="R32" s="396"/>
      <c r="S32" s="396"/>
      <c r="T32" s="396"/>
      <c r="U32" s="396"/>
      <c r="V32" s="396"/>
      <c r="W32" s="396"/>
      <c r="X32" s="396"/>
      <c r="Y32" s="396"/>
      <c r="Z32" s="396"/>
      <c r="AA32" s="396"/>
      <c r="AB32" s="396"/>
      <c r="AC32" s="396"/>
      <c r="AE32" s="398">
        <v>31</v>
      </c>
      <c r="AF32" s="398" t="s">
        <v>252</v>
      </c>
    </row>
    <row r="33" spans="1:29" ht="98.25" customHeight="1">
      <c r="A33" s="775">
        <v>3</v>
      </c>
      <c r="B33" s="976" t="s">
        <v>297</v>
      </c>
      <c r="C33" s="976"/>
      <c r="D33" s="976"/>
      <c r="E33" s="976"/>
      <c r="F33" s="976"/>
      <c r="G33" s="395"/>
      <c r="H33" s="395"/>
      <c r="I33" s="396"/>
      <c r="J33" s="396"/>
      <c r="K33" s="396"/>
      <c r="L33" s="396"/>
      <c r="M33" s="396"/>
      <c r="N33" s="396"/>
      <c r="O33" s="396"/>
      <c r="P33" s="396"/>
      <c r="Q33" s="396"/>
      <c r="R33" s="396"/>
      <c r="S33" s="396"/>
      <c r="T33" s="396"/>
      <c r="U33" s="396"/>
      <c r="V33" s="396"/>
      <c r="W33" s="396"/>
      <c r="X33" s="396"/>
      <c r="Y33" s="396"/>
      <c r="Z33" s="396"/>
      <c r="AA33" s="396"/>
      <c r="AB33" s="396"/>
      <c r="AC33" s="396"/>
    </row>
    <row r="34" spans="1:29" ht="98.25" customHeight="1">
      <c r="A34" s="775">
        <v>3.1</v>
      </c>
      <c r="B34" s="995" t="s">
        <v>298</v>
      </c>
      <c r="C34" s="995"/>
      <c r="D34" s="995"/>
      <c r="E34" s="995"/>
      <c r="F34" s="995"/>
      <c r="G34" s="395"/>
      <c r="H34" s="395"/>
      <c r="I34" s="396"/>
      <c r="J34" s="396"/>
      <c r="K34" s="396"/>
      <c r="L34" s="396"/>
      <c r="M34" s="396"/>
      <c r="N34" s="396"/>
      <c r="O34" s="396"/>
      <c r="P34" s="396"/>
      <c r="Q34" s="396"/>
      <c r="R34" s="396"/>
      <c r="S34" s="396"/>
      <c r="T34" s="396"/>
      <c r="U34" s="396"/>
      <c r="V34" s="396"/>
      <c r="W34" s="396"/>
      <c r="X34" s="396"/>
      <c r="Y34" s="396"/>
      <c r="Z34" s="396"/>
      <c r="AA34" s="396"/>
      <c r="AB34" s="396"/>
      <c r="AC34" s="396"/>
    </row>
    <row r="35" spans="1:29" ht="117.6" customHeight="1">
      <c r="A35" s="778">
        <v>3.2</v>
      </c>
      <c r="B35" s="991" t="s">
        <v>299</v>
      </c>
      <c r="C35" s="976"/>
      <c r="D35" s="976"/>
      <c r="E35" s="976"/>
      <c r="F35" s="976"/>
      <c r="G35" s="395"/>
      <c r="H35" s="395"/>
      <c r="I35" s="396"/>
      <c r="J35" s="396"/>
      <c r="K35" s="396"/>
      <c r="L35" s="396"/>
      <c r="M35" s="396"/>
      <c r="N35" s="396"/>
      <c r="O35" s="396"/>
      <c r="P35" s="396"/>
      <c r="Q35" s="396"/>
      <c r="R35" s="396"/>
      <c r="S35" s="396"/>
      <c r="T35" s="396"/>
      <c r="U35" s="396"/>
      <c r="V35" s="396"/>
      <c r="W35" s="396"/>
      <c r="X35" s="396"/>
      <c r="Y35" s="396"/>
      <c r="Z35" s="396"/>
      <c r="AA35" s="396"/>
      <c r="AB35" s="396"/>
      <c r="AC35" s="396"/>
    </row>
    <row r="36" spans="1:29" ht="15.75" customHeight="1">
      <c r="A36" s="778"/>
      <c r="B36" s="976"/>
      <c r="C36" s="976"/>
      <c r="D36" s="976"/>
      <c r="E36" s="976"/>
      <c r="F36" s="976"/>
      <c r="G36" s="395"/>
      <c r="H36" s="395"/>
      <c r="I36" s="396"/>
      <c r="J36" s="396"/>
      <c r="K36" s="396"/>
      <c r="L36" s="396"/>
      <c r="M36" s="396"/>
      <c r="N36" s="396"/>
      <c r="O36" s="396"/>
      <c r="P36" s="396"/>
      <c r="Q36" s="396"/>
      <c r="R36" s="396"/>
      <c r="S36" s="396"/>
      <c r="T36" s="396"/>
      <c r="U36" s="396"/>
      <c r="V36" s="396"/>
      <c r="W36" s="396"/>
      <c r="X36" s="396"/>
      <c r="Y36" s="396"/>
      <c r="Z36" s="396"/>
      <c r="AA36" s="396"/>
      <c r="AB36" s="396"/>
      <c r="AC36" s="396"/>
    </row>
    <row r="37" spans="1:29" ht="58.5" customHeight="1">
      <c r="A37" s="778">
        <v>3.3</v>
      </c>
      <c r="B37" s="991" t="s">
        <v>300</v>
      </c>
      <c r="C37" s="976"/>
      <c r="D37" s="976"/>
      <c r="E37" s="976"/>
      <c r="F37" s="976"/>
      <c r="G37" s="395"/>
      <c r="H37" s="395"/>
      <c r="I37" s="396"/>
      <c r="J37" s="396"/>
      <c r="K37" s="396"/>
      <c r="L37" s="396"/>
      <c r="M37" s="396"/>
      <c r="N37" s="396"/>
      <c r="O37" s="396"/>
      <c r="P37" s="396"/>
      <c r="Q37" s="396"/>
      <c r="R37" s="396"/>
      <c r="S37" s="396"/>
      <c r="T37" s="396"/>
      <c r="U37" s="396"/>
      <c r="V37" s="396"/>
      <c r="W37" s="396"/>
      <c r="X37" s="396"/>
      <c r="Y37" s="396"/>
      <c r="Z37" s="396"/>
      <c r="AA37" s="396"/>
      <c r="AB37" s="396"/>
      <c r="AC37" s="396"/>
    </row>
    <row r="38" spans="1:29" ht="12.75" customHeight="1">
      <c r="A38" s="778"/>
      <c r="B38" s="976"/>
      <c r="C38" s="976"/>
      <c r="D38" s="976"/>
      <c r="E38" s="976"/>
      <c r="F38" s="976"/>
      <c r="G38" s="395"/>
      <c r="H38" s="395"/>
      <c r="I38" s="396"/>
      <c r="J38" s="396"/>
      <c r="K38" s="396"/>
      <c r="L38" s="396"/>
      <c r="M38" s="396"/>
      <c r="N38" s="396"/>
      <c r="O38" s="396"/>
      <c r="P38" s="396"/>
      <c r="Q38" s="396"/>
      <c r="R38" s="396"/>
      <c r="S38" s="396"/>
      <c r="T38" s="396"/>
      <c r="U38" s="396"/>
      <c r="V38" s="396"/>
      <c r="W38" s="396"/>
      <c r="X38" s="396"/>
      <c r="Y38" s="396"/>
      <c r="Z38" s="396"/>
      <c r="AA38" s="396"/>
      <c r="AB38" s="396"/>
      <c r="AC38" s="396"/>
    </row>
    <row r="39" spans="1:29" ht="84" customHeight="1">
      <c r="A39" s="775">
        <v>4</v>
      </c>
      <c r="B39" s="976" t="s">
        <v>301</v>
      </c>
      <c r="C39" s="976"/>
      <c r="D39" s="976"/>
      <c r="E39" s="976"/>
      <c r="F39" s="976"/>
      <c r="G39" s="395"/>
      <c r="H39" s="395">
        <f>'Names of Bidder'!K6</f>
        <v>2</v>
      </c>
      <c r="I39" s="396"/>
      <c r="J39" s="396"/>
      <c r="K39" s="396"/>
      <c r="L39" s="396"/>
      <c r="M39" s="396"/>
      <c r="N39" s="396"/>
      <c r="O39" s="396"/>
      <c r="P39" s="396"/>
      <c r="Q39" s="396"/>
      <c r="R39" s="396"/>
      <c r="S39" s="396"/>
      <c r="T39" s="396"/>
      <c r="U39" s="396"/>
      <c r="V39" s="396"/>
      <c r="W39" s="396"/>
      <c r="X39" s="396"/>
      <c r="Y39" s="396"/>
      <c r="Z39" s="396"/>
      <c r="AA39" s="396"/>
      <c r="AB39" s="396"/>
      <c r="AC39" s="396"/>
    </row>
    <row r="40" spans="1:29" ht="96" customHeight="1">
      <c r="A40" s="775">
        <v>5</v>
      </c>
      <c r="B40" s="976" t="s">
        <v>302</v>
      </c>
      <c r="C40" s="976"/>
      <c r="D40" s="976"/>
      <c r="E40" s="976"/>
      <c r="F40" s="976"/>
      <c r="G40" s="395"/>
      <c r="H40" s="395"/>
      <c r="I40" s="396"/>
      <c r="J40" s="396"/>
      <c r="K40" s="396"/>
      <c r="L40" s="396"/>
      <c r="M40" s="396"/>
      <c r="N40" s="396"/>
      <c r="O40" s="396"/>
      <c r="P40" s="396"/>
      <c r="Q40" s="396"/>
      <c r="R40" s="396"/>
      <c r="S40" s="396"/>
      <c r="T40" s="396"/>
      <c r="U40" s="396"/>
      <c r="V40" s="396"/>
      <c r="W40" s="396"/>
      <c r="X40" s="396"/>
      <c r="Y40" s="396"/>
      <c r="Z40" s="396"/>
      <c r="AA40" s="396"/>
      <c r="AB40" s="396"/>
      <c r="AC40" s="396"/>
    </row>
    <row r="41" spans="1:29" ht="30" customHeight="1">
      <c r="A41" s="395"/>
      <c r="B41" s="1" t="str">
        <f>IF(ISERROR("Dated this " &amp; AG6 &amp; LOOKUP(AG6,AE1:AE32,AF1:AF32) &amp; " day of " &amp; AG8 &amp; " " &amp;AG9), "", "Dated this " &amp; AG6 &amp; LOOKUP(AG6,AE1:AE32,AF1:AF32) &amp; " day of " &amp; AG8 &amp; " " &amp;AG9)</f>
        <v/>
      </c>
      <c r="C41" s="1"/>
      <c r="D41" s="1"/>
      <c r="E41" s="769"/>
      <c r="F41" s="769"/>
      <c r="G41" s="395"/>
      <c r="H41" s="395"/>
      <c r="I41" s="396"/>
      <c r="J41" s="396"/>
      <c r="K41" s="396"/>
      <c r="L41" s="396"/>
      <c r="M41" s="396"/>
      <c r="N41" s="396"/>
      <c r="O41" s="396"/>
      <c r="P41" s="396"/>
      <c r="Q41" s="396"/>
      <c r="R41" s="396"/>
      <c r="S41" s="396"/>
      <c r="T41" s="396"/>
      <c r="U41" s="396"/>
      <c r="V41" s="396"/>
      <c r="W41" s="396"/>
      <c r="X41" s="396"/>
      <c r="Y41" s="396"/>
      <c r="Z41" s="396"/>
      <c r="AA41" s="396"/>
      <c r="AB41" s="396"/>
      <c r="AC41" s="396"/>
    </row>
    <row r="42" spans="1:29" ht="30" customHeight="1">
      <c r="A42" s="395"/>
      <c r="B42" s="1" t="s">
        <v>223</v>
      </c>
      <c r="C42" s="37"/>
      <c r="D42" s="13"/>
      <c r="E42" s="13"/>
      <c r="F42" s="13"/>
      <c r="G42" s="395"/>
      <c r="H42" s="395"/>
      <c r="I42" s="396"/>
      <c r="J42" s="396"/>
      <c r="K42" s="396"/>
      <c r="L42" s="396"/>
      <c r="M42" s="396"/>
      <c r="N42" s="396"/>
      <c r="O42" s="396"/>
      <c r="P42" s="396"/>
      <c r="Q42" s="396"/>
      <c r="R42" s="396"/>
      <c r="S42" s="396"/>
      <c r="T42" s="396"/>
      <c r="U42" s="396"/>
      <c r="V42" s="396"/>
      <c r="W42" s="396"/>
      <c r="X42" s="396"/>
      <c r="Y42" s="396"/>
      <c r="Z42" s="396"/>
      <c r="AA42" s="396"/>
      <c r="AB42" s="396"/>
      <c r="AC42" s="396"/>
    </row>
    <row r="43" spans="1:29" ht="30" customHeight="1">
      <c r="A43" s="395"/>
      <c r="B43" s="780"/>
      <c r="C43" s="13"/>
      <c r="D43" s="13"/>
      <c r="E43" s="1"/>
      <c r="F43" s="346" t="s">
        <v>224</v>
      </c>
      <c r="G43" s="395"/>
      <c r="H43" s="395"/>
      <c r="I43" s="396"/>
      <c r="J43" s="396"/>
      <c r="K43" s="396"/>
      <c r="L43" s="396"/>
      <c r="M43" s="396"/>
      <c r="N43" s="396"/>
      <c r="O43" s="396"/>
      <c r="P43" s="396"/>
      <c r="Q43" s="396"/>
      <c r="R43" s="396"/>
      <c r="S43" s="396"/>
      <c r="T43" s="396"/>
      <c r="U43" s="396"/>
      <c r="V43" s="396"/>
      <c r="W43" s="396"/>
      <c r="X43" s="396"/>
      <c r="Y43" s="396"/>
      <c r="Z43" s="396"/>
      <c r="AA43" s="396"/>
      <c r="AB43" s="396"/>
      <c r="AC43" s="396"/>
    </row>
    <row r="44" spans="1:29" ht="30" customHeight="1">
      <c r="A44" s="395"/>
      <c r="B44" s="780"/>
      <c r="C44" s="13"/>
      <c r="D44" s="1"/>
      <c r="E44" s="1"/>
      <c r="F44" s="346" t="e">
        <f>#REF!</f>
        <v>#REF!</v>
      </c>
      <c r="G44" s="395"/>
      <c r="H44" s="395"/>
      <c r="I44" s="396"/>
      <c r="J44" s="396"/>
      <c r="K44" s="396"/>
      <c r="L44" s="396"/>
      <c r="M44" s="396"/>
      <c r="N44" s="396"/>
      <c r="O44" s="396"/>
      <c r="P44" s="396"/>
      <c r="Q44" s="396"/>
      <c r="R44" s="396"/>
      <c r="S44" s="396"/>
      <c r="T44" s="396"/>
      <c r="U44" s="396"/>
      <c r="V44" s="396"/>
      <c r="W44" s="396"/>
      <c r="X44" s="396"/>
      <c r="Y44" s="396"/>
      <c r="Z44" s="396"/>
      <c r="AA44" s="396"/>
      <c r="AB44" s="396"/>
      <c r="AC44" s="396"/>
    </row>
    <row r="45" spans="1:29" ht="30" customHeight="1">
      <c r="A45" s="396"/>
      <c r="B45" s="396"/>
      <c r="C45" s="409"/>
      <c r="D45" s="396"/>
      <c r="E45" s="410" t="s">
        <v>303</v>
      </c>
      <c r="F45" s="411"/>
      <c r="G45" s="395"/>
      <c r="H45" s="395"/>
      <c r="I45" s="396"/>
      <c r="J45" s="396"/>
      <c r="K45" s="396"/>
      <c r="L45" s="396"/>
      <c r="M45" s="396"/>
      <c r="N45" s="396"/>
      <c r="O45" s="396"/>
      <c r="P45" s="396"/>
      <c r="Q45" s="396"/>
      <c r="R45" s="396"/>
      <c r="S45" s="396"/>
      <c r="T45" s="396"/>
      <c r="U45" s="396"/>
      <c r="V45" s="396"/>
      <c r="W45" s="396"/>
      <c r="X45" s="396"/>
      <c r="Y45" s="396"/>
      <c r="Z45" s="396"/>
      <c r="AA45" s="396"/>
      <c r="AB45" s="396"/>
      <c r="AC45" s="396"/>
    </row>
    <row r="46" spans="1:29" ht="30" customHeight="1">
      <c r="A46" s="412" t="s">
        <v>225</v>
      </c>
      <c r="B46" s="993" t="e">
        <f>#REF!</f>
        <v>#REF!</v>
      </c>
      <c r="C46" s="993"/>
      <c r="D46" s="396"/>
      <c r="E46" s="410" t="s">
        <v>226</v>
      </c>
      <c r="F46" s="413"/>
      <c r="G46" s="395"/>
      <c r="H46" s="395"/>
      <c r="I46" s="396"/>
      <c r="J46" s="396"/>
      <c r="K46" s="396"/>
      <c r="L46" s="396"/>
      <c r="M46" s="396"/>
      <c r="N46" s="396"/>
      <c r="O46" s="396"/>
      <c r="P46" s="396"/>
      <c r="Q46" s="396"/>
      <c r="R46" s="396"/>
      <c r="S46" s="396"/>
      <c r="T46" s="396"/>
      <c r="U46" s="396"/>
      <c r="V46" s="396"/>
      <c r="W46" s="396"/>
      <c r="X46" s="396"/>
      <c r="Y46" s="396"/>
      <c r="Z46" s="396"/>
      <c r="AA46" s="396"/>
      <c r="AB46" s="396"/>
      <c r="AC46" s="396"/>
    </row>
    <row r="47" spans="1:29" ht="30" customHeight="1">
      <c r="A47" s="412" t="s">
        <v>203</v>
      </c>
      <c r="B47" s="413" t="e">
        <f>#REF!</f>
        <v>#REF!</v>
      </c>
      <c r="C47" s="414"/>
      <c r="D47" s="396"/>
      <c r="E47" s="410" t="s">
        <v>227</v>
      </c>
      <c r="F47" s="413" t="e">
        <f>#REF!</f>
        <v>#REF!</v>
      </c>
      <c r="G47" s="395"/>
      <c r="H47" s="395"/>
      <c r="I47" s="396"/>
      <c r="J47" s="396"/>
      <c r="K47" s="396"/>
      <c r="L47" s="396"/>
      <c r="M47" s="396"/>
      <c r="N47" s="396"/>
      <c r="O47" s="396"/>
      <c r="P47" s="396"/>
      <c r="Q47" s="396"/>
      <c r="R47" s="396"/>
      <c r="S47" s="396"/>
      <c r="T47" s="396"/>
      <c r="U47" s="396"/>
      <c r="V47" s="396"/>
      <c r="W47" s="396"/>
      <c r="X47" s="396"/>
      <c r="Y47" s="396"/>
      <c r="Z47" s="396"/>
      <c r="AA47" s="396"/>
      <c r="AB47" s="396"/>
      <c r="AC47" s="396"/>
    </row>
    <row r="48" spans="1:29" ht="30" customHeight="1">
      <c r="A48" s="395"/>
      <c r="B48" s="395"/>
      <c r="C48" s="395"/>
      <c r="D48" s="396"/>
      <c r="E48" s="410" t="s">
        <v>304</v>
      </c>
      <c r="F48" s="395"/>
      <c r="G48" s="395"/>
      <c r="H48" s="395"/>
      <c r="I48" s="396"/>
      <c r="J48" s="396"/>
      <c r="K48" s="396"/>
      <c r="L48" s="396"/>
      <c r="M48" s="396"/>
      <c r="N48" s="396"/>
      <c r="O48" s="396"/>
      <c r="P48" s="396"/>
      <c r="Q48" s="396"/>
      <c r="R48" s="396"/>
      <c r="S48" s="396"/>
      <c r="T48" s="396"/>
      <c r="U48" s="396"/>
      <c r="V48" s="396"/>
      <c r="W48" s="396"/>
      <c r="X48" s="396"/>
      <c r="Y48" s="396"/>
      <c r="Z48" s="396"/>
      <c r="AA48" s="396"/>
      <c r="AB48" s="396"/>
      <c r="AC48" s="396"/>
    </row>
    <row r="49" spans="1:41" ht="40.5" customHeight="1">
      <c r="A49" s="992"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992"/>
      <c r="C49" s="992"/>
      <c r="D49" s="992"/>
      <c r="E49" s="992"/>
      <c r="F49" s="992"/>
      <c r="G49" s="395"/>
      <c r="H49" s="395"/>
      <c r="I49" s="396"/>
      <c r="J49" s="396"/>
      <c r="K49" s="396"/>
      <c r="L49" s="396"/>
      <c r="M49" s="396"/>
      <c r="N49" s="396"/>
      <c r="O49" s="396"/>
      <c r="P49" s="396"/>
      <c r="Q49" s="396"/>
      <c r="R49" s="396"/>
      <c r="S49" s="396"/>
      <c r="T49" s="396"/>
      <c r="U49" s="396"/>
      <c r="V49" s="396"/>
      <c r="W49" s="396"/>
      <c r="X49" s="396"/>
      <c r="Y49" s="396"/>
      <c r="Z49" s="396"/>
      <c r="AA49" s="396"/>
      <c r="AB49" s="396"/>
      <c r="AC49" s="396"/>
    </row>
    <row r="50" spans="1:41" ht="30" customHeight="1">
      <c r="A50" s="781"/>
      <c r="B50" s="781"/>
      <c r="C50" s="1" t="str">
        <f>IF(Z2="2 or More", "Other Partner-2", "")</f>
        <v/>
      </c>
      <c r="D50" s="781"/>
      <c r="E50" s="782"/>
      <c r="F50" s="782" t="str">
        <f>IF(Z2=1,"Other Partner",IF(Z2="2 or More","Other Partner-1",""))</f>
        <v/>
      </c>
      <c r="G50" s="395"/>
      <c r="H50" s="395"/>
      <c r="I50" s="396"/>
      <c r="J50" s="396"/>
      <c r="K50" s="396"/>
      <c r="L50" s="396"/>
      <c r="M50" s="396"/>
      <c r="N50" s="396"/>
      <c r="O50" s="396"/>
      <c r="P50" s="396"/>
      <c r="Q50" s="396"/>
      <c r="R50" s="396"/>
      <c r="S50" s="396"/>
      <c r="T50" s="396"/>
      <c r="U50" s="396"/>
      <c r="V50" s="396"/>
      <c r="W50" s="396"/>
      <c r="X50" s="396"/>
      <c r="Y50" s="396"/>
      <c r="Z50" s="396"/>
      <c r="AA50" s="396"/>
      <c r="AB50" s="396"/>
      <c r="AC50" s="396"/>
    </row>
    <row r="51" spans="1:41" ht="30" customHeight="1">
      <c r="A51" s="1"/>
      <c r="B51" s="346" t="str">
        <f>IF(Z2="2 or More", "Signature :", "")</f>
        <v/>
      </c>
      <c r="C51" s="109"/>
      <c r="D51" s="1"/>
      <c r="E51" s="346"/>
      <c r="F51" s="1"/>
      <c r="G51" s="395"/>
      <c r="H51" s="395"/>
      <c r="I51" s="396"/>
      <c r="J51" s="396"/>
      <c r="K51" s="396"/>
      <c r="L51" s="396"/>
      <c r="M51" s="396"/>
      <c r="N51" s="396"/>
      <c r="O51" s="396"/>
      <c r="P51" s="396"/>
      <c r="Q51" s="396"/>
      <c r="R51" s="396"/>
      <c r="S51" s="396"/>
      <c r="T51" s="396"/>
      <c r="U51" s="396"/>
      <c r="V51" s="396"/>
      <c r="W51" s="396"/>
      <c r="X51" s="396"/>
      <c r="Y51" s="396"/>
      <c r="Z51" s="396"/>
      <c r="AA51" s="396"/>
      <c r="AB51" s="396"/>
      <c r="AC51" s="396"/>
    </row>
    <row r="52" spans="1:41" s="400" customFormat="1" ht="30" customHeight="1">
      <c r="A52" s="1"/>
      <c r="B52" s="346" t="str">
        <f>IF(Z2="2 or More", "Printed Name :", "")</f>
        <v/>
      </c>
      <c r="C52" s="783"/>
      <c r="D52" s="1"/>
      <c r="E52" s="346" t="str">
        <f>IF(Z1="Sole Bidder", "", "Printed Name :")</f>
        <v>Printed Name :</v>
      </c>
      <c r="F52" s="784"/>
      <c r="G52" s="395"/>
      <c r="H52" s="411"/>
      <c r="I52" s="395"/>
      <c r="J52" s="395"/>
      <c r="K52" s="395"/>
      <c r="L52" s="395"/>
      <c r="M52" s="395"/>
      <c r="N52" s="395"/>
      <c r="O52" s="395"/>
      <c r="P52" s="395"/>
      <c r="Q52" s="395"/>
      <c r="R52" s="395"/>
      <c r="S52" s="395"/>
      <c r="T52" s="395"/>
      <c r="U52" s="395"/>
      <c r="V52" s="395"/>
      <c r="W52" s="395"/>
      <c r="X52" s="395"/>
      <c r="Y52" s="395"/>
      <c r="Z52" s="395"/>
      <c r="AA52" s="395"/>
      <c r="AB52" s="395"/>
      <c r="AC52" s="395"/>
      <c r="AD52" s="408"/>
      <c r="AE52" s="398"/>
      <c r="AF52" s="398"/>
      <c r="AG52" s="408"/>
      <c r="AH52" s="408"/>
      <c r="AI52" s="408"/>
      <c r="AJ52" s="408"/>
      <c r="AK52" s="408"/>
      <c r="AL52" s="408"/>
      <c r="AM52" s="408"/>
      <c r="AN52" s="408"/>
      <c r="AO52" s="408"/>
    </row>
    <row r="53" spans="1:41" s="400" customFormat="1" ht="30" customHeight="1">
      <c r="A53" s="1"/>
      <c r="B53" s="346" t="str">
        <f>IF(Z2="2 or More", "Designation :", "")</f>
        <v/>
      </c>
      <c r="C53" s="783"/>
      <c r="D53" s="1"/>
      <c r="E53" s="346" t="str">
        <f>IF(Z1="Sole Bidder", "", "Designation :")</f>
        <v>Designation :</v>
      </c>
      <c r="F53" s="784"/>
      <c r="G53" s="395"/>
      <c r="H53" s="411"/>
      <c r="I53" s="395"/>
      <c r="J53" s="395"/>
      <c r="K53" s="395"/>
      <c r="L53" s="395"/>
      <c r="M53" s="395"/>
      <c r="N53" s="395"/>
      <c r="O53" s="395"/>
      <c r="P53" s="395"/>
      <c r="Q53" s="395"/>
      <c r="R53" s="395"/>
      <c r="S53" s="395"/>
      <c r="T53" s="395"/>
      <c r="U53" s="395"/>
      <c r="V53" s="395"/>
      <c r="W53" s="395"/>
      <c r="X53" s="395"/>
      <c r="Y53" s="395"/>
      <c r="Z53" s="395"/>
      <c r="AA53" s="395"/>
      <c r="AB53" s="395"/>
      <c r="AC53" s="395"/>
      <c r="AD53" s="408"/>
      <c r="AE53" s="398"/>
      <c r="AF53" s="398"/>
      <c r="AG53" s="408"/>
      <c r="AH53" s="408"/>
      <c r="AI53" s="408"/>
      <c r="AJ53" s="408"/>
      <c r="AK53" s="408"/>
      <c r="AL53" s="408"/>
      <c r="AM53" s="408"/>
      <c r="AN53" s="408"/>
      <c r="AO53" s="408"/>
    </row>
    <row r="54" spans="1:41" s="400" customFormat="1" ht="30" customHeight="1">
      <c r="A54" s="1"/>
      <c r="B54" s="346" t="str">
        <f>IF(Z2=2, "Common Seal :", "")</f>
        <v/>
      </c>
      <c r="C54" s="109"/>
      <c r="D54" s="1"/>
      <c r="E54" s="346"/>
      <c r="F54" s="1"/>
      <c r="G54" s="395"/>
      <c r="H54" s="411"/>
      <c r="I54" s="395"/>
      <c r="J54" s="395"/>
      <c r="K54" s="395"/>
      <c r="L54" s="395"/>
      <c r="M54" s="395"/>
      <c r="N54" s="395"/>
      <c r="O54" s="395"/>
      <c r="P54" s="395"/>
      <c r="Q54" s="395"/>
      <c r="R54" s="395"/>
      <c r="S54" s="395"/>
      <c r="T54" s="395"/>
      <c r="U54" s="395"/>
      <c r="V54" s="395"/>
      <c r="W54" s="395"/>
      <c r="X54" s="395"/>
      <c r="Y54" s="395"/>
      <c r="Z54" s="395"/>
      <c r="AA54" s="395"/>
      <c r="AB54" s="395"/>
      <c r="AC54" s="395"/>
      <c r="AD54" s="408"/>
      <c r="AE54" s="398"/>
      <c r="AF54" s="398"/>
      <c r="AG54" s="408"/>
      <c r="AH54" s="408"/>
      <c r="AI54" s="408"/>
      <c r="AJ54" s="408"/>
      <c r="AK54" s="408"/>
      <c r="AL54" s="408"/>
      <c r="AM54" s="408"/>
      <c r="AN54" s="408"/>
      <c r="AO54" s="408"/>
    </row>
    <row r="55" spans="1:41" s="400" customFormat="1" ht="33" customHeight="1">
      <c r="A55" s="785" t="s">
        <v>305</v>
      </c>
      <c r="B55" s="348"/>
      <c r="C55" s="109"/>
      <c r="D55" s="1"/>
      <c r="E55" s="346"/>
      <c r="F55" s="1"/>
      <c r="G55" s="395"/>
      <c r="H55" s="411"/>
      <c r="I55" s="395"/>
      <c r="J55" s="395"/>
      <c r="K55" s="395"/>
      <c r="L55" s="395"/>
      <c r="M55" s="395"/>
      <c r="N55" s="395"/>
      <c r="O55" s="395"/>
      <c r="P55" s="395"/>
      <c r="Q55" s="395"/>
      <c r="R55" s="395"/>
      <c r="S55" s="395"/>
      <c r="T55" s="395"/>
      <c r="U55" s="395"/>
      <c r="V55" s="395"/>
      <c r="W55" s="395"/>
      <c r="X55" s="395"/>
      <c r="Y55" s="395"/>
      <c r="Z55" s="395"/>
      <c r="AA55" s="395"/>
      <c r="AB55" s="395"/>
      <c r="AC55" s="395"/>
      <c r="AD55" s="408"/>
      <c r="AE55" s="398"/>
      <c r="AF55" s="398"/>
      <c r="AG55" s="408"/>
      <c r="AH55" s="408"/>
      <c r="AI55" s="408"/>
      <c r="AJ55" s="408"/>
      <c r="AK55" s="408"/>
      <c r="AL55" s="408"/>
      <c r="AM55" s="408"/>
      <c r="AN55" s="408"/>
      <c r="AO55" s="408"/>
    </row>
    <row r="56" spans="1:41" s="400" customFormat="1" ht="33" customHeight="1">
      <c r="A56" s="990" t="s">
        <v>306</v>
      </c>
      <c r="B56" s="990"/>
      <c r="C56" s="990"/>
      <c r="D56" s="984"/>
      <c r="E56" s="985"/>
      <c r="F56" s="985"/>
      <c r="G56" s="395"/>
      <c r="H56" s="411"/>
      <c r="I56" s="395"/>
      <c r="J56" s="395"/>
      <c r="K56" s="395"/>
      <c r="L56" s="395"/>
      <c r="M56" s="395"/>
      <c r="N56" s="395"/>
      <c r="O56" s="395"/>
      <c r="P56" s="395"/>
      <c r="Q56" s="395"/>
      <c r="R56" s="395"/>
      <c r="S56" s="395"/>
      <c r="T56" s="395"/>
      <c r="U56" s="395"/>
      <c r="V56" s="395"/>
      <c r="W56" s="395"/>
      <c r="X56" s="395"/>
      <c r="Y56" s="395"/>
      <c r="Z56" s="395"/>
      <c r="AA56" s="395"/>
      <c r="AB56" s="395"/>
      <c r="AC56" s="395"/>
      <c r="AD56" s="408"/>
      <c r="AE56" s="398"/>
      <c r="AF56" s="398"/>
      <c r="AG56" s="408"/>
      <c r="AH56" s="408"/>
      <c r="AI56" s="408"/>
      <c r="AJ56" s="408"/>
      <c r="AK56" s="408"/>
      <c r="AL56" s="408"/>
      <c r="AM56" s="408"/>
      <c r="AN56" s="408"/>
      <c r="AO56" s="408"/>
    </row>
    <row r="57" spans="1:41" s="400" customFormat="1" ht="33" customHeight="1">
      <c r="A57" s="989"/>
      <c r="B57" s="989"/>
      <c r="C57" s="989"/>
      <c r="D57" s="786"/>
      <c r="E57" s="786"/>
      <c r="F57" s="786"/>
      <c r="G57" s="395"/>
      <c r="H57" s="411"/>
      <c r="I57" s="395"/>
      <c r="J57" s="395"/>
      <c r="K57" s="395"/>
      <c r="L57" s="395"/>
      <c r="M57" s="395"/>
      <c r="N57" s="395"/>
      <c r="O57" s="395"/>
      <c r="P57" s="395"/>
      <c r="Q57" s="395"/>
      <c r="R57" s="395"/>
      <c r="S57" s="395"/>
      <c r="T57" s="395"/>
      <c r="U57" s="395"/>
      <c r="V57" s="395"/>
      <c r="W57" s="395"/>
      <c r="X57" s="395"/>
      <c r="Y57" s="395"/>
      <c r="Z57" s="395"/>
      <c r="AA57" s="395"/>
      <c r="AB57" s="395"/>
      <c r="AC57" s="395"/>
      <c r="AD57" s="408"/>
      <c r="AE57" s="398"/>
      <c r="AF57" s="398"/>
      <c r="AG57" s="408"/>
      <c r="AH57" s="408"/>
      <c r="AI57" s="408"/>
      <c r="AJ57" s="408"/>
      <c r="AK57" s="408"/>
      <c r="AL57" s="408"/>
      <c r="AM57" s="408"/>
      <c r="AN57" s="408"/>
      <c r="AO57" s="408"/>
    </row>
    <row r="58" spans="1:41" s="400" customFormat="1" ht="33" customHeight="1">
      <c r="A58" s="988"/>
      <c r="B58" s="988"/>
      <c r="C58" s="988"/>
      <c r="D58" s="786"/>
      <c r="E58" s="786"/>
      <c r="F58" s="786"/>
      <c r="G58" s="395"/>
      <c r="H58" s="411"/>
      <c r="I58" s="395"/>
      <c r="J58" s="395"/>
      <c r="K58" s="395"/>
      <c r="L58" s="395"/>
      <c r="M58" s="395"/>
      <c r="N58" s="395"/>
      <c r="O58" s="395"/>
      <c r="P58" s="395"/>
      <c r="Q58" s="395"/>
      <c r="R58" s="395"/>
      <c r="S58" s="395"/>
      <c r="T58" s="395"/>
      <c r="U58" s="395"/>
      <c r="V58" s="395"/>
      <c r="W58" s="395"/>
      <c r="X58" s="395"/>
      <c r="Y58" s="395"/>
      <c r="Z58" s="395"/>
      <c r="AA58" s="395"/>
      <c r="AB58" s="395"/>
      <c r="AC58" s="395"/>
      <c r="AD58" s="408"/>
      <c r="AE58" s="398"/>
      <c r="AF58" s="398"/>
      <c r="AG58" s="408"/>
      <c r="AH58" s="408"/>
      <c r="AI58" s="408"/>
      <c r="AJ58" s="408"/>
      <c r="AK58" s="408"/>
      <c r="AL58" s="408"/>
      <c r="AM58" s="408"/>
      <c r="AN58" s="408"/>
      <c r="AO58" s="408"/>
    </row>
    <row r="59" spans="1:41" s="400" customFormat="1" ht="33" customHeight="1">
      <c r="A59" s="987" t="s">
        <v>307</v>
      </c>
      <c r="B59" s="987"/>
      <c r="C59" s="987"/>
      <c r="D59" s="984"/>
      <c r="E59" s="985"/>
      <c r="F59" s="985"/>
      <c r="G59" s="395"/>
      <c r="H59" s="411"/>
      <c r="I59" s="395"/>
      <c r="J59" s="395"/>
      <c r="K59" s="395"/>
      <c r="L59" s="395"/>
      <c r="M59" s="395"/>
      <c r="N59" s="395"/>
      <c r="O59" s="395"/>
      <c r="P59" s="395"/>
      <c r="Q59" s="395"/>
      <c r="R59" s="395"/>
      <c r="S59" s="395"/>
      <c r="T59" s="395"/>
      <c r="U59" s="395"/>
      <c r="V59" s="395"/>
      <c r="W59" s="395"/>
      <c r="X59" s="395"/>
      <c r="Y59" s="395"/>
      <c r="Z59" s="395"/>
      <c r="AA59" s="395"/>
      <c r="AB59" s="395"/>
      <c r="AC59" s="395"/>
      <c r="AD59" s="408"/>
      <c r="AE59" s="398"/>
      <c r="AF59" s="398"/>
      <c r="AG59" s="408"/>
      <c r="AH59" s="408"/>
      <c r="AI59" s="408"/>
      <c r="AJ59" s="408"/>
      <c r="AK59" s="408"/>
      <c r="AL59" s="408"/>
      <c r="AM59" s="408"/>
      <c r="AN59" s="408"/>
      <c r="AO59" s="408"/>
    </row>
    <row r="60" spans="1:41" s="400" customFormat="1" ht="33" customHeight="1">
      <c r="A60" s="987" t="s">
        <v>308</v>
      </c>
      <c r="B60" s="987"/>
      <c r="C60" s="987"/>
      <c r="D60" s="984"/>
      <c r="E60" s="985"/>
      <c r="F60" s="985"/>
      <c r="G60" s="395"/>
      <c r="H60" s="411"/>
      <c r="I60" s="395"/>
      <c r="J60" s="395"/>
      <c r="K60" s="395"/>
      <c r="L60" s="395"/>
      <c r="M60" s="395"/>
      <c r="N60" s="395"/>
      <c r="O60" s="395"/>
      <c r="P60" s="395"/>
      <c r="Q60" s="395"/>
      <c r="R60" s="395"/>
      <c r="S60" s="395"/>
      <c r="T60" s="395"/>
      <c r="U60" s="395"/>
      <c r="V60" s="395"/>
      <c r="W60" s="395"/>
      <c r="X60" s="395"/>
      <c r="Y60" s="395"/>
      <c r="Z60" s="395"/>
      <c r="AA60" s="395"/>
      <c r="AB60" s="395"/>
      <c r="AC60" s="395"/>
      <c r="AD60" s="408"/>
      <c r="AE60" s="398"/>
      <c r="AF60" s="398"/>
      <c r="AG60" s="408"/>
      <c r="AH60" s="408"/>
      <c r="AI60" s="408"/>
      <c r="AJ60" s="408"/>
      <c r="AK60" s="408"/>
      <c r="AL60" s="408"/>
      <c r="AM60" s="408"/>
      <c r="AN60" s="408"/>
      <c r="AO60" s="408"/>
    </row>
    <row r="61" spans="1:41" s="400" customFormat="1" ht="33" customHeight="1">
      <c r="A61" s="987" t="s">
        <v>309</v>
      </c>
      <c r="B61" s="987"/>
      <c r="C61" s="987"/>
      <c r="D61" s="984"/>
      <c r="E61" s="985"/>
      <c r="F61" s="985"/>
      <c r="G61" s="395"/>
      <c r="H61" s="411"/>
      <c r="I61" s="395"/>
      <c r="J61" s="395"/>
      <c r="K61" s="395"/>
      <c r="L61" s="395"/>
      <c r="M61" s="395"/>
      <c r="N61" s="395"/>
      <c r="O61" s="395"/>
      <c r="P61" s="395"/>
      <c r="Q61" s="395"/>
      <c r="R61" s="395"/>
      <c r="S61" s="395"/>
      <c r="T61" s="395"/>
      <c r="U61" s="395"/>
      <c r="V61" s="395"/>
      <c r="W61" s="395"/>
      <c r="X61" s="395"/>
      <c r="Y61" s="395"/>
      <c r="Z61" s="395"/>
      <c r="AA61" s="395"/>
      <c r="AB61" s="395"/>
      <c r="AC61" s="395"/>
      <c r="AD61" s="408"/>
      <c r="AE61" s="398"/>
      <c r="AF61" s="398"/>
      <c r="AG61" s="408"/>
      <c r="AH61" s="408"/>
      <c r="AI61" s="408"/>
      <c r="AJ61" s="408"/>
      <c r="AK61" s="408"/>
      <c r="AL61" s="408"/>
      <c r="AM61" s="408"/>
      <c r="AN61" s="408"/>
      <c r="AO61" s="408"/>
    </row>
    <row r="62" spans="1:41" s="400" customFormat="1" ht="33" customHeight="1">
      <c r="A62" s="990" t="s">
        <v>310</v>
      </c>
      <c r="B62" s="990"/>
      <c r="C62" s="990"/>
      <c r="D62" s="984"/>
      <c r="E62" s="985"/>
      <c r="F62" s="985"/>
      <c r="G62" s="395"/>
      <c r="H62" s="411"/>
      <c r="I62" s="395"/>
      <c r="J62" s="395"/>
      <c r="K62" s="395"/>
      <c r="L62" s="395"/>
      <c r="M62" s="395"/>
      <c r="N62" s="395"/>
      <c r="O62" s="395"/>
      <c r="P62" s="395"/>
      <c r="Q62" s="395"/>
      <c r="R62" s="395"/>
      <c r="S62" s="395"/>
      <c r="T62" s="395"/>
      <c r="U62" s="395"/>
      <c r="V62" s="395"/>
      <c r="W62" s="395"/>
      <c r="X62" s="395"/>
      <c r="Y62" s="395"/>
      <c r="Z62" s="395"/>
      <c r="AA62" s="395"/>
      <c r="AB62" s="395"/>
      <c r="AC62" s="395"/>
      <c r="AD62" s="408"/>
      <c r="AE62" s="398"/>
      <c r="AF62" s="398"/>
      <c r="AG62" s="408"/>
      <c r="AH62" s="408"/>
      <c r="AI62" s="408"/>
      <c r="AJ62" s="408"/>
      <c r="AK62" s="408"/>
      <c r="AL62" s="408"/>
      <c r="AM62" s="408"/>
      <c r="AN62" s="408"/>
      <c r="AO62" s="408"/>
    </row>
    <row r="63" spans="1:41" s="400" customFormat="1" ht="33" customHeight="1">
      <c r="A63" s="989"/>
      <c r="B63" s="989"/>
      <c r="C63" s="989"/>
      <c r="D63" s="786"/>
      <c r="E63" s="786"/>
      <c r="F63" s="786"/>
      <c r="G63" s="395"/>
      <c r="H63" s="411"/>
      <c r="I63" s="395"/>
      <c r="J63" s="395"/>
      <c r="K63" s="395"/>
      <c r="L63" s="395"/>
      <c r="M63" s="395"/>
      <c r="N63" s="395"/>
      <c r="O63" s="395"/>
      <c r="P63" s="395"/>
      <c r="Q63" s="395"/>
      <c r="R63" s="395"/>
      <c r="S63" s="395"/>
      <c r="T63" s="395"/>
      <c r="U63" s="395"/>
      <c r="V63" s="395"/>
      <c r="W63" s="395"/>
      <c r="X63" s="395"/>
      <c r="Y63" s="395"/>
      <c r="Z63" s="395"/>
      <c r="AA63" s="395"/>
      <c r="AB63" s="395"/>
      <c r="AC63" s="395"/>
      <c r="AD63" s="408"/>
      <c r="AE63" s="398"/>
      <c r="AF63" s="398"/>
      <c r="AG63" s="408"/>
      <c r="AH63" s="408"/>
      <c r="AI63" s="408"/>
      <c r="AJ63" s="408"/>
      <c r="AK63" s="408"/>
      <c r="AL63" s="408"/>
      <c r="AM63" s="408"/>
      <c r="AN63" s="408"/>
      <c r="AO63" s="408"/>
    </row>
    <row r="64" spans="1:41" s="400" customFormat="1" ht="33" customHeight="1">
      <c r="A64" s="988"/>
      <c r="B64" s="988"/>
      <c r="C64" s="988"/>
      <c r="D64" s="786"/>
      <c r="E64" s="786"/>
      <c r="F64" s="786"/>
      <c r="G64" s="395"/>
      <c r="H64" s="411"/>
      <c r="I64" s="395"/>
      <c r="J64" s="395"/>
      <c r="K64" s="395"/>
      <c r="L64" s="395"/>
      <c r="M64" s="395"/>
      <c r="N64" s="395"/>
      <c r="O64" s="395"/>
      <c r="P64" s="395"/>
      <c r="Q64" s="395"/>
      <c r="R64" s="395"/>
      <c r="S64" s="395"/>
      <c r="T64" s="395"/>
      <c r="U64" s="395"/>
      <c r="V64" s="395"/>
      <c r="W64" s="395"/>
      <c r="X64" s="395"/>
      <c r="Y64" s="395"/>
      <c r="Z64" s="395"/>
      <c r="AA64" s="395"/>
      <c r="AB64" s="395"/>
      <c r="AC64" s="395"/>
      <c r="AD64" s="408"/>
      <c r="AE64" s="398"/>
      <c r="AF64" s="398"/>
      <c r="AG64" s="408"/>
      <c r="AH64" s="408"/>
      <c r="AI64" s="408"/>
      <c r="AJ64" s="408"/>
      <c r="AK64" s="408"/>
      <c r="AL64" s="408"/>
      <c r="AM64" s="408"/>
      <c r="AN64" s="408"/>
      <c r="AO64" s="408"/>
    </row>
    <row r="65" spans="1:41" s="400" customFormat="1" ht="60.75" customHeight="1">
      <c r="A65" s="986"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986"/>
      <c r="C65" s="986"/>
      <c r="D65" s="986"/>
      <c r="E65" s="986"/>
      <c r="F65" s="986"/>
      <c r="G65" s="395"/>
      <c r="H65" s="411"/>
      <c r="I65" s="395"/>
      <c r="J65" s="395"/>
      <c r="K65" s="395"/>
      <c r="L65" s="395"/>
      <c r="M65" s="395"/>
      <c r="N65" s="395"/>
      <c r="O65" s="395"/>
      <c r="P65" s="395"/>
      <c r="Q65" s="395"/>
      <c r="R65" s="395"/>
      <c r="S65" s="395"/>
      <c r="T65" s="395"/>
      <c r="U65" s="395"/>
      <c r="V65" s="395"/>
      <c r="W65" s="395"/>
      <c r="X65" s="395"/>
      <c r="Y65" s="395"/>
      <c r="Z65" s="395"/>
      <c r="AA65" s="395"/>
      <c r="AB65" s="395"/>
      <c r="AC65" s="395"/>
      <c r="AD65" s="408"/>
      <c r="AE65" s="398"/>
      <c r="AF65" s="398"/>
      <c r="AG65" s="408"/>
      <c r="AH65" s="408"/>
      <c r="AI65" s="408"/>
      <c r="AJ65" s="408"/>
      <c r="AK65" s="408"/>
      <c r="AL65" s="408"/>
      <c r="AM65" s="408"/>
      <c r="AN65" s="408"/>
      <c r="AO65" s="408"/>
    </row>
    <row r="66" spans="1:41" s="400" customFormat="1" ht="33" customHeight="1">
      <c r="A66" s="983" t="s">
        <v>57</v>
      </c>
      <c r="B66" s="983"/>
      <c r="C66" s="983"/>
      <c r="D66" s="983"/>
      <c r="E66" s="983"/>
      <c r="F66" s="983"/>
      <c r="G66" s="395"/>
      <c r="H66" s="411"/>
      <c r="I66" s="395"/>
      <c r="J66" s="395"/>
      <c r="K66" s="395"/>
      <c r="L66" s="395"/>
      <c r="M66" s="395"/>
      <c r="N66" s="395"/>
      <c r="O66" s="395"/>
      <c r="P66" s="395"/>
      <c r="Q66" s="395"/>
      <c r="R66" s="395"/>
      <c r="S66" s="395"/>
      <c r="T66" s="395"/>
      <c r="U66" s="395"/>
      <c r="V66" s="395"/>
      <c r="W66" s="395"/>
      <c r="X66" s="395"/>
      <c r="Y66" s="395"/>
      <c r="Z66" s="395"/>
      <c r="AA66" s="395"/>
      <c r="AB66" s="395"/>
      <c r="AC66" s="395"/>
      <c r="AD66" s="408"/>
      <c r="AE66" s="398"/>
      <c r="AF66" s="398"/>
      <c r="AG66" s="408"/>
      <c r="AH66" s="408"/>
      <c r="AI66" s="408"/>
      <c r="AJ66" s="408"/>
      <c r="AK66" s="408"/>
      <c r="AL66" s="408"/>
      <c r="AM66" s="408"/>
      <c r="AN66" s="408"/>
      <c r="AO66" s="408"/>
    </row>
    <row r="67" spans="1:41" s="400" customFormat="1" ht="33" customHeight="1">
      <c r="A67" s="411"/>
      <c r="B67" s="411"/>
      <c r="C67" s="395"/>
      <c r="D67" s="395"/>
      <c r="E67" s="395"/>
      <c r="F67" s="395"/>
      <c r="G67" s="395"/>
      <c r="H67" s="411"/>
      <c r="I67" s="395"/>
      <c r="J67" s="395"/>
      <c r="K67" s="395"/>
      <c r="L67" s="395"/>
      <c r="M67" s="395"/>
      <c r="N67" s="395"/>
      <c r="O67" s="395"/>
      <c r="P67" s="395"/>
      <c r="Q67" s="395"/>
      <c r="R67" s="395"/>
      <c r="S67" s="395"/>
      <c r="T67" s="395"/>
      <c r="U67" s="395"/>
      <c r="V67" s="395"/>
      <c r="W67" s="395"/>
      <c r="X67" s="395"/>
      <c r="Y67" s="395"/>
      <c r="Z67" s="395"/>
      <c r="AA67" s="395"/>
      <c r="AB67" s="395"/>
      <c r="AC67" s="395"/>
      <c r="AD67" s="408"/>
      <c r="AE67" s="398"/>
      <c r="AF67" s="398"/>
      <c r="AG67" s="408"/>
      <c r="AH67" s="408"/>
      <c r="AI67" s="408"/>
      <c r="AJ67" s="408"/>
      <c r="AK67" s="408"/>
      <c r="AL67" s="408"/>
      <c r="AM67" s="408"/>
      <c r="AN67" s="408"/>
      <c r="AO67" s="408"/>
    </row>
    <row r="68" spans="1:41" s="400" customFormat="1" ht="33" customHeight="1">
      <c r="A68" s="411"/>
      <c r="B68" s="411"/>
      <c r="C68" s="395"/>
      <c r="D68" s="395"/>
      <c r="E68" s="395"/>
      <c r="F68" s="395"/>
      <c r="G68" s="395"/>
      <c r="H68" s="411"/>
      <c r="I68" s="395"/>
      <c r="J68" s="395"/>
      <c r="K68" s="395"/>
      <c r="L68" s="395"/>
      <c r="M68" s="395"/>
      <c r="N68" s="395"/>
      <c r="O68" s="395"/>
      <c r="P68" s="395"/>
      <c r="Q68" s="395"/>
      <c r="R68" s="395"/>
      <c r="S68" s="395"/>
      <c r="T68" s="395"/>
      <c r="U68" s="395"/>
      <c r="V68" s="395"/>
      <c r="W68" s="395"/>
      <c r="X68" s="395"/>
      <c r="Y68" s="395"/>
      <c r="Z68" s="395"/>
      <c r="AA68" s="395"/>
      <c r="AB68" s="395"/>
      <c r="AC68" s="395"/>
      <c r="AD68" s="408"/>
      <c r="AE68" s="398"/>
      <c r="AF68" s="398"/>
      <c r="AG68" s="408"/>
      <c r="AH68" s="408"/>
      <c r="AI68" s="408"/>
      <c r="AJ68" s="408"/>
      <c r="AK68" s="408"/>
      <c r="AL68" s="408"/>
      <c r="AM68" s="408"/>
      <c r="AN68" s="408"/>
      <c r="AO68" s="408"/>
    </row>
    <row r="69" spans="1:41">
      <c r="A69" s="411"/>
      <c r="B69" s="411"/>
      <c r="C69" s="395"/>
      <c r="D69" s="395"/>
      <c r="E69" s="395"/>
      <c r="F69" s="395"/>
      <c r="G69" s="395"/>
      <c r="H69" s="395"/>
      <c r="I69" s="396"/>
      <c r="J69" s="396"/>
      <c r="K69" s="396"/>
      <c r="L69" s="396"/>
      <c r="M69" s="396"/>
      <c r="N69" s="396"/>
      <c r="O69" s="396"/>
      <c r="P69" s="396"/>
      <c r="Q69" s="396"/>
      <c r="R69" s="396"/>
      <c r="S69" s="396"/>
      <c r="T69" s="396"/>
      <c r="U69" s="396"/>
      <c r="V69" s="396"/>
      <c r="W69" s="396"/>
      <c r="X69" s="396"/>
      <c r="Y69" s="396"/>
      <c r="Z69" s="396"/>
      <c r="AA69" s="396"/>
      <c r="AB69" s="396"/>
      <c r="AC69" s="396"/>
    </row>
    <row r="70" spans="1:41">
      <c r="A70" s="411"/>
      <c r="B70" s="411"/>
      <c r="C70" s="395"/>
      <c r="D70" s="395"/>
      <c r="E70" s="395"/>
      <c r="F70" s="395"/>
      <c r="G70" s="395"/>
      <c r="H70" s="395"/>
      <c r="I70" s="396"/>
      <c r="J70" s="396"/>
      <c r="K70" s="396"/>
      <c r="L70" s="396"/>
      <c r="M70" s="396"/>
      <c r="N70" s="396"/>
      <c r="O70" s="396"/>
      <c r="P70" s="396"/>
      <c r="Q70" s="396"/>
      <c r="R70" s="396"/>
      <c r="S70" s="396"/>
      <c r="T70" s="396"/>
      <c r="U70" s="396"/>
      <c r="V70" s="396"/>
      <c r="W70" s="396"/>
      <c r="X70" s="396"/>
      <c r="Y70" s="396"/>
      <c r="Z70" s="396"/>
      <c r="AA70" s="396"/>
      <c r="AB70" s="396"/>
      <c r="AC70" s="396"/>
    </row>
    <row r="71" spans="1:41">
      <c r="A71" s="411"/>
      <c r="B71" s="411"/>
      <c r="C71" s="395"/>
      <c r="D71" s="395"/>
      <c r="E71" s="395"/>
      <c r="F71" s="395"/>
      <c r="G71" s="395"/>
      <c r="H71" s="395"/>
      <c r="I71" s="396"/>
      <c r="J71" s="396"/>
      <c r="K71" s="396"/>
      <c r="L71" s="396"/>
      <c r="M71" s="396"/>
      <c r="N71" s="396"/>
      <c r="O71" s="396"/>
      <c r="P71" s="396"/>
      <c r="Q71" s="396"/>
      <c r="R71" s="396"/>
      <c r="S71" s="396"/>
      <c r="T71" s="396"/>
      <c r="U71" s="396"/>
      <c r="V71" s="396"/>
      <c r="W71" s="396"/>
      <c r="X71" s="396"/>
      <c r="Y71" s="396"/>
      <c r="Z71" s="396"/>
      <c r="AA71" s="396"/>
      <c r="AB71" s="396"/>
      <c r="AC71" s="396"/>
    </row>
    <row r="72" spans="1:41">
      <c r="A72" s="411"/>
      <c r="B72" s="411"/>
      <c r="C72" s="395"/>
      <c r="D72" s="395"/>
      <c r="E72" s="395"/>
      <c r="F72" s="395"/>
      <c r="G72" s="395"/>
      <c r="H72" s="395"/>
      <c r="I72" s="396"/>
      <c r="J72" s="396"/>
      <c r="K72" s="396"/>
      <c r="L72" s="396"/>
      <c r="M72" s="396"/>
      <c r="N72" s="396"/>
      <c r="O72" s="396"/>
      <c r="P72" s="396"/>
      <c r="Q72" s="396"/>
      <c r="R72" s="396"/>
      <c r="S72" s="396"/>
      <c r="T72" s="396"/>
      <c r="U72" s="396"/>
      <c r="V72" s="396"/>
      <c r="W72" s="396"/>
      <c r="X72" s="396"/>
      <c r="Y72" s="396"/>
      <c r="Z72" s="396"/>
      <c r="AA72" s="396"/>
      <c r="AB72" s="396"/>
      <c r="AC72" s="396"/>
    </row>
    <row r="73" spans="1:41">
      <c r="A73" s="411"/>
      <c r="B73" s="411"/>
      <c r="C73" s="395"/>
      <c r="D73" s="395"/>
      <c r="E73" s="395"/>
      <c r="F73" s="395"/>
      <c r="G73" s="395"/>
      <c r="H73" s="395"/>
      <c r="I73" s="396"/>
      <c r="J73" s="396"/>
      <c r="K73" s="396"/>
      <c r="L73" s="396"/>
      <c r="M73" s="396"/>
      <c r="N73" s="396"/>
      <c r="O73" s="396"/>
      <c r="P73" s="396"/>
      <c r="Q73" s="396"/>
      <c r="R73" s="396"/>
      <c r="S73" s="396"/>
      <c r="T73" s="396"/>
      <c r="U73" s="396"/>
      <c r="V73" s="396"/>
      <c r="W73" s="396"/>
      <c r="X73" s="396"/>
      <c r="Y73" s="396"/>
      <c r="Z73" s="396"/>
      <c r="AA73" s="396"/>
      <c r="AB73" s="396"/>
      <c r="AC73" s="396"/>
    </row>
    <row r="74" spans="1:41">
      <c r="A74" s="411"/>
      <c r="B74" s="411"/>
      <c r="C74" s="395"/>
      <c r="D74" s="395"/>
      <c r="E74" s="395"/>
      <c r="F74" s="395"/>
      <c r="G74" s="395"/>
      <c r="H74" s="395"/>
      <c r="I74" s="396"/>
      <c r="J74" s="396"/>
      <c r="K74" s="396"/>
      <c r="L74" s="396"/>
      <c r="M74" s="396"/>
      <c r="N74" s="396"/>
      <c r="O74" s="396"/>
      <c r="P74" s="396"/>
      <c r="Q74" s="396"/>
      <c r="R74" s="396"/>
      <c r="S74" s="396"/>
      <c r="T74" s="396"/>
      <c r="U74" s="396"/>
      <c r="V74" s="396"/>
      <c r="W74" s="396"/>
      <c r="X74" s="396"/>
      <c r="Y74" s="396"/>
      <c r="Z74" s="396"/>
      <c r="AA74" s="396"/>
      <c r="AB74" s="396"/>
      <c r="AC74" s="396"/>
    </row>
    <row r="75" spans="1:41">
      <c r="A75" s="411"/>
      <c r="B75" s="411"/>
      <c r="C75" s="395"/>
      <c r="D75" s="395"/>
      <c r="E75" s="395"/>
      <c r="F75" s="395"/>
      <c r="G75" s="395"/>
      <c r="H75" s="395"/>
      <c r="I75" s="396"/>
      <c r="J75" s="396"/>
      <c r="K75" s="396"/>
      <c r="L75" s="396"/>
      <c r="M75" s="396"/>
      <c r="N75" s="396"/>
      <c r="O75" s="396"/>
      <c r="P75" s="396"/>
      <c r="Q75" s="396"/>
      <c r="R75" s="396"/>
      <c r="S75" s="396"/>
      <c r="T75" s="396"/>
      <c r="U75" s="396"/>
      <c r="V75" s="396"/>
      <c r="W75" s="396"/>
      <c r="X75" s="396"/>
      <c r="Y75" s="396"/>
      <c r="Z75" s="396"/>
      <c r="AA75" s="396"/>
      <c r="AB75" s="396"/>
      <c r="AC75" s="396"/>
    </row>
    <row r="76" spans="1:41">
      <c r="A76" s="411"/>
      <c r="B76" s="411"/>
      <c r="C76" s="395"/>
      <c r="D76" s="395"/>
      <c r="E76" s="395"/>
      <c r="F76" s="395"/>
      <c r="G76" s="395"/>
      <c r="H76" s="395"/>
      <c r="I76" s="396"/>
      <c r="J76" s="396"/>
      <c r="K76" s="396"/>
      <c r="L76" s="396"/>
      <c r="M76" s="396"/>
      <c r="N76" s="396"/>
      <c r="O76" s="396"/>
      <c r="P76" s="396"/>
      <c r="Q76" s="396"/>
      <c r="R76" s="396"/>
      <c r="S76" s="396"/>
      <c r="T76" s="396"/>
      <c r="U76" s="396"/>
      <c r="V76" s="396"/>
      <c r="W76" s="396"/>
      <c r="X76" s="396"/>
      <c r="Y76" s="396"/>
      <c r="Z76" s="396"/>
      <c r="AA76" s="396"/>
      <c r="AB76" s="396"/>
      <c r="AC76" s="396"/>
    </row>
    <row r="77" spans="1:41">
      <c r="A77" s="411"/>
      <c r="B77" s="411"/>
      <c r="C77" s="395"/>
      <c r="D77" s="395"/>
      <c r="E77" s="395"/>
      <c r="F77" s="395"/>
      <c r="G77" s="395"/>
      <c r="H77" s="395"/>
      <c r="I77" s="396"/>
      <c r="J77" s="396"/>
      <c r="K77" s="396"/>
      <c r="L77" s="396"/>
      <c r="M77" s="396"/>
      <c r="N77" s="396"/>
      <c r="O77" s="396"/>
      <c r="P77" s="396"/>
      <c r="Q77" s="396"/>
      <c r="R77" s="396"/>
      <c r="S77" s="396"/>
      <c r="T77" s="396"/>
      <c r="U77" s="396"/>
      <c r="V77" s="396"/>
      <c r="W77" s="396"/>
      <c r="X77" s="396"/>
      <c r="Y77" s="396"/>
      <c r="Z77" s="396"/>
      <c r="AA77" s="396"/>
      <c r="AB77" s="396"/>
      <c r="AC77" s="396"/>
    </row>
    <row r="78" spans="1:41">
      <c r="A78" s="411"/>
      <c r="B78" s="411"/>
      <c r="C78" s="395"/>
      <c r="D78" s="395"/>
      <c r="E78" s="395"/>
      <c r="F78" s="395"/>
      <c r="G78" s="395"/>
      <c r="H78" s="395"/>
      <c r="I78" s="396"/>
      <c r="J78" s="396"/>
      <c r="K78" s="396"/>
      <c r="L78" s="396"/>
      <c r="M78" s="396"/>
      <c r="N78" s="396"/>
      <c r="O78" s="396"/>
      <c r="P78" s="396"/>
      <c r="Q78" s="396"/>
      <c r="R78" s="396"/>
      <c r="S78" s="396"/>
      <c r="T78" s="396"/>
      <c r="U78" s="396"/>
      <c r="V78" s="396"/>
      <c r="W78" s="396"/>
      <c r="X78" s="396"/>
      <c r="Y78" s="396"/>
      <c r="Z78" s="396"/>
      <c r="AA78" s="396"/>
      <c r="AB78" s="396"/>
      <c r="AC78" s="396"/>
    </row>
    <row r="79" spans="1:41">
      <c r="A79" s="411"/>
      <c r="B79" s="411"/>
      <c r="C79" s="395"/>
      <c r="D79" s="395"/>
      <c r="E79" s="395"/>
      <c r="F79" s="395"/>
      <c r="G79" s="395"/>
      <c r="H79" s="395"/>
      <c r="I79" s="396"/>
      <c r="J79" s="396"/>
      <c r="K79" s="396"/>
      <c r="L79" s="396"/>
      <c r="M79" s="396"/>
      <c r="N79" s="396"/>
      <c r="O79" s="396"/>
      <c r="P79" s="396"/>
      <c r="Q79" s="396"/>
      <c r="R79" s="396"/>
      <c r="S79" s="396"/>
      <c r="T79" s="396"/>
      <c r="U79" s="396"/>
      <c r="V79" s="396"/>
      <c r="W79" s="396"/>
      <c r="X79" s="396"/>
      <c r="Y79" s="396"/>
      <c r="Z79" s="396"/>
      <c r="AA79" s="396"/>
      <c r="AB79" s="396"/>
      <c r="AC79" s="396"/>
    </row>
    <row r="80" spans="1:41">
      <c r="A80" s="411"/>
      <c r="B80" s="411"/>
      <c r="C80" s="395"/>
      <c r="D80" s="395"/>
      <c r="E80" s="395"/>
      <c r="F80" s="395"/>
      <c r="G80" s="395"/>
      <c r="H80" s="395"/>
      <c r="I80" s="396"/>
      <c r="J80" s="396"/>
      <c r="K80" s="396"/>
      <c r="L80" s="396"/>
      <c r="M80" s="396"/>
      <c r="N80" s="396"/>
      <c r="O80" s="396"/>
      <c r="P80" s="396"/>
      <c r="Q80" s="396"/>
      <c r="R80" s="396"/>
      <c r="S80" s="396"/>
      <c r="T80" s="396"/>
      <c r="U80" s="396"/>
      <c r="V80" s="396"/>
      <c r="W80" s="396"/>
      <c r="X80" s="396"/>
      <c r="Y80" s="396"/>
      <c r="Z80" s="396"/>
      <c r="AA80" s="396"/>
      <c r="AB80" s="396"/>
      <c r="AC80" s="396"/>
    </row>
  </sheetData>
  <customSheetViews>
    <customSheetView guid="{987A3FAC-920D-4C0C-8129-D8F4AFD7E477}" showPageBreaks="1" showGridLines="0" zeroValues="0" printArea="1" hiddenRows="1" hiddenColumns="1" view="pageBreakPreview" topLeftCell="A3">
      <selection activeCell="C5" sqref="C5:F5"/>
      <pageMargins left="0" right="0" top="0" bottom="0" header="0" footer="0"/>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 right="0" top="0" bottom="0" header="0" footer="0"/>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 right="0" top="0" bottom="0" header="0" footer="0"/>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 right="0" top="0" bottom="0" header="0" footer="0"/>
      <pageSetup scale="91" orientation="portrait" r:id="rId29"/>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3"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6" customWidth="1"/>
    <col min="2" max="2" width="46.875" style="476" customWidth="1"/>
    <col min="3" max="3" width="2.25" style="476" customWidth="1"/>
    <col min="4" max="4" width="17.625" style="535" customWidth="1"/>
    <col min="5" max="5" width="4.125" style="535" customWidth="1"/>
    <col min="6" max="6" width="17.625" style="535" customWidth="1"/>
    <col min="7" max="7" width="29.625" style="479" customWidth="1"/>
    <col min="8" max="8" width="15.25" style="479" customWidth="1"/>
    <col min="9" max="9" width="8.875" style="479" bestFit="1" customWidth="1"/>
    <col min="10" max="11" width="8" style="479"/>
    <col min="12" max="12" width="14" style="479" customWidth="1"/>
    <col min="13" max="16384" width="8" style="479"/>
  </cols>
  <sheetData>
    <row r="1" spans="1:8" ht="16.149999999999999" customHeight="1">
      <c r="B1" s="1003" t="s">
        <v>311</v>
      </c>
      <c r="C1" s="1004"/>
      <c r="D1" s="1004"/>
      <c r="E1" s="1004"/>
      <c r="F1" s="1004"/>
    </row>
    <row r="2" spans="1:8" ht="16.149999999999999" customHeight="1">
      <c r="B2" s="477"/>
      <c r="C2" s="478"/>
      <c r="D2" s="480"/>
      <c r="E2" s="480"/>
      <c r="F2" s="480"/>
    </row>
    <row r="3" spans="1:8" s="481" customFormat="1" ht="16.149999999999999" customHeight="1">
      <c r="A3" s="476"/>
      <c r="B3" s="476"/>
      <c r="C3" s="476"/>
      <c r="D3" s="1005" t="s">
        <v>312</v>
      </c>
      <c r="E3" s="1005"/>
      <c r="F3" s="1005"/>
    </row>
    <row r="4" spans="1:8" s="481" customFormat="1" ht="20.25" customHeight="1">
      <c r="A4" s="1006" t="s">
        <v>313</v>
      </c>
      <c r="B4" s="1006"/>
      <c r="C4" s="1006"/>
      <c r="D4" s="1007" t="e">
        <f>#REF!</f>
        <v>#REF!</v>
      </c>
      <c r="E4" s="1007"/>
      <c r="F4" s="1007"/>
    </row>
    <row r="5" spans="1:8" s="486" customFormat="1" ht="21" customHeight="1">
      <c r="A5" s="482" t="s">
        <v>181</v>
      </c>
      <c r="B5" s="999" t="s">
        <v>314</v>
      </c>
      <c r="C5" s="1000"/>
      <c r="D5" s="483" t="s">
        <v>315</v>
      </c>
      <c r="E5" s="1001" t="s">
        <v>316</v>
      </c>
      <c r="F5" s="1002"/>
    </row>
    <row r="6" spans="1:8" s="481" customFormat="1" ht="36" customHeight="1">
      <c r="A6" s="487">
        <v>1</v>
      </c>
      <c r="B6" s="488" t="s">
        <v>317</v>
      </c>
      <c r="C6" s="489"/>
      <c r="D6" s="490" t="e">
        <f>'Sch-3'!#REF!</f>
        <v>#REF!</v>
      </c>
      <c r="E6" s="491" t="s">
        <v>318</v>
      </c>
      <c r="F6" s="492" t="e">
        <f>D6</f>
        <v>#REF!</v>
      </c>
      <c r="G6" s="493"/>
    </row>
    <row r="7" spans="1:8" s="481" customFormat="1" ht="34.5" customHeight="1">
      <c r="A7" s="487">
        <v>2</v>
      </c>
      <c r="B7" s="488" t="s">
        <v>319</v>
      </c>
      <c r="C7" s="489"/>
      <c r="D7" s="490" t="e">
        <f>'Sch-3'!#REF!</f>
        <v>#REF!</v>
      </c>
      <c r="E7" s="491"/>
      <c r="F7" s="492" t="e">
        <f>D7</f>
        <v>#REF!</v>
      </c>
      <c r="G7" s="493"/>
    </row>
    <row r="8" spans="1:8" s="481" customFormat="1" ht="21" customHeight="1">
      <c r="A8" s="487">
        <v>3</v>
      </c>
      <c r="B8" s="488" t="s">
        <v>320</v>
      </c>
      <c r="C8" s="489"/>
      <c r="D8" s="494">
        <f>'Sch-3'!D14</f>
        <v>0</v>
      </c>
      <c r="E8" s="484"/>
      <c r="F8" s="485">
        <f>D8</f>
        <v>0</v>
      </c>
      <c r="G8" s="493"/>
    </row>
    <row r="9" spans="1:8" s="481" customFormat="1" ht="21" customHeight="1">
      <c r="A9" s="487">
        <v>4</v>
      </c>
      <c r="B9" s="488" t="s">
        <v>321</v>
      </c>
      <c r="C9" s="489"/>
      <c r="D9" s="494" t="s">
        <v>322</v>
      </c>
      <c r="E9" s="491"/>
      <c r="F9" s="485" t="str">
        <f>D9</f>
        <v>Not Applicable</v>
      </c>
    </row>
    <row r="10" spans="1:8" s="481" customFormat="1" ht="21" customHeight="1">
      <c r="A10" s="487">
        <v>5</v>
      </c>
      <c r="B10" s="488" t="s">
        <v>323</v>
      </c>
      <c r="C10" s="489"/>
      <c r="D10" s="495" t="e">
        <f>SUM(D6,D7,D8)</f>
        <v>#REF!</v>
      </c>
      <c r="E10" s="491"/>
      <c r="F10" s="496" t="e">
        <f>SUM(F6,F7,F8)</f>
        <v>#REF!</v>
      </c>
    </row>
    <row r="11" spans="1:8" s="481" customFormat="1" ht="21" customHeight="1">
      <c r="A11" s="487">
        <v>6</v>
      </c>
      <c r="B11" s="497" t="s">
        <v>324</v>
      </c>
      <c r="C11" s="498" t="s">
        <v>318</v>
      </c>
      <c r="D11" s="490" t="e">
        <f>H11</f>
        <v>#REF!</v>
      </c>
      <c r="E11" s="499" t="s">
        <v>318</v>
      </c>
      <c r="F11" s="492" t="e">
        <f>D11</f>
        <v>#REF!</v>
      </c>
      <c r="H11" s="500" t="e">
        <f>ROUND((#REF!-'Sch-1 dis'!F75)+(#REF!-'Sch-2 Dis'!F56)+ ('Sch-1 '!N28-'Sch-3 Dis'!F81),0)</f>
        <v>#REF!</v>
      </c>
    </row>
    <row r="12" spans="1:8" s="481" customFormat="1" ht="22.15" customHeight="1">
      <c r="A12" s="487">
        <v>7</v>
      </c>
      <c r="B12" s="497" t="s">
        <v>325</v>
      </c>
      <c r="C12" s="489"/>
      <c r="D12" s="483" t="e">
        <f>D10-D11</f>
        <v>#REF!</v>
      </c>
      <c r="E12" s="491"/>
      <c r="F12" s="496" t="e">
        <f>F10-F11</f>
        <v>#REF!</v>
      </c>
      <c r="G12" s="501"/>
      <c r="H12" s="500"/>
    </row>
    <row r="13" spans="1:8" s="481" customFormat="1" ht="22.15" customHeight="1">
      <c r="A13" s="487">
        <v>8</v>
      </c>
      <c r="B13" s="488" t="s">
        <v>326</v>
      </c>
      <c r="C13" s="489"/>
      <c r="D13" s="490"/>
      <c r="E13" s="491"/>
      <c r="F13" s="492"/>
    </row>
    <row r="14" spans="1:8" s="481" customFormat="1" ht="22.15" customHeight="1">
      <c r="A14" s="487" t="s">
        <v>318</v>
      </c>
      <c r="B14" s="488" t="s">
        <v>327</v>
      </c>
      <c r="C14" s="502"/>
      <c r="D14" s="503" t="e">
        <f>_xlfn.SINGLE(#REF!)</f>
        <v>#REF!</v>
      </c>
      <c r="E14" s="504"/>
      <c r="F14" s="485">
        <f>F32</f>
        <v>0</v>
      </c>
      <c r="G14" s="493"/>
    </row>
    <row r="15" spans="1:8" s="481" customFormat="1" ht="22.15" customHeight="1">
      <c r="A15" s="487"/>
      <c r="B15" s="488" t="s">
        <v>328</v>
      </c>
      <c r="C15" s="489"/>
      <c r="D15" s="503" t="e">
        <f>#REF!</f>
        <v>#REF!</v>
      </c>
      <c r="E15" s="505"/>
      <c r="F15" s="485">
        <f>F34</f>
        <v>0</v>
      </c>
      <c r="G15" s="493"/>
    </row>
    <row r="16" spans="1:8" s="481" customFormat="1" ht="22.15" customHeight="1">
      <c r="A16" s="487"/>
      <c r="B16" s="488" t="s">
        <v>329</v>
      </c>
      <c r="C16" s="489"/>
      <c r="D16" s="503" t="e">
        <f>#REF!</f>
        <v>#REF!</v>
      </c>
      <c r="E16" s="505"/>
      <c r="F16" s="485">
        <f>F35</f>
        <v>0</v>
      </c>
      <c r="G16" s="493"/>
    </row>
    <row r="17" spans="1:12" s="481" customFormat="1" ht="22.15" customHeight="1">
      <c r="A17" s="487"/>
      <c r="B17" s="488" t="s">
        <v>330</v>
      </c>
      <c r="C17" s="489"/>
      <c r="D17" s="503" t="e">
        <f>SUM(#REF!,#REF!)</f>
        <v>#REF!</v>
      </c>
      <c r="E17" s="505"/>
      <c r="F17" s="485">
        <f>F38</f>
        <v>0</v>
      </c>
      <c r="G17" s="493"/>
    </row>
    <row r="18" spans="1:12" s="481" customFormat="1" ht="22.15" customHeight="1">
      <c r="A18" s="487"/>
      <c r="B18" s="488" t="s">
        <v>331</v>
      </c>
      <c r="C18" s="489"/>
      <c r="D18" s="494" t="s">
        <v>332</v>
      </c>
      <c r="E18" s="484"/>
      <c r="F18" s="485" t="str">
        <f>F36</f>
        <v/>
      </c>
    </row>
    <row r="19" spans="1:12" s="481" customFormat="1" ht="27" customHeight="1">
      <c r="A19" s="487"/>
      <c r="B19" s="488" t="s">
        <v>333</v>
      </c>
      <c r="C19" s="506"/>
      <c r="D19" s="507" t="e">
        <f>SUM(D14,D15,D16,D17,D18)</f>
        <v>#REF!</v>
      </c>
      <c r="E19" s="508"/>
      <c r="F19" s="506">
        <f>SUM(F14:F18)</f>
        <v>0</v>
      </c>
      <c r="G19" s="493"/>
    </row>
    <row r="20" spans="1:12" s="481" customFormat="1" ht="33.75" customHeight="1">
      <c r="A20" s="487">
        <v>8</v>
      </c>
      <c r="B20" s="488" t="s">
        <v>334</v>
      </c>
      <c r="C20" s="489"/>
      <c r="D20" s="483" t="e">
        <f>D10+D19</f>
        <v>#REF!</v>
      </c>
      <c r="E20" s="509" t="s">
        <v>318</v>
      </c>
      <c r="F20" s="510" t="e">
        <f>F10+F19</f>
        <v>#REF!</v>
      </c>
      <c r="G20" s="493"/>
    </row>
    <row r="21" spans="1:12" s="481" customFormat="1" ht="51" customHeight="1">
      <c r="A21" s="487">
        <v>9</v>
      </c>
      <c r="B21" s="488" t="s">
        <v>335</v>
      </c>
      <c r="C21" s="489"/>
      <c r="D21" s="490">
        <v>0</v>
      </c>
      <c r="E21" s="491"/>
      <c r="F21" s="492">
        <f>D21</f>
        <v>0</v>
      </c>
    </row>
    <row r="22" spans="1:12" s="481" customFormat="1" ht="23.25" customHeight="1">
      <c r="A22" s="511" t="s">
        <v>318</v>
      </c>
      <c r="B22" s="512" t="s">
        <v>318</v>
      </c>
      <c r="C22" s="512"/>
      <c r="D22" s="513"/>
      <c r="E22" s="514"/>
      <c r="F22" s="515"/>
    </row>
    <row r="23" spans="1:12" s="481" customFormat="1" ht="18.75" customHeight="1">
      <c r="A23" s="516" t="s">
        <v>336</v>
      </c>
      <c r="B23" s="996" t="s">
        <v>337</v>
      </c>
      <c r="C23" s="996"/>
      <c r="D23" s="996"/>
      <c r="E23" s="996"/>
      <c r="F23" s="1008"/>
    </row>
    <row r="24" spans="1:12" s="481" customFormat="1" ht="18.75" customHeight="1">
      <c r="A24" s="516"/>
      <c r="B24" s="1009" t="e">
        <f>H24&amp;" "&amp;G24&amp;" "&amp;I24&amp;" "&amp;J24&amp;"%"&amp; " as"&amp;" "&amp;K24&amp; " "&amp;L24</f>
        <v>#REF!</v>
      </c>
      <c r="C24" s="1010"/>
      <c r="D24" s="1010"/>
      <c r="E24" s="1010"/>
      <c r="F24" s="1011"/>
      <c r="G24" s="518" t="s">
        <v>332</v>
      </c>
      <c r="H24" s="519" t="s">
        <v>338</v>
      </c>
      <c r="I24" s="519" t="str">
        <f>IF(J24="","","@")</f>
        <v/>
      </c>
      <c r="J24" s="520" t="s">
        <v>332</v>
      </c>
      <c r="K24" s="521" t="e">
        <f>IF(OR(L24=0,L24=""),"","Rs.")</f>
        <v>#REF!</v>
      </c>
      <c r="L24" s="522" t="e">
        <f>IF(D14=0,"",D14)</f>
        <v>#REF!</v>
      </c>
    </row>
    <row r="25" spans="1:12" s="481" customFormat="1" ht="19.5" customHeight="1">
      <c r="B25" s="1009" t="e">
        <f>H25&amp;" "&amp;G25&amp;" "&amp;I25&amp;" "&amp;J25&amp;"%"&amp; " as"&amp;" "&amp;K25&amp; " "&amp;L25</f>
        <v>#REF!</v>
      </c>
      <c r="C25" s="1010"/>
      <c r="D25" s="1010"/>
      <c r="E25" s="1010"/>
      <c r="F25" s="1011"/>
      <c r="G25" s="518" t="s">
        <v>332</v>
      </c>
      <c r="H25" s="519" t="s">
        <v>339</v>
      </c>
      <c r="I25" s="519" t="str">
        <f>IF(J25="","","@")</f>
        <v/>
      </c>
      <c r="J25" s="520" t="s">
        <v>332</v>
      </c>
      <c r="K25" s="521" t="e">
        <f>IF(OR(L25=0,L25=""),"","Rs.")</f>
        <v>#REF!</v>
      </c>
      <c r="L25" s="522" t="e">
        <f>IF(D15=0,"",D15)</f>
        <v>#REF!</v>
      </c>
    </row>
    <row r="26" spans="1:12" s="481" customFormat="1" ht="19.5" customHeight="1">
      <c r="B26" s="1009" t="e">
        <f>H26&amp;" "&amp;G26&amp;" "&amp;I26&amp;" "&amp;J26&amp;"%"&amp; " as"&amp;" "&amp;K26&amp; " "&amp;L26</f>
        <v>#REF!</v>
      </c>
      <c r="C26" s="1010"/>
      <c r="D26" s="1010"/>
      <c r="E26" s="1010"/>
      <c r="F26" s="1011"/>
      <c r="G26" s="518" t="s">
        <v>332</v>
      </c>
      <c r="H26" s="519" t="s">
        <v>340</v>
      </c>
      <c r="I26" s="519" t="str">
        <f>IF(J26="","","@")</f>
        <v/>
      </c>
      <c r="J26" s="520" t="s">
        <v>332</v>
      </c>
      <c r="K26" s="521" t="e">
        <f>IF(OR(L26=0,L26=""),"","Rs.")</f>
        <v>#REF!</v>
      </c>
      <c r="L26" s="522" t="e">
        <f>IF(D16=0,"",D16)</f>
        <v>#REF!</v>
      </c>
    </row>
    <row r="27" spans="1:12" s="481" customFormat="1" ht="19.5" customHeight="1">
      <c r="B27" s="1009" t="e">
        <f>H27&amp;" "&amp;G27&amp;" "&amp;I27&amp;" "&amp;J27&amp; " as"&amp;" "&amp;K27&amp; " "&amp;L27</f>
        <v>#REF!</v>
      </c>
      <c r="C27" s="1010"/>
      <c r="D27" s="1010"/>
      <c r="E27" s="1010"/>
      <c r="F27" s="1011"/>
      <c r="G27" s="518" t="s">
        <v>332</v>
      </c>
      <c r="H27" s="519" t="s">
        <v>341</v>
      </c>
      <c r="I27" s="519"/>
      <c r="J27" s="523"/>
      <c r="K27" s="521" t="e">
        <f>IF(OR(L27=0,L27=""),"","Rs.")</f>
        <v>#REF!</v>
      </c>
      <c r="L27" s="522" t="e">
        <f>IF(D17=0,"",D17)</f>
        <v>#REF!</v>
      </c>
    </row>
    <row r="28" spans="1:12" s="481" customFormat="1" ht="19.5" customHeight="1">
      <c r="B28" s="1009" t="str">
        <f>H28&amp;" "&amp;G28&amp;" "&amp;I28&amp;" "&amp;J28&amp; " as"&amp;" "&amp;K28&amp; " "&amp;L28</f>
        <v xml:space="preserve">Others     as  </v>
      </c>
      <c r="C28" s="1010"/>
      <c r="D28" s="1010"/>
      <c r="E28" s="1010"/>
      <c r="F28" s="1011"/>
      <c r="G28" s="518" t="s">
        <v>332</v>
      </c>
      <c r="H28" s="517" t="s">
        <v>342</v>
      </c>
      <c r="I28" s="517"/>
      <c r="J28" s="517"/>
      <c r="K28" s="517" t="str">
        <f>IF(OR(L28=0,L28=""),"","Rs.")</f>
        <v/>
      </c>
      <c r="L28" s="524" t="str">
        <f>IF(D18=0,"",D18)</f>
        <v/>
      </c>
    </row>
    <row r="29" spans="1:12" s="481" customFormat="1" ht="19.5" customHeight="1">
      <c r="B29" s="997"/>
      <c r="C29" s="997"/>
      <c r="D29" s="997"/>
      <c r="E29" s="997"/>
      <c r="F29" s="998"/>
    </row>
    <row r="30" spans="1:12" ht="59.25" customHeight="1">
      <c r="A30" s="525" t="s">
        <v>343</v>
      </c>
      <c r="B30" s="1017" t="s">
        <v>344</v>
      </c>
      <c r="C30" s="1018"/>
      <c r="D30" s="1018"/>
      <c r="E30" s="1018"/>
      <c r="F30" s="1019"/>
    </row>
    <row r="31" spans="1:12" s="481" customFormat="1" ht="19.5" customHeight="1">
      <c r="A31" s="526" t="s">
        <v>345</v>
      </c>
      <c r="B31" s="996" t="s">
        <v>346</v>
      </c>
      <c r="C31" s="996"/>
      <c r="D31" s="996"/>
      <c r="E31" s="517" t="s">
        <v>347</v>
      </c>
      <c r="F31" s="522">
        <v>0</v>
      </c>
    </row>
    <row r="32" spans="1:12" s="481" customFormat="1" ht="19.5" customHeight="1">
      <c r="A32" s="526" t="s">
        <v>348</v>
      </c>
      <c r="B32" s="519" t="s">
        <v>349</v>
      </c>
      <c r="C32" s="527"/>
      <c r="D32" s="528">
        <v>0.1</v>
      </c>
      <c r="E32" s="517" t="s">
        <v>347</v>
      </c>
      <c r="F32" s="522">
        <f>ROUND(D32*F31,0)</f>
        <v>0</v>
      </c>
      <c r="H32" s="996"/>
      <c r="I32" s="996"/>
      <c r="J32" s="996"/>
    </row>
    <row r="33" spans="1:10" s="481" customFormat="1" ht="19.5" customHeight="1">
      <c r="A33" s="529" t="s">
        <v>350</v>
      </c>
      <c r="B33" s="519" t="s">
        <v>351</v>
      </c>
      <c r="C33" s="527"/>
      <c r="D33" s="530">
        <v>0</v>
      </c>
      <c r="E33" s="517"/>
      <c r="F33" s="522">
        <f>D33</f>
        <v>0</v>
      </c>
      <c r="H33" s="517"/>
      <c r="I33" s="517"/>
      <c r="J33" s="517"/>
    </row>
    <row r="34" spans="1:10" s="481" customFormat="1" ht="19.5" customHeight="1">
      <c r="A34" s="529" t="s">
        <v>352</v>
      </c>
      <c r="B34" s="519" t="s">
        <v>353</v>
      </c>
      <c r="D34" s="528">
        <v>0.02</v>
      </c>
      <c r="E34" s="517" t="s">
        <v>347</v>
      </c>
      <c r="F34" s="522">
        <f>ROUND((F33+(F33*D32))*D34,0)</f>
        <v>0</v>
      </c>
    </row>
    <row r="35" spans="1:10" s="481" customFormat="1" ht="19.5" customHeight="1">
      <c r="A35" s="529" t="s">
        <v>354</v>
      </c>
      <c r="B35" s="519" t="s">
        <v>355</v>
      </c>
      <c r="C35" s="517"/>
      <c r="D35" s="528">
        <v>0.01</v>
      </c>
      <c r="E35" s="517"/>
      <c r="F35" s="522">
        <f>ROUND(((F31-F33)+((F31-F33)*D32))*D35,0)</f>
        <v>0</v>
      </c>
    </row>
    <row r="36" spans="1:10" s="481" customFormat="1" ht="19.5" customHeight="1">
      <c r="A36" s="529" t="s">
        <v>356</v>
      </c>
      <c r="B36" s="521" t="s">
        <v>357</v>
      </c>
      <c r="C36" s="517"/>
      <c r="D36" s="517"/>
      <c r="E36" s="517" t="s">
        <v>347</v>
      </c>
      <c r="F36" s="531" t="str">
        <f>L28</f>
        <v/>
      </c>
    </row>
    <row r="37" spans="1:10" s="481" customFormat="1" ht="19.5" customHeight="1">
      <c r="A37" s="529" t="s">
        <v>358</v>
      </c>
      <c r="B37" s="996" t="s">
        <v>359</v>
      </c>
      <c r="C37" s="996"/>
      <c r="D37" s="996"/>
      <c r="E37" s="517" t="s">
        <v>347</v>
      </c>
      <c r="F37" s="532">
        <f>SUM(F31,F32,F34,F35,F36)</f>
        <v>0</v>
      </c>
    </row>
    <row r="38" spans="1:10" s="481" customFormat="1" ht="19.5" customHeight="1">
      <c r="A38" s="529" t="s">
        <v>360</v>
      </c>
      <c r="B38" s="521" t="s">
        <v>361</v>
      </c>
      <c r="C38" s="517"/>
      <c r="D38" s="528"/>
      <c r="E38" s="517" t="s">
        <v>347</v>
      </c>
      <c r="F38" s="531">
        <f>ROUND(D38*F37,0)</f>
        <v>0</v>
      </c>
    </row>
    <row r="39" spans="1:10" s="481" customFormat="1" ht="19.5" customHeight="1">
      <c r="A39" s="526"/>
      <c r="B39" s="517"/>
      <c r="C39" s="517"/>
      <c r="D39" s="517"/>
      <c r="E39" s="517"/>
      <c r="F39" s="533"/>
    </row>
    <row r="40" spans="1:10" s="481" customFormat="1" ht="15" customHeight="1">
      <c r="A40" s="526"/>
      <c r="B40" s="517"/>
      <c r="C40" s="517"/>
      <c r="D40" s="517"/>
      <c r="E40" s="517"/>
      <c r="F40" s="533"/>
    </row>
    <row r="41" spans="1:10" s="481" customFormat="1" ht="15" customHeight="1">
      <c r="A41" s="526"/>
      <c r="B41" s="517"/>
      <c r="C41" s="517"/>
      <c r="D41" s="517"/>
      <c r="E41" s="517"/>
      <c r="F41" s="533"/>
    </row>
    <row r="42" spans="1:10" s="481" customFormat="1" ht="19.5" customHeight="1">
      <c r="A42" s="526"/>
      <c r="B42" s="517"/>
      <c r="C42" s="517"/>
      <c r="D42" s="517"/>
      <c r="E42" s="517"/>
      <c r="F42" s="533"/>
    </row>
    <row r="43" spans="1:10" ht="49.5" customHeight="1">
      <c r="A43" s="1012" t="str">
        <f>Basic!B1</f>
        <v>APPOINTMENT OF ADVANCED METERING INFRASTRUCTURE (AMI) SERVICE PROVIDER FOR SMART PREPAID METERING IN ELECTRICITY DEPARTMENT OF ANDAMAN &amp; NICOBAR ISLANDS ADMINISTRATION (EDANA) ON DBFOOT BASIS.</v>
      </c>
      <c r="B43" s="1013"/>
      <c r="C43" s="1014"/>
      <c r="D43" s="1015" t="s">
        <v>362</v>
      </c>
      <c r="E43" s="1016"/>
      <c r="F43" s="541" t="s">
        <v>363</v>
      </c>
    </row>
    <row r="44" spans="1:10" ht="33">
      <c r="A44" s="536" t="s">
        <v>364</v>
      </c>
      <c r="B44" s="537" t="str">
        <f>Basic!B5</f>
        <v xml:space="preserve">CC/NT/W-MISC/DOM/T00/25/07704	
</v>
      </c>
      <c r="C44" s="538"/>
      <c r="D44" s="539"/>
      <c r="E44" s="540"/>
      <c r="F44" s="542"/>
    </row>
    <row r="46" spans="1:10">
      <c r="A46" s="534"/>
    </row>
  </sheetData>
  <customSheetViews>
    <customSheetView guid="{987A3FAC-920D-4C0C-8129-D8F4AFD7E47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8"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4" customWidth="1"/>
    <col min="2" max="2" width="46.875" style="114" customWidth="1"/>
    <col min="3" max="3" width="2.25" style="114" customWidth="1"/>
    <col min="4" max="4" width="17.625" style="152" customWidth="1"/>
    <col min="5" max="5" width="4.125" style="152" customWidth="1"/>
    <col min="6" max="6" width="17.625" style="152" customWidth="1"/>
    <col min="7" max="7" width="21.625" style="117" customWidth="1"/>
    <col min="8" max="8" width="15.25" style="269" customWidth="1"/>
    <col min="9" max="10" width="13.75" style="269" customWidth="1"/>
    <col min="11" max="11" width="14.875" style="269" customWidth="1"/>
    <col min="12" max="12" width="13.75" style="269" customWidth="1"/>
    <col min="13" max="16" width="8" style="269" customWidth="1"/>
    <col min="17" max="16384" width="8" style="117"/>
  </cols>
  <sheetData>
    <row r="1" spans="1:16" ht="16.149999999999999" customHeight="1">
      <c r="B1" s="1024" t="s">
        <v>311</v>
      </c>
      <c r="C1" s="1025"/>
      <c r="D1" s="1025"/>
      <c r="E1" s="1025"/>
      <c r="F1" s="1025"/>
    </row>
    <row r="2" spans="1:16" ht="16.149999999999999" customHeight="1">
      <c r="B2" s="115"/>
      <c r="C2" s="116"/>
      <c r="D2" s="118"/>
      <c r="E2" s="118"/>
      <c r="F2" s="118"/>
    </row>
    <row r="3" spans="1:16" s="119" customFormat="1" ht="16.149999999999999" customHeight="1">
      <c r="A3" s="114"/>
      <c r="B3" s="114"/>
      <c r="C3" s="114"/>
      <c r="D3" s="1026" t="s">
        <v>312</v>
      </c>
      <c r="E3" s="1026"/>
      <c r="F3" s="1026"/>
      <c r="H3" s="787"/>
      <c r="I3" s="787"/>
      <c r="J3" s="787"/>
      <c r="K3" s="787"/>
      <c r="L3" s="787"/>
      <c r="M3" s="787"/>
      <c r="N3" s="787"/>
      <c r="O3" s="787"/>
      <c r="P3" s="787"/>
    </row>
    <row r="4" spans="1:16" s="119" customFormat="1" ht="20.25" customHeight="1">
      <c r="A4" s="1032" t="s">
        <v>313</v>
      </c>
      <c r="B4" s="1032"/>
      <c r="C4" s="1032"/>
      <c r="D4" s="1027" t="e">
        <f>#REF!</f>
        <v>#REF!</v>
      </c>
      <c r="E4" s="1027"/>
      <c r="F4" s="1027"/>
      <c r="H4" s="787"/>
      <c r="I4" s="787"/>
      <c r="J4" s="787"/>
      <c r="K4" s="787"/>
      <c r="L4" s="787"/>
      <c r="M4" s="787"/>
      <c r="N4" s="787"/>
      <c r="O4" s="787"/>
      <c r="P4" s="787"/>
    </row>
    <row r="5" spans="1:16" s="125" customFormat="1" ht="21" customHeight="1">
      <c r="A5" s="121" t="s">
        <v>181</v>
      </c>
      <c r="B5" s="1030" t="s">
        <v>314</v>
      </c>
      <c r="C5" s="1031"/>
      <c r="D5" s="122" t="s">
        <v>315</v>
      </c>
      <c r="E5" s="1028" t="s">
        <v>316</v>
      </c>
      <c r="F5" s="1029"/>
      <c r="H5" s="788"/>
      <c r="I5" s="788"/>
      <c r="J5" s="788"/>
      <c r="K5" s="788"/>
      <c r="L5" s="788"/>
      <c r="M5" s="788"/>
      <c r="N5" s="788"/>
      <c r="O5" s="788"/>
      <c r="P5" s="788"/>
    </row>
    <row r="6" spans="1:16" s="119" customFormat="1" ht="36" customHeight="1">
      <c r="A6" s="126">
        <v>1</v>
      </c>
      <c r="B6" s="127" t="s">
        <v>317</v>
      </c>
      <c r="C6" s="128"/>
      <c r="D6" s="129" t="e">
        <f>'Sch-3'!#REF!</f>
        <v>#REF!</v>
      </c>
      <c r="E6" s="130" t="s">
        <v>318</v>
      </c>
      <c r="F6" s="131" t="e">
        <f>D6</f>
        <v>#REF!</v>
      </c>
      <c r="G6" s="132"/>
      <c r="H6" s="787"/>
      <c r="I6" s="787"/>
      <c r="J6" s="787"/>
      <c r="K6" s="787"/>
      <c r="L6" s="787"/>
      <c r="M6" s="787"/>
      <c r="N6" s="787"/>
      <c r="O6" s="787"/>
      <c r="P6" s="787"/>
    </row>
    <row r="7" spans="1:16" s="119" customFormat="1" ht="34.5" customHeight="1">
      <c r="A7" s="126">
        <v>2</v>
      </c>
      <c r="B7" s="127" t="s">
        <v>319</v>
      </c>
      <c r="C7" s="128"/>
      <c r="D7" s="129" t="e">
        <f>'Sch-3'!#REF!</f>
        <v>#REF!</v>
      </c>
      <c r="E7" s="130"/>
      <c r="F7" s="131" t="e">
        <f>D7</f>
        <v>#REF!</v>
      </c>
      <c r="G7" s="132"/>
      <c r="H7" s="787"/>
      <c r="I7" s="787"/>
      <c r="J7" s="787"/>
      <c r="K7" s="787"/>
      <c r="L7" s="787"/>
      <c r="M7" s="787"/>
      <c r="N7" s="787"/>
      <c r="O7" s="787"/>
      <c r="P7" s="787"/>
    </row>
    <row r="8" spans="1:16" s="119" customFormat="1" ht="21" customHeight="1">
      <c r="A8" s="126">
        <v>3</v>
      </c>
      <c r="B8" s="127" t="s">
        <v>320</v>
      </c>
      <c r="C8" s="128"/>
      <c r="D8" s="129">
        <f>'Sch-3'!D14</f>
        <v>0</v>
      </c>
      <c r="E8" s="130"/>
      <c r="F8" s="131">
        <f>D8</f>
        <v>0</v>
      </c>
      <c r="G8" s="132"/>
      <c r="H8" s="787"/>
      <c r="I8" s="787"/>
      <c r="J8" s="787"/>
      <c r="K8" s="787"/>
      <c r="L8" s="787"/>
      <c r="M8" s="787"/>
      <c r="N8" s="787"/>
      <c r="O8" s="787"/>
      <c r="P8" s="787"/>
    </row>
    <row r="9" spans="1:16" s="119" customFormat="1" ht="21" customHeight="1">
      <c r="A9" s="126">
        <v>4</v>
      </c>
      <c r="B9" s="127" t="s">
        <v>321</v>
      </c>
      <c r="C9" s="128"/>
      <c r="D9" s="133" t="s">
        <v>322</v>
      </c>
      <c r="E9" s="130"/>
      <c r="F9" s="124" t="str">
        <f>D9</f>
        <v>Not Applicable</v>
      </c>
      <c r="H9" s="787"/>
      <c r="I9" s="787"/>
      <c r="J9" s="787"/>
      <c r="K9" s="787"/>
      <c r="L9" s="787"/>
      <c r="M9" s="787"/>
      <c r="N9" s="787"/>
      <c r="O9" s="787"/>
      <c r="P9" s="787"/>
    </row>
    <row r="10" spans="1:16" s="119" customFormat="1" ht="21" customHeight="1">
      <c r="A10" s="126">
        <v>5</v>
      </c>
      <c r="B10" s="127" t="s">
        <v>323</v>
      </c>
      <c r="C10" s="128"/>
      <c r="D10" s="134" t="e">
        <f>SUM(D6,D7,D8)</f>
        <v>#REF!</v>
      </c>
      <c r="E10" s="130"/>
      <c r="F10" s="135" t="e">
        <f>F6+F7+F8</f>
        <v>#REF!</v>
      </c>
      <c r="H10" s="787"/>
      <c r="I10" s="787"/>
      <c r="J10" s="787"/>
      <c r="K10" s="787"/>
      <c r="L10" s="787"/>
      <c r="M10" s="787"/>
      <c r="N10" s="787"/>
      <c r="O10" s="787"/>
      <c r="P10" s="787"/>
    </row>
    <row r="11" spans="1:16" s="119" customFormat="1" ht="21" customHeight="1">
      <c r="A11" s="126">
        <v>6</v>
      </c>
      <c r="B11" s="136" t="s">
        <v>324</v>
      </c>
      <c r="C11" s="137" t="s">
        <v>318</v>
      </c>
      <c r="D11" s="129" t="e">
        <f>#REF!+#REF!+'Sch-1 '!#REF!+#REF!</f>
        <v>#REF!</v>
      </c>
      <c r="E11" s="138" t="s">
        <v>318</v>
      </c>
      <c r="F11" s="131" t="e">
        <f>D11</f>
        <v>#REF!</v>
      </c>
      <c r="H11" s="787"/>
      <c r="I11" s="787"/>
      <c r="J11" s="787"/>
      <c r="K11" s="787"/>
      <c r="L11" s="787"/>
      <c r="M11" s="787"/>
      <c r="N11" s="787"/>
      <c r="O11" s="787"/>
      <c r="P11" s="787"/>
    </row>
    <row r="12" spans="1:16" s="119" customFormat="1" ht="22.15" customHeight="1">
      <c r="A12" s="126">
        <v>7</v>
      </c>
      <c r="B12" s="136" t="s">
        <v>325</v>
      </c>
      <c r="C12" s="128"/>
      <c r="D12" s="122" t="e">
        <f>D10-D11</f>
        <v>#REF!</v>
      </c>
      <c r="E12" s="130"/>
      <c r="F12" s="135" t="e">
        <f>F10-F11</f>
        <v>#REF!</v>
      </c>
      <c r="G12" s="139"/>
      <c r="H12" s="787"/>
      <c r="I12" s="787"/>
      <c r="J12" s="787"/>
      <c r="K12" s="787"/>
      <c r="L12" s="787"/>
      <c r="M12" s="787"/>
      <c r="N12" s="787"/>
      <c r="O12" s="787"/>
      <c r="P12" s="787"/>
    </row>
    <row r="13" spans="1:16" s="119" customFormat="1" ht="22.15" customHeight="1">
      <c r="A13" s="126">
        <v>8</v>
      </c>
      <c r="B13" s="127" t="s">
        <v>326</v>
      </c>
      <c r="C13" s="128"/>
      <c r="D13" s="129"/>
      <c r="E13" s="130"/>
      <c r="F13" s="131"/>
      <c r="H13" s="787"/>
      <c r="I13" s="787"/>
      <c r="J13" s="787"/>
      <c r="K13" s="787"/>
      <c r="L13" s="787"/>
      <c r="M13" s="787"/>
      <c r="N13" s="787"/>
      <c r="O13" s="787"/>
      <c r="P13" s="787"/>
    </row>
    <row r="14" spans="1:16" s="119" customFormat="1" ht="22.15" customHeight="1">
      <c r="A14" s="126" t="s">
        <v>318</v>
      </c>
      <c r="B14" s="127" t="s">
        <v>327</v>
      </c>
      <c r="C14" s="140"/>
      <c r="D14" s="133" t="e">
        <f>'Sch-2'!#REF!</f>
        <v>#REF!</v>
      </c>
      <c r="E14" s="141"/>
      <c r="F14" s="124" t="e">
        <f>F32</f>
        <v>#REF!</v>
      </c>
      <c r="G14" s="132"/>
      <c r="H14" s="787"/>
      <c r="I14" s="787"/>
      <c r="J14" s="787"/>
      <c r="K14" s="787"/>
      <c r="L14" s="787"/>
      <c r="M14" s="787"/>
      <c r="N14" s="787"/>
      <c r="O14" s="787"/>
      <c r="P14" s="787"/>
    </row>
    <row r="15" spans="1:16" s="119" customFormat="1" ht="22.15" customHeight="1">
      <c r="A15" s="126"/>
      <c r="B15" s="127" t="s">
        <v>365</v>
      </c>
      <c r="C15" s="128"/>
      <c r="D15" s="133" t="e">
        <f>'Sch-2'!M14+'Sch-2'!#REF!</f>
        <v>#REF!</v>
      </c>
      <c r="E15" s="142"/>
      <c r="F15" s="124" t="e">
        <f>F33</f>
        <v>#REF!</v>
      </c>
      <c r="G15" s="132"/>
      <c r="H15" s="787"/>
      <c r="I15" s="787"/>
      <c r="J15" s="787"/>
      <c r="K15" s="787"/>
      <c r="L15" s="787"/>
      <c r="M15" s="787"/>
      <c r="N15" s="787"/>
      <c r="O15" s="787"/>
      <c r="P15" s="787"/>
    </row>
    <row r="16" spans="1:16" s="119" customFormat="1" ht="22.15" customHeight="1">
      <c r="A16" s="126"/>
      <c r="B16" s="127" t="s">
        <v>366</v>
      </c>
      <c r="C16" s="128"/>
      <c r="D16" s="133" t="e">
        <f>#REF!+#REF!</f>
        <v>#REF!</v>
      </c>
      <c r="E16" s="142"/>
      <c r="F16" s="124" t="e">
        <f>F36</f>
        <v>#REF!</v>
      </c>
      <c r="G16" s="132"/>
      <c r="H16" s="787"/>
      <c r="I16" s="787"/>
      <c r="J16" s="787"/>
      <c r="K16" s="787"/>
      <c r="L16" s="787"/>
      <c r="M16" s="787"/>
      <c r="N16" s="787"/>
      <c r="O16" s="787"/>
      <c r="P16" s="787"/>
    </row>
    <row r="17" spans="1:16" s="119" customFormat="1" ht="22.15" customHeight="1">
      <c r="A17" s="126"/>
      <c r="B17" s="127" t="s">
        <v>367</v>
      </c>
      <c r="C17" s="128"/>
      <c r="D17" s="133" t="e">
        <f>#REF!</f>
        <v>#REF!</v>
      </c>
      <c r="E17" s="123"/>
      <c r="F17" s="124">
        <f>F34</f>
        <v>0</v>
      </c>
      <c r="H17" s="787"/>
      <c r="I17" s="787"/>
      <c r="J17" s="787"/>
      <c r="K17" s="787"/>
      <c r="L17" s="787"/>
      <c r="M17" s="787"/>
      <c r="N17" s="787"/>
      <c r="O17" s="787"/>
      <c r="P17" s="787"/>
    </row>
    <row r="18" spans="1:16" s="119" customFormat="1" ht="27" customHeight="1">
      <c r="A18" s="126"/>
      <c r="B18" s="127" t="s">
        <v>368</v>
      </c>
      <c r="C18" s="143"/>
      <c r="D18" s="254" t="e">
        <f>D14+D15+D16+D17</f>
        <v>#REF!</v>
      </c>
      <c r="E18" s="144"/>
      <c r="F18" s="143" t="e">
        <f>SUM(F14:F17)</f>
        <v>#REF!</v>
      </c>
      <c r="G18" s="132"/>
      <c r="H18" s="787"/>
      <c r="I18" s="787"/>
      <c r="J18" s="787"/>
      <c r="K18" s="787"/>
      <c r="L18" s="787"/>
      <c r="M18" s="787"/>
      <c r="N18" s="787"/>
      <c r="O18" s="787"/>
      <c r="P18" s="787"/>
    </row>
    <row r="19" spans="1:16" s="119" customFormat="1" ht="33.75" customHeight="1">
      <c r="A19" s="126">
        <v>8</v>
      </c>
      <c r="B19" s="127" t="s">
        <v>334</v>
      </c>
      <c r="C19" s="128"/>
      <c r="D19" s="122" t="e">
        <f>D10+D18</f>
        <v>#REF!</v>
      </c>
      <c r="E19" s="145" t="s">
        <v>318</v>
      </c>
      <c r="F19" s="146" t="e">
        <f>F10+F18</f>
        <v>#REF!</v>
      </c>
      <c r="G19" s="132"/>
      <c r="H19" s="787"/>
      <c r="I19" s="787"/>
      <c r="J19" s="787"/>
      <c r="K19" s="787"/>
      <c r="L19" s="787"/>
      <c r="M19" s="787"/>
      <c r="N19" s="787"/>
      <c r="O19" s="787"/>
      <c r="P19" s="787"/>
    </row>
    <row r="20" spans="1:16" s="119" customFormat="1" ht="51" customHeight="1">
      <c r="A20" s="126">
        <v>9</v>
      </c>
      <c r="B20" s="127" t="s">
        <v>335</v>
      </c>
      <c r="C20" s="128"/>
      <c r="D20" s="129" t="e">
        <f>#REF!</f>
        <v>#REF!</v>
      </c>
      <c r="E20" s="130"/>
      <c r="F20" s="131" t="e">
        <f>D20</f>
        <v>#REF!</v>
      </c>
      <c r="H20" s="787"/>
      <c r="I20" s="787"/>
      <c r="J20" s="787"/>
      <c r="K20" s="787"/>
      <c r="L20" s="787"/>
      <c r="M20" s="787"/>
      <c r="N20" s="787"/>
      <c r="O20" s="787"/>
      <c r="P20" s="787"/>
    </row>
    <row r="21" spans="1:16" s="119" customFormat="1" ht="23.25" customHeight="1">
      <c r="A21" s="147" t="s">
        <v>336</v>
      </c>
      <c r="B21" s="1033" t="s">
        <v>337</v>
      </c>
      <c r="C21" s="1033"/>
      <c r="D21" s="1033"/>
      <c r="E21" s="1033"/>
      <c r="F21" s="1034"/>
      <c r="H21" s="787"/>
      <c r="I21" s="787"/>
      <c r="J21" s="787"/>
      <c r="K21" s="787"/>
      <c r="L21" s="787"/>
      <c r="M21" s="787"/>
      <c r="N21" s="787"/>
      <c r="O21" s="787"/>
      <c r="P21" s="787"/>
    </row>
    <row r="22" spans="1:16" s="119" customFormat="1" ht="18.75" customHeight="1">
      <c r="A22" s="149" t="s">
        <v>345</v>
      </c>
      <c r="B22" s="1023" t="s">
        <v>189</v>
      </c>
      <c r="C22" s="1023"/>
      <c r="D22" s="1023"/>
      <c r="E22" s="148" t="s">
        <v>347</v>
      </c>
      <c r="F22" s="151" t="e">
        <f>D14</f>
        <v>#REF!</v>
      </c>
      <c r="H22" s="787"/>
      <c r="I22" s="787"/>
      <c r="J22" s="787"/>
      <c r="K22" s="787"/>
      <c r="L22" s="787"/>
      <c r="M22" s="787"/>
      <c r="N22" s="787"/>
      <c r="O22" s="787"/>
      <c r="P22" s="787"/>
    </row>
    <row r="23" spans="1:16" s="119" customFormat="1" ht="19.5" customHeight="1">
      <c r="A23" s="149" t="s">
        <v>348</v>
      </c>
      <c r="B23" s="1023" t="s">
        <v>369</v>
      </c>
      <c r="C23" s="1023"/>
      <c r="D23" s="1023"/>
      <c r="E23" s="148" t="s">
        <v>347</v>
      </c>
      <c r="F23" s="151" t="e">
        <f>D15</f>
        <v>#REF!</v>
      </c>
      <c r="H23" s="787"/>
      <c r="I23" s="787"/>
      <c r="J23" s="787"/>
      <c r="K23" s="787"/>
      <c r="L23" s="787"/>
      <c r="M23" s="787"/>
      <c r="N23" s="787"/>
      <c r="O23" s="787"/>
      <c r="P23" s="787"/>
    </row>
    <row r="24" spans="1:16" s="119" customFormat="1" ht="19.5" customHeight="1">
      <c r="A24" s="149" t="s">
        <v>350</v>
      </c>
      <c r="B24" s="1023" t="s">
        <v>370</v>
      </c>
      <c r="C24" s="1023"/>
      <c r="D24" s="1023"/>
      <c r="E24" s="148" t="s">
        <v>347</v>
      </c>
      <c r="F24" s="151" t="e">
        <f>D16</f>
        <v>#REF!</v>
      </c>
      <c r="H24" s="787"/>
      <c r="I24" s="787"/>
      <c r="J24" s="787"/>
      <c r="K24" s="787"/>
      <c r="L24" s="787"/>
      <c r="M24" s="787"/>
      <c r="N24" s="787"/>
      <c r="O24" s="787"/>
      <c r="P24" s="787"/>
    </row>
    <row r="25" spans="1:16" s="119" customFormat="1" ht="19.5" customHeight="1">
      <c r="A25" s="149" t="s">
        <v>352</v>
      </c>
      <c r="B25" s="1023" t="s">
        <v>342</v>
      </c>
      <c r="C25" s="1023"/>
      <c r="D25" s="1023"/>
      <c r="E25" s="148" t="s">
        <v>347</v>
      </c>
      <c r="F25" s="151" t="e">
        <f>D17</f>
        <v>#REF!</v>
      </c>
      <c r="H25" s="787"/>
      <c r="I25" s="787"/>
      <c r="J25" s="787"/>
      <c r="K25" s="787"/>
      <c r="L25" s="787"/>
      <c r="M25" s="787"/>
      <c r="N25" s="787"/>
      <c r="O25" s="787"/>
      <c r="P25" s="787"/>
    </row>
    <row r="26" spans="1:16" s="119" customFormat="1" ht="19.5" customHeight="1">
      <c r="A26" s="153" t="s">
        <v>343</v>
      </c>
      <c r="B26" s="1033" t="s">
        <v>371</v>
      </c>
      <c r="C26" s="1033"/>
      <c r="D26" s="1033"/>
      <c r="E26" s="1033"/>
      <c r="F26" s="1034"/>
      <c r="H26" s="787"/>
      <c r="I26" s="787"/>
      <c r="J26" s="787"/>
      <c r="K26" s="787"/>
      <c r="L26" s="787"/>
      <c r="M26" s="787"/>
      <c r="N26" s="787"/>
      <c r="O26" s="787"/>
      <c r="P26" s="787"/>
    </row>
    <row r="27" spans="1:16" ht="19.5" customHeight="1">
      <c r="A27" s="255"/>
      <c r="B27" s="117"/>
      <c r="C27" s="117"/>
      <c r="D27" s="117"/>
      <c r="E27" s="117"/>
      <c r="F27" s="256"/>
    </row>
    <row r="28" spans="1:16" s="119" customFormat="1" ht="19.5" customHeight="1">
      <c r="A28" s="257"/>
      <c r="F28" s="258"/>
      <c r="H28" s="787"/>
      <c r="I28" s="787"/>
      <c r="J28" s="787"/>
      <c r="K28" s="787"/>
      <c r="L28" s="787"/>
      <c r="M28" s="787"/>
      <c r="N28" s="787"/>
      <c r="O28" s="787"/>
      <c r="P28" s="787"/>
    </row>
    <row r="29" spans="1:16" s="119" customFormat="1" ht="19.5" customHeight="1">
      <c r="A29" s="257"/>
      <c r="F29" s="258"/>
      <c r="H29" s="787"/>
      <c r="I29" s="787"/>
      <c r="J29" s="787"/>
      <c r="K29" s="787"/>
      <c r="L29" s="787"/>
      <c r="M29" s="787"/>
      <c r="N29" s="787"/>
      <c r="O29" s="787"/>
      <c r="P29" s="787"/>
    </row>
    <row r="30" spans="1:16" s="119" customFormat="1" ht="60" customHeight="1">
      <c r="A30" s="153" t="s">
        <v>372</v>
      </c>
      <c r="B30" s="1035" t="s">
        <v>373</v>
      </c>
      <c r="C30" s="1036"/>
      <c r="D30" s="1036"/>
      <c r="E30" s="1036"/>
      <c r="F30" s="1037"/>
      <c r="H30" s="787" t="s">
        <v>374</v>
      </c>
      <c r="I30" s="787"/>
      <c r="J30" s="787"/>
      <c r="K30" s="787"/>
      <c r="L30" s="787"/>
      <c r="M30" s="787"/>
      <c r="N30" s="787"/>
      <c r="O30" s="787"/>
      <c r="P30" s="787"/>
    </row>
    <row r="31" spans="1:16" s="119" customFormat="1" ht="19.5" customHeight="1">
      <c r="A31" s="149" t="s">
        <v>345</v>
      </c>
      <c r="B31" s="1023" t="s">
        <v>346</v>
      </c>
      <c r="C31" s="1023"/>
      <c r="D31" s="1023"/>
      <c r="E31" s="148" t="s">
        <v>347</v>
      </c>
      <c r="F31" s="150" t="e">
        <f>#REF!</f>
        <v>#REF!</v>
      </c>
      <c r="H31" s="788" t="s">
        <v>375</v>
      </c>
      <c r="I31" s="788" t="e">
        <f>#REF!</f>
        <v>#REF!</v>
      </c>
      <c r="J31" s="788" t="e">
        <f>IF(I31=0, "", I31)</f>
        <v>#REF!</v>
      </c>
      <c r="K31" s="789" t="e">
        <f>IF(I31=0, "", "Discount on lum-sum basis on total price quoted by us without Taxes &amp; Duties. In Rs. ")</f>
        <v>#REF!</v>
      </c>
      <c r="L31" s="788" t="s">
        <v>376</v>
      </c>
      <c r="M31" s="790" t="e">
        <f>#REF!</f>
        <v>#REF!</v>
      </c>
      <c r="N31" s="790" t="e">
        <f t="shared" ref="N31:N37" si="0">IF(M31=0, "", M31)</f>
        <v>#REF!</v>
      </c>
      <c r="O31" s="789" t="e">
        <f>IF(M31=0, "", " Discount on lum-sum basis on total price quoted by us without Taxes &amp; Duties. In Percent (%) .")</f>
        <v>#REF!</v>
      </c>
      <c r="P31" s="787"/>
    </row>
    <row r="32" spans="1:16" s="119" customFormat="1" ht="19.5" customHeight="1">
      <c r="A32" s="149" t="s">
        <v>348</v>
      </c>
      <c r="B32" s="1023" t="s">
        <v>377</v>
      </c>
      <c r="C32" s="1023"/>
      <c r="D32" s="1023"/>
      <c r="E32" s="148" t="s">
        <v>347</v>
      </c>
      <c r="F32" s="150" t="e">
        <f>ROUND(0.103*F31,0)</f>
        <v>#REF!</v>
      </c>
      <c r="H32" s="787"/>
      <c r="I32" s="787"/>
      <c r="J32" s="788"/>
      <c r="K32" s="789" t="e">
        <f>IF(SUM(I33:I37)=0, "", "Discount on lum-sum basis on the Schedules as given below , In Rs. :")</f>
        <v>#REF!</v>
      </c>
      <c r="L32" s="787"/>
      <c r="M32" s="787"/>
      <c r="N32" s="790"/>
      <c r="O32" s="789" t="e">
        <f>IF(SUM(M33:M37)=0, "", "Discount on lum-sum basis on the Schedules as given below , In Percent (%) :")</f>
        <v>#REF!</v>
      </c>
      <c r="P32" s="787"/>
    </row>
    <row r="33" spans="1:16" s="119" customFormat="1" ht="19.5" customHeight="1">
      <c r="A33" s="149" t="s">
        <v>350</v>
      </c>
      <c r="B33" s="1023" t="s">
        <v>378</v>
      </c>
      <c r="C33" s="1023"/>
      <c r="D33" s="1023"/>
      <c r="E33" s="148" t="s">
        <v>347</v>
      </c>
      <c r="F33" s="150" t="e">
        <f>'Sch-2'!M14+'Sch-2'!#REF!</f>
        <v>#REF!</v>
      </c>
      <c r="H33" s="788" t="s">
        <v>379</v>
      </c>
      <c r="I33" s="788" t="e">
        <f>#REF!</f>
        <v>#REF!</v>
      </c>
      <c r="J33" s="788" t="e">
        <f>IF(I33=0, "", I33)</f>
        <v>#REF!</v>
      </c>
      <c r="K33" s="270" t="e">
        <f>IF(I33=0, "", "Schedule-1 : Ex works prices (Direct Only)")</f>
        <v>#REF!</v>
      </c>
      <c r="L33" s="788" t="s">
        <v>380</v>
      </c>
      <c r="M33" s="790" t="e">
        <f>#REF!</f>
        <v>#REF!</v>
      </c>
      <c r="N33" s="790" t="e">
        <f t="shared" si="0"/>
        <v>#REF!</v>
      </c>
      <c r="O33" s="270" t="e">
        <f>IF(M33=0, "", "Schedule-1 : Ex works prices (Direct Only)")</f>
        <v>#REF!</v>
      </c>
      <c r="P33" s="787"/>
    </row>
    <row r="34" spans="1:16" s="119" customFormat="1" ht="19.5" customHeight="1">
      <c r="A34" s="149" t="s">
        <v>352</v>
      </c>
      <c r="B34" s="1023" t="s">
        <v>342</v>
      </c>
      <c r="C34" s="1023"/>
      <c r="D34" s="1023"/>
      <c r="E34" s="148" t="s">
        <v>347</v>
      </c>
      <c r="F34" s="272"/>
      <c r="H34" s="788" t="s">
        <v>381</v>
      </c>
      <c r="I34" s="788" t="e">
        <f>#REF!</f>
        <v>#REF!</v>
      </c>
      <c r="J34" s="788" t="e">
        <f>IF(I34=0, "", I34)</f>
        <v>#REF!</v>
      </c>
      <c r="K34" s="270" t="e">
        <f>IF(I34=0, "", "Schedule-1 : Ex works prices (Bought Out Only)")</f>
        <v>#REF!</v>
      </c>
      <c r="L34" s="788" t="s">
        <v>382</v>
      </c>
      <c r="M34" s="790" t="e">
        <f>#REF!</f>
        <v>#REF!</v>
      </c>
      <c r="N34" s="790" t="e">
        <f t="shared" si="0"/>
        <v>#REF!</v>
      </c>
      <c r="O34" s="270" t="e">
        <f>IF(M34=0, "", "Schedule-1 : Ex works prices (Bought Out Only)")</f>
        <v>#REF!</v>
      </c>
      <c r="P34" s="787"/>
    </row>
    <row r="35" spans="1:16" s="119" customFormat="1" ht="15" customHeight="1">
      <c r="A35" s="149" t="s">
        <v>354</v>
      </c>
      <c r="B35" s="1023" t="s">
        <v>359</v>
      </c>
      <c r="C35" s="1023"/>
      <c r="D35" s="1023"/>
      <c r="E35" s="148" t="s">
        <v>347</v>
      </c>
      <c r="F35" s="151" t="e">
        <f>D6+D7+F32+F33+F34</f>
        <v>#REF!</v>
      </c>
      <c r="H35" s="788" t="s">
        <v>383</v>
      </c>
      <c r="I35" s="788" t="e">
        <f>#REF!</f>
        <v>#REF!</v>
      </c>
      <c r="J35" s="788" t="e">
        <f>IF(I35=0, "", I35)</f>
        <v>#REF!</v>
      </c>
      <c r="K35" s="270" t="e">
        <f>IF(I35=0, "", "Schedule-2 : Freight &amp; Insurance")</f>
        <v>#REF!</v>
      </c>
      <c r="L35" s="788" t="s">
        <v>384</v>
      </c>
      <c r="M35" s="790" t="e">
        <f>#REF!</f>
        <v>#REF!</v>
      </c>
      <c r="N35" s="790" t="e">
        <f t="shared" si="0"/>
        <v>#REF!</v>
      </c>
      <c r="O35" s="270" t="e">
        <f>IF(M35=0, "", "Schedule-2 : Freight &amp; Insurance")</f>
        <v>#REF!</v>
      </c>
      <c r="P35" s="787"/>
    </row>
    <row r="36" spans="1:16" s="119" customFormat="1" ht="15" customHeight="1">
      <c r="A36" s="149" t="s">
        <v>356</v>
      </c>
      <c r="B36" s="1023" t="s">
        <v>385</v>
      </c>
      <c r="C36" s="1023"/>
      <c r="D36" s="1023"/>
      <c r="E36" s="148" t="s">
        <v>347</v>
      </c>
      <c r="F36" s="151" t="e">
        <f>ROUND(0.01*F35,0)</f>
        <v>#REF!</v>
      </c>
      <c r="H36" s="788" t="s">
        <v>386</v>
      </c>
      <c r="I36" s="788" t="e">
        <f>#REF!</f>
        <v>#REF!</v>
      </c>
      <c r="J36" s="788" t="e">
        <f>IF(I36=0, "", I36)</f>
        <v>#REF!</v>
      </c>
      <c r="K36" s="270" t="e">
        <f>IF(I36=0, "", "Schedule-3 : Erection Charges")</f>
        <v>#REF!</v>
      </c>
      <c r="L36" s="788" t="s">
        <v>387</v>
      </c>
      <c r="M36" s="790" t="e">
        <f>#REF!</f>
        <v>#REF!</v>
      </c>
      <c r="N36" s="790" t="e">
        <f t="shared" si="0"/>
        <v>#REF!</v>
      </c>
      <c r="O36" s="270" t="e">
        <f>IF(M36=0, "", "Schedule-3 : Erection Charges")</f>
        <v>#REF!</v>
      </c>
      <c r="P36" s="787"/>
    </row>
    <row r="37" spans="1:16" s="119" customFormat="1" ht="19.5" customHeight="1">
      <c r="A37" s="259"/>
      <c r="B37" s="260"/>
      <c r="C37" s="260"/>
      <c r="D37" s="260"/>
      <c r="E37" s="260"/>
      <c r="F37" s="261"/>
      <c r="H37" s="788" t="s">
        <v>388</v>
      </c>
      <c r="I37" s="788" t="e">
        <f>#REF!</f>
        <v>#REF!</v>
      </c>
      <c r="J37" s="788" t="e">
        <f>IF(I37=0, "", I37)</f>
        <v>#REF!</v>
      </c>
      <c r="K37" s="270" t="e">
        <f>IF(I37=0, "", "Schedule-7 : Type Test Charges")</f>
        <v>#REF!</v>
      </c>
      <c r="L37" s="788" t="s">
        <v>389</v>
      </c>
      <c r="M37" s="790" t="e">
        <f>#REF!</f>
        <v>#REF!</v>
      </c>
      <c r="N37" s="790" t="e">
        <f t="shared" si="0"/>
        <v>#REF!</v>
      </c>
      <c r="O37" s="270" t="e">
        <f>IF(M37=0, "", "Schedule-7 : Type Test Charges")</f>
        <v>#REF!</v>
      </c>
      <c r="P37" s="787"/>
    </row>
    <row r="38" spans="1:16" ht="49.5" customHeight="1">
      <c r="A38" s="1020" t="str">
        <f>Cover!B2</f>
        <v>APPOINTMENT OF ADVANCED METERING INFRASTRUCTURE (AMI) SERVICE PROVIDER FOR SMART PREPAID METERING IN ELECTRICITY DEPARTMENT OF ANDAMAN &amp; NICOBAR ISLANDS ADMINISTRATION (EDANA) ON DBFOOT BASIS.</v>
      </c>
      <c r="B38" s="1020"/>
      <c r="C38" s="1020"/>
      <c r="D38" s="1021" t="s">
        <v>362</v>
      </c>
      <c r="E38" s="1022"/>
      <c r="F38" s="120" t="s">
        <v>363</v>
      </c>
      <c r="H38" s="788" t="s">
        <v>390</v>
      </c>
      <c r="I38" s="788" t="e">
        <f>#REF!</f>
        <v>#REF!</v>
      </c>
      <c r="J38" s="788"/>
      <c r="K38" s="788"/>
      <c r="L38" s="788"/>
      <c r="M38" s="788"/>
      <c r="N38" s="788"/>
    </row>
    <row r="39" spans="1:16">
      <c r="H39" s="269" t="s">
        <v>391</v>
      </c>
      <c r="I39" s="271" t="e">
        <f>K31 &amp;J31 &amp;O31 &amp; N31</f>
        <v>#REF!</v>
      </c>
    </row>
    <row r="40" spans="1:16">
      <c r="I40" s="271" t="e">
        <f>K32 &amp; K33&amp;J33&amp;K34&amp;J34&amp;K35&amp;J35&amp;K36&amp;J36&amp;K37&amp;J37</f>
        <v>#REF!</v>
      </c>
    </row>
    <row r="41" spans="1:16">
      <c r="I41" s="271" t="e">
        <f>O32&amp;O33&amp;N33&amp;O34&amp;N34&amp;O35&amp;N35&amp;O36&amp;N36&amp;O37&amp;N37</f>
        <v>#REF!</v>
      </c>
    </row>
  </sheetData>
  <customSheetViews>
    <customSheetView guid="{987A3FAC-920D-4C0C-8129-D8F4AFD7E477}"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 right="0" top="0" bottom="0" header="0"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 right="0" top="0" bottom="0" header="0"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3" customWidth="1"/>
    <col min="2" max="2" width="22.125" style="113" customWidth="1"/>
    <col min="3" max="16384" width="8" style="113"/>
  </cols>
  <sheetData>
    <row r="1" spans="1:4" s="112" customFormat="1" ht="30" customHeight="1">
      <c r="A1" s="1038" t="e">
        <f>'Bid Form 2nd Envelope'!AB17</f>
        <v>#REF!</v>
      </c>
      <c r="B1" s="1038"/>
    </row>
    <row r="2" spans="1:4" s="112" customFormat="1" ht="30" customHeight="1"/>
    <row r="3" spans="1:4">
      <c r="A3" s="112"/>
    </row>
    <row r="4" spans="1:4">
      <c r="A4" s="321" t="e">
        <f>IF(OR((A1&gt;9999999999),(A1&lt;0)),"Invalid Entry - More than 1000 crore OR -ve value",IF(A1=0, "Rs. Zero Only ",+CONCATENATE("Rs. ", B11,D11,B10,D10,B9,D9,B8,D8,B7,D7,B6," Only")))</f>
        <v>#REF!</v>
      </c>
      <c r="B4" s="322"/>
    </row>
    <row r="5" spans="1:4">
      <c r="A5" s="323"/>
      <c r="B5" s="322"/>
    </row>
    <row r="6" spans="1:4">
      <c r="A6" s="324" t="e">
        <f>-INT(A1/100)*100+ROUND(A1,0)</f>
        <v>#REF!</v>
      </c>
      <c r="B6" s="322" t="e">
        <f t="shared" ref="B6:B11" si="0">IF(A6=0,"",LOOKUP(A6,$A$13:$A$112,$B$13:$B$112))</f>
        <v>#REF!</v>
      </c>
      <c r="D6" s="791"/>
    </row>
    <row r="7" spans="1:4">
      <c r="A7" s="324" t="e">
        <f>-INT(A1/1000)*10+INT(A1/100)</f>
        <v>#REF!</v>
      </c>
      <c r="B7" s="322" t="e">
        <f t="shared" si="0"/>
        <v>#REF!</v>
      </c>
      <c r="D7" s="791" t="e">
        <f>+IF(B7="",""," Hundred ")</f>
        <v>#REF!</v>
      </c>
    </row>
    <row r="8" spans="1:4">
      <c r="A8" s="324" t="e">
        <f>-INT(A1/100000)*100+INT(A1/1000)</f>
        <v>#REF!</v>
      </c>
      <c r="B8" s="322" t="e">
        <f t="shared" si="0"/>
        <v>#REF!</v>
      </c>
      <c r="D8" s="791" t="e">
        <f>IF((B8=""),IF(C8="",""," Thousand ")," Thousand ")</f>
        <v>#REF!</v>
      </c>
    </row>
    <row r="9" spans="1:4">
      <c r="A9" s="324" t="e">
        <f>-INT(A1/10000000)*100+INT(A1/100000)</f>
        <v>#REF!</v>
      </c>
      <c r="B9" s="322" t="e">
        <f t="shared" si="0"/>
        <v>#REF!</v>
      </c>
      <c r="D9" s="791" t="e">
        <f>IF((B9=""),IF(C9="",""," Lac ")," Lac ")</f>
        <v>#REF!</v>
      </c>
    </row>
    <row r="10" spans="1:4">
      <c r="A10" s="324" t="e">
        <f>-INT(A1/1000000000)*100+INT(A1/10000000)</f>
        <v>#REF!</v>
      </c>
      <c r="B10" s="325" t="e">
        <f t="shared" si="0"/>
        <v>#REF!</v>
      </c>
      <c r="D10" s="791" t="e">
        <f>IF((B10=""),IF(C10="",""," Crore ")," Crore ")</f>
        <v>#REF!</v>
      </c>
    </row>
    <row r="11" spans="1:4">
      <c r="A11" s="326" t="e">
        <f>-INT(A1/10000000000)*1000+INT(A1/1000000000)</f>
        <v>#REF!</v>
      </c>
      <c r="B11" s="325" t="e">
        <f t="shared" si="0"/>
        <v>#REF!</v>
      </c>
      <c r="D11" s="791" t="e">
        <f>IF((B11=""),IF(C11="",""," Hundred ")," Hundred ")</f>
        <v>#REF!</v>
      </c>
    </row>
    <row r="12" spans="1:4">
      <c r="A12" s="322"/>
      <c r="B12" s="322"/>
    </row>
    <row r="13" spans="1:4">
      <c r="A13" s="319">
        <v>1</v>
      </c>
      <c r="B13" s="320" t="s">
        <v>392</v>
      </c>
    </row>
    <row r="14" spans="1:4">
      <c r="A14" s="319">
        <v>2</v>
      </c>
      <c r="B14" s="320" t="s">
        <v>393</v>
      </c>
    </row>
    <row r="15" spans="1:4">
      <c r="A15" s="319">
        <v>3</v>
      </c>
      <c r="B15" s="320" t="s">
        <v>394</v>
      </c>
    </row>
    <row r="16" spans="1:4">
      <c r="A16" s="319">
        <v>4</v>
      </c>
      <c r="B16" s="320" t="s">
        <v>395</v>
      </c>
    </row>
    <row r="17" spans="1:2">
      <c r="A17" s="319">
        <v>5</v>
      </c>
      <c r="B17" s="320" t="s">
        <v>396</v>
      </c>
    </row>
    <row r="18" spans="1:2">
      <c r="A18" s="319">
        <v>6</v>
      </c>
      <c r="B18" s="320" t="s">
        <v>397</v>
      </c>
    </row>
    <row r="19" spans="1:2">
      <c r="A19" s="319">
        <v>7</v>
      </c>
      <c r="B19" s="320" t="s">
        <v>398</v>
      </c>
    </row>
    <row r="20" spans="1:2">
      <c r="A20" s="319">
        <v>8</v>
      </c>
      <c r="B20" s="320" t="s">
        <v>399</v>
      </c>
    </row>
    <row r="21" spans="1:2">
      <c r="A21" s="319">
        <v>9</v>
      </c>
      <c r="B21" s="320" t="s">
        <v>400</v>
      </c>
    </row>
    <row r="22" spans="1:2">
      <c r="A22" s="319">
        <v>10</v>
      </c>
      <c r="B22" s="320" t="s">
        <v>401</v>
      </c>
    </row>
    <row r="23" spans="1:2">
      <c r="A23" s="319">
        <v>11</v>
      </c>
      <c r="B23" s="320" t="s">
        <v>402</v>
      </c>
    </row>
    <row r="24" spans="1:2">
      <c r="A24" s="319">
        <v>12</v>
      </c>
      <c r="B24" s="320" t="s">
        <v>403</v>
      </c>
    </row>
    <row r="25" spans="1:2">
      <c r="A25" s="319">
        <v>13</v>
      </c>
      <c r="B25" s="320" t="s">
        <v>404</v>
      </c>
    </row>
    <row r="26" spans="1:2">
      <c r="A26" s="319">
        <v>14</v>
      </c>
      <c r="B26" s="320" t="s">
        <v>405</v>
      </c>
    </row>
    <row r="27" spans="1:2">
      <c r="A27" s="319">
        <v>15</v>
      </c>
      <c r="B27" s="320" t="s">
        <v>406</v>
      </c>
    </row>
    <row r="28" spans="1:2">
      <c r="A28" s="319">
        <v>16</v>
      </c>
      <c r="B28" s="320" t="s">
        <v>407</v>
      </c>
    </row>
    <row r="29" spans="1:2">
      <c r="A29" s="319">
        <v>17</v>
      </c>
      <c r="B29" s="320" t="s">
        <v>408</v>
      </c>
    </row>
    <row r="30" spans="1:2">
      <c r="A30" s="319">
        <v>18</v>
      </c>
      <c r="B30" s="320" t="s">
        <v>409</v>
      </c>
    </row>
    <row r="31" spans="1:2">
      <c r="A31" s="319">
        <v>19</v>
      </c>
      <c r="B31" s="320" t="s">
        <v>410</v>
      </c>
    </row>
    <row r="32" spans="1:2">
      <c r="A32" s="319">
        <v>20</v>
      </c>
      <c r="B32" s="320" t="s">
        <v>411</v>
      </c>
    </row>
    <row r="33" spans="1:2">
      <c r="A33" s="319">
        <v>21</v>
      </c>
      <c r="B33" s="320" t="s">
        <v>412</v>
      </c>
    </row>
    <row r="34" spans="1:2">
      <c r="A34" s="319">
        <v>22</v>
      </c>
      <c r="B34" s="320" t="s">
        <v>413</v>
      </c>
    </row>
    <row r="35" spans="1:2">
      <c r="A35" s="319">
        <v>23</v>
      </c>
      <c r="B35" s="320" t="s">
        <v>414</v>
      </c>
    </row>
    <row r="36" spans="1:2">
      <c r="A36" s="319">
        <v>24</v>
      </c>
      <c r="B36" s="320" t="s">
        <v>415</v>
      </c>
    </row>
    <row r="37" spans="1:2">
      <c r="A37" s="319">
        <v>25</v>
      </c>
      <c r="B37" s="320" t="s">
        <v>416</v>
      </c>
    </row>
    <row r="38" spans="1:2">
      <c r="A38" s="319">
        <v>26</v>
      </c>
      <c r="B38" s="320" t="s">
        <v>417</v>
      </c>
    </row>
    <row r="39" spans="1:2">
      <c r="A39" s="319">
        <v>27</v>
      </c>
      <c r="B39" s="320" t="s">
        <v>418</v>
      </c>
    </row>
    <row r="40" spans="1:2">
      <c r="A40" s="319">
        <v>28</v>
      </c>
      <c r="B40" s="320" t="s">
        <v>419</v>
      </c>
    </row>
    <row r="41" spans="1:2">
      <c r="A41" s="319">
        <v>29</v>
      </c>
      <c r="B41" s="320" t="s">
        <v>420</v>
      </c>
    </row>
    <row r="42" spans="1:2">
      <c r="A42" s="319">
        <v>30</v>
      </c>
      <c r="B42" s="320" t="s">
        <v>421</v>
      </c>
    </row>
    <row r="43" spans="1:2">
      <c r="A43" s="319">
        <v>31</v>
      </c>
      <c r="B43" s="320" t="s">
        <v>422</v>
      </c>
    </row>
    <row r="44" spans="1:2">
      <c r="A44" s="319">
        <v>32</v>
      </c>
      <c r="B44" s="320" t="s">
        <v>423</v>
      </c>
    </row>
    <row r="45" spans="1:2">
      <c r="A45" s="319">
        <v>33</v>
      </c>
      <c r="B45" s="320" t="s">
        <v>424</v>
      </c>
    </row>
    <row r="46" spans="1:2">
      <c r="A46" s="319">
        <v>34</v>
      </c>
      <c r="B46" s="320" t="s">
        <v>425</v>
      </c>
    </row>
    <row r="47" spans="1:2">
      <c r="A47" s="319">
        <v>35</v>
      </c>
      <c r="B47" s="320" t="s">
        <v>426</v>
      </c>
    </row>
    <row r="48" spans="1:2">
      <c r="A48" s="319">
        <v>36</v>
      </c>
      <c r="B48" s="320" t="s">
        <v>427</v>
      </c>
    </row>
    <row r="49" spans="1:2">
      <c r="A49" s="319">
        <v>37</v>
      </c>
      <c r="B49" s="320" t="s">
        <v>428</v>
      </c>
    </row>
    <row r="50" spans="1:2">
      <c r="A50" s="319">
        <v>38</v>
      </c>
      <c r="B50" s="320" t="s">
        <v>429</v>
      </c>
    </row>
    <row r="51" spans="1:2">
      <c r="A51" s="319">
        <v>39</v>
      </c>
      <c r="B51" s="320" t="s">
        <v>430</v>
      </c>
    </row>
    <row r="52" spans="1:2">
      <c r="A52" s="319">
        <v>40</v>
      </c>
      <c r="B52" s="320" t="s">
        <v>431</v>
      </c>
    </row>
    <row r="53" spans="1:2">
      <c r="A53" s="319">
        <v>41</v>
      </c>
      <c r="B53" s="320" t="s">
        <v>432</v>
      </c>
    </row>
    <row r="54" spans="1:2">
      <c r="A54" s="319">
        <v>42</v>
      </c>
      <c r="B54" s="320" t="s">
        <v>433</v>
      </c>
    </row>
    <row r="55" spans="1:2">
      <c r="A55" s="319">
        <v>43</v>
      </c>
      <c r="B55" s="320" t="s">
        <v>434</v>
      </c>
    </row>
    <row r="56" spans="1:2">
      <c r="A56" s="319">
        <v>44</v>
      </c>
      <c r="B56" s="320" t="s">
        <v>435</v>
      </c>
    </row>
    <row r="57" spans="1:2">
      <c r="A57" s="319">
        <v>45</v>
      </c>
      <c r="B57" s="320" t="s">
        <v>436</v>
      </c>
    </row>
    <row r="58" spans="1:2">
      <c r="A58" s="319">
        <v>46</v>
      </c>
      <c r="B58" s="320" t="s">
        <v>437</v>
      </c>
    </row>
    <row r="59" spans="1:2">
      <c r="A59" s="319">
        <v>47</v>
      </c>
      <c r="B59" s="320" t="s">
        <v>438</v>
      </c>
    </row>
    <row r="60" spans="1:2">
      <c r="A60" s="319">
        <v>48</v>
      </c>
      <c r="B60" s="320" t="s">
        <v>439</v>
      </c>
    </row>
    <row r="61" spans="1:2">
      <c r="A61" s="319">
        <v>49</v>
      </c>
      <c r="B61" s="320" t="s">
        <v>440</v>
      </c>
    </row>
    <row r="62" spans="1:2">
      <c r="A62" s="319">
        <v>50</v>
      </c>
      <c r="B62" s="320" t="s">
        <v>441</v>
      </c>
    </row>
    <row r="63" spans="1:2">
      <c r="A63" s="319">
        <v>51</v>
      </c>
      <c r="B63" s="320" t="s">
        <v>442</v>
      </c>
    </row>
    <row r="64" spans="1:2">
      <c r="A64" s="319">
        <v>52</v>
      </c>
      <c r="B64" s="320" t="s">
        <v>443</v>
      </c>
    </row>
    <row r="65" spans="1:2">
      <c r="A65" s="319">
        <v>53</v>
      </c>
      <c r="B65" s="320" t="s">
        <v>444</v>
      </c>
    </row>
    <row r="66" spans="1:2">
      <c r="A66" s="319">
        <v>54</v>
      </c>
      <c r="B66" s="320" t="s">
        <v>445</v>
      </c>
    </row>
    <row r="67" spans="1:2">
      <c r="A67" s="319">
        <v>55</v>
      </c>
      <c r="B67" s="320" t="s">
        <v>446</v>
      </c>
    </row>
    <row r="68" spans="1:2">
      <c r="A68" s="319">
        <v>56</v>
      </c>
      <c r="B68" s="320" t="s">
        <v>447</v>
      </c>
    </row>
    <row r="69" spans="1:2">
      <c r="A69" s="319">
        <v>57</v>
      </c>
      <c r="B69" s="320" t="s">
        <v>448</v>
      </c>
    </row>
    <row r="70" spans="1:2">
      <c r="A70" s="319">
        <v>58</v>
      </c>
      <c r="B70" s="320" t="s">
        <v>449</v>
      </c>
    </row>
    <row r="71" spans="1:2">
      <c r="A71" s="319">
        <v>59</v>
      </c>
      <c r="B71" s="320" t="s">
        <v>450</v>
      </c>
    </row>
    <row r="72" spans="1:2">
      <c r="A72" s="319">
        <v>60</v>
      </c>
      <c r="B72" s="320" t="s">
        <v>451</v>
      </c>
    </row>
    <row r="73" spans="1:2">
      <c r="A73" s="319">
        <v>61</v>
      </c>
      <c r="B73" s="320" t="s">
        <v>452</v>
      </c>
    </row>
    <row r="74" spans="1:2">
      <c r="A74" s="319">
        <v>62</v>
      </c>
      <c r="B74" s="320" t="s">
        <v>453</v>
      </c>
    </row>
    <row r="75" spans="1:2">
      <c r="A75" s="319">
        <v>63</v>
      </c>
      <c r="B75" s="320" t="s">
        <v>454</v>
      </c>
    </row>
    <row r="76" spans="1:2">
      <c r="A76" s="319">
        <v>64</v>
      </c>
      <c r="B76" s="320" t="s">
        <v>455</v>
      </c>
    </row>
    <row r="77" spans="1:2">
      <c r="A77" s="319">
        <v>65</v>
      </c>
      <c r="B77" s="320" t="s">
        <v>456</v>
      </c>
    </row>
    <row r="78" spans="1:2">
      <c r="A78" s="319">
        <v>66</v>
      </c>
      <c r="B78" s="320" t="s">
        <v>457</v>
      </c>
    </row>
    <row r="79" spans="1:2">
      <c r="A79" s="319">
        <v>67</v>
      </c>
      <c r="B79" s="320" t="s">
        <v>458</v>
      </c>
    </row>
    <row r="80" spans="1:2">
      <c r="A80" s="319">
        <v>68</v>
      </c>
      <c r="B80" s="320" t="s">
        <v>459</v>
      </c>
    </row>
    <row r="81" spans="1:2">
      <c r="A81" s="319">
        <v>69</v>
      </c>
      <c r="B81" s="320" t="s">
        <v>460</v>
      </c>
    </row>
    <row r="82" spans="1:2">
      <c r="A82" s="319">
        <v>70</v>
      </c>
      <c r="B82" s="320" t="s">
        <v>461</v>
      </c>
    </row>
    <row r="83" spans="1:2">
      <c r="A83" s="319">
        <v>71</v>
      </c>
      <c r="B83" s="320" t="s">
        <v>462</v>
      </c>
    </row>
    <row r="84" spans="1:2">
      <c r="A84" s="319">
        <v>72</v>
      </c>
      <c r="B84" s="320" t="s">
        <v>463</v>
      </c>
    </row>
    <row r="85" spans="1:2">
      <c r="A85" s="319">
        <v>73</v>
      </c>
      <c r="B85" s="320" t="s">
        <v>464</v>
      </c>
    </row>
    <row r="86" spans="1:2">
      <c r="A86" s="319">
        <v>74</v>
      </c>
      <c r="B86" s="320" t="s">
        <v>465</v>
      </c>
    </row>
    <row r="87" spans="1:2">
      <c r="A87" s="319">
        <v>75</v>
      </c>
      <c r="B87" s="320" t="s">
        <v>466</v>
      </c>
    </row>
    <row r="88" spans="1:2">
      <c r="A88" s="319">
        <v>76</v>
      </c>
      <c r="B88" s="320" t="s">
        <v>467</v>
      </c>
    </row>
    <row r="89" spans="1:2">
      <c r="A89" s="319">
        <v>77</v>
      </c>
      <c r="B89" s="320" t="s">
        <v>468</v>
      </c>
    </row>
    <row r="90" spans="1:2">
      <c r="A90" s="319">
        <v>78</v>
      </c>
      <c r="B90" s="320" t="s">
        <v>469</v>
      </c>
    </row>
    <row r="91" spans="1:2">
      <c r="A91" s="319">
        <v>79</v>
      </c>
      <c r="B91" s="320" t="s">
        <v>470</v>
      </c>
    </row>
    <row r="92" spans="1:2">
      <c r="A92" s="319">
        <v>80</v>
      </c>
      <c r="B92" s="320" t="s">
        <v>471</v>
      </c>
    </row>
    <row r="93" spans="1:2">
      <c r="A93" s="319">
        <v>81</v>
      </c>
      <c r="B93" s="320" t="s">
        <v>472</v>
      </c>
    </row>
    <row r="94" spans="1:2">
      <c r="A94" s="319">
        <v>82</v>
      </c>
      <c r="B94" s="320" t="s">
        <v>473</v>
      </c>
    </row>
    <row r="95" spans="1:2">
      <c r="A95" s="319">
        <v>83</v>
      </c>
      <c r="B95" s="320" t="s">
        <v>474</v>
      </c>
    </row>
    <row r="96" spans="1:2">
      <c r="A96" s="319">
        <v>84</v>
      </c>
      <c r="B96" s="320" t="s">
        <v>475</v>
      </c>
    </row>
    <row r="97" spans="1:2">
      <c r="A97" s="319">
        <v>85</v>
      </c>
      <c r="B97" s="320" t="s">
        <v>476</v>
      </c>
    </row>
    <row r="98" spans="1:2">
      <c r="A98" s="319">
        <v>86</v>
      </c>
      <c r="B98" s="320" t="s">
        <v>477</v>
      </c>
    </row>
    <row r="99" spans="1:2">
      <c r="A99" s="319">
        <v>87</v>
      </c>
      <c r="B99" s="320" t="s">
        <v>478</v>
      </c>
    </row>
    <row r="100" spans="1:2">
      <c r="A100" s="319">
        <v>88</v>
      </c>
      <c r="B100" s="320" t="s">
        <v>479</v>
      </c>
    </row>
    <row r="101" spans="1:2">
      <c r="A101" s="319">
        <v>89</v>
      </c>
      <c r="B101" s="320" t="s">
        <v>480</v>
      </c>
    </row>
    <row r="102" spans="1:2">
      <c r="A102" s="319">
        <v>90</v>
      </c>
      <c r="B102" s="320" t="s">
        <v>481</v>
      </c>
    </row>
    <row r="103" spans="1:2">
      <c r="A103" s="319">
        <v>91</v>
      </c>
      <c r="B103" s="320" t="s">
        <v>482</v>
      </c>
    </row>
    <row r="104" spans="1:2">
      <c r="A104" s="319">
        <v>92</v>
      </c>
      <c r="B104" s="320" t="s">
        <v>483</v>
      </c>
    </row>
    <row r="105" spans="1:2">
      <c r="A105" s="319">
        <v>93</v>
      </c>
      <c r="B105" s="320" t="s">
        <v>484</v>
      </c>
    </row>
    <row r="106" spans="1:2">
      <c r="A106" s="319">
        <v>94</v>
      </c>
      <c r="B106" s="320" t="s">
        <v>485</v>
      </c>
    </row>
    <row r="107" spans="1:2">
      <c r="A107" s="319">
        <v>95</v>
      </c>
      <c r="B107" s="320" t="s">
        <v>486</v>
      </c>
    </row>
    <row r="108" spans="1:2">
      <c r="A108" s="319">
        <v>96</v>
      </c>
      <c r="B108" s="320" t="s">
        <v>487</v>
      </c>
    </row>
    <row r="109" spans="1:2">
      <c r="A109" s="319">
        <v>97</v>
      </c>
      <c r="B109" s="320" t="s">
        <v>488</v>
      </c>
    </row>
    <row r="110" spans="1:2">
      <c r="A110" s="319">
        <v>98</v>
      </c>
      <c r="B110" s="320" t="s">
        <v>489</v>
      </c>
    </row>
    <row r="111" spans="1:2">
      <c r="A111" s="319">
        <v>99</v>
      </c>
      <c r="B111" s="320" t="s">
        <v>490</v>
      </c>
    </row>
    <row r="112" spans="1:2">
      <c r="A112" s="319">
        <v>100</v>
      </c>
      <c r="B112" s="320" t="s">
        <v>491</v>
      </c>
    </row>
  </sheetData>
  <customSheetViews>
    <customSheetView guid="{987A3FAC-920D-4C0C-8129-D8F4AFD7E477}" state="hidden">
      <selection sqref="A1:F1"/>
      <pageMargins left="0" right="0" top="0" bottom="0" header="0" footer="0"/>
      <pageSetup orientation="portrait" r:id="rId1"/>
      <headerFooter alignWithMargins="0"/>
    </customSheetView>
    <customSheetView guid="{CB55CDDD-15EC-4265-9148-3411BBB26D54}" state="hidden">
      <selection sqref="A1:F1"/>
      <pageMargins left="0" right="0" top="0" bottom="0" header="0" footer="0"/>
      <pageSetup orientation="portrait" r:id="rId2"/>
      <headerFooter alignWithMargins="0"/>
    </customSheetView>
    <customSheetView guid="{023E95C7-CD0A-46A1-945E-64751E02EBFE}" state="hidden">
      <selection sqref="A1:F1"/>
      <pageMargins left="0" right="0" top="0" bottom="0" header="0" footer="0"/>
      <pageSetup orientation="portrait" r:id="rId3"/>
      <headerFooter alignWithMargins="0"/>
    </customSheetView>
    <customSheetView guid="{BB6473B7-092C-417E-97E7-ED0705AE17A0}" state="hidden">
      <selection sqref="A1:F1"/>
      <pageMargins left="0" right="0" top="0" bottom="0" header="0" footer="0"/>
      <pageSetup orientation="portrait" r:id="rId4"/>
      <headerFooter alignWithMargins="0"/>
    </customSheetView>
    <customSheetView guid="{A41EE4DE-0D82-4A56-8210-F78316511D11}" state="hidden">
      <selection sqref="A1:F1"/>
      <pageMargins left="0" right="0" top="0" bottom="0" header="0" footer="0"/>
      <pageSetup orientation="portrait" r:id="rId5"/>
      <headerFooter alignWithMargins="0"/>
    </customSheetView>
    <customSheetView guid="{1E0C44A1-9358-4FBD-8C2C-4DB661DA1476}" state="hidden">
      <selection sqref="A1:F1"/>
      <pageMargins left="0" right="0" top="0" bottom="0" header="0" footer="0"/>
      <pageSetup orientation="portrait" r:id="rId6"/>
      <headerFooter alignWithMargins="0"/>
    </customSheetView>
    <customSheetView guid="{498493C3-769C-4143-9114-C68CD1D40B11}" state="hidden">
      <selection sqref="A1:F1"/>
      <pageMargins left="0" right="0" top="0" bottom="0" header="0" footer="0"/>
      <pageSetup orientation="portrait" r:id="rId7"/>
      <headerFooter alignWithMargins="0"/>
    </customSheetView>
    <customSheetView guid="{C431BC99-7569-44AB-83F6-AB73BDED3783}" state="hidden">
      <selection sqref="A1:F1"/>
      <pageMargins left="0" right="0" top="0" bottom="0" header="0" footer="0"/>
      <pageSetup orientation="portrait" r:id="rId8"/>
      <headerFooter alignWithMargins="0"/>
    </customSheetView>
    <customSheetView guid="{E97134B6-5E8D-4951-8DA0-73D065532361}" state="hidden">
      <selection sqref="A1:F1"/>
      <pageMargins left="0" right="0" top="0" bottom="0" header="0" footer="0"/>
      <pageSetup orientation="portrait" r:id="rId9"/>
      <headerFooter alignWithMargins="0"/>
    </customSheetView>
    <customSheetView guid="{D0757F9E-DF41-4B40-A5E5-F4F8FDD8D61D}" state="hidden">
      <selection sqref="A1:F1"/>
      <pageMargins left="0" right="0" top="0" bottom="0" header="0" footer="0"/>
      <pageSetup orientation="portrait" r:id="rId10"/>
      <headerFooter alignWithMargins="0"/>
    </customSheetView>
    <customSheetView guid="{EE46BCD1-F715-4FA9-A5FC-1B125AD601E0}" state="hidden">
      <selection sqref="A1:F1"/>
      <pageMargins left="0" right="0" top="0" bottom="0" header="0" footer="0"/>
      <pageSetup orientation="portrait" r:id="rId11"/>
      <headerFooter alignWithMargins="0"/>
    </customSheetView>
    <customSheetView guid="{4AA1107B-A795-4744-B566-827168772C7A}" state="hidden">
      <selection sqref="A1:F1"/>
      <pageMargins left="0" right="0" top="0" bottom="0" header="0" footer="0"/>
      <pageSetup orientation="portrait" r:id="rId12"/>
      <headerFooter alignWithMargins="0"/>
    </customSheetView>
    <customSheetView guid="{B23AD343-29DA-4CE0-BD10-47BF44F3782F}" state="hidden">
      <selection sqref="A1:F1"/>
      <pageMargins left="0" right="0" top="0" bottom="0" header="0" footer="0"/>
      <pageSetup orientation="portrait" r:id="rId13"/>
      <headerFooter alignWithMargins="0"/>
    </customSheetView>
    <customSheetView guid="{ECE9294F-C910-4036-88BC-B1F2176FB06B}" state="hidden">
      <selection sqref="A1:F1"/>
      <pageMargins left="0" right="0" top="0" bottom="0" header="0" footer="0"/>
      <pageSetup orientation="portrait" r:id="rId14"/>
      <headerFooter alignWithMargins="0"/>
    </customSheetView>
    <customSheetView guid="{4F65FF32-EC61-4022-A399-2986D7B6B8B3}" state="hidden" showRuler="0">
      <selection sqref="A1:B1"/>
      <pageMargins left="0" right="0" top="0" bottom="0" header="0" footer="0"/>
      <pageSetup orientation="portrait" r:id="rId15"/>
      <headerFooter alignWithMargins="0"/>
    </customSheetView>
    <customSheetView guid="{01ACF2E1-8E61-4459-ABC1-B6C183DEED61}" state="hidden" showRuler="0">
      <selection sqref="A1:B1"/>
      <pageMargins left="0" right="0" top="0" bottom="0" header="0" footer="0"/>
      <pageSetup orientation="portrait" r:id="rId16"/>
      <headerFooter alignWithMargins="0"/>
    </customSheetView>
    <customSheetView guid="{14D7F02E-BCCA-4517-ABC7-537FF4AEB67A}" state="hidden" topLeftCell="A2">
      <selection activeCell="C2" sqref="C2"/>
      <pageMargins left="0" right="0" top="0" bottom="0" header="0" footer="0"/>
      <pageSetup orientation="portrait" r:id="rId17"/>
      <headerFooter alignWithMargins="0"/>
    </customSheetView>
    <customSheetView guid="{27A45B7A-04F2-4516-B80B-5ED0825D4ED3}" state="hidden" topLeftCell="A2">
      <selection activeCell="C2" sqref="C2"/>
      <pageMargins left="0" right="0" top="0" bottom="0" header="0" footer="0"/>
      <pageSetup orientation="portrait" r:id="rId18"/>
      <headerFooter alignWithMargins="0"/>
    </customSheetView>
    <customSheetView guid="{E9F4E142-7D26-464D-BECA-4F3806DB1FE1}" state="hidden">
      <selection sqref="A1:F1"/>
      <pageMargins left="0" right="0" top="0" bottom="0" header="0" footer="0"/>
      <pageSetup orientation="portrait" r:id="rId19"/>
      <headerFooter alignWithMargins="0"/>
    </customSheetView>
    <customSheetView guid="{A7DBDDEF-9245-44C6-9EBF-032DB6E1C0A2}" state="hidden">
      <selection sqref="A1:F1"/>
      <pageMargins left="0" right="0" top="0" bottom="0" header="0" footer="0"/>
      <pageSetup orientation="portrait" r:id="rId20"/>
      <headerFooter alignWithMargins="0"/>
    </customSheetView>
    <customSheetView guid="{7487ED9F-BBED-4B2A-9631-22F1A430946B}" state="hidden">
      <selection sqref="A1:F1"/>
      <pageMargins left="0" right="0" top="0" bottom="0" header="0" footer="0"/>
      <pageSetup orientation="portrait" r:id="rId21"/>
      <headerFooter alignWithMargins="0"/>
    </customSheetView>
    <customSheetView guid="{B3CE7B10-A914-4559-A6DA-AED8C22AFD6D}" state="hidden">
      <selection sqref="A1:F1"/>
      <pageMargins left="0" right="0" top="0" bottom="0" header="0" footer="0"/>
      <pageSetup orientation="portrait" r:id="rId22"/>
      <headerFooter alignWithMargins="0"/>
    </customSheetView>
    <customSheetView guid="{D53177B2-31EC-4222-B97A-A37DCFD9E45B}" state="hidden">
      <selection sqref="A1:F1"/>
      <pageMargins left="0" right="0" top="0" bottom="0" header="0" footer="0"/>
      <pageSetup orientation="portrait" r:id="rId23"/>
      <headerFooter alignWithMargins="0"/>
    </customSheetView>
    <customSheetView guid="{223BC0FC-814D-40F0-9795-CE82A16FF3A5}" state="hidden">
      <selection sqref="A1:F1"/>
      <pageMargins left="0" right="0" top="0" bottom="0" header="0" footer="0"/>
      <pageSetup orientation="portrait" r:id="rId24"/>
      <headerFooter alignWithMargins="0"/>
    </customSheetView>
    <customSheetView guid="{B835C05C-B615-4DCB-982D-4519616B3CD8}" state="hidden">
      <selection sqref="A1:F1"/>
      <pageMargins left="0" right="0" top="0" bottom="0" header="0" footer="0"/>
      <pageSetup orientation="portrait" r:id="rId25"/>
      <headerFooter alignWithMargins="0"/>
    </customSheetView>
    <customSheetView guid="{A34CC49F-E309-4C23-B4F6-1E3B307C10D1}" state="hidden">
      <selection sqref="A1:F1"/>
      <pageMargins left="0" right="0" top="0" bottom="0" header="0" footer="0"/>
      <pageSetup orientation="portrait" r:id="rId26"/>
      <headerFooter alignWithMargins="0"/>
    </customSheetView>
    <customSheetView guid="{8909CFDD-4F29-4C72-886E-908773EE94A2}" state="hidden">
      <selection sqref="A1:F1"/>
      <pageMargins left="0" right="0" top="0" bottom="0" header="0" footer="0"/>
      <pageSetup orientation="portrait" r:id="rId27"/>
      <headerFooter alignWithMargins="0"/>
    </customSheetView>
    <customSheetView guid="{D5F8AD2D-F014-4A7B-9CE7-589273BD9F11}" state="hidden">
      <selection sqref="A1:F1"/>
      <pageMargins left="0" right="0" top="0" bottom="0" header="0" footer="0"/>
      <pageSetup orientation="portrait" r:id="rId28"/>
      <headerFooter alignWithMargins="0"/>
    </customSheetView>
    <customSheetView guid="{B79CB868-E256-4BC8-93B8-32C16DA3E61B}" state="hidden">
      <selection sqref="A1:F1"/>
      <pageMargins left="0" right="0" top="0" bottom="0" header="0" footer="0"/>
      <pageSetup orientation="portrait" r:id="rId29"/>
      <headerFooter alignWithMargins="0"/>
    </customSheetView>
  </customSheetViews>
  <mergeCells count="1">
    <mergeCell ref="A1:B1"/>
  </mergeCells>
  <phoneticPr fontId="2" type="noConversion"/>
  <pageMargins left="0.75" right="0.75" top="1" bottom="1" header="0.5" footer="0.5"/>
  <pageSetup orientation="portrait" r:id="rId3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zoomScaleNormal="100" zoomScaleSheetLayoutView="100" workbookViewId="0">
      <selection activeCell="C4" sqref="C4:E4"/>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547"/>
      <c r="B1" s="831"/>
      <c r="C1" s="832"/>
      <c r="D1" s="832"/>
      <c r="E1" s="833"/>
      <c r="F1" s="274"/>
      <c r="G1" s="705"/>
      <c r="H1" s="16"/>
    </row>
    <row r="2" spans="1:8" ht="90.75" customHeight="1">
      <c r="A2" s="820" t="s">
        <v>4</v>
      </c>
      <c r="B2" s="834" t="str">
        <f>Basic!B1</f>
        <v>APPOINTMENT OF ADVANCED METERING INFRASTRUCTURE (AMI) SERVICE PROVIDER FOR SMART PREPAID METERING IN ELECTRICITY DEPARTMENT OF ANDAMAN &amp; NICOBAR ISLANDS ADMINISTRATION (EDANA) ON DBFOOT BASIS.</v>
      </c>
      <c r="C2" s="835"/>
      <c r="D2" s="835"/>
      <c r="E2" s="836"/>
      <c r="F2" s="823" t="str">
        <f>Basic!B3</f>
        <v>SM-01</v>
      </c>
      <c r="G2" s="15"/>
      <c r="H2" s="16"/>
    </row>
    <row r="3" spans="1:8" ht="36.75" customHeight="1">
      <c r="A3" s="821"/>
      <c r="B3" s="837" t="str">
        <f>Basic!B5</f>
        <v xml:space="preserve">CC/NT/W-MISC/DOM/T00/25/07704	
</v>
      </c>
      <c r="C3" s="838"/>
      <c r="D3" s="838"/>
      <c r="E3" s="839"/>
      <c r="F3" s="824"/>
      <c r="G3" s="15"/>
      <c r="H3" s="16"/>
    </row>
    <row r="4" spans="1:8" ht="40.15" customHeight="1">
      <c r="A4" s="821"/>
      <c r="B4" s="273">
        <v>1</v>
      </c>
      <c r="C4" s="826" t="s">
        <v>525</v>
      </c>
      <c r="D4" s="826"/>
      <c r="E4" s="827"/>
      <c r="F4" s="824"/>
      <c r="G4" s="15"/>
      <c r="H4" s="16"/>
    </row>
    <row r="5" spans="1:8" ht="30" customHeight="1">
      <c r="A5" s="821"/>
      <c r="B5" s="273">
        <v>2</v>
      </c>
      <c r="C5" s="826" t="s">
        <v>524</v>
      </c>
      <c r="D5" s="826"/>
      <c r="E5" s="827"/>
      <c r="F5" s="824"/>
      <c r="G5" s="15"/>
      <c r="H5" s="16"/>
    </row>
    <row r="6" spans="1:8" s="25" customFormat="1" ht="35.25" customHeight="1">
      <c r="A6" s="821"/>
      <c r="B6" s="273">
        <v>3</v>
      </c>
      <c r="C6" s="826" t="s">
        <v>5</v>
      </c>
      <c r="D6" s="826"/>
      <c r="E6" s="827"/>
      <c r="F6" s="824"/>
      <c r="G6" s="15"/>
      <c r="H6" s="15"/>
    </row>
    <row r="7" spans="1:8" ht="0.75" customHeight="1">
      <c r="A7" s="821"/>
      <c r="B7" s="273">
        <v>4</v>
      </c>
      <c r="C7" s="826" t="s">
        <v>6</v>
      </c>
      <c r="D7" s="826"/>
      <c r="E7" s="827"/>
      <c r="F7" s="824"/>
      <c r="G7" s="15"/>
      <c r="H7" s="16"/>
    </row>
    <row r="8" spans="1:8" ht="9.75" customHeight="1">
      <c r="A8" s="821"/>
      <c r="B8" s="19"/>
      <c r="C8" s="18"/>
      <c r="D8" s="18"/>
      <c r="E8" s="20"/>
      <c r="F8" s="824"/>
      <c r="G8" s="15"/>
      <c r="H8" s="16"/>
    </row>
    <row r="9" spans="1:8" ht="23.25" customHeight="1">
      <c r="A9" s="821"/>
      <c r="B9" s="828"/>
      <c r="C9" s="829"/>
      <c r="D9" s="829"/>
      <c r="E9" s="830"/>
      <c r="F9" s="824"/>
      <c r="G9" s="15"/>
      <c r="H9" s="16"/>
    </row>
    <row r="10" spans="1:8" ht="10.5" customHeight="1">
      <c r="A10" s="821"/>
      <c r="B10" s="21"/>
      <c r="C10" s="22"/>
      <c r="D10" s="22"/>
      <c r="E10" s="23"/>
      <c r="F10" s="824"/>
      <c r="G10" s="15"/>
      <c r="H10" s="16"/>
    </row>
    <row r="11" spans="1:8" ht="24" customHeight="1">
      <c r="A11" s="821"/>
      <c r="B11" s="747"/>
      <c r="C11" s="748"/>
      <c r="D11" s="748"/>
      <c r="E11" s="24"/>
      <c r="F11" s="824"/>
    </row>
    <row r="12" spans="1:8" ht="34.5" customHeight="1">
      <c r="A12" s="822"/>
      <c r="B12" s="741"/>
      <c r="C12" s="742"/>
      <c r="D12" s="742"/>
      <c r="E12" s="26"/>
      <c r="F12" s="825"/>
      <c r="G12" s="15"/>
      <c r="H12" s="16"/>
    </row>
    <row r="13" spans="1:8" ht="24" customHeight="1">
      <c r="A13" s="819"/>
      <c r="B13" s="743"/>
      <c r="C13" s="744"/>
      <c r="D13" s="744"/>
      <c r="E13" s="24"/>
      <c r="F13" s="818"/>
      <c r="G13" s="27"/>
      <c r="H13" s="27"/>
    </row>
    <row r="14" spans="1:8" ht="25.5" customHeight="1">
      <c r="A14" s="819"/>
      <c r="B14" s="745"/>
      <c r="C14" s="746"/>
      <c r="D14" s="746"/>
      <c r="E14" s="28"/>
      <c r="F14" s="818"/>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6LewZQ+W2pGWrmlQ4Nxn1PTsn1OLXUa7PJiAI8kQnHqmT6k3kSBS7JmUTJheuSB4Ikjxkn6YjveDG7oNUQt6/g==" saltValue="xsSPnQFcfdQQcY2u63cfFQ==" spinCount="100000" sheet="1" objects="1" scenarios="1"/>
  <customSheetViews>
    <customSheetView guid="{987A3FAC-920D-4C0C-8129-D8F4AFD7E477}" showPageBreaks="1" showGridLines="0" fitToPage="1" printArea="1" view="pageBreakPreview">
      <selection activeCell="B2" sqref="B2:E2"/>
      <pageMargins left="0" right="0" top="0" bottom="0" header="0" footer="0"/>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 right="0" top="0" bottom="0" header="0" footer="0"/>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7"/>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9"/>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0"/>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1"/>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2"/>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3"/>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4"/>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5"/>
      <headerFooter alignWithMargins="0"/>
    </customSheetView>
    <customSheetView guid="{01ACF2E1-8E61-4459-ABC1-B6C183DEED61}" showGridLines="0" showRuler="0">
      <pageMargins left="0" right="0" top="0" bottom="0" header="0" footer="0"/>
      <printOptions horizontalCentered="1"/>
      <pageSetup paperSize="9" orientation="landscape" r:id="rId16"/>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7"/>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8"/>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9"/>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20"/>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21"/>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22"/>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23"/>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24"/>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 right="0" top="0" bottom="0" header="0" footer="0"/>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 right="0" top="0" bottom="0" header="0" footer="0"/>
      <printOptions horizontalCentered="1"/>
      <pageSetup paperSize="9" fitToHeight="0" orientation="landscape" r:id="rId29"/>
      <headerFooter alignWithMargins="0"/>
    </customSheetView>
  </customSheetViews>
  <mergeCells count="12">
    <mergeCell ref="B1:E1"/>
    <mergeCell ref="C4:E4"/>
    <mergeCell ref="C5:E5"/>
    <mergeCell ref="B2:E2"/>
    <mergeCell ref="B3:E3"/>
    <mergeCell ref="F13:F14"/>
    <mergeCell ref="A13:A14"/>
    <mergeCell ref="A2:A12"/>
    <mergeCell ref="F2:F12"/>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77"/>
    <col min="2" max="2" width="9" style="278"/>
    <col min="3" max="3" width="72.625" style="278" customWidth="1"/>
    <col min="4" max="4" width="66.125" style="290" customWidth="1"/>
    <col min="5" max="16384" width="9" style="276"/>
  </cols>
  <sheetData>
    <row r="1" spans="1:11" ht="45" customHeight="1">
      <c r="A1" s="840" t="s">
        <v>7</v>
      </c>
      <c r="B1" s="840"/>
      <c r="C1" s="840"/>
      <c r="D1" s="275"/>
      <c r="E1" s="763"/>
      <c r="F1" s="763"/>
      <c r="G1" s="763"/>
      <c r="H1" s="763"/>
      <c r="I1" s="763"/>
      <c r="J1" s="763"/>
      <c r="K1" s="763"/>
    </row>
    <row r="2" spans="1:11" ht="18" customHeight="1">
      <c r="D2" s="279"/>
      <c r="E2" s="280"/>
      <c r="F2" s="280"/>
      <c r="G2" s="280"/>
      <c r="H2" s="280"/>
      <c r="I2" s="280"/>
      <c r="J2" s="280"/>
      <c r="K2" s="280"/>
    </row>
    <row r="3" spans="1:11" ht="18" customHeight="1">
      <c r="A3" s="281" t="s">
        <v>8</v>
      </c>
      <c r="B3" s="278" t="s">
        <v>9</v>
      </c>
      <c r="D3" s="282"/>
      <c r="E3" s="283"/>
      <c r="F3" s="283"/>
      <c r="G3" s="283"/>
      <c r="H3" s="283"/>
      <c r="I3" s="283"/>
      <c r="J3" s="283"/>
      <c r="K3" s="283"/>
    </row>
    <row r="4" spans="1:11" ht="18" customHeight="1">
      <c r="B4" s="284" t="s">
        <v>10</v>
      </c>
      <c r="C4" s="285" t="s">
        <v>11</v>
      </c>
      <c r="D4" s="282"/>
      <c r="E4" s="283"/>
      <c r="F4" s="283"/>
      <c r="G4" s="283"/>
      <c r="H4" s="283"/>
      <c r="I4" s="283"/>
      <c r="J4" s="283"/>
      <c r="K4" s="283"/>
    </row>
    <row r="5" spans="1:11" ht="38.1" customHeight="1">
      <c r="B5" s="284" t="s">
        <v>12</v>
      </c>
      <c r="C5" s="285" t="s">
        <v>13</v>
      </c>
      <c r="D5" s="282"/>
      <c r="E5" s="283"/>
      <c r="F5" s="283"/>
      <c r="G5" s="283"/>
      <c r="H5" s="283"/>
      <c r="I5" s="283"/>
      <c r="J5" s="283"/>
      <c r="K5" s="283"/>
    </row>
    <row r="6" spans="1:11" ht="18" customHeight="1">
      <c r="B6" s="284" t="s">
        <v>14</v>
      </c>
      <c r="C6" s="285" t="s">
        <v>15</v>
      </c>
      <c r="D6" s="282"/>
      <c r="E6" s="283"/>
      <c r="F6" s="283"/>
      <c r="G6" s="283"/>
      <c r="H6" s="283"/>
      <c r="I6" s="283"/>
      <c r="J6" s="283"/>
      <c r="K6" s="283"/>
    </row>
    <row r="7" spans="1:11" ht="18" customHeight="1">
      <c r="B7" s="284" t="s">
        <v>16</v>
      </c>
      <c r="C7" s="285" t="s">
        <v>17</v>
      </c>
      <c r="D7" s="282"/>
      <c r="E7" s="283"/>
      <c r="F7" s="283"/>
      <c r="G7" s="283"/>
      <c r="H7" s="283"/>
      <c r="I7" s="283"/>
      <c r="J7" s="283"/>
      <c r="K7" s="283"/>
    </row>
    <row r="8" spans="1:11" ht="18" customHeight="1">
      <c r="B8" s="284" t="s">
        <v>18</v>
      </c>
      <c r="C8" s="285" t="s">
        <v>19</v>
      </c>
      <c r="D8" s="282"/>
      <c r="E8" s="283"/>
      <c r="F8" s="283"/>
      <c r="G8" s="283"/>
      <c r="H8" s="283"/>
      <c r="I8" s="283"/>
      <c r="J8" s="283"/>
      <c r="K8" s="283"/>
    </row>
    <row r="9" spans="1:11" ht="18" customHeight="1">
      <c r="B9" s="284" t="s">
        <v>20</v>
      </c>
      <c r="C9" s="285" t="s">
        <v>21</v>
      </c>
      <c r="D9" s="282"/>
      <c r="E9" s="283"/>
      <c r="F9" s="283"/>
      <c r="G9" s="283"/>
      <c r="H9" s="283"/>
      <c r="I9" s="283"/>
      <c r="J9" s="283"/>
      <c r="K9" s="283"/>
    </row>
    <row r="10" spans="1:11" ht="18" customHeight="1">
      <c r="B10" s="284"/>
      <c r="C10" s="285"/>
      <c r="D10" s="282"/>
      <c r="E10" s="283"/>
      <c r="F10" s="283"/>
      <c r="G10" s="283"/>
      <c r="H10" s="283"/>
      <c r="I10" s="283"/>
      <c r="J10" s="283"/>
      <c r="K10" s="283"/>
    </row>
    <row r="11" spans="1:11" ht="18" customHeight="1">
      <c r="A11" s="281" t="s">
        <v>22</v>
      </c>
      <c r="B11" s="278" t="s">
        <v>23</v>
      </c>
      <c r="D11" s="282"/>
      <c r="E11" s="283"/>
      <c r="F11" s="283"/>
      <c r="G11" s="283"/>
      <c r="H11" s="283"/>
      <c r="I11" s="283"/>
      <c r="J11" s="283"/>
      <c r="K11" s="283"/>
    </row>
    <row r="12" spans="1:11" ht="18" customHeight="1">
      <c r="B12" s="841" t="s">
        <v>24</v>
      </c>
      <c r="C12" s="841"/>
      <c r="D12" s="287"/>
      <c r="E12" s="283"/>
      <c r="F12" s="283"/>
      <c r="G12" s="283"/>
      <c r="H12" s="283"/>
      <c r="I12" s="283"/>
      <c r="J12" s="283"/>
      <c r="K12" s="283"/>
    </row>
    <row r="13" spans="1:11" ht="18" customHeight="1">
      <c r="B13" s="288"/>
      <c r="C13" s="285" t="s">
        <v>25</v>
      </c>
      <c r="D13" s="282"/>
      <c r="E13" s="283"/>
      <c r="F13" s="283"/>
      <c r="G13" s="283"/>
      <c r="H13" s="283"/>
      <c r="I13" s="283"/>
      <c r="J13" s="283"/>
      <c r="K13" s="283"/>
    </row>
    <row r="14" spans="1:11" ht="18" customHeight="1">
      <c r="B14" s="841" t="s">
        <v>26</v>
      </c>
      <c r="C14" s="841"/>
      <c r="D14" s="287"/>
      <c r="E14" s="283"/>
      <c r="F14" s="283"/>
      <c r="G14" s="283"/>
      <c r="H14" s="283"/>
      <c r="I14" s="283"/>
      <c r="J14" s="283"/>
      <c r="K14" s="283"/>
    </row>
    <row r="15" spans="1:11" ht="38.1" customHeight="1">
      <c r="B15" s="289" t="s">
        <v>27</v>
      </c>
      <c r="C15" s="285" t="s">
        <v>28</v>
      </c>
      <c r="D15" s="282"/>
      <c r="E15" s="283"/>
      <c r="F15" s="283"/>
      <c r="G15" s="283"/>
      <c r="H15" s="283"/>
      <c r="I15" s="283"/>
      <c r="J15" s="283"/>
      <c r="K15" s="283"/>
    </row>
    <row r="16" spans="1:11" ht="24.75" customHeight="1">
      <c r="B16" s="289" t="s">
        <v>27</v>
      </c>
      <c r="C16" s="285" t="s">
        <v>29</v>
      </c>
      <c r="D16" s="282"/>
      <c r="E16" s="283"/>
      <c r="F16" s="283"/>
      <c r="G16" s="283"/>
      <c r="H16" s="283"/>
      <c r="I16" s="283"/>
      <c r="J16" s="283"/>
      <c r="K16" s="283"/>
    </row>
    <row r="17" spans="2:11" ht="42" customHeight="1">
      <c r="B17" s="289" t="s">
        <v>27</v>
      </c>
      <c r="C17" s="285" t="s">
        <v>30</v>
      </c>
      <c r="D17" s="282"/>
      <c r="E17" s="283"/>
      <c r="F17" s="283"/>
      <c r="G17" s="283"/>
      <c r="H17" s="283"/>
      <c r="I17" s="283"/>
      <c r="J17" s="283"/>
      <c r="K17" s="283"/>
    </row>
    <row r="18" spans="2:11" ht="18" customHeight="1">
      <c r="B18" s="289" t="s">
        <v>27</v>
      </c>
      <c r="C18" s="285" t="s">
        <v>31</v>
      </c>
      <c r="D18" s="282"/>
      <c r="E18" s="283"/>
      <c r="F18" s="283"/>
      <c r="G18" s="283"/>
      <c r="H18" s="283"/>
      <c r="I18" s="283"/>
      <c r="J18" s="283"/>
      <c r="K18" s="283"/>
    </row>
    <row r="19" spans="2:11" ht="18" customHeight="1">
      <c r="B19" s="289" t="s">
        <v>27</v>
      </c>
      <c r="C19" s="285" t="s">
        <v>32</v>
      </c>
      <c r="D19" s="282"/>
      <c r="E19" s="283"/>
      <c r="F19" s="283"/>
      <c r="G19" s="283"/>
      <c r="H19" s="283"/>
      <c r="I19" s="283"/>
      <c r="J19" s="283"/>
      <c r="K19" s="283"/>
    </row>
    <row r="20" spans="2:11" ht="18" customHeight="1">
      <c r="B20" s="289" t="s">
        <v>27</v>
      </c>
      <c r="C20" s="285" t="s">
        <v>33</v>
      </c>
      <c r="D20" s="282"/>
      <c r="E20" s="283"/>
      <c r="F20" s="283"/>
      <c r="G20" s="283"/>
      <c r="H20" s="283"/>
      <c r="I20" s="283"/>
      <c r="J20" s="283"/>
      <c r="K20" s="283"/>
    </row>
    <row r="21" spans="2:11" ht="18" customHeight="1">
      <c r="B21" s="841" t="s">
        <v>34</v>
      </c>
      <c r="C21" s="841"/>
      <c r="D21" s="287"/>
      <c r="E21" s="283"/>
      <c r="F21" s="283"/>
      <c r="G21" s="283"/>
      <c r="H21" s="283"/>
      <c r="I21" s="283"/>
      <c r="J21" s="283"/>
      <c r="K21" s="283"/>
    </row>
    <row r="22" spans="2:11" ht="54" customHeight="1">
      <c r="B22" s="289" t="s">
        <v>27</v>
      </c>
      <c r="C22" s="285" t="s">
        <v>35</v>
      </c>
      <c r="D22" s="282"/>
      <c r="E22" s="283"/>
      <c r="F22" s="283"/>
      <c r="G22" s="283"/>
      <c r="H22" s="283"/>
      <c r="I22" s="283"/>
      <c r="J22" s="283"/>
      <c r="K22" s="283"/>
    </row>
    <row r="23" spans="2:11" ht="54" customHeight="1">
      <c r="B23" s="289" t="s">
        <v>27</v>
      </c>
      <c r="C23" s="285" t="s">
        <v>36</v>
      </c>
      <c r="D23" s="282"/>
      <c r="E23" s="283"/>
      <c r="F23" s="283"/>
      <c r="G23" s="283"/>
      <c r="H23" s="283"/>
      <c r="I23" s="283"/>
      <c r="J23" s="283"/>
      <c r="K23" s="283"/>
    </row>
    <row r="24" spans="2:11" ht="38.1" customHeight="1">
      <c r="B24" s="289" t="s">
        <v>27</v>
      </c>
      <c r="C24" s="285" t="s">
        <v>37</v>
      </c>
      <c r="D24" s="282"/>
      <c r="E24" s="283"/>
      <c r="F24" s="283"/>
      <c r="G24" s="283"/>
      <c r="H24" s="283"/>
      <c r="I24" s="283"/>
      <c r="J24" s="283"/>
      <c r="K24" s="283"/>
    </row>
    <row r="25" spans="2:11" ht="18" customHeight="1">
      <c r="B25" s="289" t="s">
        <v>27</v>
      </c>
      <c r="C25" s="285" t="s">
        <v>38</v>
      </c>
      <c r="D25" s="282"/>
      <c r="E25" s="283"/>
      <c r="F25" s="283"/>
      <c r="G25" s="283"/>
      <c r="H25" s="283"/>
      <c r="I25" s="283"/>
      <c r="J25" s="283"/>
      <c r="K25" s="283"/>
    </row>
    <row r="26" spans="2:11" ht="38.1" customHeight="1">
      <c r="B26" s="289" t="s">
        <v>27</v>
      </c>
      <c r="C26" s="285" t="s">
        <v>39</v>
      </c>
      <c r="D26" s="282"/>
      <c r="E26" s="283"/>
      <c r="F26" s="283"/>
      <c r="G26" s="283"/>
      <c r="H26" s="283"/>
      <c r="I26" s="283"/>
      <c r="J26" s="283"/>
      <c r="K26" s="283"/>
    </row>
    <row r="27" spans="2:11" ht="18" customHeight="1">
      <c r="B27" s="841" t="s">
        <v>40</v>
      </c>
      <c r="C27" s="841"/>
      <c r="D27" s="287"/>
      <c r="E27" s="283"/>
      <c r="F27" s="283"/>
      <c r="G27" s="283"/>
      <c r="H27" s="283"/>
      <c r="I27" s="283"/>
      <c r="J27" s="283"/>
      <c r="K27" s="283"/>
    </row>
    <row r="28" spans="2:11" ht="54" customHeight="1">
      <c r="B28" s="289" t="s">
        <v>27</v>
      </c>
      <c r="C28" s="285" t="s">
        <v>35</v>
      </c>
      <c r="D28" s="282"/>
      <c r="E28" s="283"/>
      <c r="F28" s="283"/>
      <c r="G28" s="283"/>
      <c r="H28" s="283"/>
      <c r="I28" s="283"/>
      <c r="J28" s="283"/>
      <c r="K28" s="283"/>
    </row>
    <row r="29" spans="2:11" ht="18" customHeight="1">
      <c r="B29" s="289" t="s">
        <v>27</v>
      </c>
      <c r="C29" s="285" t="s">
        <v>38</v>
      </c>
      <c r="D29" s="282"/>
      <c r="E29" s="283"/>
      <c r="F29" s="283"/>
      <c r="G29" s="283"/>
      <c r="H29" s="283"/>
      <c r="I29" s="283"/>
      <c r="J29" s="283"/>
      <c r="K29" s="283"/>
    </row>
    <row r="30" spans="2:11" ht="18" customHeight="1">
      <c r="B30" s="841" t="s">
        <v>41</v>
      </c>
      <c r="C30" s="841"/>
      <c r="D30" s="287"/>
    </row>
    <row r="31" spans="2:11" ht="54" customHeight="1">
      <c r="B31" s="289" t="s">
        <v>27</v>
      </c>
      <c r="C31" s="285" t="s">
        <v>35</v>
      </c>
      <c r="D31" s="282"/>
      <c r="E31" s="283"/>
      <c r="F31" s="283"/>
      <c r="G31" s="283"/>
      <c r="H31" s="283"/>
      <c r="I31" s="283"/>
      <c r="J31" s="283"/>
      <c r="K31" s="283"/>
    </row>
    <row r="32" spans="2:11" ht="18" customHeight="1">
      <c r="B32" s="289" t="s">
        <v>27</v>
      </c>
      <c r="C32" s="285" t="s">
        <v>38</v>
      </c>
      <c r="D32" s="282"/>
    </row>
    <row r="33" spans="2:11" ht="18" customHeight="1">
      <c r="B33" s="841" t="s">
        <v>42</v>
      </c>
      <c r="C33" s="841"/>
      <c r="D33" s="287"/>
    </row>
    <row r="34" spans="2:11" ht="18" customHeight="1">
      <c r="B34" s="289" t="s">
        <v>27</v>
      </c>
      <c r="C34" s="285" t="s">
        <v>43</v>
      </c>
      <c r="D34" s="282"/>
    </row>
    <row r="35" spans="2:11" ht="18" hidden="1" customHeight="1">
      <c r="B35" s="841" t="s">
        <v>44</v>
      </c>
      <c r="C35" s="841"/>
      <c r="D35" s="287"/>
    </row>
    <row r="36" spans="2:11" ht="18" hidden="1" customHeight="1">
      <c r="B36" s="289" t="s">
        <v>27</v>
      </c>
      <c r="C36" s="285" t="s">
        <v>43</v>
      </c>
      <c r="D36" s="282"/>
    </row>
    <row r="37" spans="2:11" ht="18" customHeight="1">
      <c r="B37" s="841" t="s">
        <v>45</v>
      </c>
      <c r="C37" s="841"/>
      <c r="D37" s="287"/>
    </row>
    <row r="38" spans="2:11" ht="32.25" customHeight="1">
      <c r="B38" s="289" t="s">
        <v>27</v>
      </c>
      <c r="C38" s="285" t="s">
        <v>46</v>
      </c>
      <c r="D38" s="282"/>
      <c r="E38" s="283"/>
      <c r="F38" s="283"/>
      <c r="G38" s="283"/>
      <c r="H38" s="283"/>
      <c r="I38" s="283"/>
      <c r="J38" s="283"/>
      <c r="K38" s="283"/>
    </row>
    <row r="39" spans="2:11" ht="18" customHeight="1">
      <c r="B39" s="841" t="s">
        <v>47</v>
      </c>
      <c r="C39" s="841"/>
    </row>
    <row r="40" spans="2:11" ht="38.1" customHeight="1">
      <c r="B40" s="289" t="s">
        <v>27</v>
      </c>
      <c r="C40" s="285" t="s">
        <v>48</v>
      </c>
    </row>
    <row r="41" spans="2:11" ht="38.1" customHeight="1">
      <c r="B41" s="289" t="s">
        <v>27</v>
      </c>
      <c r="C41" s="285" t="s">
        <v>46</v>
      </c>
    </row>
    <row r="42" spans="2:11" ht="18" customHeight="1">
      <c r="B42" s="841" t="s">
        <v>49</v>
      </c>
      <c r="C42" s="841"/>
    </row>
    <row r="43" spans="2:11" ht="18" customHeight="1">
      <c r="B43" s="289" t="s">
        <v>27</v>
      </c>
      <c r="C43" s="291" t="s">
        <v>50</v>
      </c>
    </row>
    <row r="44" spans="2:11" ht="18" customHeight="1">
      <c r="B44" s="289" t="s">
        <v>27</v>
      </c>
      <c r="C44" s="291" t="s">
        <v>51</v>
      </c>
    </row>
    <row r="45" spans="2:11" ht="18" customHeight="1">
      <c r="B45" s="841" t="s">
        <v>52</v>
      </c>
      <c r="C45" s="841"/>
    </row>
    <row r="46" spans="2:11" ht="18" customHeight="1">
      <c r="B46" s="289" t="s">
        <v>27</v>
      </c>
      <c r="C46" s="285" t="s">
        <v>53</v>
      </c>
      <c r="D46" s="282"/>
      <c r="E46" s="283"/>
      <c r="F46" s="283"/>
      <c r="G46" s="283"/>
      <c r="H46" s="283"/>
      <c r="I46" s="283"/>
      <c r="J46" s="283"/>
      <c r="K46" s="283"/>
    </row>
    <row r="47" spans="2:11" ht="18" customHeight="1">
      <c r="B47" s="289" t="s">
        <v>27</v>
      </c>
      <c r="C47" s="285" t="s">
        <v>54</v>
      </c>
      <c r="D47" s="282"/>
      <c r="E47" s="283"/>
      <c r="F47" s="283"/>
      <c r="G47" s="283"/>
      <c r="H47" s="283"/>
      <c r="I47" s="283"/>
      <c r="J47" s="283"/>
      <c r="K47" s="283"/>
    </row>
    <row r="48" spans="2:11" ht="36" customHeight="1">
      <c r="B48" s="289" t="s">
        <v>27</v>
      </c>
      <c r="C48" s="285" t="s">
        <v>55</v>
      </c>
      <c r="D48" s="282"/>
      <c r="E48" s="283"/>
      <c r="F48" s="283"/>
      <c r="G48" s="283"/>
      <c r="H48" s="283"/>
      <c r="I48" s="283"/>
      <c r="J48" s="283"/>
      <c r="K48" s="283"/>
    </row>
    <row r="49" spans="1:11" ht="18" customHeight="1">
      <c r="B49" s="289" t="s">
        <v>27</v>
      </c>
      <c r="C49" s="285" t="s">
        <v>56</v>
      </c>
      <c r="D49" s="282"/>
      <c r="E49" s="283"/>
      <c r="F49" s="283"/>
      <c r="G49" s="283"/>
      <c r="H49" s="283"/>
      <c r="I49" s="283"/>
      <c r="J49" s="283"/>
      <c r="K49" s="283"/>
    </row>
    <row r="50" spans="1:11" ht="18" customHeight="1">
      <c r="A50" s="278"/>
      <c r="C50" s="292"/>
    </row>
    <row r="51" spans="1:11" ht="18" customHeight="1">
      <c r="A51" s="844"/>
      <c r="B51" s="844"/>
      <c r="C51" s="844"/>
      <c r="D51" s="286"/>
    </row>
    <row r="52" spans="1:11" ht="18" customHeight="1">
      <c r="A52" s="843" t="s">
        <v>57</v>
      </c>
      <c r="B52" s="843"/>
      <c r="C52" s="843"/>
      <c r="D52" s="286"/>
    </row>
    <row r="53" spans="1:11" ht="36" customHeight="1">
      <c r="A53" s="842" t="s">
        <v>58</v>
      </c>
      <c r="B53" s="842"/>
      <c r="C53" s="842"/>
    </row>
    <row r="54" spans="1:11" ht="18" customHeight="1">
      <c r="B54" s="293"/>
      <c r="C54" s="293"/>
    </row>
    <row r="55" spans="1:11" ht="18" customHeight="1">
      <c r="C55" s="291"/>
    </row>
    <row r="56" spans="1:11" ht="18" customHeight="1">
      <c r="C56" s="292"/>
    </row>
    <row r="57" spans="1:11" ht="18" customHeight="1">
      <c r="C57" s="291"/>
    </row>
    <row r="58" spans="1:11" ht="18" customHeight="1">
      <c r="B58" s="292"/>
      <c r="C58" s="292"/>
    </row>
    <row r="59" spans="1:11" ht="18" customHeight="1">
      <c r="B59" s="292"/>
      <c r="C59" s="292"/>
    </row>
    <row r="60" spans="1:11" ht="18" customHeight="1">
      <c r="B60" s="292"/>
      <c r="C60" s="292"/>
    </row>
    <row r="61" spans="1:11" ht="18" customHeight="1">
      <c r="B61" s="292"/>
      <c r="C61" s="292"/>
    </row>
    <row r="62" spans="1:11" ht="18" customHeight="1">
      <c r="B62" s="292"/>
      <c r="C62" s="292"/>
    </row>
    <row r="63" spans="1:11" ht="18" customHeight="1">
      <c r="B63" s="292"/>
      <c r="C63" s="292"/>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customSheetViews>
    <customSheetView guid="{987A3FAC-920D-4C0C-8129-D8F4AFD7E477}"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5"/>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6"/>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 right="0" top="0" bottom="0" header="0" footer="0"/>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 right="0" top="0" bottom="0" header="0" footer="0"/>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8"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tabSelected="1" zoomScaleNormal="100" zoomScaleSheetLayoutView="100" workbookViewId="0">
      <selection activeCell="X12" sqref="X12"/>
    </sheetView>
  </sheetViews>
  <sheetFormatPr defaultColWidth="8" defaultRowHeight="16.5"/>
  <cols>
    <col min="1" max="1" width="8" style="155" customWidth="1"/>
    <col min="2" max="2" width="28.875" style="157" customWidth="1"/>
    <col min="3" max="3" width="10.25" style="157" customWidth="1"/>
    <col min="4" max="5" width="5.625" style="157" customWidth="1"/>
    <col min="6" max="6" width="5.625" style="162" customWidth="1"/>
    <col min="7" max="7" width="34.125" style="162" customWidth="1"/>
    <col min="8" max="10" width="10.375" style="162" hidden="1" customWidth="1"/>
    <col min="11" max="11" width="8" style="155" hidden="1" customWidth="1"/>
    <col min="12" max="12" width="21.5" style="155" hidden="1" customWidth="1"/>
    <col min="13" max="18" width="8" style="155" hidden="1" customWidth="1"/>
    <col min="19" max="19" width="8" style="155" customWidth="1"/>
    <col min="20" max="25" width="8" style="155"/>
    <col min="26" max="26" width="8" style="155" hidden="1" customWidth="1"/>
    <col min="27" max="27" width="16.75" style="155" hidden="1" customWidth="1"/>
    <col min="28" max="28" width="25.625" style="155" hidden="1" customWidth="1"/>
    <col min="29" max="29" width="8" style="155" customWidth="1"/>
    <col min="30" max="16384" width="8" style="155"/>
  </cols>
  <sheetData>
    <row r="1" spans="2:28" s="160" customFormat="1" ht="84.75" customHeight="1">
      <c r="B1" s="845" t="str">
        <f>Cover!$B$2</f>
        <v>APPOINTMENT OF ADVANCED METERING INFRASTRUCTURE (AMI) SERVICE PROVIDER FOR SMART PREPAID METERING IN ELECTRICITY DEPARTMENT OF ANDAMAN &amp; NICOBAR ISLANDS ADMINISTRATION (EDANA) ON DBFOOT BASIS.</v>
      </c>
      <c r="C1" s="845"/>
      <c r="D1" s="845"/>
      <c r="E1" s="845"/>
      <c r="F1" s="845"/>
      <c r="G1" s="845"/>
      <c r="H1" s="156"/>
      <c r="I1" s="156"/>
      <c r="J1" s="156"/>
      <c r="L1" s="177"/>
      <c r="M1" s="177"/>
      <c r="N1" s="177"/>
    </row>
    <row r="2" spans="2:28" ht="31.5" customHeight="1">
      <c r="B2" s="846" t="str">
        <f>Cover!B3</f>
        <v xml:space="preserve">CC/NT/W-MISC/DOM/T00/25/07704	
</v>
      </c>
      <c r="C2" s="846"/>
      <c r="D2" s="846"/>
      <c r="E2" s="846"/>
      <c r="F2" s="846"/>
      <c r="G2" s="846"/>
      <c r="H2" s="157"/>
      <c r="I2" s="157"/>
      <c r="J2" s="157"/>
      <c r="L2" s="669" t="s">
        <v>59</v>
      </c>
      <c r="M2" s="330">
        <v>1</v>
      </c>
      <c r="N2" s="178"/>
      <c r="AA2" s="669" t="s">
        <v>60</v>
      </c>
      <c r="AB2" s="702">
        <v>1</v>
      </c>
    </row>
    <row r="3" spans="2:28" ht="12" customHeight="1">
      <c r="B3" s="158"/>
      <c r="C3" s="158"/>
      <c r="D3" s="158"/>
      <c r="E3" s="158"/>
      <c r="F3" s="157"/>
      <c r="G3" s="157"/>
      <c r="H3" s="157"/>
      <c r="I3" s="157"/>
      <c r="J3" s="157"/>
      <c r="L3" s="669" t="s">
        <v>61</v>
      </c>
      <c r="M3" s="330" t="s">
        <v>62</v>
      </c>
      <c r="N3" s="178"/>
      <c r="AA3" s="669" t="s">
        <v>494</v>
      </c>
      <c r="AB3" s="702" t="s">
        <v>62</v>
      </c>
    </row>
    <row r="4" spans="2:28" ht="20.100000000000001" customHeight="1">
      <c r="B4" s="847" t="s">
        <v>63</v>
      </c>
      <c r="C4" s="847"/>
      <c r="D4" s="847"/>
      <c r="E4" s="847"/>
      <c r="F4" s="847"/>
      <c r="G4" s="847"/>
      <c r="H4" s="157"/>
      <c r="I4" s="157"/>
      <c r="J4" s="157"/>
      <c r="M4" s="330"/>
      <c r="N4" s="178"/>
    </row>
    <row r="5" spans="2:28" ht="12" customHeight="1">
      <c r="B5" s="159"/>
      <c r="C5" s="159"/>
      <c r="F5" s="157"/>
      <c r="G5" s="157"/>
      <c r="H5" s="157"/>
      <c r="I5" s="157"/>
      <c r="J5" s="157"/>
      <c r="L5" s="178"/>
      <c r="M5" s="178"/>
      <c r="N5" s="178"/>
    </row>
    <row r="6" spans="2:28" s="160" customFormat="1" ht="43.5" customHeight="1" thickBot="1">
      <c r="B6" s="551" t="s">
        <v>64</v>
      </c>
      <c r="C6" s="553"/>
      <c r="D6" s="848"/>
      <c r="E6" s="849"/>
      <c r="F6" s="849"/>
      <c r="G6" s="850"/>
      <c r="H6" s="161"/>
      <c r="I6" s="161">
        <f>D6</f>
        <v>0</v>
      </c>
      <c r="J6" s="161"/>
      <c r="K6" s="160">
        <f>IF(I6="Sole Bidder",1,2)</f>
        <v>2</v>
      </c>
      <c r="L6" s="764">
        <f>IF(D6= "Sole Bidder", 0, D7)</f>
        <v>0</v>
      </c>
      <c r="M6" s="177">
        <f>D6</f>
        <v>0</v>
      </c>
      <c r="N6" s="177">
        <f>IF(M6="Sole Bidder",1,2)</f>
        <v>2</v>
      </c>
      <c r="AA6" s="703">
        <f>IF(D6= "Sole Bidder", 0, D7)</f>
        <v>0</v>
      </c>
    </row>
    <row r="7" spans="2:28" ht="50.1" customHeight="1">
      <c r="B7" s="550" t="str">
        <f>IF(D6= "Consortium", "Total Nos. of  Partners in the Consortium [excluding the Lead Partner]", "")</f>
        <v/>
      </c>
      <c r="C7" s="552"/>
      <c r="D7" s="851"/>
      <c r="E7" s="852"/>
      <c r="F7" s="852"/>
      <c r="G7" s="853"/>
      <c r="L7" s="178"/>
      <c r="M7" s="178"/>
      <c r="N7" s="178"/>
    </row>
    <row r="8" spans="2:28" ht="19.5" customHeight="1">
      <c r="B8" s="163"/>
      <c r="C8" s="163"/>
      <c r="D8" s="161"/>
      <c r="L8" s="155">
        <f>IF(AND(D6="JV (Joint Venture)",D7=1),1,0)</f>
        <v>0</v>
      </c>
    </row>
    <row r="9" spans="2:28" ht="20.100000000000001" customHeight="1">
      <c r="B9" s="164" t="str">
        <f>IF(D6= "Sole Bidder", "Name of Sole Bidder", "Name of Lead Partner")</f>
        <v>Name of Lead Partner</v>
      </c>
      <c r="C9" s="165"/>
      <c r="D9" s="857"/>
      <c r="E9" s="858"/>
      <c r="F9" s="858"/>
      <c r="G9" s="859"/>
    </row>
    <row r="10" spans="2:28" ht="20.100000000000001" customHeight="1">
      <c r="B10" s="166" t="str">
        <f>IF(D6= "Sole Bidder", "Address of Sole Bidder", "Address of Lead Partner")</f>
        <v>Address of Lead Partner</v>
      </c>
      <c r="C10" s="167"/>
      <c r="D10" s="857"/>
      <c r="E10" s="858"/>
      <c r="F10" s="858"/>
      <c r="G10" s="859"/>
    </row>
    <row r="11" spans="2:28" ht="20.100000000000001" customHeight="1">
      <c r="B11" s="168"/>
      <c r="C11" s="169"/>
      <c r="D11" s="857"/>
      <c r="E11" s="858"/>
      <c r="F11" s="858"/>
      <c r="G11" s="859"/>
    </row>
    <row r="12" spans="2:28" ht="20.100000000000001" customHeight="1">
      <c r="B12" s="170"/>
      <c r="C12" s="171"/>
      <c r="D12" s="857"/>
      <c r="E12" s="858"/>
      <c r="F12" s="858"/>
      <c r="G12" s="859"/>
    </row>
    <row r="13" spans="2:28" ht="20.100000000000001" customHeight="1"/>
    <row r="14" spans="2:28" ht="20.100000000000001" customHeight="1">
      <c r="B14" s="164" t="str">
        <f>IF(D7=1, "Name of other Partner","Name of other Partner - 1")</f>
        <v>Name of other Partner - 1</v>
      </c>
      <c r="C14" s="165"/>
      <c r="D14" s="857"/>
      <c r="E14" s="858"/>
      <c r="F14" s="858"/>
      <c r="G14" s="859"/>
    </row>
    <row r="15" spans="2:28" ht="20.100000000000001" customHeight="1">
      <c r="B15" s="166" t="str">
        <f>IF(D7=1, "Address of other Partner","Address of other Partner - 1")</f>
        <v>Address of other Partner - 1</v>
      </c>
      <c r="C15" s="167"/>
      <c r="D15" s="862"/>
      <c r="E15" s="863"/>
      <c r="F15" s="863"/>
      <c r="G15" s="864"/>
    </row>
    <row r="16" spans="2:28" ht="20.100000000000001" customHeight="1">
      <c r="B16" s="168"/>
      <c r="C16" s="169"/>
      <c r="D16" s="862" t="s">
        <v>65</v>
      </c>
      <c r="E16" s="863"/>
      <c r="F16" s="863"/>
      <c r="G16" s="864"/>
    </row>
    <row r="17" spans="2:10" ht="20.100000000000001" customHeight="1">
      <c r="B17" s="170"/>
      <c r="C17" s="171"/>
      <c r="D17" s="862" t="s">
        <v>65</v>
      </c>
      <c r="E17" s="863"/>
      <c r="F17" s="863"/>
      <c r="G17" s="864"/>
    </row>
    <row r="18" spans="2:10" ht="20.100000000000001" customHeight="1"/>
    <row r="19" spans="2:10" ht="20.100000000000001" customHeight="1">
      <c r="B19" s="164" t="s">
        <v>66</v>
      </c>
      <c r="C19" s="165"/>
      <c r="D19" s="854" t="s">
        <v>65</v>
      </c>
      <c r="E19" s="855"/>
      <c r="F19" s="855"/>
      <c r="G19" s="856"/>
    </row>
    <row r="20" spans="2:10" ht="20.100000000000001" customHeight="1">
      <c r="B20" s="166" t="s">
        <v>67</v>
      </c>
      <c r="C20" s="167"/>
      <c r="D20" s="854" t="s">
        <v>65</v>
      </c>
      <c r="E20" s="855"/>
      <c r="F20" s="855"/>
      <c r="G20" s="856"/>
    </row>
    <row r="21" spans="2:10" ht="20.100000000000001" customHeight="1">
      <c r="B21" s="168"/>
      <c r="C21" s="169"/>
      <c r="D21" s="854" t="s">
        <v>65</v>
      </c>
      <c r="E21" s="855"/>
      <c r="F21" s="855"/>
      <c r="G21" s="856"/>
    </row>
    <row r="22" spans="2:10" ht="20.100000000000001" customHeight="1">
      <c r="B22" s="170"/>
      <c r="C22" s="171"/>
      <c r="D22" s="857" t="s">
        <v>65</v>
      </c>
      <c r="E22" s="860"/>
      <c r="F22" s="860"/>
      <c r="G22" s="861"/>
    </row>
    <row r="23" spans="2:10" ht="20.100000000000001" customHeight="1"/>
    <row r="24" spans="2:10" ht="21" customHeight="1">
      <c r="B24" s="172" t="s">
        <v>68</v>
      </c>
      <c r="C24" s="173"/>
      <c r="D24" s="857"/>
      <c r="E24" s="858"/>
      <c r="F24" s="858"/>
      <c r="G24" s="859"/>
    </row>
    <row r="25" spans="2:10" ht="21" customHeight="1">
      <c r="B25" s="172" t="s">
        <v>69</v>
      </c>
      <c r="C25" s="173"/>
      <c r="D25" s="857"/>
      <c r="E25" s="858"/>
      <c r="F25" s="858"/>
      <c r="G25" s="859"/>
    </row>
    <row r="26" spans="2:10" ht="21" customHeight="1">
      <c r="B26" s="172" t="s">
        <v>70</v>
      </c>
      <c r="C26" s="173"/>
      <c r="D26" s="865"/>
      <c r="E26" s="866"/>
      <c r="F26" s="866"/>
      <c r="G26" s="867"/>
    </row>
    <row r="27" spans="2:10" ht="21" customHeight="1">
      <c r="B27" s="172" t="s">
        <v>71</v>
      </c>
      <c r="C27" s="173"/>
      <c r="D27" s="854"/>
      <c r="E27" s="855"/>
      <c r="F27" s="855"/>
      <c r="G27" s="856"/>
    </row>
    <row r="28" spans="2:10" ht="21" customHeight="1">
      <c r="B28" s="172" t="s">
        <v>72</v>
      </c>
      <c r="C28" s="173"/>
      <c r="D28" s="854"/>
      <c r="E28" s="855"/>
      <c r="F28" s="855"/>
      <c r="G28" s="856"/>
    </row>
    <row r="29" spans="2:10" ht="21" customHeight="1">
      <c r="B29" s="172" t="s">
        <v>73</v>
      </c>
      <c r="C29" s="173"/>
      <c r="D29" s="854"/>
      <c r="E29" s="855"/>
      <c r="F29" s="855"/>
      <c r="G29" s="856"/>
    </row>
    <row r="30" spans="2:10" ht="21" customHeight="1">
      <c r="B30" s="174"/>
      <c r="C30" s="174"/>
      <c r="D30" s="174"/>
    </row>
    <row r="31" spans="2:10" s="160" customFormat="1" ht="21" customHeight="1">
      <c r="B31" s="172" t="s">
        <v>74</v>
      </c>
      <c r="C31" s="173"/>
      <c r="D31" s="327"/>
      <c r="E31" s="474"/>
      <c r="F31" s="327"/>
      <c r="G31" s="328" t="str">
        <f>IF(D31&gt;H31, "Invalid Date !", "")</f>
        <v/>
      </c>
      <c r="H31" s="329">
        <f>IF(E31="Feb",28,IF(OR(E31="Apr", E31="Jun", E31="Sep", E31="Nov"),30,31))</f>
        <v>31</v>
      </c>
      <c r="I31" s="157"/>
      <c r="J31" s="157"/>
    </row>
    <row r="32" spans="2:10" ht="21" customHeight="1">
      <c r="B32" s="172" t="s">
        <v>75</v>
      </c>
      <c r="C32" s="173"/>
      <c r="D32" s="857"/>
      <c r="E32" s="858"/>
      <c r="F32" s="858"/>
      <c r="G32" s="859"/>
    </row>
    <row r="33" spans="5:5">
      <c r="E33" s="162"/>
    </row>
  </sheetData>
  <sheetProtection algorithmName="SHA-512" hashValue="ZofhGmrWn9hIwwexrFhgS3xiVjI4UynazBjSAPhayc0pH4FCliIPZ394Wk3Ptkz8Vq98/khio6YEg7YkHvlfzQ==" saltValue="tOIgMWD0wEzsrt7DUHy1Vw==" spinCount="100000" sheet="1" objects="1" scenarios="1"/>
  <customSheetViews>
    <customSheetView guid="{987A3FAC-920D-4C0C-8129-D8F4AFD7E477}" showGridLines="0" printArea="1" hiddenColumns="1" view="pageBreakPreview">
      <selection activeCell="D27" sqref="D27:G27"/>
      <pageMargins left="0" right="0" top="0" bottom="0" header="0" footer="0"/>
      <pageSetup orientation="portrait" r:id="rId1"/>
      <headerFooter alignWithMargins="0"/>
    </customSheetView>
    <customSheetView guid="{CB55CDDD-15EC-4265-9148-3411BBB26D54}" showGridLines="0" printArea="1" hiddenColumns="1" view="pageBreakPreview">
      <selection activeCell="D10" sqref="D10:G10"/>
      <pageMargins left="0" right="0" top="0" bottom="0" header="0" footer="0"/>
      <pageSetup orientation="portrait" r:id="rId2"/>
      <headerFooter alignWithMargins="0"/>
    </customSheetView>
    <customSheetView guid="{023E95C7-CD0A-46A1-945E-64751E02EBFE}" showGridLines="0" printArea="1" hiddenColumns="1" view="pageBreakPreview" topLeftCell="A19">
      <selection activeCell="F31" sqref="F31"/>
      <pageMargins left="0" right="0" top="0" bottom="0" header="0" footer="0"/>
      <pageSetup orientation="portrait" r:id="rId3"/>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4"/>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5"/>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6"/>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7"/>
      <headerFooter alignWithMargins="0"/>
    </customSheetView>
    <customSheetView guid="{C431BC99-7569-44AB-83F6-AB73BDED3783}" showGridLines="0" printArea="1" view="pageBreakPreview">
      <selection activeCell="D6" sqref="D6:G6"/>
      <pageMargins left="0" right="0" top="0" bottom="0" header="0" footer="0"/>
      <pageSetup orientation="portrait" r:id="rId8"/>
      <headerFooter alignWithMargins="0"/>
    </customSheetView>
    <customSheetView guid="{E97134B6-5E8D-4951-8DA0-73D065532361}" showGridLines="0" printArea="1" view="pageBreakPreview">
      <selection activeCell="D6" sqref="D6:G6"/>
      <pageMargins left="0" right="0" top="0" bottom="0" header="0" footer="0"/>
      <pageSetup orientation="portrait" r:id="rId9"/>
      <headerFooter alignWithMargins="0"/>
    </customSheetView>
    <customSheetView guid="{D0757F9E-DF41-4B40-A5E5-F4F8FDD8D61D}" showGridLines="0" printArea="1" view="pageBreakPreview">
      <selection activeCell="D6" sqref="D6:G6"/>
      <pageMargins left="0" right="0" top="0" bottom="0" header="0" footer="0"/>
      <pageSetup orientation="portrait" r:id="rId10"/>
      <headerFooter alignWithMargins="0"/>
    </customSheetView>
    <customSheetView guid="{EE46BCD1-F715-4FA9-A5FC-1B125AD601E0}" showGridLines="0" printArea="1" view="pageBreakPreview">
      <selection activeCell="D7" sqref="D7:G7"/>
      <pageMargins left="0" right="0" top="0" bottom="0" header="0" footer="0"/>
      <pageSetup orientation="portrait" r:id="rId11"/>
      <headerFooter alignWithMargins="0"/>
    </customSheetView>
    <customSheetView guid="{4AA1107B-A795-4744-B566-827168772C7A}" showGridLines="0" printArea="1" view="pageBreakPreview">
      <selection activeCell="D6" sqref="D6:G6"/>
      <pageMargins left="0" right="0" top="0" bottom="0" header="0" footer="0"/>
      <pageSetup orientation="portrait" r:id="rId12"/>
      <headerFooter alignWithMargins="0"/>
    </customSheetView>
    <customSheetView guid="{B23AD343-29DA-4CE0-BD10-47BF44F3782F}" showGridLines="0">
      <selection activeCell="G8" sqref="G8"/>
      <pageMargins left="0" right="0" top="0" bottom="0" header="0" footer="0"/>
      <pageSetup orientation="portrait" r:id="rId13"/>
      <headerFooter alignWithMargins="0"/>
    </customSheetView>
    <customSheetView guid="{ECE9294F-C910-4036-88BC-B1F2176FB06B}" showGridLines="0">
      <selection activeCell="D14" sqref="D14:G14"/>
      <pageMargins left="0" right="0" top="0" bottom="0" header="0" footer="0"/>
      <pageSetup orientation="portrait" r:id="rId14"/>
      <headerFooter alignWithMargins="0"/>
    </customSheetView>
    <customSheetView guid="{4F65FF32-EC61-4022-A399-2986D7B6B8B3}" showGridLines="0" showRuler="0">
      <selection activeCell="D6" sqref="D6"/>
      <pageMargins left="0" right="0" top="0" bottom="0" header="0" footer="0"/>
      <pageSetup orientation="portrait" r:id="rId15"/>
      <headerFooter alignWithMargins="0"/>
    </customSheetView>
    <customSheetView guid="{01ACF2E1-8E61-4459-ABC1-B6C183DEED61}" showGridLines="0" showRuler="0">
      <selection activeCell="D28" sqref="D28"/>
      <pageMargins left="0" right="0" top="0" bottom="0" header="0" footer="0"/>
      <pageSetup orientation="portrait" r:id="rId16"/>
      <headerFooter alignWithMargins="0"/>
    </customSheetView>
    <customSheetView guid="{14D7F02E-BCCA-4517-ABC7-537FF4AEB67A}" showGridLines="0">
      <selection activeCell="D10" sqref="D10:G10"/>
      <pageMargins left="0" right="0" top="0" bottom="0" header="0" footer="0"/>
      <pageSetup orientation="portrait" r:id="rId17"/>
      <headerFooter alignWithMargins="0"/>
    </customSheetView>
    <customSheetView guid="{27A45B7A-04F2-4516-B80B-5ED0825D4ED3}" showGridLines="0">
      <selection activeCell="D6" sqref="D6:G6"/>
      <pageMargins left="0" right="0" top="0" bottom="0" header="0" footer="0"/>
      <pageSetup orientation="portrait" r:id="rId18"/>
      <headerFooter alignWithMargins="0"/>
    </customSheetView>
    <customSheetView guid="{E9F4E142-7D26-464D-BECA-4F3806DB1FE1}" showGridLines="0">
      <selection activeCell="G8" sqref="G8"/>
      <pageMargins left="0" right="0" top="0" bottom="0" header="0" footer="0"/>
      <pageSetup orientation="portrait" r:id="rId19"/>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20"/>
      <headerFooter alignWithMargins="0"/>
    </customSheetView>
    <customSheetView guid="{7487ED9F-BBED-4B2A-9631-22F1A430946B}" showGridLines="0" printArea="1" view="pageBreakPreview">
      <selection activeCell="D6" sqref="D6:G6"/>
      <pageMargins left="0" right="0" top="0" bottom="0" header="0" footer="0"/>
      <pageSetup orientation="portrait" r:id="rId21"/>
      <headerFooter alignWithMargins="0"/>
    </customSheetView>
    <customSheetView guid="{B3CE7B10-A914-4559-A6DA-AED8C22AFD6D}" showGridLines="0" printArea="1" view="pageBreakPreview">
      <selection activeCell="D9" sqref="D9:G9"/>
      <pageMargins left="0" right="0" top="0" bottom="0" header="0" footer="0"/>
      <pageSetup orientation="portrait" r:id="rId22"/>
      <headerFooter alignWithMargins="0"/>
    </customSheetView>
    <customSheetView guid="{D53177B2-31EC-4222-B97A-A37DCFD9E45B}" showGridLines="0" printArea="1" view="pageBreakPreview">
      <selection activeCell="D6" sqref="D6:G6"/>
      <pageMargins left="0" right="0" top="0" bottom="0" header="0" footer="0"/>
      <pageSetup orientation="portrait" r:id="rId23"/>
      <headerFooter alignWithMargins="0"/>
    </customSheetView>
    <customSheetView guid="{223BC0FC-814D-40F0-9795-CE82A16FF3A5}" showGridLines="0" printArea="1" view="pageBreakPreview">
      <selection activeCell="D6" sqref="D6:G6"/>
      <pageMargins left="0" right="0" top="0" bottom="0" header="0" footer="0"/>
      <pageSetup orientation="portrait" r:id="rId24"/>
      <headerFooter alignWithMargins="0"/>
    </customSheetView>
    <customSheetView guid="{B835C05C-B615-4DCB-982D-4519616B3CD8}" showGridLines="0" printArea="1" view="pageBreakPreview">
      <selection activeCell="D12" sqref="D12:G12"/>
      <pageMargins left="0" right="0" top="0" bottom="0" header="0" footer="0"/>
      <pageSetup orientation="portrait" r:id="rId25"/>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26"/>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27"/>
      <headerFooter alignWithMargins="0"/>
    </customSheetView>
    <customSheetView guid="{D5F8AD2D-F014-4A7B-9CE7-589273BD9F11}" showGridLines="0" printArea="1" hiddenColumns="1" view="pageBreakPreview">
      <selection activeCell="D10" sqref="D10:G10"/>
      <pageMargins left="0" right="0" top="0" bottom="0" header="0" footer="0"/>
      <pageSetup orientation="portrait" r:id="rId28"/>
      <headerFooter alignWithMargins="0"/>
    </customSheetView>
    <customSheetView guid="{B79CB868-E256-4BC8-93B8-32C16DA3E61B}" showGridLines="0" printArea="1" hiddenColumns="1" view="pageBreakPreview">
      <selection activeCell="D27" sqref="D27:G27"/>
      <pageMargins left="0" right="0" top="0" bottom="0" header="0" footer="0"/>
      <pageSetup orientation="portrait" r:id="rId29"/>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3" type="noConversion"/>
  <conditionalFormatting sqref="B14:C17">
    <cfRule type="expression" dxfId="34" priority="9" stopIfTrue="1">
      <formula>$L$6&lt;1</formula>
    </cfRule>
  </conditionalFormatting>
  <conditionalFormatting sqref="B19:C22">
    <cfRule type="expression" dxfId="33" priority="8" stopIfTrue="1">
      <formula>$L$6&lt;2</formula>
    </cfRule>
  </conditionalFormatting>
  <conditionalFormatting sqref="B7:G7">
    <cfRule type="expression" dxfId="32" priority="1" stopIfTrue="1">
      <formula>$D$6="Sole Bidder"</formula>
    </cfRule>
  </conditionalFormatting>
  <conditionalFormatting sqref="D14:G17">
    <cfRule type="expression" dxfId="31" priority="3" stopIfTrue="1">
      <formula>$L$6&lt;1</formula>
    </cfRule>
  </conditionalFormatting>
  <conditionalFormatting sqref="D19:G22">
    <cfRule type="expression" dxfId="30"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17" customWidth="1"/>
    <col min="2" max="2" width="32.75" style="317" customWidth="1"/>
    <col min="3" max="3" width="7.625" style="317" customWidth="1"/>
    <col min="4" max="4" width="9.625" style="317" customWidth="1"/>
    <col min="5" max="5" width="11.625" style="316" customWidth="1"/>
    <col min="6" max="6" width="20" style="316" customWidth="1"/>
    <col min="7" max="7" width="11.625" style="316" customWidth="1"/>
    <col min="8" max="8" width="19.75" style="348" customWidth="1"/>
    <col min="9" max="9" width="9" style="246"/>
    <col min="10" max="13" width="9" style="79"/>
    <col min="14" max="14" width="14.25" style="37" customWidth="1"/>
    <col min="15" max="15" width="24.125" style="37" customWidth="1"/>
    <col min="16" max="16" width="11.125" style="1" customWidth="1"/>
    <col min="17" max="17" width="12.75" style="1" customWidth="1"/>
    <col min="18" max="18" width="11.375" style="331"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79"/>
    <col min="42" max="16384" width="9" style="315"/>
  </cols>
  <sheetData>
    <row r="1" spans="1:27" ht="18" customHeight="1">
      <c r="A1" s="58" t="str">
        <f>Cover!B3</f>
        <v xml:space="preserve">CC/NT/W-MISC/DOM/T00/25/07704	
</v>
      </c>
      <c r="B1" s="65"/>
      <c r="C1" s="58"/>
      <c r="D1" s="58"/>
      <c r="E1" s="7"/>
      <c r="F1" s="7"/>
      <c r="G1" s="8" t="s">
        <v>76</v>
      </c>
      <c r="T1" s="362" t="s">
        <v>77</v>
      </c>
      <c r="U1" s="351">
        <f>SUMIF(G17:G70, "Direct",F17:F70)</f>
        <v>0</v>
      </c>
      <c r="Z1" s="351">
        <f>'Names of Bidder'!D6</f>
        <v>0</v>
      </c>
      <c r="AA1" s="37" t="s">
        <v>78</v>
      </c>
    </row>
    <row r="2" spans="1:27" ht="14.1" customHeight="1">
      <c r="A2" s="4"/>
      <c r="B2" s="4"/>
      <c r="C2" s="4"/>
      <c r="D2" s="4"/>
      <c r="E2" s="1"/>
      <c r="F2" s="1"/>
      <c r="G2" s="1"/>
      <c r="Q2" s="6"/>
      <c r="T2" s="362" t="s">
        <v>79</v>
      </c>
      <c r="U2" s="363" t="e">
        <f>#REF!-U1</f>
        <v>#REF!</v>
      </c>
      <c r="V2" s="333"/>
      <c r="Z2" s="351">
        <f>'Names of Bidder'!L6</f>
        <v>0</v>
      </c>
    </row>
    <row r="3" spans="1:27" ht="49.5" customHeight="1">
      <c r="A3" s="871" t="str">
        <f>Cover!$B$2</f>
        <v>APPOINTMENT OF ADVANCED METERING INFRASTRUCTURE (AMI) SERVICE PROVIDER FOR SMART PREPAID METERING IN ELECTRICITY DEPARTMENT OF ANDAMAN &amp; NICOBAR ISLANDS ADMINISTRATION (EDANA) ON DBFOOT BASIS.</v>
      </c>
      <c r="B3" s="871"/>
      <c r="C3" s="871"/>
      <c r="D3" s="871"/>
      <c r="E3" s="871"/>
      <c r="F3" s="871"/>
      <c r="G3" s="871"/>
      <c r="O3" s="4"/>
      <c r="P3" s="298"/>
      <c r="Q3" s="298"/>
      <c r="R3" s="298"/>
      <c r="T3" s="4"/>
      <c r="U3" s="1"/>
      <c r="W3" s="870"/>
      <c r="X3" s="870"/>
    </row>
    <row r="4" spans="1:27" ht="22.15" customHeight="1">
      <c r="A4" s="872" t="s">
        <v>105</v>
      </c>
      <c r="B4" s="872"/>
      <c r="C4" s="872"/>
      <c r="D4" s="872"/>
      <c r="E4" s="872"/>
      <c r="F4" s="872"/>
      <c r="G4" s="872"/>
      <c r="O4" s="4"/>
      <c r="P4" s="298"/>
      <c r="Q4" s="298"/>
      <c r="R4" s="298"/>
      <c r="T4" s="4"/>
      <c r="U4" s="334"/>
      <c r="V4" s="333"/>
    </row>
    <row r="5" spans="1:27" ht="14.1" customHeight="1">
      <c r="A5" s="6"/>
      <c r="B5" s="6"/>
      <c r="C5" s="6"/>
      <c r="D5" s="6"/>
      <c r="E5" s="1"/>
      <c r="F5" s="1"/>
      <c r="G5" s="1"/>
      <c r="O5" s="4"/>
      <c r="P5" s="298"/>
      <c r="Q5" s="298"/>
      <c r="R5" s="298"/>
      <c r="T5" s="4"/>
    </row>
    <row r="6" spans="1:27" ht="18" customHeight="1">
      <c r="A6" s="31" t="str">
        <f>"Bidder’s Name and Address (" &amp; MID('Names of Bidder'!B9,9, 20) &amp; ") :"</f>
        <v>Bidder’s Name and Address (Lead Partner) :</v>
      </c>
      <c r="B6" s="32"/>
      <c r="C6" s="31"/>
      <c r="D6" s="31"/>
      <c r="E6" s="62" t="s">
        <v>80</v>
      </c>
      <c r="F6" s="1"/>
      <c r="G6" s="32"/>
      <c r="O6" s="4"/>
      <c r="P6" s="298"/>
      <c r="Q6" s="298"/>
      <c r="R6" s="298"/>
      <c r="T6" s="4"/>
      <c r="U6" s="332"/>
    </row>
    <row r="7" spans="1:27" ht="35.25" customHeight="1">
      <c r="A7" s="873" t="str">
        <f>IF('Names of Bidder'!D9="", "", IF('Names of Bidder'!D6= "JV (Joint Venture)", "JV of " &amp; Z8, ""))</f>
        <v/>
      </c>
      <c r="B7" s="873"/>
      <c r="C7" s="873"/>
      <c r="D7" s="873"/>
      <c r="E7" s="61" t="s">
        <v>106</v>
      </c>
      <c r="F7" s="1"/>
      <c r="G7" s="32"/>
      <c r="O7" s="348"/>
      <c r="P7" s="335"/>
      <c r="Q7" s="335"/>
      <c r="R7" s="335"/>
      <c r="W7" s="870"/>
      <c r="X7" s="870"/>
    </row>
    <row r="8" spans="1:27" ht="18" customHeight="1">
      <c r="A8" s="31" t="s">
        <v>82</v>
      </c>
      <c r="B8" s="874" t="str">
        <f>IF('Names of Bidder'!D9=0, "", 'Names of Bidder'!D9)</f>
        <v/>
      </c>
      <c r="C8" s="874"/>
      <c r="D8" s="874"/>
      <c r="E8" s="61" t="s">
        <v>107</v>
      </c>
      <c r="F8" s="1"/>
      <c r="G8" s="32"/>
      <c r="O8" s="4"/>
      <c r="P8" s="336"/>
      <c r="Q8" s="336"/>
      <c r="R8" s="336"/>
      <c r="Z8" s="351" t="str">
        <f>IF('Names of Bidder'!D7=1,'Names of Bidder'!D9&amp;" &amp; "&amp;'Names of Bidder'!D14,IF('Names of Bidder'!D7="2 or More",'Names of Bidder'!D9&amp;" , "&amp;'Names of Bidder'!D14&amp;" &amp; "&amp;'Names of Bidder'!D19,""))</f>
        <v/>
      </c>
    </row>
    <row r="9" spans="1:27" ht="18" customHeight="1">
      <c r="A9" s="31" t="s">
        <v>84</v>
      </c>
      <c r="B9" s="874" t="str">
        <f>IF('Names of Bidder'!D10=0, "", 'Names of Bidder'!D10)</f>
        <v/>
      </c>
      <c r="C9" s="874"/>
      <c r="D9" s="874"/>
      <c r="E9" s="61" t="s">
        <v>108</v>
      </c>
      <c r="F9" s="1"/>
      <c r="G9" s="32"/>
      <c r="O9" s="4"/>
      <c r="P9" s="336"/>
      <c r="Q9" s="336"/>
      <c r="R9" s="336"/>
    </row>
    <row r="10" spans="1:27" ht="18" customHeight="1">
      <c r="A10" s="32"/>
      <c r="B10" s="874" t="str">
        <f>IF('Names of Bidder'!D11=0, "", 'Names of Bidder'!D11)</f>
        <v/>
      </c>
      <c r="C10" s="874"/>
      <c r="D10" s="874"/>
      <c r="E10" s="61" t="s">
        <v>109</v>
      </c>
      <c r="F10" s="1"/>
      <c r="G10" s="32"/>
      <c r="O10" s="348"/>
      <c r="P10" s="349"/>
      <c r="Q10" s="298"/>
      <c r="R10" s="337"/>
    </row>
    <row r="11" spans="1:27" ht="18" customHeight="1">
      <c r="A11" s="32"/>
      <c r="B11" s="874" t="str">
        <f>IF('Names of Bidder'!D12=0, "", 'Names of Bidder'!D12)</f>
        <v/>
      </c>
      <c r="C11" s="874"/>
      <c r="D11" s="874"/>
      <c r="E11" s="61" t="s">
        <v>110</v>
      </c>
      <c r="F11" s="1"/>
      <c r="G11" s="32"/>
      <c r="W11" s="870"/>
      <c r="X11" s="870"/>
    </row>
    <row r="12" spans="1:27" ht="14.1" customHeight="1">
      <c r="A12" s="32"/>
      <c r="B12" s="32"/>
      <c r="C12" s="32"/>
      <c r="D12" s="32"/>
      <c r="E12" s="31"/>
      <c r="F12" s="34"/>
      <c r="G12" s="34"/>
      <c r="Y12" s="338"/>
    </row>
    <row r="13" spans="1:27" ht="40.5" customHeight="1">
      <c r="A13" s="875" t="s">
        <v>111</v>
      </c>
      <c r="B13" s="875"/>
      <c r="C13" s="875"/>
      <c r="D13" s="875"/>
      <c r="E13" s="875"/>
      <c r="F13" s="875"/>
      <c r="G13" s="875"/>
      <c r="H13" s="366"/>
      <c r="I13" s="248"/>
      <c r="J13" s="249"/>
      <c r="K13" s="249"/>
      <c r="L13" s="249"/>
      <c r="M13" s="249"/>
      <c r="Q13" s="6"/>
      <c r="U13" t="s">
        <v>87</v>
      </c>
      <c r="Y13" s="338"/>
    </row>
    <row r="14" spans="1:27" ht="14.1" customHeight="1">
      <c r="A14" s="6"/>
      <c r="B14" s="6"/>
      <c r="C14" s="6"/>
      <c r="D14" s="6"/>
      <c r="E14" s="7"/>
      <c r="F14" s="7"/>
      <c r="G14" s="8" t="s">
        <v>88</v>
      </c>
      <c r="P14" s="868"/>
      <c r="Q14" s="868"/>
      <c r="S14" s="869"/>
      <c r="T14" s="869"/>
      <c r="U14" t="s">
        <v>89</v>
      </c>
      <c r="W14" s="870"/>
      <c r="X14" s="870"/>
    </row>
    <row r="15" spans="1:27" ht="66" customHeight="1">
      <c r="A15" s="5" t="s">
        <v>90</v>
      </c>
      <c r="B15" s="5" t="s">
        <v>93</v>
      </c>
      <c r="C15" s="9" t="s">
        <v>94</v>
      </c>
      <c r="D15" s="9" t="s">
        <v>95</v>
      </c>
      <c r="E15" s="5" t="s">
        <v>112</v>
      </c>
      <c r="F15" s="5" t="s">
        <v>113</v>
      </c>
      <c r="G15" s="5" t="s">
        <v>114</v>
      </c>
      <c r="P15" s="299"/>
      <c r="Q15" s="299"/>
      <c r="S15" s="299"/>
      <c r="T15" s="299"/>
    </row>
    <row r="16" spans="1:27" ht="18" customHeight="1">
      <c r="A16" s="9">
        <v>1</v>
      </c>
      <c r="B16" s="9">
        <v>2</v>
      </c>
      <c r="C16" s="9">
        <v>3</v>
      </c>
      <c r="D16" s="9">
        <v>4</v>
      </c>
      <c r="E16" s="9">
        <v>5</v>
      </c>
      <c r="F16" s="9" t="s">
        <v>115</v>
      </c>
      <c r="G16" s="9">
        <v>7</v>
      </c>
      <c r="P16" s="184"/>
      <c r="Q16" s="184"/>
      <c r="S16" s="184"/>
      <c r="T16" s="184"/>
    </row>
    <row r="17" spans="1:10" s="420" customFormat="1" ht="66.75" customHeight="1">
      <c r="A17" s="419" t="e">
        <f>#REF!</f>
        <v>#REF!</v>
      </c>
      <c r="B17" s="419" t="e">
        <f>#REF!</f>
        <v>#REF!</v>
      </c>
      <c r="C17" s="419"/>
      <c r="D17" s="419"/>
      <c r="E17" s="471"/>
      <c r="F17" s="103"/>
      <c r="G17" s="472"/>
    </row>
    <row r="18" spans="1:10" s="420" customFormat="1" ht="18.75" customHeight="1">
      <c r="A18" s="419" t="e">
        <f>#REF!</f>
        <v>#REF!</v>
      </c>
      <c r="B18" s="419" t="e">
        <f>#REF!</f>
        <v>#REF!</v>
      </c>
      <c r="C18" s="419"/>
      <c r="D18" s="419"/>
      <c r="E18" s="471"/>
      <c r="F18" s="103"/>
      <c r="G18" s="472"/>
    </row>
    <row r="19" spans="1:10" s="420" customFormat="1" ht="15.75" customHeight="1">
      <c r="A19" s="419" t="e">
        <f>#REF!</f>
        <v>#REF!</v>
      </c>
      <c r="B19" s="419" t="e">
        <f>#REF!</f>
        <v>#REF!</v>
      </c>
      <c r="C19" s="419"/>
      <c r="D19" s="419"/>
      <c r="E19" s="471"/>
      <c r="F19" s="103"/>
      <c r="G19" s="472"/>
      <c r="J19" s="456"/>
    </row>
    <row r="20" spans="1:10" s="420" customFormat="1" ht="15.75" customHeight="1">
      <c r="A20" s="419" t="e">
        <f>#REF!</f>
        <v>#REF!</v>
      </c>
      <c r="B20" s="419" t="e">
        <f>#REF!</f>
        <v>#REF!</v>
      </c>
      <c r="C20" s="419" t="e">
        <f>#REF!</f>
        <v>#REF!</v>
      </c>
      <c r="D20" s="419" t="e">
        <f>#REF!</f>
        <v>#REF!</v>
      </c>
      <c r="E20" s="471" t="e">
        <f>#REF!</f>
        <v>#REF!</v>
      </c>
      <c r="F20" s="103" t="e">
        <f>IF(E20=0, "Included",IF(ISERROR(D20*E20), E20, D20*E20))</f>
        <v>#REF!</v>
      </c>
      <c r="G20" s="472" t="e">
        <f>#REF!</f>
        <v>#REF!</v>
      </c>
    </row>
    <row r="21" spans="1:10" s="420" customFormat="1" ht="15.75" customHeight="1">
      <c r="A21" s="419" t="e">
        <f>#REF!</f>
        <v>#REF!</v>
      </c>
      <c r="B21" s="419" t="e">
        <f>#REF!</f>
        <v>#REF!</v>
      </c>
      <c r="C21" s="419" t="e">
        <f>#REF!</f>
        <v>#REF!</v>
      </c>
      <c r="D21" s="419" t="e">
        <f>#REF!</f>
        <v>#REF!</v>
      </c>
      <c r="E21" s="471" t="e">
        <f>#REF!</f>
        <v>#REF!</v>
      </c>
      <c r="F21" s="103" t="e">
        <f>IF(E21=0, "Included",IF(ISERROR(D21*E21), E21, D21*E21))</f>
        <v>#REF!</v>
      </c>
      <c r="G21" s="472" t="e">
        <f>#REF!</f>
        <v>#REF!</v>
      </c>
    </row>
    <row r="22" spans="1:10" s="420" customFormat="1" ht="15.75" customHeight="1">
      <c r="A22" s="419"/>
      <c r="B22" s="419"/>
      <c r="C22" s="419"/>
      <c r="D22" s="419"/>
      <c r="E22" s="471"/>
      <c r="F22" s="103"/>
      <c r="G22" s="472"/>
    </row>
    <row r="23" spans="1:10" s="420" customFormat="1" ht="15.75" customHeight="1">
      <c r="A23" s="419" t="e">
        <f>#REF!</f>
        <v>#REF!</v>
      </c>
      <c r="B23" s="419" t="e">
        <f>#REF!</f>
        <v>#REF!</v>
      </c>
      <c r="C23" s="419"/>
      <c r="D23" s="419"/>
      <c r="E23" s="471"/>
      <c r="F23" s="103"/>
      <c r="G23" s="472"/>
    </row>
    <row r="24" spans="1:10" s="420" customFormat="1" ht="15.75" customHeight="1">
      <c r="A24" s="419" t="e">
        <f>#REF!</f>
        <v>#REF!</v>
      </c>
      <c r="B24" s="419" t="e">
        <f>#REF!</f>
        <v>#REF!</v>
      </c>
      <c r="C24" s="419" t="e">
        <f>#REF!</f>
        <v>#REF!</v>
      </c>
      <c r="D24" s="419" t="e">
        <f>#REF!</f>
        <v>#REF!</v>
      </c>
      <c r="E24" s="471" t="e">
        <f>#REF!</f>
        <v>#REF!</v>
      </c>
      <c r="F24" s="103" t="e">
        <f>IF(E24=0, "Included",IF(ISERROR(D24*E24), E24, D24*E24))</f>
        <v>#REF!</v>
      </c>
      <c r="G24" s="472" t="e">
        <f>#REF!</f>
        <v>#REF!</v>
      </c>
    </row>
    <row r="25" spans="1:10" s="420" customFormat="1" ht="15.75" customHeight="1">
      <c r="A25" s="419" t="e">
        <f>#REF!</f>
        <v>#REF!</v>
      </c>
      <c r="B25" s="419" t="e">
        <f>#REF!</f>
        <v>#REF!</v>
      </c>
      <c r="C25" s="419" t="e">
        <f>#REF!</f>
        <v>#REF!</v>
      </c>
      <c r="D25" s="419" t="e">
        <f>#REF!</f>
        <v>#REF!</v>
      </c>
      <c r="E25" s="471" t="e">
        <f>#REF!</f>
        <v>#REF!</v>
      </c>
      <c r="F25" s="103" t="e">
        <f>IF(E25=0, "Included",IF(ISERROR(D25*E25), E25, D25*E25))</f>
        <v>#REF!</v>
      </c>
      <c r="G25" s="472" t="e">
        <f>#REF!</f>
        <v>#REF!</v>
      </c>
    </row>
    <row r="26" spans="1:10" s="420" customFormat="1" ht="15.75" customHeight="1">
      <c r="A26" s="419"/>
      <c r="B26" s="419"/>
      <c r="C26" s="419"/>
      <c r="D26" s="419"/>
      <c r="E26" s="471"/>
      <c r="F26" s="103"/>
      <c r="G26" s="472"/>
    </row>
    <row r="27" spans="1:10" s="420" customFormat="1" ht="15.75" customHeight="1">
      <c r="A27" s="419" t="e">
        <f>#REF!</f>
        <v>#REF!</v>
      </c>
      <c r="B27" s="419" t="e">
        <f>#REF!</f>
        <v>#REF!</v>
      </c>
      <c r="C27" s="419"/>
      <c r="D27" s="419"/>
      <c r="E27" s="471"/>
      <c r="F27" s="103"/>
      <c r="G27" s="472"/>
    </row>
    <row r="28" spans="1:10" s="420" customFormat="1" ht="15.75" customHeight="1">
      <c r="A28" s="419" t="e">
        <f>#REF!</f>
        <v>#REF!</v>
      </c>
      <c r="B28" s="419" t="e">
        <f>#REF!</f>
        <v>#REF!</v>
      </c>
      <c r="C28" s="419" t="e">
        <f>#REF!</f>
        <v>#REF!</v>
      </c>
      <c r="D28" s="419" t="e">
        <f>#REF!</f>
        <v>#REF!</v>
      </c>
      <c r="E28" s="471" t="e">
        <f>#REF!</f>
        <v>#REF!</v>
      </c>
      <c r="F28" s="103" t="e">
        <f>IF(E28=0, "Included",IF(ISERROR(D28*E28), E28, D28*E28))</f>
        <v>#REF!</v>
      </c>
      <c r="G28" s="472" t="e">
        <f>#REF!</f>
        <v>#REF!</v>
      </c>
    </row>
    <row r="29" spans="1:10" s="420" customFormat="1" ht="15.75" customHeight="1">
      <c r="A29" s="419" t="e">
        <f>#REF!</f>
        <v>#REF!</v>
      </c>
      <c r="B29" s="419" t="e">
        <f>#REF!</f>
        <v>#REF!</v>
      </c>
      <c r="C29" s="419" t="e">
        <f>#REF!</f>
        <v>#REF!</v>
      </c>
      <c r="D29" s="419" t="e">
        <f>#REF!</f>
        <v>#REF!</v>
      </c>
      <c r="E29" s="471" t="e">
        <f>#REF!</f>
        <v>#REF!</v>
      </c>
      <c r="F29" s="103" t="e">
        <f>IF(E29=0, "Included",IF(ISERROR(D29*E29), E29, D29*E29))</f>
        <v>#REF!</v>
      </c>
      <c r="G29" s="472" t="e">
        <f>#REF!</f>
        <v>#REF!</v>
      </c>
    </row>
    <row r="30" spans="1:10" s="420" customFormat="1" ht="15.75" customHeight="1">
      <c r="A30" s="419"/>
      <c r="B30" s="419"/>
      <c r="C30" s="419"/>
      <c r="D30" s="419"/>
      <c r="E30" s="471"/>
      <c r="F30" s="103"/>
      <c r="G30" s="472"/>
    </row>
    <row r="31" spans="1:10" s="420" customFormat="1" ht="15.75" customHeight="1">
      <c r="A31" s="419" t="e">
        <f>#REF!</f>
        <v>#REF!</v>
      </c>
      <c r="B31" s="419" t="e">
        <f>#REF!</f>
        <v>#REF!</v>
      </c>
      <c r="C31" s="419"/>
      <c r="D31" s="419"/>
      <c r="E31" s="471"/>
      <c r="F31" s="103"/>
      <c r="G31" s="472"/>
    </row>
    <row r="32" spans="1:10" s="420" customFormat="1" ht="15.75" customHeight="1">
      <c r="A32" s="419" t="e">
        <f>#REF!</f>
        <v>#REF!</v>
      </c>
      <c r="B32" s="419" t="e">
        <f>#REF!</f>
        <v>#REF!</v>
      </c>
      <c r="C32" s="419"/>
      <c r="D32" s="419"/>
      <c r="E32" s="471"/>
      <c r="F32" s="103"/>
      <c r="G32" s="472"/>
    </row>
    <row r="33" spans="1:7" s="420" customFormat="1" ht="15.75" customHeight="1">
      <c r="A33" s="419" t="e">
        <f>#REF!</f>
        <v>#REF!</v>
      </c>
      <c r="B33" s="419" t="e">
        <f>#REF!</f>
        <v>#REF!</v>
      </c>
      <c r="C33" s="419" t="e">
        <f>#REF!</f>
        <v>#REF!</v>
      </c>
      <c r="D33" s="419" t="e">
        <f>#REF!</f>
        <v>#REF!</v>
      </c>
      <c r="E33" s="471" t="e">
        <f>#REF!</f>
        <v>#REF!</v>
      </c>
      <c r="F33" s="103" t="e">
        <f t="shared" ref="F33:F68" si="0">IF(E33=0, "Included",IF(ISERROR(D33*E33), E33, D33*E33))</f>
        <v>#REF!</v>
      </c>
      <c r="G33" s="472" t="e">
        <f>#REF!</f>
        <v>#REF!</v>
      </c>
    </row>
    <row r="34" spans="1:7" s="420" customFormat="1" ht="15.75" customHeight="1">
      <c r="A34" s="419" t="e">
        <f>#REF!</f>
        <v>#REF!</v>
      </c>
      <c r="B34" s="419" t="e">
        <f>#REF!</f>
        <v>#REF!</v>
      </c>
      <c r="C34" s="419" t="e">
        <f>#REF!</f>
        <v>#REF!</v>
      </c>
      <c r="D34" s="419" t="e">
        <f>#REF!</f>
        <v>#REF!</v>
      </c>
      <c r="E34" s="471" t="e">
        <f>#REF!</f>
        <v>#REF!</v>
      </c>
      <c r="F34" s="103" t="e">
        <f t="shared" si="0"/>
        <v>#REF!</v>
      </c>
      <c r="G34" s="472" t="e">
        <f>#REF!</f>
        <v>#REF!</v>
      </c>
    </row>
    <row r="35" spans="1:7" s="420" customFormat="1" ht="15.75" customHeight="1">
      <c r="A35" s="419"/>
      <c r="B35" s="419"/>
      <c r="C35" s="419"/>
      <c r="D35" s="419"/>
      <c r="E35" s="471"/>
      <c r="F35" s="103"/>
      <c r="G35" s="472"/>
    </row>
    <row r="36" spans="1:7" s="420" customFormat="1" ht="15.75" customHeight="1">
      <c r="A36" s="419" t="e">
        <f>#REF!</f>
        <v>#REF!</v>
      </c>
      <c r="B36" s="419" t="e">
        <f>#REF!</f>
        <v>#REF!</v>
      </c>
      <c r="C36" s="419"/>
      <c r="D36" s="419"/>
      <c r="E36" s="471"/>
      <c r="F36" s="103"/>
      <c r="G36" s="472"/>
    </row>
    <row r="37" spans="1:7" s="420" customFormat="1" ht="51" customHeight="1">
      <c r="A37" s="419" t="e">
        <f>#REF!</f>
        <v>#REF!</v>
      </c>
      <c r="B37" s="419" t="e">
        <f>#REF!</f>
        <v>#REF!</v>
      </c>
      <c r="C37" s="419" t="e">
        <f>#REF!</f>
        <v>#REF!</v>
      </c>
      <c r="D37" s="419" t="e">
        <f>#REF!</f>
        <v>#REF!</v>
      </c>
      <c r="E37" s="471" t="e">
        <f>#REF!</f>
        <v>#REF!</v>
      </c>
      <c r="F37" s="103" t="e">
        <f t="shared" si="0"/>
        <v>#REF!</v>
      </c>
      <c r="G37" s="472" t="e">
        <f>#REF!</f>
        <v>#REF!</v>
      </c>
    </row>
    <row r="38" spans="1:7" s="420" customFormat="1" ht="17.25" customHeight="1">
      <c r="A38" s="419" t="e">
        <f>#REF!</f>
        <v>#REF!</v>
      </c>
      <c r="B38" s="419" t="e">
        <f>#REF!</f>
        <v>#REF!</v>
      </c>
      <c r="C38" s="419" t="e">
        <f>#REF!</f>
        <v>#REF!</v>
      </c>
      <c r="D38" s="419" t="e">
        <f>#REF!</f>
        <v>#REF!</v>
      </c>
      <c r="E38" s="471" t="e">
        <f>#REF!</f>
        <v>#REF!</v>
      </c>
      <c r="F38" s="103" t="e">
        <f t="shared" si="0"/>
        <v>#REF!</v>
      </c>
      <c r="G38" s="472" t="e">
        <f>#REF!</f>
        <v>#REF!</v>
      </c>
    </row>
    <row r="39" spans="1:7" s="420" customFormat="1" ht="15.75" customHeight="1">
      <c r="A39" s="419" t="e">
        <f>#REF!</f>
        <v>#REF!</v>
      </c>
      <c r="B39" s="419" t="e">
        <f>#REF!</f>
        <v>#REF!</v>
      </c>
      <c r="C39" s="419" t="e">
        <f>#REF!</f>
        <v>#REF!</v>
      </c>
      <c r="D39" s="419" t="e">
        <f>#REF!</f>
        <v>#REF!</v>
      </c>
      <c r="E39" s="471" t="e">
        <f>#REF!</f>
        <v>#REF!</v>
      </c>
      <c r="F39" s="103" t="e">
        <f t="shared" si="0"/>
        <v>#REF!</v>
      </c>
      <c r="G39" s="472" t="e">
        <f>#REF!</f>
        <v>#REF!</v>
      </c>
    </row>
    <row r="40" spans="1:7" s="420" customFormat="1" ht="15.75" customHeight="1">
      <c r="A40" s="419" t="e">
        <f>#REF!</f>
        <v>#REF!</v>
      </c>
      <c r="B40" s="419" t="e">
        <f>#REF!</f>
        <v>#REF!</v>
      </c>
      <c r="C40" s="419" t="e">
        <f>#REF!</f>
        <v>#REF!</v>
      </c>
      <c r="D40" s="419" t="e">
        <f>#REF!</f>
        <v>#REF!</v>
      </c>
      <c r="E40" s="471" t="e">
        <f>#REF!</f>
        <v>#REF!</v>
      </c>
      <c r="F40" s="103" t="e">
        <f t="shared" si="0"/>
        <v>#REF!</v>
      </c>
      <c r="G40" s="472" t="e">
        <f>#REF!</f>
        <v>#REF!</v>
      </c>
    </row>
    <row r="41" spans="1:7" s="420" customFormat="1" ht="15.75" customHeight="1">
      <c r="A41" s="419" t="e">
        <f>#REF!</f>
        <v>#REF!</v>
      </c>
      <c r="B41" s="419" t="e">
        <f>#REF!</f>
        <v>#REF!</v>
      </c>
      <c r="C41" s="419" t="e">
        <f>#REF!</f>
        <v>#REF!</v>
      </c>
      <c r="D41" s="419" t="e">
        <f>#REF!</f>
        <v>#REF!</v>
      </c>
      <c r="E41" s="471" t="e">
        <f>#REF!</f>
        <v>#REF!</v>
      </c>
      <c r="F41" s="103" t="e">
        <f t="shared" si="0"/>
        <v>#REF!</v>
      </c>
      <c r="G41" s="472" t="e">
        <f>#REF!</f>
        <v>#REF!</v>
      </c>
    </row>
    <row r="42" spans="1:7" s="420" customFormat="1" ht="18.75" customHeight="1">
      <c r="A42" s="419" t="e">
        <f>#REF!</f>
        <v>#REF!</v>
      </c>
      <c r="B42" s="419" t="e">
        <f>#REF!</f>
        <v>#REF!</v>
      </c>
      <c r="C42" s="419" t="e">
        <f>#REF!</f>
        <v>#REF!</v>
      </c>
      <c r="D42" s="419" t="e">
        <f>#REF!</f>
        <v>#REF!</v>
      </c>
      <c r="E42" s="471" t="e">
        <f>#REF!</f>
        <v>#REF!</v>
      </c>
      <c r="F42" s="103" t="e">
        <f t="shared" si="0"/>
        <v>#REF!</v>
      </c>
      <c r="G42" s="472" t="e">
        <f>#REF!</f>
        <v>#REF!</v>
      </c>
    </row>
    <row r="43" spans="1:7" s="420" customFormat="1">
      <c r="A43" s="419"/>
      <c r="B43" s="419"/>
      <c r="C43" s="419"/>
      <c r="D43" s="419"/>
      <c r="E43" s="471"/>
      <c r="F43" s="103"/>
      <c r="G43" s="472"/>
    </row>
    <row r="44" spans="1:7" s="420" customFormat="1" ht="17.25" customHeight="1">
      <c r="A44" s="419" t="e">
        <f>#REF!</f>
        <v>#REF!</v>
      </c>
      <c r="B44" s="419" t="e">
        <f>#REF!</f>
        <v>#REF!</v>
      </c>
      <c r="C44" s="419"/>
      <c r="D44" s="419"/>
      <c r="E44" s="471"/>
      <c r="F44" s="103"/>
      <c r="G44" s="472"/>
    </row>
    <row r="45" spans="1:7" s="420" customFormat="1" ht="17.25" customHeight="1">
      <c r="A45" s="419" t="e">
        <f>#REF!</f>
        <v>#REF!</v>
      </c>
      <c r="B45" s="419" t="e">
        <f>#REF!</f>
        <v>#REF!</v>
      </c>
      <c r="C45" s="419" t="e">
        <f>#REF!</f>
        <v>#REF!</v>
      </c>
      <c r="D45" s="419" t="e">
        <f>#REF!</f>
        <v>#REF!</v>
      </c>
      <c r="E45" s="471" t="e">
        <f>#REF!</f>
        <v>#REF!</v>
      </c>
      <c r="F45" s="103" t="e">
        <f t="shared" si="0"/>
        <v>#REF!</v>
      </c>
      <c r="G45" s="472" t="e">
        <f>#REF!</f>
        <v>#REF!</v>
      </c>
    </row>
    <row r="46" spans="1:7" s="420" customFormat="1" ht="17.25" customHeight="1">
      <c r="A46" s="419"/>
      <c r="B46" s="419"/>
      <c r="C46" s="419"/>
      <c r="D46" s="419"/>
      <c r="E46" s="471"/>
      <c r="F46" s="103"/>
      <c r="G46" s="472"/>
    </row>
    <row r="47" spans="1:7" s="423" customFormat="1">
      <c r="A47" s="419" t="e">
        <f>#REF!</f>
        <v>#REF!</v>
      </c>
      <c r="B47" s="419" t="e">
        <f>#REF!</f>
        <v>#REF!</v>
      </c>
      <c r="C47" s="419"/>
      <c r="D47" s="419"/>
      <c r="E47" s="471"/>
      <c r="F47" s="103"/>
      <c r="G47" s="472"/>
    </row>
    <row r="48" spans="1:7" s="423" customFormat="1">
      <c r="A48" s="419" t="e">
        <f>#REF!</f>
        <v>#REF!</v>
      </c>
      <c r="B48" s="419" t="e">
        <f>#REF!</f>
        <v>#REF!</v>
      </c>
      <c r="C48" s="419" t="e">
        <f>#REF!</f>
        <v>#REF!</v>
      </c>
      <c r="D48" s="419" t="e">
        <f>#REF!</f>
        <v>#REF!</v>
      </c>
      <c r="E48" s="471" t="e">
        <f>#REF!</f>
        <v>#REF!</v>
      </c>
      <c r="F48" s="103" t="e">
        <f t="shared" si="0"/>
        <v>#REF!</v>
      </c>
      <c r="G48" s="472" t="e">
        <f>#REF!</f>
        <v>#REF!</v>
      </c>
    </row>
    <row r="49" spans="1:7" s="423" customFormat="1" ht="15" customHeight="1">
      <c r="A49" s="419" t="e">
        <f>#REF!</f>
        <v>#REF!</v>
      </c>
      <c r="B49" s="419" t="e">
        <f>#REF!</f>
        <v>#REF!</v>
      </c>
      <c r="C49" s="419" t="e">
        <f>#REF!</f>
        <v>#REF!</v>
      </c>
      <c r="D49" s="419" t="e">
        <f>#REF!</f>
        <v>#REF!</v>
      </c>
      <c r="E49" s="471" t="e">
        <f>#REF!</f>
        <v>#REF!</v>
      </c>
      <c r="F49" s="103" t="e">
        <f t="shared" si="0"/>
        <v>#REF!</v>
      </c>
      <c r="G49" s="472" t="e">
        <f>#REF!</f>
        <v>#REF!</v>
      </c>
    </row>
    <row r="50" spans="1:7" s="423" customFormat="1" ht="15" customHeight="1">
      <c r="A50" s="419" t="e">
        <f>#REF!</f>
        <v>#REF!</v>
      </c>
      <c r="B50" s="419" t="e">
        <f>#REF!</f>
        <v>#REF!</v>
      </c>
      <c r="C50" s="419" t="e">
        <f>#REF!</f>
        <v>#REF!</v>
      </c>
      <c r="D50" s="419" t="e">
        <f>#REF!</f>
        <v>#REF!</v>
      </c>
      <c r="E50" s="471" t="e">
        <f>#REF!</f>
        <v>#REF!</v>
      </c>
      <c r="F50" s="103" t="e">
        <f t="shared" si="0"/>
        <v>#REF!</v>
      </c>
      <c r="G50" s="472" t="e">
        <f>#REF!</f>
        <v>#REF!</v>
      </c>
    </row>
    <row r="51" spans="1:7" s="423" customFormat="1">
      <c r="A51" s="419" t="e">
        <f>#REF!</f>
        <v>#REF!</v>
      </c>
      <c r="B51" s="419" t="e">
        <f>#REF!</f>
        <v>#REF!</v>
      </c>
      <c r="C51" s="419" t="e">
        <f>#REF!</f>
        <v>#REF!</v>
      </c>
      <c r="D51" s="419" t="e">
        <f>#REF!</f>
        <v>#REF!</v>
      </c>
      <c r="E51" s="471" t="e">
        <f>#REF!</f>
        <v>#REF!</v>
      </c>
      <c r="F51" s="103" t="e">
        <f t="shared" si="0"/>
        <v>#REF!</v>
      </c>
      <c r="G51" s="472" t="e">
        <f>#REF!</f>
        <v>#REF!</v>
      </c>
    </row>
    <row r="52" spans="1:7" s="423" customFormat="1">
      <c r="A52" s="419"/>
      <c r="B52" s="419"/>
      <c r="C52" s="419"/>
      <c r="D52" s="419"/>
      <c r="E52" s="471"/>
      <c r="F52" s="103"/>
      <c r="G52" s="472"/>
    </row>
    <row r="53" spans="1:7" s="420" customFormat="1" ht="17.25" customHeight="1">
      <c r="A53" s="419" t="e">
        <f>#REF!</f>
        <v>#REF!</v>
      </c>
      <c r="B53" s="419" t="e">
        <f>#REF!</f>
        <v>#REF!</v>
      </c>
      <c r="C53" s="419"/>
      <c r="D53" s="419"/>
      <c r="E53" s="471"/>
      <c r="F53" s="103"/>
      <c r="G53" s="472"/>
    </row>
    <row r="54" spans="1:7" s="424" customFormat="1" ht="18">
      <c r="A54" s="419" t="e">
        <f>#REF!</f>
        <v>#REF!</v>
      </c>
      <c r="B54" s="419" t="e">
        <f>#REF!</f>
        <v>#REF!</v>
      </c>
      <c r="C54" s="419" t="e">
        <f>#REF!</f>
        <v>#REF!</v>
      </c>
      <c r="D54" s="419" t="e">
        <f>#REF!</f>
        <v>#REF!</v>
      </c>
      <c r="E54" s="471" t="e">
        <f>#REF!</f>
        <v>#REF!</v>
      </c>
      <c r="F54" s="103" t="e">
        <f t="shared" si="0"/>
        <v>#REF!</v>
      </c>
      <c r="G54" s="472" t="e">
        <f>#REF!</f>
        <v>#REF!</v>
      </c>
    </row>
    <row r="55" spans="1:7" s="420" customFormat="1">
      <c r="A55" s="419" t="e">
        <f>#REF!</f>
        <v>#REF!</v>
      </c>
      <c r="B55" s="419" t="e">
        <f>#REF!</f>
        <v>#REF!</v>
      </c>
      <c r="C55" s="419" t="e">
        <f>#REF!</f>
        <v>#REF!</v>
      </c>
      <c r="D55" s="419" t="e">
        <f>#REF!</f>
        <v>#REF!</v>
      </c>
      <c r="E55" s="471" t="e">
        <f>#REF!</f>
        <v>#REF!</v>
      </c>
      <c r="F55" s="103" t="e">
        <f t="shared" si="0"/>
        <v>#REF!</v>
      </c>
      <c r="G55" s="472" t="e">
        <f>#REF!</f>
        <v>#REF!</v>
      </c>
    </row>
    <row r="56" spans="1:7" s="420" customFormat="1" ht="18" customHeight="1">
      <c r="A56" s="419" t="e">
        <f>#REF!</f>
        <v>#REF!</v>
      </c>
      <c r="B56" s="419" t="e">
        <f>#REF!</f>
        <v>#REF!</v>
      </c>
      <c r="C56" s="419" t="e">
        <f>#REF!</f>
        <v>#REF!</v>
      </c>
      <c r="D56" s="419" t="e">
        <f>#REF!</f>
        <v>#REF!</v>
      </c>
      <c r="E56" s="471" t="e">
        <f>#REF!</f>
        <v>#REF!</v>
      </c>
      <c r="F56" s="103" t="e">
        <f t="shared" si="0"/>
        <v>#REF!</v>
      </c>
      <c r="G56" s="472" t="e">
        <f>#REF!</f>
        <v>#REF!</v>
      </c>
    </row>
    <row r="57" spans="1:7" s="420" customFormat="1" ht="18.75" customHeight="1">
      <c r="A57" s="419" t="e">
        <f>#REF!</f>
        <v>#REF!</v>
      </c>
      <c r="B57" s="419" t="e">
        <f>#REF!</f>
        <v>#REF!</v>
      </c>
      <c r="C57" s="419"/>
      <c r="D57" s="419"/>
      <c r="E57" s="471"/>
      <c r="F57" s="103"/>
      <c r="G57" s="472"/>
    </row>
    <row r="58" spans="1:7" s="420" customFormat="1" ht="18.75" customHeight="1">
      <c r="A58" s="419" t="e">
        <f>#REF!</f>
        <v>#REF!</v>
      </c>
      <c r="B58" s="419" t="e">
        <f>#REF!</f>
        <v>#REF!</v>
      </c>
      <c r="C58" s="419" t="e">
        <f>#REF!</f>
        <v>#REF!</v>
      </c>
      <c r="D58" s="419" t="e">
        <f>#REF!</f>
        <v>#REF!</v>
      </c>
      <c r="E58" s="471" t="e">
        <f>#REF!</f>
        <v>#REF!</v>
      </c>
      <c r="F58" s="103" t="e">
        <f t="shared" si="0"/>
        <v>#REF!</v>
      </c>
      <c r="G58" s="472" t="e">
        <f>#REF!</f>
        <v>#REF!</v>
      </c>
    </row>
    <row r="59" spans="1:7" s="424" customFormat="1" ht="18.75" customHeight="1">
      <c r="A59" s="419" t="e">
        <f>#REF!</f>
        <v>#REF!</v>
      </c>
      <c r="B59" s="419" t="e">
        <f>#REF!</f>
        <v>#REF!</v>
      </c>
      <c r="C59" s="419" t="e">
        <f>#REF!</f>
        <v>#REF!</v>
      </c>
      <c r="D59" s="419" t="e">
        <f>#REF!</f>
        <v>#REF!</v>
      </c>
      <c r="E59" s="471" t="e">
        <f>#REF!</f>
        <v>#REF!</v>
      </c>
      <c r="F59" s="103" t="e">
        <f t="shared" si="0"/>
        <v>#REF!</v>
      </c>
      <c r="G59" s="472" t="e">
        <f>#REF!</f>
        <v>#REF!</v>
      </c>
    </row>
    <row r="60" spans="1:7" s="420" customFormat="1" ht="18.75" customHeight="1">
      <c r="A60" s="419" t="e">
        <f>#REF!</f>
        <v>#REF!</v>
      </c>
      <c r="B60" s="419" t="e">
        <f>#REF!</f>
        <v>#REF!</v>
      </c>
      <c r="C60" s="419" t="e">
        <f>#REF!</f>
        <v>#REF!</v>
      </c>
      <c r="D60" s="419" t="e">
        <f>#REF!</f>
        <v>#REF!</v>
      </c>
      <c r="E60" s="471" t="e">
        <f>#REF!</f>
        <v>#REF!</v>
      </c>
      <c r="F60" s="103" t="e">
        <f t="shared" si="0"/>
        <v>#REF!</v>
      </c>
      <c r="G60" s="472" t="e">
        <f>#REF!</f>
        <v>#REF!</v>
      </c>
    </row>
    <row r="61" spans="1:7" s="420" customFormat="1" ht="17.25" customHeight="1">
      <c r="A61" s="419" t="e">
        <f>#REF!</f>
        <v>#REF!</v>
      </c>
      <c r="B61" s="419" t="e">
        <f>#REF!</f>
        <v>#REF!</v>
      </c>
      <c r="C61" s="419" t="e">
        <f>#REF!</f>
        <v>#REF!</v>
      </c>
      <c r="D61" s="419" t="e">
        <f>#REF!</f>
        <v>#REF!</v>
      </c>
      <c r="E61" s="471" t="e">
        <f>#REF!</f>
        <v>#REF!</v>
      </c>
      <c r="F61" s="103" t="e">
        <f t="shared" si="0"/>
        <v>#REF!</v>
      </c>
      <c r="G61" s="472" t="e">
        <f>#REF!</f>
        <v>#REF!</v>
      </c>
    </row>
    <row r="62" spans="1:7" s="420" customFormat="1" ht="17.25" customHeight="1">
      <c r="A62" s="419" t="e">
        <f>#REF!</f>
        <v>#REF!</v>
      </c>
      <c r="B62" s="419" t="e">
        <f>#REF!</f>
        <v>#REF!</v>
      </c>
      <c r="C62" s="419" t="e">
        <f>#REF!</f>
        <v>#REF!</v>
      </c>
      <c r="D62" s="419" t="e">
        <f>#REF!</f>
        <v>#REF!</v>
      </c>
      <c r="E62" s="471" t="e">
        <f>#REF!</f>
        <v>#REF!</v>
      </c>
      <c r="F62" s="103" t="e">
        <f t="shared" si="0"/>
        <v>#REF!</v>
      </c>
      <c r="G62" s="472" t="e">
        <f>#REF!</f>
        <v>#REF!</v>
      </c>
    </row>
    <row r="63" spans="1:7" s="420" customFormat="1" ht="17.25" customHeight="1">
      <c r="A63" s="419"/>
      <c r="B63" s="419"/>
      <c r="C63" s="419"/>
      <c r="D63" s="419"/>
      <c r="E63" s="471"/>
      <c r="F63" s="103"/>
      <c r="G63" s="472"/>
    </row>
    <row r="64" spans="1:7" s="420" customFormat="1" ht="17.25" customHeight="1">
      <c r="A64" s="419"/>
      <c r="B64" s="419"/>
      <c r="C64" s="419"/>
      <c r="D64" s="419"/>
      <c r="E64" s="471"/>
      <c r="F64" s="103"/>
      <c r="G64" s="472"/>
    </row>
    <row r="65" spans="1:22" s="420" customFormat="1" ht="17.25" customHeight="1">
      <c r="A65" s="419" t="e">
        <f>#REF!</f>
        <v>#REF!</v>
      </c>
      <c r="B65" s="419" t="e">
        <f>#REF!</f>
        <v>#REF!</v>
      </c>
      <c r="C65" s="419"/>
      <c r="D65" s="419"/>
      <c r="E65" s="471"/>
      <c r="F65" s="103"/>
      <c r="G65" s="472"/>
    </row>
    <row r="66" spans="1:22" s="420" customFormat="1" ht="17.25" customHeight="1">
      <c r="A66" s="419"/>
      <c r="B66" s="419" t="e">
        <f>#REF!</f>
        <v>#REF!</v>
      </c>
      <c r="C66" s="419" t="e">
        <f>#REF!</f>
        <v>#REF!</v>
      </c>
      <c r="D66" s="419" t="e">
        <f>#REF!</f>
        <v>#REF!</v>
      </c>
      <c r="E66" s="471" t="e">
        <f>#REF!</f>
        <v>#REF!</v>
      </c>
      <c r="F66" s="103" t="e">
        <f t="shared" si="0"/>
        <v>#REF!</v>
      </c>
      <c r="G66" s="472" t="e">
        <f>#REF!</f>
        <v>#REF!</v>
      </c>
    </row>
    <row r="67" spans="1:22" s="420" customFormat="1" ht="17.25" customHeight="1">
      <c r="A67" s="419"/>
      <c r="B67" s="419" t="e">
        <f>#REF!</f>
        <v>#REF!</v>
      </c>
      <c r="C67" s="419"/>
      <c r="D67" s="419"/>
      <c r="E67" s="471"/>
      <c r="F67" s="103"/>
      <c r="G67" s="472"/>
    </row>
    <row r="68" spans="1:22" s="420" customFormat="1" ht="17.25" customHeight="1">
      <c r="A68" s="419"/>
      <c r="B68" s="419" t="e">
        <f>#REF!</f>
        <v>#REF!</v>
      </c>
      <c r="C68" s="419" t="e">
        <f>#REF!</f>
        <v>#REF!</v>
      </c>
      <c r="D68" s="419" t="e">
        <f>#REF!</f>
        <v>#REF!</v>
      </c>
      <c r="E68" s="471" t="e">
        <f>#REF!</f>
        <v>#REF!</v>
      </c>
      <c r="F68" s="103" t="e">
        <f t="shared" si="0"/>
        <v>#REF!</v>
      </c>
      <c r="G68" s="472" t="e">
        <f>#REF!</f>
        <v>#REF!</v>
      </c>
    </row>
    <row r="69" spans="1:22" s="420" customFormat="1" ht="17.25" customHeight="1">
      <c r="A69" s="419"/>
      <c r="B69" s="419" t="e">
        <f>#REF!</f>
        <v>#REF!</v>
      </c>
      <c r="C69" s="419" t="e">
        <f>#REF!</f>
        <v>#REF!</v>
      </c>
      <c r="D69" s="419" t="e">
        <f>#REF!</f>
        <v>#REF!</v>
      </c>
      <c r="E69" s="471" t="e">
        <f>#REF!</f>
        <v>#REF!</v>
      </c>
      <c r="F69" s="103" t="e">
        <f>IF(E69=0, "Included",IF(ISERROR(D69*E69), E69, D69*E69))</f>
        <v>#REF!</v>
      </c>
      <c r="G69" s="472" t="e">
        <f>#REF!</f>
        <v>#REF!</v>
      </c>
    </row>
    <row r="70" spans="1:22" s="420" customFormat="1" ht="18" customHeight="1">
      <c r="A70" s="419"/>
      <c r="B70" s="419"/>
      <c r="C70" s="419"/>
      <c r="D70" s="419"/>
      <c r="E70" s="471"/>
      <c r="F70" s="103"/>
      <c r="G70" s="472"/>
    </row>
    <row r="71" spans="1:22" s="420" customFormat="1" ht="18" customHeight="1">
      <c r="A71" s="425"/>
      <c r="B71" s="374" t="s">
        <v>116</v>
      </c>
      <c r="C71" s="426"/>
      <c r="D71" s="427"/>
      <c r="E71" s="421"/>
      <c r="F71" s="103">
        <f>SUMIF(G18:G70,"Direct",F18:F70)</f>
        <v>0</v>
      </c>
      <c r="G71" s="428" t="s">
        <v>87</v>
      </c>
    </row>
    <row r="72" spans="1:22" s="420" customFormat="1" ht="18" customHeight="1">
      <c r="A72" s="425"/>
      <c r="B72" s="374" t="s">
        <v>117</v>
      </c>
      <c r="C72" s="426"/>
      <c r="D72" s="427"/>
      <c r="E72" s="421"/>
      <c r="F72" s="103">
        <f>SUMIF(G18:G70,"Bought-Out",F18:F70)</f>
        <v>0</v>
      </c>
      <c r="G72" s="428"/>
    </row>
    <row r="73" spans="1:22" ht="44.1" customHeight="1">
      <c r="A73" s="373"/>
      <c r="B73" s="374" t="s">
        <v>118</v>
      </c>
      <c r="C73" s="375"/>
      <c r="D73" s="376"/>
      <c r="E73" s="372"/>
      <c r="F73" s="372">
        <f>F71+F72</f>
        <v>0</v>
      </c>
      <c r="G73" s="765"/>
      <c r="I73" s="348"/>
      <c r="P73" s="343"/>
      <c r="Q73" s="342"/>
      <c r="S73" s="343"/>
      <c r="T73" s="342"/>
      <c r="V73" s="331"/>
    </row>
    <row r="74" spans="1:22" ht="26.1" customHeight="1">
      <c r="A74" s="766"/>
      <c r="B74" s="877" t="s">
        <v>119</v>
      </c>
      <c r="C74" s="877"/>
      <c r="D74" s="877"/>
      <c r="E74" s="103"/>
      <c r="F74" s="103" t="e">
        <f>'Sch-7 Dis'!F19</f>
        <v>#REF!</v>
      </c>
      <c r="G74" s="10"/>
      <c r="I74" s="247"/>
      <c r="J74" s="180"/>
      <c r="K74" s="180"/>
      <c r="L74" s="180"/>
      <c r="M74" s="180"/>
      <c r="N74" s="1"/>
      <c r="O74" s="1"/>
      <c r="P74" s="88"/>
      <c r="Q74" s="342" t="e">
        <f>#REF!</f>
        <v>#REF!</v>
      </c>
      <c r="R74" s="6"/>
      <c r="S74" s="88"/>
      <c r="T74" s="342" t="e">
        <f>#REF!</f>
        <v>#REF!</v>
      </c>
      <c r="U74" s="1"/>
      <c r="V74" s="1"/>
    </row>
    <row r="75" spans="1:22" ht="26.1" customHeight="1">
      <c r="A75" s="767"/>
      <c r="B75" s="878" t="s">
        <v>98</v>
      </c>
      <c r="C75" s="878"/>
      <c r="D75" s="878"/>
      <c r="E75" s="377"/>
      <c r="F75" s="377" t="e">
        <f>F73+F74</f>
        <v>#REF!</v>
      </c>
      <c r="G75" s="378"/>
      <c r="I75" s="247"/>
      <c r="J75" s="180"/>
      <c r="K75" s="180"/>
      <c r="L75" s="180"/>
      <c r="M75" s="180"/>
      <c r="N75" s="1"/>
      <c r="O75" s="1"/>
      <c r="P75" s="88"/>
      <c r="Q75" s="345" t="e">
        <f>SUM(#REF!,Q74)</f>
        <v>#REF!</v>
      </c>
      <c r="R75" s="11"/>
      <c r="S75" s="184"/>
      <c r="T75" s="345" t="e">
        <f>#REF!+T74</f>
        <v>#REF!</v>
      </c>
      <c r="U75" s="1"/>
      <c r="V75" s="346"/>
    </row>
    <row r="76" spans="1:22" ht="16.5" customHeight="1">
      <c r="A76" s="879"/>
      <c r="B76" s="879"/>
      <c r="C76" s="879"/>
      <c r="D76" s="879"/>
      <c r="E76" s="879"/>
      <c r="F76" s="879"/>
      <c r="G76" s="879"/>
      <c r="P76" s="346" t="s">
        <v>120</v>
      </c>
      <c r="Q76" s="343" t="e">
        <f>F75-Q75</f>
        <v>#REF!</v>
      </c>
      <c r="S76" s="346" t="s">
        <v>121</v>
      </c>
      <c r="T76" s="343" t="e">
        <f>Q75-T75</f>
        <v>#REF!</v>
      </c>
    </row>
    <row r="77" spans="1:22" ht="16.5" customHeight="1">
      <c r="A77" s="6"/>
      <c r="B77" s="880" t="str">
        <f>IF((18-COUNTA(G17:G70))&gt;0,"Do not leave Mode of Transaction Blank for any item. "&amp;(18-COUNTA(G17:G70))&amp;" item(s) is(are) left blank, if you leave it blank, the same shall be deemed to be 'Bought-out'", " ")</f>
        <v xml:space="preserve"> </v>
      </c>
      <c r="C77" s="880"/>
      <c r="D77" s="880"/>
      <c r="E77" s="880"/>
      <c r="F77" s="880"/>
      <c r="G77" s="880"/>
      <c r="P77" s="1" t="s">
        <v>122</v>
      </c>
      <c r="Q77" s="1" t="e">
        <f>IF(#REF!&gt;0,#REF! &amp; " item(s) in Sch-1", "")</f>
        <v>#REF!</v>
      </c>
    </row>
    <row r="78" spans="1:22" ht="24" customHeight="1">
      <c r="A78" s="73"/>
      <c r="B78" s="880"/>
      <c r="C78" s="880"/>
      <c r="D78" s="880"/>
      <c r="E78" s="880"/>
      <c r="F78" s="880"/>
      <c r="G78" s="880"/>
    </row>
    <row r="79" spans="1:22" ht="117.75" customHeight="1">
      <c r="A79" s="74" t="s">
        <v>99</v>
      </c>
      <c r="B79" s="881" t="s">
        <v>123</v>
      </c>
      <c r="C79" s="881"/>
      <c r="D79" s="881"/>
      <c r="E79" s="881"/>
      <c r="F79" s="881"/>
      <c r="G79" s="881"/>
    </row>
    <row r="80" spans="1:22" ht="33.6" customHeight="1">
      <c r="A80" s="11"/>
      <c r="B80" s="2"/>
      <c r="C80" s="2"/>
      <c r="D80" s="6"/>
      <c r="E80" s="1"/>
      <c r="F80" s="1"/>
      <c r="G80" s="1"/>
    </row>
    <row r="81" spans="1:7" ht="33.6" customHeight="1">
      <c r="A81" s="35" t="s">
        <v>124</v>
      </c>
      <c r="B81" s="110" t="str">
        <f>'Names of Bidder'!D31&amp;"-"&amp; 'Names of Bidder'!E31&amp;"-" &amp;'Names of Bidder'!F31</f>
        <v>--</v>
      </c>
      <c r="C81" s="12"/>
      <c r="D81" s="36"/>
      <c r="E81" s="1"/>
      <c r="F81" s="1"/>
      <c r="G81" s="183"/>
    </row>
    <row r="82" spans="1:7" ht="33.6" customHeight="1">
      <c r="A82" s="35" t="s">
        <v>125</v>
      </c>
      <c r="B82" s="110" t="str">
        <f>IF('Names of Bidder'!D32=0, "", 'Names of Bidder'!D32)</f>
        <v/>
      </c>
      <c r="C82" s="1"/>
      <c r="D82" s="36" t="s">
        <v>102</v>
      </c>
      <c r="E82" s="183" t="str">
        <f>IF('Names of Bidder'!D24=0, "", 'Names of Bidder'!D24)</f>
        <v/>
      </c>
      <c r="F82" s="1"/>
      <c r="G82" s="183"/>
    </row>
    <row r="83" spans="1:7" ht="33.6" customHeight="1">
      <c r="A83" s="196"/>
      <c r="B83" s="195"/>
      <c r="C83" s="189"/>
      <c r="D83" s="36" t="s">
        <v>104</v>
      </c>
      <c r="E83" s="183" t="str">
        <f>IF('Names of Bidder'!D25=0, "", 'Names of Bidder'!D25)</f>
        <v/>
      </c>
      <c r="F83" s="189"/>
      <c r="G83" s="189"/>
    </row>
    <row r="84" spans="1:7" ht="33.6" customHeight="1">
      <c r="A84" s="196"/>
      <c r="B84" s="195"/>
      <c r="C84" s="189"/>
      <c r="D84" s="36"/>
      <c r="E84" s="204"/>
      <c r="F84" s="189"/>
      <c r="G84" s="189"/>
    </row>
    <row r="85" spans="1:7">
      <c r="A85" s="196"/>
      <c r="B85" s="196"/>
      <c r="C85" s="196"/>
      <c r="D85" s="196"/>
      <c r="E85" s="189"/>
      <c r="F85" s="189"/>
      <c r="G85" s="189"/>
    </row>
    <row r="86" spans="1:7">
      <c r="A86" s="196"/>
      <c r="B86" s="196"/>
      <c r="C86" s="196"/>
      <c r="D86" s="196"/>
      <c r="E86" s="189"/>
      <c r="F86" s="189"/>
      <c r="G86" s="189"/>
    </row>
    <row r="87" spans="1:7">
      <c r="A87" s="196"/>
      <c r="B87" s="196"/>
      <c r="C87" s="196"/>
      <c r="D87" s="196"/>
      <c r="E87" s="189"/>
      <c r="F87" s="189"/>
      <c r="G87" s="189"/>
    </row>
    <row r="88" spans="1:7">
      <c r="A88" s="196"/>
      <c r="B88" s="196"/>
      <c r="C88" s="196"/>
      <c r="D88" s="196"/>
      <c r="E88" s="189"/>
      <c r="F88" s="189"/>
      <c r="G88" s="189"/>
    </row>
    <row r="89" spans="1:7">
      <c r="A89" s="196"/>
      <c r="B89" s="196"/>
      <c r="C89" s="196"/>
      <c r="D89" s="196"/>
      <c r="E89" s="189"/>
      <c r="F89" s="189"/>
      <c r="G89" s="189"/>
    </row>
    <row r="90" spans="1:7">
      <c r="A90" s="196"/>
      <c r="B90" s="196"/>
      <c r="C90" s="196"/>
      <c r="D90" s="196"/>
      <c r="E90" s="189"/>
      <c r="F90" s="189"/>
      <c r="G90" s="189"/>
    </row>
    <row r="91" spans="1:7">
      <c r="A91" s="196"/>
      <c r="B91" s="196"/>
      <c r="C91" s="196"/>
      <c r="D91" s="196"/>
      <c r="E91" s="189"/>
      <c r="F91" s="189"/>
      <c r="G91" s="189"/>
    </row>
    <row r="92" spans="1:7">
      <c r="A92" s="196"/>
      <c r="B92" s="196"/>
      <c r="C92" s="196"/>
      <c r="D92" s="196"/>
      <c r="E92" s="189"/>
      <c r="F92" s="189"/>
      <c r="G92" s="189"/>
    </row>
    <row r="93" spans="1:7">
      <c r="A93" s="196"/>
      <c r="B93" s="196"/>
      <c r="C93" s="196"/>
      <c r="D93" s="196"/>
      <c r="E93" s="189"/>
      <c r="F93" s="189"/>
      <c r="G93" s="189"/>
    </row>
    <row r="94" spans="1:7">
      <c r="A94" s="196"/>
      <c r="B94" s="196"/>
      <c r="C94" s="196"/>
      <c r="D94" s="196"/>
      <c r="E94" s="189"/>
      <c r="F94" s="189"/>
      <c r="G94" s="189"/>
    </row>
    <row r="95" spans="1:7">
      <c r="A95" s="196"/>
      <c r="B95" s="196"/>
      <c r="C95" s="196"/>
      <c r="D95" s="196"/>
      <c r="E95" s="189"/>
      <c r="F95" s="189"/>
      <c r="G95" s="189"/>
    </row>
    <row r="96" spans="1:7">
      <c r="A96" s="196"/>
      <c r="B96" s="196"/>
      <c r="C96" s="196"/>
      <c r="D96" s="196"/>
      <c r="E96" s="189"/>
      <c r="F96" s="189"/>
      <c r="G96" s="189"/>
    </row>
    <row r="97" spans="1:24">
      <c r="A97" s="196"/>
      <c r="B97" s="196"/>
      <c r="C97" s="196"/>
      <c r="D97" s="196"/>
      <c r="E97" s="189"/>
      <c r="F97" s="189"/>
      <c r="G97" s="189"/>
    </row>
    <row r="98" spans="1:24">
      <c r="A98" s="196"/>
      <c r="B98" s="196"/>
      <c r="C98" s="196"/>
      <c r="D98" s="196"/>
      <c r="E98" s="189"/>
      <c r="F98" s="189"/>
      <c r="G98" s="189"/>
    </row>
    <row r="99" spans="1:24">
      <c r="A99" s="196"/>
      <c r="B99" s="196"/>
      <c r="C99" s="196"/>
      <c r="D99" s="196"/>
      <c r="E99" s="189"/>
      <c r="F99" s="189"/>
      <c r="G99" s="189"/>
    </row>
    <row r="100" spans="1:24">
      <c r="A100" s="196"/>
      <c r="B100" s="196"/>
      <c r="C100" s="196"/>
      <c r="D100" s="196"/>
      <c r="E100" s="189"/>
      <c r="F100" s="189"/>
      <c r="G100" s="189"/>
    </row>
    <row r="101" spans="1:24">
      <c r="A101" s="196"/>
      <c r="B101" s="196"/>
      <c r="C101" s="196"/>
      <c r="D101" s="196"/>
      <c r="E101" s="189"/>
      <c r="F101" s="189"/>
      <c r="G101" s="189"/>
    </row>
    <row r="102" spans="1:24">
      <c r="A102" s="196"/>
      <c r="B102" s="196"/>
      <c r="C102" s="196"/>
      <c r="D102" s="196"/>
      <c r="E102" s="189"/>
      <c r="F102" s="189"/>
      <c r="G102" s="189"/>
    </row>
    <row r="103" spans="1:24">
      <c r="A103" s="196"/>
      <c r="B103" s="196"/>
      <c r="C103" s="196"/>
      <c r="D103" s="196"/>
      <c r="E103" s="189"/>
      <c r="F103" s="189"/>
      <c r="G103" s="189"/>
    </row>
    <row r="104" spans="1:24">
      <c r="A104" s="196"/>
      <c r="B104" s="196"/>
      <c r="C104" s="196"/>
      <c r="D104" s="196"/>
      <c r="E104" s="189"/>
      <c r="F104" s="189"/>
      <c r="G104" s="189"/>
    </row>
    <row r="105" spans="1:24">
      <c r="A105" s="196"/>
      <c r="B105" s="196"/>
      <c r="C105" s="196"/>
      <c r="D105" s="196"/>
      <c r="E105" s="189"/>
      <c r="F105" s="189"/>
      <c r="G105" s="189"/>
    </row>
    <row r="106" spans="1:24">
      <c r="A106" s="196"/>
      <c r="B106" s="196"/>
      <c r="C106" s="196"/>
      <c r="D106" s="196"/>
      <c r="E106" s="189"/>
      <c r="F106" s="189"/>
      <c r="G106" s="189"/>
    </row>
    <row r="107" spans="1:24">
      <c r="A107" s="196"/>
      <c r="B107" s="196"/>
      <c r="C107" s="196"/>
      <c r="D107" s="196"/>
      <c r="E107" s="189"/>
      <c r="F107" s="189"/>
      <c r="G107" s="189"/>
    </row>
    <row r="108" spans="1:24">
      <c r="A108" s="196"/>
      <c r="B108" s="196"/>
      <c r="C108" s="196"/>
      <c r="D108" s="196"/>
      <c r="E108" s="189"/>
      <c r="F108" s="189"/>
      <c r="G108" s="189"/>
    </row>
    <row r="109" spans="1:24" ht="18" customHeight="1">
      <c r="A109" s="202"/>
      <c r="B109" s="194"/>
      <c r="C109" s="202"/>
      <c r="D109" s="202"/>
      <c r="E109" s="203"/>
      <c r="F109" s="203"/>
      <c r="G109" s="204"/>
      <c r="T109" s="4"/>
    </row>
    <row r="110" spans="1:24" ht="18" customHeight="1">
      <c r="A110" s="194"/>
      <c r="B110" s="194"/>
      <c r="C110" s="194"/>
      <c r="D110" s="194"/>
      <c r="E110" s="189"/>
      <c r="F110" s="189"/>
      <c r="G110" s="189"/>
      <c r="Q110" s="6"/>
      <c r="T110" s="4"/>
    </row>
    <row r="111" spans="1:24" ht="40.15" customHeight="1">
      <c r="A111" s="882"/>
      <c r="B111" s="882"/>
      <c r="C111" s="882"/>
      <c r="D111" s="882"/>
      <c r="E111" s="882"/>
      <c r="F111" s="882"/>
      <c r="G111" s="882"/>
      <c r="O111" s="4"/>
      <c r="P111" s="298"/>
      <c r="Q111" s="298"/>
      <c r="R111" s="298"/>
      <c r="T111" s="4"/>
      <c r="U111" s="1"/>
      <c r="W111" s="870"/>
      <c r="X111" s="870"/>
    </row>
    <row r="112" spans="1:24" ht="22.15" customHeight="1">
      <c r="A112" s="883"/>
      <c r="B112" s="883"/>
      <c r="C112" s="883"/>
      <c r="D112" s="883"/>
      <c r="E112" s="883"/>
      <c r="F112" s="883"/>
      <c r="G112" s="883"/>
      <c r="O112" s="4"/>
      <c r="P112" s="298"/>
      <c r="Q112" s="298"/>
      <c r="R112" s="298"/>
      <c r="T112" s="4"/>
      <c r="U112" s="1"/>
    </row>
    <row r="113" spans="1:41" ht="18" customHeight="1">
      <c r="A113" s="196"/>
      <c r="B113" s="196"/>
      <c r="C113" s="196"/>
      <c r="D113" s="196"/>
      <c r="E113" s="189"/>
      <c r="F113" s="189"/>
      <c r="G113" s="189"/>
      <c r="O113" s="4"/>
      <c r="P113" s="298"/>
      <c r="Q113" s="298"/>
      <c r="R113" s="298"/>
    </row>
    <row r="114" spans="1:41" ht="18" customHeight="1">
      <c r="A114" s="201"/>
      <c r="B114" s="188"/>
      <c r="C114" s="201"/>
      <c r="D114" s="201"/>
      <c r="E114" s="198"/>
      <c r="F114" s="189"/>
      <c r="G114" s="188"/>
      <c r="O114" s="4"/>
      <c r="P114" s="298"/>
      <c r="Q114" s="298"/>
      <c r="R114" s="298"/>
    </row>
    <row r="115" spans="1:41" ht="35.25" customHeight="1">
      <c r="A115" s="884"/>
      <c r="B115" s="884"/>
      <c r="C115" s="884"/>
      <c r="D115" s="884"/>
      <c r="E115" s="199"/>
      <c r="F115" s="189"/>
      <c r="G115" s="188"/>
      <c r="O115" s="348"/>
      <c r="P115" s="335"/>
      <c r="Q115" s="335"/>
      <c r="R115" s="335"/>
      <c r="W115" s="870"/>
      <c r="X115" s="870"/>
    </row>
    <row r="116" spans="1:41" ht="18" customHeight="1">
      <c r="A116" s="201"/>
      <c r="B116" s="876"/>
      <c r="C116" s="876"/>
      <c r="D116" s="876"/>
      <c r="E116" s="199"/>
      <c r="F116" s="189"/>
      <c r="G116" s="188"/>
      <c r="O116" s="4"/>
      <c r="P116" s="336"/>
      <c r="Q116" s="336"/>
      <c r="R116" s="336"/>
    </row>
    <row r="117" spans="1:41" ht="18" customHeight="1">
      <c r="A117" s="201"/>
      <c r="B117" s="876"/>
      <c r="C117" s="876"/>
      <c r="D117" s="876"/>
      <c r="E117" s="199"/>
      <c r="F117" s="189"/>
      <c r="G117" s="188"/>
      <c r="O117" s="4"/>
      <c r="P117" s="336"/>
      <c r="Q117" s="336"/>
      <c r="R117" s="336"/>
    </row>
    <row r="118" spans="1:41" ht="18" customHeight="1">
      <c r="A118" s="188"/>
      <c r="B118" s="876"/>
      <c r="C118" s="876"/>
      <c r="D118" s="876"/>
      <c r="E118" s="199"/>
      <c r="F118" s="189"/>
      <c r="G118" s="188"/>
      <c r="O118" s="348"/>
      <c r="P118" s="350"/>
      <c r="Q118" s="347"/>
      <c r="R118" s="337"/>
    </row>
    <row r="119" spans="1:41" ht="18" customHeight="1">
      <c r="A119" s="188"/>
      <c r="B119" s="876"/>
      <c r="C119" s="876"/>
      <c r="D119" s="876"/>
      <c r="E119" s="199"/>
      <c r="F119" s="189"/>
      <c r="G119" s="188"/>
      <c r="W119" s="870"/>
      <c r="X119" s="870"/>
    </row>
    <row r="120" spans="1:41" ht="18" customHeight="1">
      <c r="A120" s="188"/>
      <c r="B120" s="188"/>
      <c r="C120" s="188"/>
      <c r="D120" s="188"/>
      <c r="E120" s="201"/>
      <c r="F120" s="189"/>
      <c r="G120" s="189"/>
      <c r="Y120" s="338"/>
    </row>
    <row r="121" spans="1:41" ht="40.5" customHeight="1">
      <c r="A121" s="886"/>
      <c r="B121" s="886"/>
      <c r="C121" s="886"/>
      <c r="D121" s="886"/>
      <c r="E121" s="886"/>
      <c r="F121" s="886"/>
      <c r="G121" s="886"/>
      <c r="H121" s="366"/>
      <c r="I121" s="248"/>
      <c r="J121" s="249"/>
      <c r="K121" s="249"/>
      <c r="L121" s="249"/>
      <c r="M121" s="249"/>
      <c r="Q121" s="6"/>
      <c r="Y121" s="338"/>
    </row>
    <row r="122" spans="1:41" ht="18" customHeight="1">
      <c r="A122" s="196"/>
      <c r="B122" s="196"/>
      <c r="C122" s="196"/>
      <c r="D122" s="196"/>
      <c r="E122" s="203"/>
      <c r="F122" s="203"/>
      <c r="G122" s="204"/>
      <c r="P122" s="868"/>
      <c r="Q122" s="868"/>
      <c r="S122" s="869"/>
      <c r="T122" s="869"/>
      <c r="W122" s="870"/>
      <c r="X122" s="870"/>
    </row>
    <row r="123" spans="1:41" ht="66" customHeight="1">
      <c r="A123" s="218"/>
      <c r="B123" s="218"/>
      <c r="C123" s="192"/>
      <c r="D123" s="192"/>
      <c r="E123" s="218"/>
      <c r="F123" s="218"/>
      <c r="G123" s="218"/>
      <c r="P123" s="299"/>
      <c r="Q123" s="299"/>
      <c r="S123" s="299"/>
      <c r="T123" s="299"/>
    </row>
    <row r="124" spans="1:41" ht="18" customHeight="1">
      <c r="A124" s="192"/>
      <c r="B124" s="192"/>
      <c r="C124" s="192"/>
      <c r="D124" s="192"/>
      <c r="E124" s="192"/>
      <c r="F124" s="192"/>
      <c r="G124" s="192"/>
      <c r="P124" s="184"/>
      <c r="Q124" s="184"/>
      <c r="S124" s="184"/>
      <c r="T124" s="184"/>
    </row>
    <row r="125" spans="1:41" s="316" customFormat="1" ht="18" customHeight="1">
      <c r="A125" s="210"/>
      <c r="B125" s="226"/>
      <c r="C125" s="207"/>
      <c r="D125" s="227"/>
      <c r="E125" s="228"/>
      <c r="F125" s="229"/>
      <c r="G125" s="189"/>
      <c r="H125" s="348"/>
      <c r="I125" s="247"/>
      <c r="J125" s="180"/>
      <c r="K125" s="180"/>
      <c r="L125" s="180"/>
      <c r="M125" s="180"/>
      <c r="N125" s="1"/>
      <c r="O125" s="1"/>
      <c r="P125" s="184"/>
      <c r="Q125" s="339"/>
      <c r="R125" s="6"/>
      <c r="S125" s="184"/>
      <c r="T125" s="339"/>
      <c r="U125" s="1"/>
      <c r="V125" s="1"/>
      <c r="W125" s="1"/>
      <c r="X125" s="1"/>
      <c r="Y125" s="1"/>
      <c r="Z125" s="1"/>
      <c r="AA125" s="1"/>
      <c r="AB125" s="180"/>
      <c r="AC125" s="180"/>
      <c r="AD125" s="180"/>
      <c r="AE125" s="180"/>
      <c r="AF125" s="180"/>
      <c r="AG125" s="180"/>
      <c r="AH125" s="180"/>
      <c r="AI125" s="180"/>
      <c r="AJ125" s="180"/>
      <c r="AK125" s="180"/>
      <c r="AL125" s="180"/>
      <c r="AM125" s="180"/>
      <c r="AN125" s="180"/>
      <c r="AO125" s="180"/>
    </row>
    <row r="126" spans="1:41" ht="111" customHeight="1">
      <c r="A126" s="211"/>
      <c r="B126" s="230"/>
      <c r="C126" s="207"/>
      <c r="D126" s="207"/>
      <c r="E126" s="231"/>
      <c r="F126" s="232"/>
      <c r="G126" s="233"/>
      <c r="P126" s="341"/>
      <c r="Q126" s="340"/>
      <c r="S126" s="341"/>
      <c r="T126" s="340"/>
      <c r="W126" s="870"/>
      <c r="X126" s="870"/>
    </row>
    <row r="127" spans="1:41" ht="22.15" customHeight="1">
      <c r="A127" s="211"/>
      <c r="B127" s="234"/>
      <c r="C127" s="207"/>
      <c r="D127" s="207"/>
      <c r="E127" s="235"/>
      <c r="F127" s="236"/>
      <c r="G127" s="189"/>
      <c r="P127" s="343"/>
      <c r="Q127" s="342"/>
      <c r="S127" s="343"/>
      <c r="T127" s="342"/>
    </row>
    <row r="128" spans="1:41" ht="22.15" customHeight="1">
      <c r="A128" s="209"/>
      <c r="B128" s="213"/>
      <c r="C128" s="207"/>
      <c r="D128" s="227"/>
      <c r="E128" s="228"/>
      <c r="F128" s="229"/>
      <c r="G128" s="189"/>
      <c r="P128" s="343"/>
      <c r="Q128" s="342"/>
      <c r="S128" s="343"/>
      <c r="T128" s="342"/>
      <c r="V128" s="331"/>
    </row>
    <row r="129" spans="1:24" ht="22.15" customHeight="1">
      <c r="A129" s="209"/>
      <c r="B129" s="213"/>
      <c r="C129" s="207"/>
      <c r="D129" s="227"/>
      <c r="E129" s="228"/>
      <c r="F129" s="229"/>
      <c r="G129" s="189"/>
      <c r="P129" s="343"/>
      <c r="Q129" s="342"/>
      <c r="S129" s="343"/>
      <c r="T129" s="342"/>
      <c r="V129" s="331"/>
    </row>
    <row r="130" spans="1:24">
      <c r="A130" s="211"/>
      <c r="B130" s="230"/>
      <c r="C130" s="207"/>
      <c r="D130" s="227"/>
      <c r="E130" s="228"/>
      <c r="F130" s="229"/>
      <c r="G130" s="189"/>
      <c r="P130" s="343"/>
      <c r="Q130" s="342"/>
      <c r="S130" s="343"/>
      <c r="T130" s="342"/>
      <c r="V130" s="331"/>
      <c r="W130" s="870"/>
      <c r="X130" s="870"/>
    </row>
    <row r="131" spans="1:24" ht="22.15" customHeight="1">
      <c r="A131" s="211"/>
      <c r="B131" s="234"/>
      <c r="C131" s="207"/>
      <c r="D131" s="227"/>
      <c r="E131" s="228"/>
      <c r="F131" s="229"/>
      <c r="G131" s="233"/>
      <c r="P131" s="343"/>
      <c r="Q131" s="342"/>
      <c r="S131" s="343"/>
      <c r="T131" s="342"/>
      <c r="V131" s="331"/>
    </row>
    <row r="132" spans="1:24" ht="22.15" customHeight="1">
      <c r="A132" s="211"/>
      <c r="B132" s="213"/>
      <c r="C132" s="207"/>
      <c r="D132" s="227"/>
      <c r="E132" s="228"/>
      <c r="F132" s="229"/>
      <c r="G132" s="189"/>
      <c r="P132" s="343"/>
      <c r="Q132" s="342"/>
      <c r="S132" s="343"/>
      <c r="T132" s="342"/>
      <c r="V132" s="331"/>
    </row>
    <row r="133" spans="1:24" ht="22.15" customHeight="1">
      <c r="A133" s="211"/>
      <c r="B133" s="213"/>
      <c r="C133" s="207"/>
      <c r="D133" s="227"/>
      <c r="E133" s="228"/>
      <c r="F133" s="229"/>
      <c r="G133" s="189"/>
      <c r="P133" s="343"/>
      <c r="Q133" s="342"/>
      <c r="S133" s="343"/>
      <c r="T133" s="342"/>
      <c r="V133" s="331"/>
    </row>
    <row r="134" spans="1:24">
      <c r="A134" s="211"/>
      <c r="B134" s="230"/>
      <c r="C134" s="207"/>
      <c r="D134" s="207"/>
      <c r="E134" s="228"/>
      <c r="F134" s="229"/>
      <c r="G134" s="233"/>
      <c r="P134" s="343"/>
      <c r="Q134" s="342"/>
      <c r="S134" s="343"/>
      <c r="T134" s="342"/>
      <c r="V134" s="331"/>
    </row>
    <row r="135" spans="1:24" ht="22.15" customHeight="1">
      <c r="A135" s="211"/>
      <c r="B135" s="234"/>
      <c r="C135" s="207"/>
      <c r="D135" s="207"/>
      <c r="E135" s="237"/>
      <c r="F135" s="229"/>
      <c r="G135" s="238"/>
      <c r="P135" s="343"/>
      <c r="Q135" s="342"/>
      <c r="S135" s="343"/>
      <c r="T135" s="342"/>
      <c r="V135" s="331"/>
    </row>
    <row r="136" spans="1:24" ht="35.1" customHeight="1">
      <c r="A136" s="209"/>
      <c r="B136" s="239"/>
      <c r="C136" s="207"/>
      <c r="D136" s="227"/>
      <c r="E136" s="228"/>
      <c r="F136" s="229"/>
      <c r="G136" s="189"/>
      <c r="N136" s="4"/>
      <c r="P136" s="343"/>
      <c r="Q136" s="342"/>
      <c r="S136" s="343"/>
      <c r="T136" s="342"/>
      <c r="V136" s="331"/>
    </row>
    <row r="137" spans="1:24" ht="22.15" customHeight="1">
      <c r="A137" s="209"/>
      <c r="B137" s="240"/>
      <c r="C137" s="207"/>
      <c r="D137" s="227"/>
      <c r="E137" s="237"/>
      <c r="F137" s="229"/>
      <c r="G137" s="189"/>
      <c r="N137" s="4"/>
      <c r="P137" s="343"/>
      <c r="Q137" s="342"/>
      <c r="S137" s="343"/>
      <c r="T137" s="342"/>
      <c r="V137" s="331"/>
    </row>
    <row r="138" spans="1:24" ht="22.15" customHeight="1">
      <c r="A138" s="209"/>
      <c r="B138" s="240"/>
      <c r="C138" s="207"/>
      <c r="D138" s="227"/>
      <c r="E138" s="237"/>
      <c r="F138" s="229"/>
      <c r="G138" s="189"/>
      <c r="N138" s="4"/>
      <c r="P138" s="343"/>
      <c r="Q138" s="342"/>
      <c r="S138" s="343"/>
      <c r="T138" s="342"/>
      <c r="V138" s="331"/>
    </row>
    <row r="139" spans="1:24" ht="24" customHeight="1">
      <c r="A139" s="210"/>
      <c r="B139" s="214"/>
      <c r="C139" s="207"/>
      <c r="D139" s="227"/>
      <c r="E139" s="228"/>
      <c r="F139" s="229"/>
      <c r="G139" s="189"/>
      <c r="J139" s="180"/>
      <c r="K139" s="180"/>
      <c r="L139" s="180"/>
      <c r="M139" s="180"/>
      <c r="N139" s="1"/>
      <c r="O139" s="1"/>
      <c r="P139" s="343"/>
      <c r="Q139" s="342"/>
      <c r="R139" s="6"/>
      <c r="S139" s="343"/>
      <c r="T139" s="342"/>
      <c r="U139" s="1"/>
      <c r="V139" s="6"/>
    </row>
    <row r="140" spans="1:24" ht="24" customHeight="1">
      <c r="A140" s="209"/>
      <c r="B140" s="241"/>
      <c r="C140" s="207"/>
      <c r="D140" s="227"/>
      <c r="E140" s="228"/>
      <c r="F140" s="229"/>
      <c r="G140" s="189"/>
      <c r="P140" s="343"/>
      <c r="Q140" s="342"/>
      <c r="S140" s="343"/>
      <c r="T140" s="342"/>
      <c r="V140" s="331"/>
    </row>
    <row r="141" spans="1:24" ht="24" customHeight="1">
      <c r="A141" s="211"/>
      <c r="B141" s="206"/>
      <c r="C141" s="207"/>
      <c r="D141" s="227"/>
      <c r="E141" s="228"/>
      <c r="F141" s="229"/>
      <c r="G141" s="189"/>
      <c r="P141" s="343"/>
      <c r="Q141" s="342"/>
      <c r="S141" s="343"/>
      <c r="T141" s="342"/>
      <c r="V141" s="331"/>
    </row>
    <row r="142" spans="1:24" ht="24" customHeight="1">
      <c r="A142" s="209"/>
      <c r="B142" s="240"/>
      <c r="C142" s="207"/>
      <c r="D142" s="227"/>
      <c r="E142" s="237"/>
      <c r="F142" s="229"/>
      <c r="G142" s="189"/>
      <c r="P142" s="343"/>
      <c r="Q142" s="342"/>
      <c r="S142" s="343"/>
      <c r="T142" s="342"/>
      <c r="V142" s="331"/>
    </row>
    <row r="143" spans="1:24" ht="24" customHeight="1">
      <c r="A143" s="210"/>
      <c r="B143" s="226"/>
      <c r="C143" s="207"/>
      <c r="D143" s="227"/>
      <c r="E143" s="228"/>
      <c r="F143" s="229"/>
      <c r="G143" s="189"/>
      <c r="J143" s="180"/>
      <c r="K143" s="180"/>
      <c r="L143" s="180"/>
      <c r="M143" s="180"/>
      <c r="N143" s="1"/>
      <c r="O143" s="1"/>
      <c r="P143" s="343"/>
      <c r="Q143" s="344"/>
      <c r="R143" s="6"/>
      <c r="S143" s="343"/>
      <c r="T143" s="344"/>
      <c r="U143" s="1"/>
      <c r="V143" s="6"/>
    </row>
    <row r="144" spans="1:24" ht="35.1" customHeight="1">
      <c r="A144" s="211"/>
      <c r="B144" s="206"/>
      <c r="C144" s="207"/>
      <c r="D144" s="207"/>
      <c r="E144" s="237"/>
      <c r="F144" s="229"/>
      <c r="G144" s="238"/>
      <c r="P144" s="343"/>
      <c r="Q144" s="344"/>
      <c r="S144" s="343"/>
      <c r="T144" s="344"/>
      <c r="V144" s="331"/>
    </row>
    <row r="145" spans="1:22" ht="24" customHeight="1">
      <c r="A145" s="211"/>
      <c r="B145" s="206"/>
      <c r="C145" s="209"/>
      <c r="D145" s="227"/>
      <c r="E145" s="237"/>
      <c r="F145" s="229"/>
      <c r="G145" s="189"/>
      <c r="P145" s="343"/>
      <c r="Q145" s="342"/>
      <c r="S145" s="343"/>
      <c r="T145" s="342"/>
      <c r="V145" s="331"/>
    </row>
    <row r="146" spans="1:22" ht="24" customHeight="1">
      <c r="A146" s="209"/>
      <c r="B146" s="206"/>
      <c r="C146" s="209"/>
      <c r="D146" s="227"/>
      <c r="E146" s="237"/>
      <c r="F146" s="229"/>
      <c r="G146" s="189"/>
      <c r="P146" s="343"/>
      <c r="Q146" s="342"/>
      <c r="S146" s="343"/>
      <c r="T146" s="342"/>
      <c r="V146" s="331"/>
    </row>
    <row r="147" spans="1:22" ht="24" customHeight="1">
      <c r="A147" s="209"/>
      <c r="B147" s="206"/>
      <c r="C147" s="209"/>
      <c r="D147" s="227"/>
      <c r="E147" s="237"/>
      <c r="F147" s="229"/>
      <c r="G147" s="189"/>
      <c r="P147" s="343"/>
      <c r="Q147" s="342"/>
      <c r="S147" s="343"/>
      <c r="T147" s="342"/>
      <c r="V147" s="331"/>
    </row>
    <row r="148" spans="1:22" ht="24" customHeight="1">
      <c r="A148" s="209"/>
      <c r="B148" s="206"/>
      <c r="C148" s="209"/>
      <c r="D148" s="227"/>
      <c r="E148" s="237"/>
      <c r="F148" s="229"/>
      <c r="G148" s="189"/>
      <c r="P148" s="343"/>
      <c r="Q148" s="342"/>
      <c r="S148" s="343"/>
      <c r="T148" s="342"/>
      <c r="V148" s="331"/>
    </row>
    <row r="149" spans="1:22" ht="24" customHeight="1">
      <c r="A149" s="209"/>
      <c r="B149" s="206"/>
      <c r="C149" s="209"/>
      <c r="D149" s="227"/>
      <c r="E149" s="237"/>
      <c r="F149" s="229"/>
      <c r="G149" s="189"/>
      <c r="P149" s="343"/>
      <c r="Q149" s="342"/>
      <c r="S149" s="343"/>
      <c r="T149" s="342"/>
      <c r="V149" s="331"/>
    </row>
    <row r="150" spans="1:22" ht="24" customHeight="1">
      <c r="A150" s="209"/>
      <c r="B150" s="206"/>
      <c r="C150" s="209"/>
      <c r="D150" s="227"/>
      <c r="E150" s="237"/>
      <c r="F150" s="229"/>
      <c r="G150" s="189"/>
      <c r="P150" s="343"/>
      <c r="Q150" s="342"/>
      <c r="S150" s="343"/>
      <c r="T150" s="342"/>
      <c r="V150" s="331"/>
    </row>
    <row r="151" spans="1:22" ht="24" customHeight="1">
      <c r="A151" s="209"/>
      <c r="B151" s="206"/>
      <c r="C151" s="209"/>
      <c r="D151" s="227"/>
      <c r="E151" s="237"/>
      <c r="F151" s="229"/>
      <c r="G151" s="189"/>
      <c r="P151" s="343"/>
      <c r="Q151" s="342"/>
      <c r="S151" s="343"/>
      <c r="T151" s="342"/>
      <c r="V151" s="331"/>
    </row>
    <row r="152" spans="1:22" ht="35.1" customHeight="1">
      <c r="A152" s="210"/>
      <c r="B152" s="226"/>
      <c r="C152" s="207"/>
      <c r="D152" s="227"/>
      <c r="E152" s="228"/>
      <c r="F152" s="229"/>
      <c r="G152" s="189"/>
      <c r="P152" s="343"/>
      <c r="Q152" s="344"/>
      <c r="S152" s="343"/>
      <c r="T152" s="344"/>
      <c r="V152" s="331"/>
    </row>
    <row r="153" spans="1:22" ht="24" customHeight="1">
      <c r="A153" s="211"/>
      <c r="B153" s="212"/>
      <c r="C153" s="207"/>
      <c r="D153" s="227"/>
      <c r="E153" s="237"/>
      <c r="F153" s="229"/>
      <c r="G153" s="238"/>
      <c r="P153" s="343"/>
      <c r="Q153" s="344"/>
      <c r="S153" s="343"/>
      <c r="T153" s="344"/>
      <c r="V153" s="331"/>
    </row>
    <row r="154" spans="1:22" ht="24" customHeight="1">
      <c r="A154" s="211"/>
      <c r="B154" s="206"/>
      <c r="C154" s="209"/>
      <c r="D154" s="212"/>
      <c r="E154" s="237"/>
      <c r="F154" s="229"/>
      <c r="G154" s="189"/>
      <c r="P154" s="343"/>
      <c r="Q154" s="342"/>
      <c r="S154" s="343"/>
      <c r="T154" s="342"/>
      <c r="V154" s="331"/>
    </row>
    <row r="155" spans="1:22" ht="35.1" customHeight="1">
      <c r="A155" s="211"/>
      <c r="B155" s="226"/>
      <c r="C155" s="207"/>
      <c r="D155" s="227"/>
      <c r="E155" s="228"/>
      <c r="F155" s="229"/>
      <c r="G155" s="189"/>
      <c r="P155" s="343"/>
      <c r="Q155" s="342"/>
      <c r="S155" s="343"/>
      <c r="T155" s="342"/>
      <c r="V155" s="331"/>
    </row>
    <row r="156" spans="1:22" ht="24" customHeight="1">
      <c r="A156" s="210"/>
      <c r="B156" s="208"/>
      <c r="C156" s="209"/>
      <c r="D156" s="227"/>
      <c r="E156" s="229"/>
      <c r="F156" s="229"/>
      <c r="G156" s="189"/>
      <c r="P156" s="343"/>
      <c r="Q156" s="342"/>
      <c r="S156" s="343"/>
      <c r="T156" s="342"/>
      <c r="V156" s="331"/>
    </row>
    <row r="157" spans="1:22" ht="24" customHeight="1">
      <c r="A157" s="210"/>
      <c r="B157" s="208"/>
      <c r="C157" s="209"/>
      <c r="D157" s="227"/>
      <c r="E157" s="228"/>
      <c r="F157" s="229"/>
      <c r="G157" s="189"/>
      <c r="P157" s="343"/>
      <c r="Q157" s="342"/>
      <c r="S157" s="343"/>
      <c r="T157" s="342"/>
      <c r="V157" s="331"/>
    </row>
    <row r="158" spans="1:22" ht="24" customHeight="1">
      <c r="A158" s="210"/>
      <c r="B158" s="208"/>
      <c r="C158" s="209"/>
      <c r="D158" s="227"/>
      <c r="E158" s="229"/>
      <c r="F158" s="229"/>
      <c r="G158" s="189"/>
      <c r="P158" s="343"/>
      <c r="Q158" s="342"/>
      <c r="S158" s="343"/>
      <c r="T158" s="342"/>
      <c r="V158" s="331"/>
    </row>
    <row r="159" spans="1:22" ht="24" customHeight="1">
      <c r="A159" s="210"/>
      <c r="B159" s="208"/>
      <c r="C159" s="209"/>
      <c r="D159" s="227"/>
      <c r="E159" s="229"/>
      <c r="F159" s="229"/>
      <c r="G159" s="189"/>
      <c r="P159" s="343"/>
      <c r="Q159" s="342"/>
      <c r="S159" s="343"/>
      <c r="T159" s="342"/>
      <c r="V159" s="331"/>
    </row>
    <row r="160" spans="1:22" ht="35.1" customHeight="1">
      <c r="A160" s="210"/>
      <c r="B160" s="213"/>
      <c r="C160" s="209"/>
      <c r="D160" s="227"/>
      <c r="E160" s="229"/>
      <c r="F160" s="229"/>
      <c r="G160" s="189"/>
      <c r="P160" s="343"/>
      <c r="Q160" s="342"/>
      <c r="S160" s="343"/>
      <c r="T160" s="342"/>
      <c r="V160" s="331"/>
    </row>
    <row r="161" spans="1:22" ht="30" customHeight="1">
      <c r="A161" s="210"/>
      <c r="B161" s="206"/>
      <c r="C161" s="209"/>
      <c r="D161" s="227"/>
      <c r="E161" s="229"/>
      <c r="F161" s="229"/>
      <c r="G161" s="189"/>
      <c r="P161" s="343"/>
      <c r="Q161" s="342"/>
      <c r="S161" s="343"/>
      <c r="T161" s="342"/>
      <c r="V161" s="331"/>
    </row>
    <row r="162" spans="1:22" ht="26.1" customHeight="1">
      <c r="A162" s="210"/>
      <c r="B162" s="226"/>
      <c r="C162" s="207"/>
      <c r="D162" s="227"/>
      <c r="E162" s="228"/>
      <c r="F162" s="229"/>
      <c r="G162" s="189"/>
      <c r="J162" s="180"/>
      <c r="K162" s="180"/>
      <c r="L162" s="180"/>
      <c r="M162" s="180"/>
      <c r="N162" s="1"/>
      <c r="O162" s="1"/>
      <c r="P162" s="343"/>
      <c r="Q162" s="342"/>
      <c r="R162" s="6"/>
      <c r="S162" s="343"/>
      <c r="T162" s="342"/>
      <c r="U162" s="1"/>
      <c r="V162" s="6"/>
    </row>
    <row r="163" spans="1:22" ht="30" customHeight="1">
      <c r="A163" s="211"/>
      <c r="B163" s="208"/>
      <c r="C163" s="209"/>
      <c r="D163" s="242"/>
      <c r="E163" s="229"/>
      <c r="F163" s="229"/>
      <c r="G163" s="189"/>
      <c r="P163" s="343"/>
      <c r="Q163" s="342"/>
      <c r="S163" s="343"/>
      <c r="T163" s="342"/>
      <c r="V163" s="331"/>
    </row>
    <row r="164" spans="1:22" ht="30" customHeight="1">
      <c r="A164" s="211"/>
      <c r="B164" s="208"/>
      <c r="C164" s="209"/>
      <c r="D164" s="242"/>
      <c r="E164" s="229"/>
      <c r="F164" s="229"/>
      <c r="G164" s="189"/>
      <c r="P164" s="343"/>
      <c r="Q164" s="342"/>
      <c r="S164" s="343"/>
      <c r="T164" s="342"/>
      <c r="V164" s="331"/>
    </row>
    <row r="165" spans="1:22" ht="30" customHeight="1">
      <c r="A165" s="211"/>
      <c r="B165" s="208"/>
      <c r="C165" s="209"/>
      <c r="D165" s="242"/>
      <c r="E165" s="229"/>
      <c r="F165" s="229"/>
      <c r="G165" s="189"/>
      <c r="P165" s="343"/>
      <c r="Q165" s="342"/>
      <c r="S165" s="343"/>
      <c r="T165" s="342"/>
      <c r="V165" s="331"/>
    </row>
    <row r="166" spans="1:22" ht="30" customHeight="1">
      <c r="A166" s="211"/>
      <c r="B166" s="208"/>
      <c r="C166" s="209"/>
      <c r="D166" s="242"/>
      <c r="E166" s="229"/>
      <c r="F166" s="229"/>
      <c r="G166" s="189"/>
      <c r="P166" s="343"/>
      <c r="Q166" s="342"/>
      <c r="S166" s="343"/>
      <c r="T166" s="342"/>
      <c r="V166" s="331"/>
    </row>
    <row r="167" spans="1:22" ht="33" customHeight="1">
      <c r="A167" s="243"/>
      <c r="B167" s="226"/>
      <c r="C167" s="207"/>
      <c r="D167" s="227"/>
      <c r="E167" s="228"/>
      <c r="F167" s="229"/>
      <c r="G167" s="189"/>
      <c r="P167" s="343"/>
      <c r="Q167" s="342"/>
      <c r="S167" s="343"/>
      <c r="T167" s="342"/>
      <c r="V167" s="331"/>
    </row>
    <row r="168" spans="1:22" ht="24" customHeight="1">
      <c r="A168" s="244"/>
      <c r="B168" s="208"/>
      <c r="C168" s="244"/>
      <c r="D168" s="245"/>
      <c r="E168" s="229"/>
      <c r="F168" s="229"/>
      <c r="G168" s="189"/>
      <c r="P168" s="343"/>
      <c r="Q168" s="342"/>
      <c r="S168" s="343"/>
      <c r="T168" s="342"/>
      <c r="V168" s="331"/>
    </row>
    <row r="169" spans="1:22" ht="24" customHeight="1">
      <c r="A169" s="244"/>
      <c r="B169" s="208"/>
      <c r="C169" s="244"/>
      <c r="D169" s="245"/>
      <c r="E169" s="229"/>
      <c r="F169" s="229"/>
      <c r="G169" s="189"/>
      <c r="P169" s="343"/>
      <c r="Q169" s="342"/>
      <c r="S169" s="343"/>
      <c r="T169" s="342"/>
      <c r="V169" s="331"/>
    </row>
    <row r="170" spans="1:22" ht="24" customHeight="1">
      <c r="A170" s="244"/>
      <c r="B170" s="208"/>
      <c r="C170" s="244"/>
      <c r="D170" s="245"/>
      <c r="E170" s="229"/>
      <c r="F170" s="229"/>
      <c r="G170" s="189"/>
      <c r="P170" s="343"/>
      <c r="Q170" s="342"/>
      <c r="S170" s="343"/>
      <c r="T170" s="342"/>
      <c r="V170" s="331"/>
    </row>
    <row r="171" spans="1:22" ht="24" customHeight="1">
      <c r="A171" s="244"/>
      <c r="B171" s="208"/>
      <c r="C171" s="244"/>
      <c r="D171" s="245"/>
      <c r="E171" s="229"/>
      <c r="F171" s="229"/>
      <c r="G171" s="189"/>
      <c r="P171" s="343"/>
      <c r="Q171" s="342"/>
      <c r="S171" s="343"/>
      <c r="T171" s="342"/>
      <c r="V171" s="331"/>
    </row>
    <row r="172" spans="1:22" ht="24" customHeight="1">
      <c r="A172" s="244"/>
      <c r="B172" s="208"/>
      <c r="C172" s="244"/>
      <c r="D172" s="245"/>
      <c r="E172" s="229"/>
      <c r="F172" s="229"/>
      <c r="G172" s="189"/>
      <c r="P172" s="343"/>
      <c r="Q172" s="342"/>
      <c r="S172" s="343"/>
      <c r="T172" s="342"/>
      <c r="V172" s="331"/>
    </row>
    <row r="173" spans="1:22" ht="26.1" customHeight="1">
      <c r="A173" s="209"/>
      <c r="B173" s="887"/>
      <c r="C173" s="887"/>
      <c r="D173" s="887"/>
      <c r="E173" s="229"/>
      <c r="F173" s="229"/>
      <c r="G173" s="189"/>
      <c r="I173" s="247"/>
      <c r="J173" s="180"/>
      <c r="K173" s="180"/>
      <c r="L173" s="180"/>
      <c r="M173" s="180"/>
      <c r="N173" s="1"/>
      <c r="O173" s="1"/>
      <c r="P173" s="88"/>
      <c r="Q173" s="342"/>
      <c r="R173" s="6"/>
      <c r="S173" s="88"/>
      <c r="T173" s="342"/>
      <c r="U173" s="1"/>
      <c r="V173" s="6"/>
    </row>
    <row r="174" spans="1:22" ht="26.1" customHeight="1">
      <c r="A174" s="244"/>
      <c r="B174" s="888"/>
      <c r="C174" s="888"/>
      <c r="D174" s="888"/>
      <c r="E174" s="229"/>
      <c r="F174" s="229"/>
      <c r="G174" s="189"/>
      <c r="I174" s="247"/>
      <c r="J174" s="180"/>
      <c r="K174" s="180"/>
      <c r="L174" s="180"/>
      <c r="M174" s="180"/>
      <c r="N174" s="1"/>
      <c r="O174" s="1"/>
      <c r="P174" s="88"/>
      <c r="Q174" s="342"/>
      <c r="R174" s="6"/>
      <c r="S174" s="88"/>
      <c r="T174" s="342"/>
      <c r="U174" s="1"/>
      <c r="V174" s="1"/>
    </row>
    <row r="175" spans="1:22" ht="26.1" customHeight="1">
      <c r="A175" s="244"/>
      <c r="B175" s="885"/>
      <c r="C175" s="885"/>
      <c r="D175" s="885"/>
      <c r="E175" s="229"/>
      <c r="F175" s="229"/>
      <c r="G175" s="189"/>
      <c r="I175" s="247"/>
      <c r="J175" s="180"/>
      <c r="K175" s="180"/>
      <c r="L175" s="180"/>
      <c r="M175" s="180"/>
      <c r="N175" s="1"/>
      <c r="O175" s="1"/>
      <c r="P175" s="88"/>
      <c r="Q175" s="342"/>
      <c r="R175" s="6"/>
      <c r="S175" s="88"/>
      <c r="T175" s="342"/>
      <c r="U175" s="1"/>
      <c r="V175" s="346"/>
    </row>
    <row r="176" spans="1:22">
      <c r="A176" s="196"/>
      <c r="B176" s="196"/>
      <c r="C176" s="196"/>
      <c r="D176" s="196"/>
      <c r="E176" s="189"/>
      <c r="F176" s="189"/>
      <c r="G176" s="189"/>
    </row>
    <row r="177" spans="1:7">
      <c r="A177" s="196"/>
      <c r="B177" s="196"/>
      <c r="C177" s="196"/>
      <c r="D177" s="196"/>
      <c r="E177" s="189"/>
      <c r="F177" s="189"/>
      <c r="G177" s="189"/>
    </row>
    <row r="178" spans="1:7">
      <c r="A178" s="196"/>
      <c r="B178" s="196"/>
      <c r="C178" s="196"/>
      <c r="D178" s="196"/>
      <c r="E178" s="189"/>
      <c r="F178" s="189"/>
      <c r="G178" s="189"/>
    </row>
    <row r="179" spans="1:7">
      <c r="A179" s="196"/>
      <c r="B179" s="196"/>
      <c r="C179" s="196"/>
      <c r="D179" s="196"/>
      <c r="E179" s="189"/>
      <c r="F179" s="189"/>
      <c r="G179" s="189"/>
    </row>
    <row r="180" spans="1:7">
      <c r="A180" s="196"/>
      <c r="B180" s="196"/>
      <c r="C180" s="196"/>
      <c r="D180" s="196"/>
      <c r="E180" s="189"/>
      <c r="F180" s="189"/>
      <c r="G180" s="189"/>
    </row>
    <row r="181" spans="1:7">
      <c r="A181" s="196"/>
      <c r="B181" s="196"/>
      <c r="C181" s="196"/>
      <c r="D181" s="196"/>
      <c r="E181" s="189"/>
      <c r="F181" s="189"/>
      <c r="G181" s="189"/>
    </row>
    <row r="182" spans="1:7">
      <c r="A182" s="196"/>
      <c r="B182" s="196"/>
      <c r="C182" s="196"/>
      <c r="D182" s="196"/>
      <c r="E182" s="189"/>
      <c r="F182" s="189"/>
      <c r="G182" s="189"/>
    </row>
    <row r="183" spans="1:7">
      <c r="A183" s="196"/>
      <c r="B183" s="196"/>
      <c r="C183" s="196"/>
      <c r="D183" s="196"/>
      <c r="E183" s="189"/>
      <c r="F183" s="189"/>
      <c r="G183" s="189"/>
    </row>
  </sheetData>
  <customSheetViews>
    <customSheetView guid="{987A3FAC-920D-4C0C-8129-D8F4AFD7E477}"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8" type="noConversion"/>
  <conditionalFormatting sqref="E30:E72 G55 G59:G60">
    <cfRule type="cellIs" dxfId="29" priority="2" stopIfTrue="1" operator="equal">
      <formula>"a"</formula>
    </cfRule>
  </conditionalFormatting>
  <conditionalFormatting sqref="E30:E72">
    <cfRule type="expression" dxfId="28" priority="1" stopIfTrue="1">
      <formula>D30&gt;0</formula>
    </cfRule>
  </conditionalFormatting>
  <conditionalFormatting sqref="E135 G135 E142 Q143:Q144 T143:T144 G144 E144:E151 Q152:Q153 T152:T153 G153 E153:E154">
    <cfRule type="cellIs" dxfId="27" priority="4" stopIfTrue="1" operator="equal">
      <formula>"a"</formula>
    </cfRule>
  </conditionalFormatting>
  <conditionalFormatting sqref="G17:G72 G128:G129 G132:G133 G136:G138 G141:G142 G145:G151 G154 G156:G161 G163:G166 G168:G172">
    <cfRule type="expression" dxfId="26" priority="5" stopIfTrue="1">
      <formula>E17=""</formula>
    </cfRule>
  </conditionalFormatting>
  <conditionalFormatting sqref="Q17:Q73 T17:T73 Q127:Q138 T127:T138 Q141:Q142 T141:T142 Q145:Q151 T145:T151 Q154 T154 Q156:Q166 T156:T166 Q168:Q172 T168:T172">
    <cfRule type="cellIs" dxfId="25"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67" customWidth="1"/>
    <col min="2" max="2" width="32.625" style="354" customWidth="1"/>
    <col min="3" max="3" width="7.625" style="353" customWidth="1"/>
    <col min="4" max="4" width="9.625" style="353" customWidth="1"/>
    <col min="5" max="6" width="17.625" style="353" customWidth="1"/>
    <col min="7" max="7" width="9" style="180"/>
    <col min="8" max="10" width="9" style="315"/>
    <col min="11" max="11" width="9" style="315" hidden="1" customWidth="1"/>
    <col min="12" max="13" width="17.625" style="315" hidden="1" customWidth="1"/>
    <col min="14" max="14" width="9" style="316" hidden="1" customWidth="1"/>
    <col min="15" max="15" width="15.625" style="315" hidden="1" customWidth="1"/>
    <col min="16" max="16" width="17.125" style="315" hidden="1" customWidth="1"/>
    <col min="17" max="17" width="9" style="315" hidden="1" customWidth="1"/>
    <col min="18" max="37" width="9" style="79"/>
    <col min="38" max="16384" width="9" style="315"/>
  </cols>
  <sheetData>
    <row r="1" spans="1:41" s="316" customFormat="1" ht="18" customHeight="1">
      <c r="A1" s="58" t="str">
        <f>Cover!B3</f>
        <v xml:space="preserve">CC/NT/W-MISC/DOM/T00/25/07704	
</v>
      </c>
      <c r="B1" s="59"/>
      <c r="C1" s="60"/>
      <c r="D1" s="60"/>
      <c r="E1" s="7"/>
      <c r="F1" s="8" t="s">
        <v>128</v>
      </c>
      <c r="G1" s="180"/>
      <c r="H1" s="1"/>
      <c r="I1" s="1"/>
      <c r="J1" s="1"/>
      <c r="K1" s="1"/>
      <c r="L1" s="1"/>
      <c r="M1" s="1"/>
      <c r="N1" s="1"/>
      <c r="O1" s="1"/>
      <c r="P1" s="1"/>
      <c r="Q1" s="1"/>
      <c r="R1" s="180"/>
      <c r="S1" s="180"/>
      <c r="T1" s="180"/>
      <c r="U1" s="180"/>
      <c r="V1" s="180"/>
      <c r="W1" s="180"/>
      <c r="X1" s="180"/>
      <c r="Y1" s="180"/>
      <c r="Z1" s="180"/>
      <c r="AA1" s="180"/>
      <c r="AB1" s="180"/>
      <c r="AC1" s="180"/>
      <c r="AD1" s="180"/>
      <c r="AE1" s="180"/>
      <c r="AF1" s="180"/>
      <c r="AG1" s="180"/>
      <c r="AH1" s="180"/>
      <c r="AI1" s="180"/>
      <c r="AJ1" s="180"/>
      <c r="AK1" s="180"/>
      <c r="AL1" s="1"/>
      <c r="AM1" s="1"/>
      <c r="AN1" s="1"/>
      <c r="AO1" s="1"/>
    </row>
    <row r="2" spans="1:41" s="316" customFormat="1" ht="15" customHeight="1">
      <c r="A2" s="4"/>
      <c r="B2" s="13"/>
      <c r="C2" s="6"/>
      <c r="D2" s="6"/>
      <c r="E2" s="1"/>
      <c r="F2" s="1"/>
      <c r="G2" s="180"/>
      <c r="H2" s="1"/>
      <c r="I2" s="1"/>
      <c r="J2" s="1"/>
      <c r="K2" s="1"/>
      <c r="L2" s="1"/>
      <c r="M2" s="1"/>
      <c r="N2" s="1"/>
      <c r="O2" s="1"/>
      <c r="P2" s="1"/>
      <c r="Q2" s="1"/>
      <c r="R2" s="180"/>
      <c r="S2" s="180"/>
      <c r="T2" s="180"/>
      <c r="U2" s="180"/>
      <c r="V2" s="180"/>
      <c r="W2" s="180"/>
      <c r="X2" s="180"/>
      <c r="Y2" s="180"/>
      <c r="Z2" s="180"/>
      <c r="AA2" s="180"/>
      <c r="AB2" s="180"/>
      <c r="AC2" s="180"/>
      <c r="AD2" s="180"/>
      <c r="AE2" s="180"/>
      <c r="AF2" s="180"/>
      <c r="AG2" s="180"/>
      <c r="AH2" s="180"/>
      <c r="AI2" s="180"/>
      <c r="AJ2" s="180"/>
      <c r="AK2" s="180"/>
      <c r="AL2" s="1"/>
      <c r="AM2" s="1"/>
      <c r="AN2" s="1"/>
      <c r="AO2" s="1"/>
    </row>
    <row r="3" spans="1:41" s="316" customFormat="1" ht="50.25" customHeight="1">
      <c r="A3" s="871" t="str">
        <f>Cover!$B$2</f>
        <v>APPOINTMENT OF ADVANCED METERING INFRASTRUCTURE (AMI) SERVICE PROVIDER FOR SMART PREPAID METERING IN ELECTRICITY DEPARTMENT OF ANDAMAN &amp; NICOBAR ISLANDS ADMINISTRATION (EDANA) ON DBFOOT BASIS.</v>
      </c>
      <c r="B3" s="871"/>
      <c r="C3" s="871"/>
      <c r="D3" s="871"/>
      <c r="E3" s="871"/>
      <c r="F3" s="871"/>
      <c r="G3" s="352"/>
      <c r="H3" s="368"/>
      <c r="I3" s="247"/>
      <c r="J3" s="180"/>
      <c r="K3" s="180" t="s">
        <v>129</v>
      </c>
      <c r="L3" s="180"/>
      <c r="M3" s="180">
        <f>IF(ISERROR(#REF!/('Sch-3'!#REF!+'Sch-3'!#REF!+'Sch-3'!D14)),0,#REF!/( 'Sch-3'!#REF!+'Sch-3'!#REF!+'Sch-3'!D14))</f>
        <v>0</v>
      </c>
      <c r="N3" s="180"/>
      <c r="O3" s="185"/>
      <c r="P3" s="186"/>
      <c r="Q3" s="186"/>
      <c r="R3" s="186"/>
      <c r="S3" s="180"/>
      <c r="T3" s="185"/>
      <c r="U3" s="180"/>
      <c r="V3" s="180"/>
      <c r="W3" s="889"/>
      <c r="X3" s="889"/>
      <c r="Y3" s="180"/>
      <c r="Z3" s="180"/>
      <c r="AA3" s="180"/>
      <c r="AB3" s="180"/>
      <c r="AC3" s="180"/>
      <c r="AD3" s="180"/>
      <c r="AE3" s="180"/>
      <c r="AF3" s="180"/>
      <c r="AG3" s="180"/>
      <c r="AH3" s="180"/>
      <c r="AI3" s="180"/>
      <c r="AJ3" s="180"/>
      <c r="AK3" s="180"/>
      <c r="AL3" s="180"/>
      <c r="AM3" s="180"/>
      <c r="AN3" s="180"/>
      <c r="AO3" s="180"/>
    </row>
    <row r="4" spans="1:41" s="316" customFormat="1" ht="22.15" customHeight="1">
      <c r="A4" s="872" t="s">
        <v>130</v>
      </c>
      <c r="B4" s="872"/>
      <c r="C4" s="872"/>
      <c r="D4" s="872"/>
      <c r="E4" s="872"/>
      <c r="F4" s="872"/>
      <c r="G4" s="187"/>
      <c r="H4" s="1"/>
      <c r="I4" s="1"/>
      <c r="J4" s="1"/>
      <c r="K4" s="4" t="s">
        <v>131</v>
      </c>
      <c r="L4" s="1"/>
      <c r="M4" s="298" t="e">
        <f>#REF!</f>
        <v>#REF!</v>
      </c>
      <c r="N4" s="1"/>
      <c r="O4" s="1"/>
      <c r="P4" s="1"/>
      <c r="Q4" s="1"/>
      <c r="R4" s="180"/>
      <c r="S4" s="180"/>
      <c r="T4" s="180"/>
      <c r="U4" s="180"/>
      <c r="V4" s="180"/>
      <c r="W4" s="180"/>
      <c r="X4" s="180"/>
      <c r="Y4" s="180"/>
      <c r="Z4" s="180"/>
      <c r="AA4" s="180"/>
      <c r="AB4" s="180"/>
      <c r="AC4" s="180"/>
      <c r="AD4" s="180"/>
      <c r="AE4" s="180"/>
      <c r="AF4" s="180"/>
      <c r="AG4" s="180"/>
      <c r="AH4" s="180"/>
      <c r="AI4" s="180"/>
      <c r="AJ4" s="180"/>
      <c r="AK4" s="180"/>
      <c r="AL4" s="1"/>
      <c r="AM4" s="1"/>
      <c r="AN4" s="1"/>
      <c r="AO4" s="1"/>
    </row>
    <row r="5" spans="1:41" s="316" customFormat="1" ht="15" customHeight="1">
      <c r="A5" s="768"/>
      <c r="B5" s="441"/>
      <c r="C5" s="3"/>
      <c r="D5" s="3"/>
      <c r="E5" s="3"/>
      <c r="F5" s="1"/>
      <c r="G5" s="180"/>
      <c r="H5" s="1"/>
      <c r="I5" s="1"/>
      <c r="J5" s="1"/>
      <c r="K5" s="4" t="s">
        <v>132</v>
      </c>
      <c r="L5" s="1"/>
      <c r="M5" s="298">
        <f>IF(ISERROR(#REF!/#REF!),0,#REF! /#REF!)</f>
        <v>0</v>
      </c>
      <c r="N5" s="1"/>
      <c r="O5" s="1"/>
      <c r="P5" s="1"/>
      <c r="Q5" s="1"/>
      <c r="R5" s="180"/>
      <c r="S5" s="180"/>
      <c r="T5" s="180"/>
      <c r="U5" s="180"/>
      <c r="V5" s="180"/>
      <c r="W5" s="180"/>
      <c r="X5" s="180"/>
      <c r="Y5" s="180"/>
      <c r="Z5" s="180"/>
      <c r="AA5" s="180"/>
      <c r="AB5" s="180"/>
      <c r="AC5" s="180"/>
      <c r="AD5" s="180"/>
      <c r="AE5" s="180"/>
      <c r="AF5" s="180"/>
      <c r="AG5" s="180"/>
      <c r="AH5" s="180"/>
      <c r="AI5" s="180"/>
      <c r="AJ5" s="180"/>
      <c r="AK5" s="180"/>
      <c r="AL5" s="1"/>
      <c r="AM5" s="1"/>
      <c r="AN5" s="1"/>
      <c r="AO5" s="1"/>
    </row>
    <row r="6" spans="1:41" s="316" customFormat="1" ht="18" customHeight="1">
      <c r="A6" s="31" t="e">
        <f>#REF!</f>
        <v>#REF!</v>
      </c>
      <c r="B6" s="32"/>
      <c r="C6" s="32"/>
      <c r="D6" s="32"/>
      <c r="E6" s="66" t="s">
        <v>80</v>
      </c>
      <c r="F6" s="1"/>
      <c r="G6" s="188"/>
      <c r="H6" s="1"/>
      <c r="I6" s="1"/>
      <c r="J6" s="1"/>
      <c r="K6" s="4" t="s">
        <v>133</v>
      </c>
      <c r="L6" s="1"/>
      <c r="M6" s="298" t="e">
        <f>#REF!</f>
        <v>#REF!</v>
      </c>
      <c r="N6" s="1"/>
      <c r="O6" s="1"/>
      <c r="P6" s="1"/>
      <c r="Q6" s="1"/>
      <c r="R6" s="180"/>
      <c r="S6" s="180"/>
      <c r="T6" s="180"/>
      <c r="U6" s="180"/>
      <c r="V6" s="180"/>
      <c r="W6" s="180"/>
      <c r="X6" s="180"/>
      <c r="Y6" s="180"/>
      <c r="Z6" s="180"/>
      <c r="AA6" s="180"/>
      <c r="AB6" s="180"/>
      <c r="AC6" s="180"/>
      <c r="AD6" s="180"/>
      <c r="AE6" s="180"/>
      <c r="AF6" s="180"/>
      <c r="AG6" s="180"/>
      <c r="AH6" s="180"/>
      <c r="AI6" s="180"/>
      <c r="AJ6" s="180"/>
      <c r="AK6" s="180"/>
      <c r="AL6" s="1"/>
      <c r="AM6" s="1"/>
      <c r="AN6" s="1"/>
      <c r="AO6" s="1"/>
    </row>
    <row r="7" spans="1:41" s="316" customFormat="1" ht="36" customHeight="1">
      <c r="A7" s="890" t="e">
        <f>#REF!</f>
        <v>#REF!</v>
      </c>
      <c r="B7" s="890"/>
      <c r="C7" s="890"/>
      <c r="D7" s="890"/>
      <c r="E7" s="296" t="e">
        <f>#REF!</f>
        <v>#REF!</v>
      </c>
      <c r="F7" s="1"/>
      <c r="G7" s="188"/>
      <c r="H7" s="1"/>
      <c r="I7" s="1"/>
      <c r="J7" s="1"/>
      <c r="K7" s="4" t="s">
        <v>134</v>
      </c>
      <c r="L7" s="1"/>
      <c r="M7" s="298" t="e">
        <f>SUM(M3:M6)</f>
        <v>#REF!</v>
      </c>
      <c r="N7" s="1"/>
      <c r="O7" s="1"/>
      <c r="P7" s="1"/>
      <c r="Q7" s="1"/>
      <c r="R7" s="180"/>
      <c r="S7" s="180"/>
      <c r="T7" s="180"/>
      <c r="U7" s="180"/>
      <c r="V7" s="180"/>
      <c r="W7" s="180"/>
      <c r="X7" s="180"/>
      <c r="Y7" s="180"/>
      <c r="Z7" s="180"/>
      <c r="AA7" s="180"/>
      <c r="AB7" s="180"/>
      <c r="AC7" s="180"/>
      <c r="AD7" s="180"/>
      <c r="AE7" s="180"/>
      <c r="AF7" s="180"/>
      <c r="AG7" s="180"/>
      <c r="AH7" s="180"/>
      <c r="AI7" s="180"/>
      <c r="AJ7" s="180"/>
      <c r="AK7" s="180"/>
      <c r="AL7" s="1"/>
      <c r="AM7" s="1"/>
      <c r="AN7" s="1"/>
      <c r="AO7" s="1"/>
    </row>
    <row r="8" spans="1:41" s="316" customFormat="1" ht="18" customHeight="1">
      <c r="A8" s="31" t="s">
        <v>82</v>
      </c>
      <c r="B8" s="891" t="e">
        <f xml:space="preserve"> IF(#REF!=0, "",#REF!)</f>
        <v>#REF!</v>
      </c>
      <c r="C8" s="891"/>
      <c r="D8" s="891"/>
      <c r="E8" s="296" t="e">
        <f>#REF!</f>
        <v>#REF!</v>
      </c>
      <c r="F8" s="1"/>
      <c r="G8" s="188"/>
      <c r="H8" s="1"/>
      <c r="I8" s="1"/>
      <c r="J8" s="1"/>
      <c r="K8" s="1"/>
      <c r="L8" s="1"/>
      <c r="M8" s="1"/>
      <c r="N8" s="1"/>
      <c r="O8" s="1"/>
      <c r="P8" s="1"/>
      <c r="Q8" s="1"/>
      <c r="R8" s="180"/>
      <c r="S8" s="180"/>
      <c r="T8" s="180"/>
      <c r="U8" s="180"/>
      <c r="V8" s="180"/>
      <c r="W8" s="180"/>
      <c r="X8" s="180"/>
      <c r="Y8" s="180"/>
      <c r="Z8" s="180"/>
      <c r="AA8" s="180"/>
      <c r="AB8" s="180"/>
      <c r="AC8" s="180"/>
      <c r="AD8" s="180"/>
      <c r="AE8" s="180"/>
      <c r="AF8" s="180"/>
      <c r="AG8" s="180"/>
      <c r="AH8" s="180"/>
      <c r="AI8" s="180"/>
      <c r="AJ8" s="180"/>
      <c r="AK8" s="180"/>
      <c r="AL8" s="1"/>
      <c r="AM8" s="1"/>
      <c r="AN8" s="1"/>
      <c r="AO8" s="1"/>
    </row>
    <row r="9" spans="1:41" s="316" customFormat="1" ht="18" customHeight="1">
      <c r="A9" s="31" t="s">
        <v>84</v>
      </c>
      <c r="B9" s="891" t="e">
        <f xml:space="preserve"> IF(#REF!=0, "",#REF!)</f>
        <v>#REF!</v>
      </c>
      <c r="C9" s="891"/>
      <c r="D9" s="891"/>
      <c r="E9" s="296" t="e">
        <f>#REF!</f>
        <v>#REF!</v>
      </c>
      <c r="F9" s="1"/>
      <c r="G9" s="188"/>
      <c r="H9" s="1"/>
      <c r="I9" s="1"/>
      <c r="J9" s="1"/>
      <c r="K9" s="1"/>
      <c r="L9" s="1"/>
      <c r="M9" s="1"/>
      <c r="N9" s="1"/>
      <c r="O9" s="1"/>
      <c r="P9" s="1"/>
      <c r="Q9" s="1"/>
      <c r="R9" s="180"/>
      <c r="S9" s="180"/>
      <c r="T9" s="180"/>
      <c r="U9" s="180"/>
      <c r="V9" s="180"/>
      <c r="W9" s="180"/>
      <c r="X9" s="180"/>
      <c r="Y9" s="180"/>
      <c r="Z9" s="180"/>
      <c r="AA9" s="180"/>
      <c r="AB9" s="180"/>
      <c r="AC9" s="180"/>
      <c r="AD9" s="180"/>
      <c r="AE9" s="180"/>
      <c r="AF9" s="180"/>
      <c r="AG9" s="180"/>
      <c r="AH9" s="180"/>
      <c r="AI9" s="180"/>
      <c r="AJ9" s="180"/>
      <c r="AK9" s="180"/>
      <c r="AL9" s="1"/>
      <c r="AM9" s="1"/>
      <c r="AN9" s="1"/>
      <c r="AO9" s="1"/>
    </row>
    <row r="10" spans="1:41" s="316" customFormat="1" ht="18" customHeight="1">
      <c r="A10" s="32"/>
      <c r="B10" s="891" t="e">
        <f xml:space="preserve"> IF(#REF!=0, "",#REF!)</f>
        <v>#REF!</v>
      </c>
      <c r="C10" s="891"/>
      <c r="D10" s="891"/>
      <c r="E10" s="296" t="e">
        <f>#REF!</f>
        <v>#REF!</v>
      </c>
      <c r="F10" s="1"/>
      <c r="G10" s="188"/>
      <c r="H10" s="1"/>
      <c r="I10" s="1"/>
      <c r="J10" s="1"/>
      <c r="K10" s="4" t="s">
        <v>135</v>
      </c>
      <c r="L10" s="1"/>
      <c r="M10" s="298" t="e">
        <f>#REF!</f>
        <v>#REF!</v>
      </c>
      <c r="N10" s="1"/>
      <c r="O10" s="1"/>
      <c r="P10" s="1"/>
      <c r="Q10" s="1"/>
      <c r="R10" s="180"/>
      <c r="S10" s="180"/>
      <c r="T10" s="180"/>
      <c r="U10" s="180"/>
      <c r="V10" s="180"/>
      <c r="W10" s="180"/>
      <c r="X10" s="180"/>
      <c r="Y10" s="180"/>
      <c r="Z10" s="180"/>
      <c r="AA10" s="180"/>
      <c r="AB10" s="180"/>
      <c r="AC10" s="180"/>
      <c r="AD10" s="180"/>
      <c r="AE10" s="180"/>
      <c r="AF10" s="180"/>
      <c r="AG10" s="180"/>
      <c r="AH10" s="180"/>
      <c r="AI10" s="180"/>
      <c r="AJ10" s="180"/>
      <c r="AK10" s="180"/>
      <c r="AL10" s="1"/>
      <c r="AM10" s="1"/>
      <c r="AN10" s="1"/>
      <c r="AO10" s="1"/>
    </row>
    <row r="11" spans="1:41" s="316" customFormat="1" ht="18" customHeight="1">
      <c r="A11" s="32"/>
      <c r="B11" s="891" t="e">
        <f xml:space="preserve"> IF(#REF!=0, "",#REF!)</f>
        <v>#REF!</v>
      </c>
      <c r="C11" s="891"/>
      <c r="D11" s="891"/>
      <c r="E11" s="296" t="e">
        <f>#REF!</f>
        <v>#REF!</v>
      </c>
      <c r="F11" s="1"/>
      <c r="G11" s="188"/>
      <c r="H11" s="1"/>
      <c r="I11" s="1"/>
      <c r="J11" s="1"/>
      <c r="K11" s="4"/>
      <c r="L11" s="1"/>
      <c r="M11" s="298"/>
      <c r="N11" s="1"/>
      <c r="O11" s="1"/>
      <c r="P11" s="1"/>
      <c r="Q11" s="1"/>
      <c r="R11" s="180"/>
      <c r="S11" s="180"/>
      <c r="T11" s="180"/>
      <c r="U11" s="180"/>
      <c r="V11" s="180"/>
      <c r="W11" s="180"/>
      <c r="X11" s="180"/>
      <c r="Y11" s="180"/>
      <c r="Z11" s="180"/>
      <c r="AA11" s="180"/>
      <c r="AB11" s="180"/>
      <c r="AC11" s="180"/>
      <c r="AD11" s="180"/>
      <c r="AE11" s="180"/>
      <c r="AF11" s="180"/>
      <c r="AG11" s="180"/>
      <c r="AH11" s="180"/>
      <c r="AI11" s="180"/>
      <c r="AJ11" s="180"/>
      <c r="AK11" s="180"/>
      <c r="AL11" s="1"/>
      <c r="AM11" s="1"/>
      <c r="AN11" s="1"/>
      <c r="AO11" s="1"/>
    </row>
    <row r="12" spans="1:41" s="316" customFormat="1" ht="18" customHeight="1">
      <c r="A12" s="32"/>
      <c r="B12" s="762"/>
      <c r="C12" s="762"/>
      <c r="D12" s="762"/>
      <c r="E12" s="296"/>
      <c r="F12" s="1"/>
      <c r="G12" s="188"/>
      <c r="H12" s="1"/>
      <c r="I12" s="1"/>
      <c r="J12" s="1"/>
      <c r="K12" s="4"/>
      <c r="L12" s="1"/>
      <c r="M12" s="298"/>
      <c r="N12" s="1"/>
      <c r="O12" s="1"/>
      <c r="P12" s="1"/>
      <c r="Q12" s="1"/>
      <c r="R12" s="180"/>
      <c r="S12" s="180"/>
      <c r="T12" s="180"/>
      <c r="U12" s="180"/>
      <c r="V12" s="180"/>
      <c r="W12" s="180"/>
      <c r="X12" s="180"/>
      <c r="Y12" s="180"/>
      <c r="Z12" s="180"/>
      <c r="AA12" s="180"/>
      <c r="AB12" s="180"/>
      <c r="AC12" s="180"/>
      <c r="AD12" s="180"/>
      <c r="AE12" s="180"/>
      <c r="AF12" s="180"/>
      <c r="AG12" s="180"/>
      <c r="AH12" s="180"/>
      <c r="AI12" s="180"/>
      <c r="AJ12" s="180"/>
      <c r="AK12" s="180"/>
      <c r="AL12" s="1"/>
      <c r="AM12" s="1"/>
      <c r="AN12" s="1"/>
      <c r="AO12" s="1"/>
    </row>
    <row r="13" spans="1:41" s="316" customFormat="1" ht="18" customHeight="1">
      <c r="A13" s="32"/>
      <c r="B13" s="31"/>
      <c r="C13" s="31"/>
      <c r="D13" s="31"/>
      <c r="E13" s="31"/>
      <c r="F13" s="8" t="s">
        <v>88</v>
      </c>
      <c r="G13" s="189"/>
      <c r="H13" s="1"/>
      <c r="I13" s="1"/>
      <c r="J13" s="1"/>
      <c r="K13" s="1"/>
      <c r="L13" s="869" t="s">
        <v>136</v>
      </c>
      <c r="M13" s="869"/>
      <c r="N13" s="6" t="s">
        <v>122</v>
      </c>
      <c r="O13" s="869" t="s">
        <v>137</v>
      </c>
      <c r="P13" s="869"/>
      <c r="Q13" s="1"/>
      <c r="R13" s="180"/>
      <c r="S13" s="180"/>
      <c r="T13" s="180"/>
      <c r="U13" s="180"/>
      <c r="V13" s="180"/>
      <c r="W13" s="180"/>
      <c r="X13" s="180"/>
      <c r="Y13" s="180"/>
      <c r="Z13" s="180"/>
      <c r="AA13" s="180"/>
      <c r="AB13" s="180"/>
      <c r="AC13" s="180"/>
      <c r="AD13" s="180"/>
      <c r="AE13" s="180"/>
      <c r="AF13" s="180"/>
      <c r="AG13" s="180"/>
      <c r="AH13" s="180"/>
      <c r="AI13" s="180"/>
      <c r="AJ13" s="180"/>
      <c r="AK13" s="180"/>
      <c r="AL13" s="1"/>
      <c r="AM13" s="1"/>
      <c r="AN13" s="1"/>
      <c r="AO13" s="1"/>
    </row>
    <row r="14" spans="1:41" s="316" customFormat="1" ht="43.5" customHeight="1">
      <c r="A14" s="14" t="s">
        <v>90</v>
      </c>
      <c r="B14" s="14" t="s">
        <v>126</v>
      </c>
      <c r="C14" s="71" t="s">
        <v>94</v>
      </c>
      <c r="D14" s="71" t="s">
        <v>127</v>
      </c>
      <c r="E14" s="72" t="s">
        <v>138</v>
      </c>
      <c r="F14" s="72" t="s">
        <v>139</v>
      </c>
      <c r="G14" s="180"/>
      <c r="H14" s="1"/>
      <c r="I14" s="1"/>
      <c r="J14" s="1"/>
      <c r="K14" s="1"/>
      <c r="L14" s="295" t="s">
        <v>138</v>
      </c>
      <c r="M14" s="295" t="s">
        <v>139</v>
      </c>
      <c r="N14" s="6"/>
      <c r="O14" s="295" t="s">
        <v>138</v>
      </c>
      <c r="P14" s="295" t="s">
        <v>139</v>
      </c>
      <c r="Q14" s="1"/>
      <c r="R14" s="180"/>
      <c r="S14" s="180"/>
      <c r="T14" s="180"/>
      <c r="U14" s="180"/>
      <c r="V14" s="180"/>
      <c r="W14" s="180"/>
      <c r="X14" s="180"/>
      <c r="Y14" s="180"/>
      <c r="Z14" s="180"/>
      <c r="AA14" s="180"/>
      <c r="AB14" s="180"/>
      <c r="AC14" s="180"/>
      <c r="AD14" s="180"/>
      <c r="AE14" s="180"/>
      <c r="AF14" s="180"/>
      <c r="AG14" s="180"/>
      <c r="AH14" s="180"/>
      <c r="AI14" s="180"/>
      <c r="AJ14" s="180"/>
      <c r="AK14" s="180"/>
      <c r="AL14" s="1"/>
      <c r="AM14" s="1"/>
      <c r="AN14" s="1"/>
      <c r="AO14" s="1"/>
    </row>
    <row r="15" spans="1:41" s="316" customFormat="1" ht="18" customHeight="1">
      <c r="A15" s="9">
        <v>1</v>
      </c>
      <c r="B15" s="9">
        <v>2</v>
      </c>
      <c r="C15" s="9">
        <v>3</v>
      </c>
      <c r="D15" s="9">
        <v>4</v>
      </c>
      <c r="E15" s="9">
        <v>5</v>
      </c>
      <c r="F15" s="9" t="s">
        <v>115</v>
      </c>
      <c r="G15" s="191"/>
      <c r="H15" s="1"/>
      <c r="I15" s="1"/>
      <c r="J15" s="1"/>
      <c r="K15" s="1"/>
      <c r="L15" s="184">
        <v>5</v>
      </c>
      <c r="M15" s="184" t="s">
        <v>115</v>
      </c>
      <c r="N15" s="6"/>
      <c r="O15" s="184">
        <v>5</v>
      </c>
      <c r="P15" s="184" t="s">
        <v>115</v>
      </c>
      <c r="Q15" s="1"/>
      <c r="R15" s="180"/>
      <c r="S15" s="180"/>
      <c r="T15" s="180"/>
      <c r="U15" s="180"/>
      <c r="V15" s="180"/>
      <c r="W15" s="180"/>
      <c r="X15" s="180"/>
      <c r="Y15" s="180"/>
      <c r="Z15" s="180"/>
      <c r="AA15" s="180"/>
      <c r="AB15" s="180"/>
      <c r="AC15" s="180"/>
      <c r="AD15" s="180"/>
      <c r="AE15" s="180"/>
      <c r="AF15" s="180"/>
      <c r="AG15" s="180"/>
      <c r="AH15" s="180"/>
      <c r="AI15" s="180"/>
      <c r="AJ15" s="180"/>
      <c r="AK15" s="180"/>
      <c r="AL15" s="1"/>
      <c r="AM15" s="1"/>
      <c r="AN15" s="1"/>
      <c r="AO15" s="1"/>
    </row>
    <row r="16" spans="1:41" s="429" customFormat="1">
      <c r="A16" s="473" t="e">
        <f>#REF!</f>
        <v>#REF!</v>
      </c>
      <c r="B16" s="473" t="e">
        <f>#REF!</f>
        <v>#REF!</v>
      </c>
      <c r="C16" s="473"/>
      <c r="D16" s="473"/>
      <c r="E16" s="379"/>
      <c r="F16" s="379"/>
      <c r="G16" s="431"/>
    </row>
    <row r="17" spans="1:7" s="430" customFormat="1" ht="21" customHeight="1">
      <c r="A17" s="473" t="e">
        <f>#REF!</f>
        <v>#REF!</v>
      </c>
      <c r="B17" s="473" t="e">
        <f>#REF!</f>
        <v>#REF!</v>
      </c>
      <c r="C17" s="473" t="e">
        <f>#REF!</f>
        <v>#REF!</v>
      </c>
      <c r="D17" s="473" t="e">
        <f>#REF!</f>
        <v>#REF!</v>
      </c>
      <c r="E17" s="379" t="e">
        <f>#REF!</f>
        <v>#REF!</v>
      </c>
      <c r="F17" s="379" t="e">
        <f t="shared" ref="F17:F54" si="0">IF(E17=0, "Included", IF(ISERROR(D17*E17), E17, D17*E17))</f>
        <v>#REF!</v>
      </c>
      <c r="G17" s="432"/>
    </row>
    <row r="18" spans="1:7" s="430" customFormat="1" ht="21" customHeight="1">
      <c r="A18" s="473"/>
      <c r="B18" s="473"/>
      <c r="C18" s="473"/>
      <c r="D18" s="473"/>
      <c r="E18" s="379"/>
      <c r="F18" s="379"/>
      <c r="G18" s="432"/>
    </row>
    <row r="19" spans="1:7" s="430" customFormat="1" ht="21" customHeight="1">
      <c r="A19" s="473" t="e">
        <f>#REF!</f>
        <v>#REF!</v>
      </c>
      <c r="B19" s="473" t="e">
        <f>#REF!</f>
        <v>#REF!</v>
      </c>
      <c r="C19" s="473" t="e">
        <f>#REF!</f>
        <v>#REF!</v>
      </c>
      <c r="D19" s="473" t="e">
        <f>#REF!</f>
        <v>#REF!</v>
      </c>
      <c r="E19" s="379" t="e">
        <f>#REF!</f>
        <v>#REF!</v>
      </c>
      <c r="F19" s="379" t="e">
        <f t="shared" si="0"/>
        <v>#REF!</v>
      </c>
      <c r="G19" s="432"/>
    </row>
    <row r="20" spans="1:7" s="429" customFormat="1" ht="67.5" customHeight="1">
      <c r="A20" s="473"/>
      <c r="B20" s="473"/>
      <c r="C20" s="473"/>
      <c r="D20" s="473"/>
      <c r="E20" s="379"/>
      <c r="F20" s="379"/>
      <c r="G20" s="431"/>
    </row>
    <row r="21" spans="1:7" s="430" customFormat="1" ht="21" customHeight="1">
      <c r="A21" s="473" t="e">
        <f>#REF!</f>
        <v>#REF!</v>
      </c>
      <c r="B21" s="473" t="e">
        <f>#REF!</f>
        <v>#REF!</v>
      </c>
      <c r="C21" s="473"/>
      <c r="D21" s="473"/>
      <c r="E21" s="379"/>
      <c r="F21" s="379"/>
      <c r="G21" s="432"/>
    </row>
    <row r="22" spans="1:7" s="430" customFormat="1" ht="21" customHeight="1">
      <c r="A22" s="473" t="e">
        <f>#REF!</f>
        <v>#REF!</v>
      </c>
      <c r="B22" s="473" t="e">
        <f>#REF!</f>
        <v>#REF!</v>
      </c>
      <c r="C22" s="473" t="e">
        <f>#REF!</f>
        <v>#REF!</v>
      </c>
      <c r="D22" s="473" t="e">
        <f>#REF!</f>
        <v>#REF!</v>
      </c>
      <c r="E22" s="379" t="e">
        <f>#REF!</f>
        <v>#REF!</v>
      </c>
      <c r="F22" s="379" t="e">
        <f t="shared" si="0"/>
        <v>#REF!</v>
      </c>
      <c r="G22" s="432"/>
    </row>
    <row r="23" spans="1:7" s="430" customFormat="1" ht="21" customHeight="1">
      <c r="A23" s="473" t="e">
        <f>#REF!</f>
        <v>#REF!</v>
      </c>
      <c r="B23" s="473" t="e">
        <f>#REF!</f>
        <v>#REF!</v>
      </c>
      <c r="C23" s="473" t="e">
        <f>#REF!</f>
        <v>#REF!</v>
      </c>
      <c r="D23" s="473" t="e">
        <f>#REF!</f>
        <v>#REF!</v>
      </c>
      <c r="E23" s="379" t="e">
        <f>#REF!</f>
        <v>#REF!</v>
      </c>
      <c r="F23" s="379" t="e">
        <f t="shared" si="0"/>
        <v>#REF!</v>
      </c>
      <c r="G23" s="432"/>
    </row>
    <row r="24" spans="1:7" s="429" customFormat="1">
      <c r="A24" s="473"/>
      <c r="B24" s="473"/>
      <c r="C24" s="473"/>
      <c r="D24" s="473"/>
      <c r="E24" s="379"/>
      <c r="F24" s="379"/>
      <c r="G24" s="431"/>
    </row>
    <row r="25" spans="1:7" s="430" customFormat="1" ht="19.5" customHeight="1">
      <c r="A25" s="473" t="e">
        <f>#REF!</f>
        <v>#REF!</v>
      </c>
      <c r="B25" s="473" t="e">
        <f>#REF!</f>
        <v>#REF!</v>
      </c>
      <c r="C25" s="473"/>
      <c r="D25" s="473"/>
      <c r="E25" s="379"/>
      <c r="F25" s="379"/>
      <c r="G25" s="432"/>
    </row>
    <row r="26" spans="1:7" s="430" customFormat="1" ht="18.75" customHeight="1">
      <c r="A26" s="473" t="e">
        <f>#REF!</f>
        <v>#REF!</v>
      </c>
      <c r="B26" s="473" t="e">
        <f>#REF!</f>
        <v>#REF!</v>
      </c>
      <c r="C26" s="473" t="e">
        <f>#REF!</f>
        <v>#REF!</v>
      </c>
      <c r="D26" s="473" t="e">
        <f>#REF!</f>
        <v>#REF!</v>
      </c>
      <c r="E26" s="379" t="e">
        <f>#REF!</f>
        <v>#REF!</v>
      </c>
      <c r="F26" s="379" t="e">
        <f t="shared" si="0"/>
        <v>#REF!</v>
      </c>
      <c r="G26" s="432"/>
    </row>
    <row r="27" spans="1:7" s="429" customFormat="1" ht="21.75" customHeight="1">
      <c r="A27" s="473" t="e">
        <f>#REF!</f>
        <v>#REF!</v>
      </c>
      <c r="B27" s="473" t="e">
        <f>#REF!</f>
        <v>#REF!</v>
      </c>
      <c r="C27" s="473" t="e">
        <f>#REF!</f>
        <v>#REF!</v>
      </c>
      <c r="D27" s="473" t="e">
        <f>#REF!</f>
        <v>#REF!</v>
      </c>
      <c r="E27" s="379" t="e">
        <f>#REF!</f>
        <v>#REF!</v>
      </c>
      <c r="F27" s="379" t="e">
        <f t="shared" si="0"/>
        <v>#REF!</v>
      </c>
      <c r="G27" s="431"/>
    </row>
    <row r="28" spans="1:7" s="430" customFormat="1" ht="17.25" customHeight="1">
      <c r="A28" s="473" t="e">
        <f>#REF!</f>
        <v>#REF!</v>
      </c>
      <c r="B28" s="473" t="e">
        <f>#REF!</f>
        <v>#REF!</v>
      </c>
      <c r="C28" s="473" t="e">
        <f>#REF!</f>
        <v>#REF!</v>
      </c>
      <c r="D28" s="473" t="e">
        <f>#REF!</f>
        <v>#REF!</v>
      </c>
      <c r="E28" s="379" t="e">
        <f>#REF!</f>
        <v>#REF!</v>
      </c>
      <c r="F28" s="379" t="e">
        <f t="shared" si="0"/>
        <v>#REF!</v>
      </c>
      <c r="G28" s="432"/>
    </row>
    <row r="29" spans="1:7" s="430" customFormat="1" ht="17.25" customHeight="1">
      <c r="A29" s="473" t="e">
        <f>#REF!</f>
        <v>#REF!</v>
      </c>
      <c r="B29" s="473" t="e">
        <f>#REF!</f>
        <v>#REF!</v>
      </c>
      <c r="C29" s="473" t="e">
        <f>#REF!</f>
        <v>#REF!</v>
      </c>
      <c r="D29" s="473" t="e">
        <f>#REF!</f>
        <v>#REF!</v>
      </c>
      <c r="E29" s="379" t="e">
        <f>#REF!</f>
        <v>#REF!</v>
      </c>
      <c r="F29" s="379" t="e">
        <f t="shared" si="0"/>
        <v>#REF!</v>
      </c>
      <c r="G29" s="432"/>
    </row>
    <row r="30" spans="1:7" s="430" customFormat="1" ht="17.25" customHeight="1">
      <c r="A30" s="473" t="e">
        <f>#REF!</f>
        <v>#REF!</v>
      </c>
      <c r="B30" s="473" t="e">
        <f>#REF!</f>
        <v>#REF!</v>
      </c>
      <c r="C30" s="473" t="e">
        <f>#REF!</f>
        <v>#REF!</v>
      </c>
      <c r="D30" s="473" t="e">
        <f>#REF!</f>
        <v>#REF!</v>
      </c>
      <c r="E30" s="379" t="e">
        <f>#REF!</f>
        <v>#REF!</v>
      </c>
      <c r="F30" s="379" t="e">
        <f t="shared" si="0"/>
        <v>#REF!</v>
      </c>
      <c r="G30" s="432"/>
    </row>
    <row r="31" spans="1:7" s="430" customFormat="1" ht="17.25" customHeight="1">
      <c r="A31" s="473" t="e">
        <f>#REF!</f>
        <v>#REF!</v>
      </c>
      <c r="B31" s="473" t="e">
        <f>#REF!</f>
        <v>#REF!</v>
      </c>
      <c r="C31" s="473" t="e">
        <f>#REF!</f>
        <v>#REF!</v>
      </c>
      <c r="D31" s="473" t="e">
        <f>#REF!</f>
        <v>#REF!</v>
      </c>
      <c r="E31" s="379" t="e">
        <f>#REF!</f>
        <v>#REF!</v>
      </c>
      <c r="F31" s="379" t="e">
        <f t="shared" si="0"/>
        <v>#REF!</v>
      </c>
      <c r="G31" s="432"/>
    </row>
    <row r="32" spans="1:7" s="430" customFormat="1" ht="17.25" customHeight="1">
      <c r="A32" s="473"/>
      <c r="B32" s="473"/>
      <c r="C32" s="473"/>
      <c r="D32" s="473"/>
      <c r="E32" s="379"/>
      <c r="F32" s="379"/>
      <c r="G32" s="432"/>
    </row>
    <row r="33" spans="1:7" s="430" customFormat="1" ht="17.25" customHeight="1">
      <c r="A33" s="473" t="e">
        <f>#REF!</f>
        <v>#REF!</v>
      </c>
      <c r="B33" s="473" t="e">
        <f>#REF!</f>
        <v>#REF!</v>
      </c>
      <c r="C33" s="473"/>
      <c r="D33" s="473"/>
      <c r="E33" s="379"/>
      <c r="F33" s="379"/>
      <c r="G33" s="432"/>
    </row>
    <row r="34" spans="1:7" s="430" customFormat="1" ht="17.25" customHeight="1">
      <c r="A34" s="473" t="e">
        <f>#REF!</f>
        <v>#REF!</v>
      </c>
      <c r="B34" s="473" t="e">
        <f>#REF!</f>
        <v>#REF!</v>
      </c>
      <c r="C34" s="473" t="e">
        <f>#REF!</f>
        <v>#REF!</v>
      </c>
      <c r="D34" s="473" t="e">
        <f>#REF!</f>
        <v>#REF!</v>
      </c>
      <c r="E34" s="379" t="e">
        <f>#REF!</f>
        <v>#REF!</v>
      </c>
      <c r="F34" s="379" t="e">
        <f t="shared" si="0"/>
        <v>#REF!</v>
      </c>
      <c r="G34" s="432"/>
    </row>
    <row r="35" spans="1:7" s="430" customFormat="1" ht="17.25" customHeight="1">
      <c r="A35" s="473"/>
      <c r="B35" s="473"/>
      <c r="C35" s="473"/>
      <c r="D35" s="473"/>
      <c r="E35" s="379"/>
      <c r="F35" s="379"/>
      <c r="G35" s="432"/>
    </row>
    <row r="36" spans="1:7" s="430" customFormat="1" ht="17.25" customHeight="1">
      <c r="A36" s="473" t="e">
        <f>#REF!</f>
        <v>#REF!</v>
      </c>
      <c r="B36" s="473" t="e">
        <f>#REF!</f>
        <v>#REF!</v>
      </c>
      <c r="C36" s="473"/>
      <c r="D36" s="473"/>
      <c r="E36" s="379"/>
      <c r="F36" s="379"/>
      <c r="G36" s="432"/>
    </row>
    <row r="37" spans="1:7" s="430" customFormat="1" ht="17.25" customHeight="1">
      <c r="A37" s="473" t="e">
        <f>#REF!</f>
        <v>#REF!</v>
      </c>
      <c r="B37" s="473" t="e">
        <f>#REF!</f>
        <v>#REF!</v>
      </c>
      <c r="C37" s="473" t="e">
        <f>#REF!</f>
        <v>#REF!</v>
      </c>
      <c r="D37" s="473" t="e">
        <f>#REF!</f>
        <v>#REF!</v>
      </c>
      <c r="E37" s="379" t="e">
        <f>#REF!</f>
        <v>#REF!</v>
      </c>
      <c r="F37" s="379" t="e">
        <f t="shared" si="0"/>
        <v>#REF!</v>
      </c>
      <c r="G37" s="432"/>
    </row>
    <row r="38" spans="1:7" s="430" customFormat="1" ht="17.25" customHeight="1">
      <c r="A38" s="473" t="e">
        <f>#REF!</f>
        <v>#REF!</v>
      </c>
      <c r="B38" s="473" t="e">
        <f>#REF!</f>
        <v>#REF!</v>
      </c>
      <c r="C38" s="473" t="e">
        <f>#REF!</f>
        <v>#REF!</v>
      </c>
      <c r="D38" s="473" t="e">
        <f>#REF!</f>
        <v>#REF!</v>
      </c>
      <c r="E38" s="379" t="e">
        <f>#REF!</f>
        <v>#REF!</v>
      </c>
      <c r="F38" s="379" t="e">
        <f t="shared" si="0"/>
        <v>#REF!</v>
      </c>
      <c r="G38" s="432"/>
    </row>
    <row r="39" spans="1:7" s="430" customFormat="1" ht="17.25" customHeight="1">
      <c r="A39" s="473" t="e">
        <f>#REF!</f>
        <v>#REF!</v>
      </c>
      <c r="B39" s="473" t="e">
        <f>#REF!</f>
        <v>#REF!</v>
      </c>
      <c r="C39" s="473" t="e">
        <f>#REF!</f>
        <v>#REF!</v>
      </c>
      <c r="D39" s="473" t="e">
        <f>#REF!</f>
        <v>#REF!</v>
      </c>
      <c r="E39" s="379" t="e">
        <f>#REF!</f>
        <v>#REF!</v>
      </c>
      <c r="F39" s="379" t="e">
        <f t="shared" si="0"/>
        <v>#REF!</v>
      </c>
      <c r="G39" s="432"/>
    </row>
    <row r="40" spans="1:7" s="430" customFormat="1" ht="17.25" customHeight="1">
      <c r="A40" s="473" t="e">
        <f>#REF!</f>
        <v>#REF!</v>
      </c>
      <c r="B40" s="473" t="e">
        <f>#REF!</f>
        <v>#REF!</v>
      </c>
      <c r="C40" s="473" t="e">
        <f>#REF!</f>
        <v>#REF!</v>
      </c>
      <c r="D40" s="473" t="e">
        <f>#REF!</f>
        <v>#REF!</v>
      </c>
      <c r="E40" s="379" t="e">
        <f>#REF!</f>
        <v>#REF!</v>
      </c>
      <c r="F40" s="379" t="e">
        <f t="shared" si="0"/>
        <v>#REF!</v>
      </c>
      <c r="G40" s="432"/>
    </row>
    <row r="41" spans="1:7" s="430" customFormat="1" ht="17.25" customHeight="1">
      <c r="A41" s="473"/>
      <c r="B41" s="473"/>
      <c r="C41" s="473"/>
      <c r="D41" s="473"/>
      <c r="E41" s="379"/>
      <c r="F41" s="379"/>
      <c r="G41" s="432"/>
    </row>
    <row r="42" spans="1:7" s="430" customFormat="1" ht="17.25" customHeight="1">
      <c r="A42" s="473" t="e">
        <f>#REF!</f>
        <v>#REF!</v>
      </c>
      <c r="B42" s="473" t="e">
        <f>#REF!</f>
        <v>#REF!</v>
      </c>
      <c r="C42" s="473"/>
      <c r="D42" s="473"/>
      <c r="E42" s="379"/>
      <c r="F42" s="379"/>
      <c r="G42" s="432"/>
    </row>
    <row r="43" spans="1:7" s="430" customFormat="1" ht="17.25" customHeight="1">
      <c r="A43" s="473" t="e">
        <f>#REF!</f>
        <v>#REF!</v>
      </c>
      <c r="B43" s="473" t="e">
        <f>#REF!</f>
        <v>#REF!</v>
      </c>
      <c r="C43" s="473" t="e">
        <f>#REF!</f>
        <v>#REF!</v>
      </c>
      <c r="D43" s="473" t="e">
        <f>#REF!</f>
        <v>#REF!</v>
      </c>
      <c r="E43" s="379" t="e">
        <f>#REF!</f>
        <v>#REF!</v>
      </c>
      <c r="F43" s="379" t="e">
        <f t="shared" si="0"/>
        <v>#REF!</v>
      </c>
      <c r="G43" s="432"/>
    </row>
    <row r="44" spans="1:7" s="430" customFormat="1" ht="17.25" customHeight="1">
      <c r="A44" s="473" t="e">
        <f>#REF!</f>
        <v>#REF!</v>
      </c>
      <c r="B44" s="473" t="e">
        <f>#REF!</f>
        <v>#REF!</v>
      </c>
      <c r="C44" s="473" t="e">
        <f>#REF!</f>
        <v>#REF!</v>
      </c>
      <c r="D44" s="473" t="e">
        <f>#REF!</f>
        <v>#REF!</v>
      </c>
      <c r="E44" s="379" t="e">
        <f>#REF!</f>
        <v>#REF!</v>
      </c>
      <c r="F44" s="379" t="e">
        <f t="shared" si="0"/>
        <v>#REF!</v>
      </c>
      <c r="G44" s="432"/>
    </row>
    <row r="45" spans="1:7" s="430" customFormat="1" ht="17.25" customHeight="1">
      <c r="A45" s="473" t="e">
        <f>#REF!</f>
        <v>#REF!</v>
      </c>
      <c r="B45" s="473" t="e">
        <f>#REF!</f>
        <v>#REF!</v>
      </c>
      <c r="C45" s="473" t="e">
        <f>#REF!</f>
        <v>#REF!</v>
      </c>
      <c r="D45" s="473" t="e">
        <f>#REF!</f>
        <v>#REF!</v>
      </c>
      <c r="E45" s="379" t="e">
        <f>#REF!</f>
        <v>#REF!</v>
      </c>
      <c r="F45" s="379" t="e">
        <f t="shared" si="0"/>
        <v>#REF!</v>
      </c>
      <c r="G45" s="432"/>
    </row>
    <row r="46" spans="1:7" s="430" customFormat="1" ht="17.25" customHeight="1">
      <c r="A46" s="473" t="e">
        <f>#REF!</f>
        <v>#REF!</v>
      </c>
      <c r="B46" s="473" t="e">
        <f>#REF!</f>
        <v>#REF!</v>
      </c>
      <c r="C46" s="473" t="e">
        <f>#REF!</f>
        <v>#REF!</v>
      </c>
      <c r="D46" s="473" t="e">
        <f>#REF!</f>
        <v>#REF!</v>
      </c>
      <c r="E46" s="379" t="e">
        <f>#REF!</f>
        <v>#REF!</v>
      </c>
      <c r="F46" s="379" t="e">
        <f t="shared" si="0"/>
        <v>#REF!</v>
      </c>
      <c r="G46" s="432"/>
    </row>
    <row r="47" spans="1:7" s="430" customFormat="1" ht="17.25" customHeight="1">
      <c r="A47" s="473" t="e">
        <f>#REF!</f>
        <v>#REF!</v>
      </c>
      <c r="B47" s="473" t="e">
        <f>#REF!</f>
        <v>#REF!</v>
      </c>
      <c r="C47" s="473" t="e">
        <f>#REF!</f>
        <v>#REF!</v>
      </c>
      <c r="D47" s="473" t="e">
        <f>#REF!</f>
        <v>#REF!</v>
      </c>
      <c r="E47" s="379" t="e">
        <f>#REF!</f>
        <v>#REF!</v>
      </c>
      <c r="F47" s="379" t="e">
        <f t="shared" si="0"/>
        <v>#REF!</v>
      </c>
      <c r="G47" s="432"/>
    </row>
    <row r="48" spans="1:7" s="430" customFormat="1" ht="17.25" customHeight="1">
      <c r="A48" s="473" t="e">
        <f>#REF!</f>
        <v>#REF!</v>
      </c>
      <c r="B48" s="473" t="e">
        <f>#REF!</f>
        <v>#REF!</v>
      </c>
      <c r="C48" s="473" t="e">
        <f>#REF!</f>
        <v>#REF!</v>
      </c>
      <c r="D48" s="473" t="e">
        <f>#REF!</f>
        <v>#REF!</v>
      </c>
      <c r="E48" s="379" t="e">
        <f>#REF!</f>
        <v>#REF!</v>
      </c>
      <c r="F48" s="379" t="e">
        <f t="shared" si="0"/>
        <v>#REF!</v>
      </c>
      <c r="G48" s="432"/>
    </row>
    <row r="49" spans="1:7" s="430" customFormat="1" ht="17.25" customHeight="1">
      <c r="A49" s="473" t="e">
        <f>#REF!</f>
        <v>#REF!</v>
      </c>
      <c r="B49" s="473" t="e">
        <f>#REF!</f>
        <v>#REF!</v>
      </c>
      <c r="C49" s="473" t="e">
        <f>#REF!</f>
        <v>#REF!</v>
      </c>
      <c r="D49" s="473" t="e">
        <f>#REF!</f>
        <v>#REF!</v>
      </c>
      <c r="E49" s="379" t="e">
        <f>#REF!</f>
        <v>#REF!</v>
      </c>
      <c r="F49" s="379" t="e">
        <f t="shared" si="0"/>
        <v>#REF!</v>
      </c>
      <c r="G49" s="432"/>
    </row>
    <row r="50" spans="1:7" s="430" customFormat="1" ht="17.25" customHeight="1">
      <c r="A50" s="473" t="e">
        <f>#REF!</f>
        <v>#REF!</v>
      </c>
      <c r="B50" s="473" t="e">
        <f>#REF!</f>
        <v>#REF!</v>
      </c>
      <c r="C50" s="473" t="e">
        <f>#REF!</f>
        <v>#REF!</v>
      </c>
      <c r="D50" s="473" t="e">
        <f>#REF!</f>
        <v>#REF!</v>
      </c>
      <c r="E50" s="379" t="e">
        <f>#REF!</f>
        <v>#REF!</v>
      </c>
      <c r="F50" s="379" t="e">
        <f t="shared" si="0"/>
        <v>#REF!</v>
      </c>
      <c r="G50" s="432"/>
    </row>
    <row r="51" spans="1:7" s="430" customFormat="1" ht="17.25" customHeight="1">
      <c r="A51" s="473"/>
      <c r="B51" s="473"/>
      <c r="C51" s="473"/>
      <c r="D51" s="473"/>
      <c r="E51" s="379"/>
      <c r="F51" s="379"/>
      <c r="G51" s="432"/>
    </row>
    <row r="52" spans="1:7" s="430" customFormat="1" ht="17.25" customHeight="1">
      <c r="A52" s="473" t="e">
        <f>#REF!</f>
        <v>#REF!</v>
      </c>
      <c r="B52" s="473" t="e">
        <f>#REF!</f>
        <v>#REF!</v>
      </c>
      <c r="C52" s="473"/>
      <c r="D52" s="473"/>
      <c r="E52" s="379"/>
      <c r="F52" s="379"/>
      <c r="G52" s="432"/>
    </row>
    <row r="53" spans="1:7" s="430" customFormat="1" ht="17.25" customHeight="1">
      <c r="A53" s="473"/>
      <c r="B53" s="473" t="e">
        <f>#REF!</f>
        <v>#REF!</v>
      </c>
      <c r="C53" s="473" t="e">
        <f>#REF!</f>
        <v>#REF!</v>
      </c>
      <c r="D53" s="473" t="e">
        <f>#REF!</f>
        <v>#REF!</v>
      </c>
      <c r="E53" s="379" t="e">
        <f>#REF!</f>
        <v>#REF!</v>
      </c>
      <c r="F53" s="379" t="e">
        <f>IF(E53=0, "Included", IF(ISERROR(D53*E53), E53, D53*E53))</f>
        <v>#REF!</v>
      </c>
      <c r="G53" s="432"/>
    </row>
    <row r="54" spans="1:7" s="430" customFormat="1" ht="17.25" customHeight="1">
      <c r="A54" s="473" t="e">
        <f>#REF!</f>
        <v>#REF!</v>
      </c>
      <c r="B54" s="473" t="e">
        <f>#REF!</f>
        <v>#REF!</v>
      </c>
      <c r="C54" s="473" t="e">
        <f>#REF!</f>
        <v>#REF!</v>
      </c>
      <c r="D54" s="473" t="e">
        <f>#REF!</f>
        <v>#REF!</v>
      </c>
      <c r="E54" s="379" t="e">
        <f>#REF!</f>
        <v>#REF!</v>
      </c>
      <c r="F54" s="379" t="e">
        <f t="shared" si="0"/>
        <v>#REF!</v>
      </c>
      <c r="G54" s="432"/>
    </row>
    <row r="55" spans="1:7" s="430" customFormat="1" ht="17.25" customHeight="1">
      <c r="A55" s="473" t="e">
        <f>#REF!</f>
        <v>#REF!</v>
      </c>
      <c r="B55" s="473" t="e">
        <f>#REF!</f>
        <v>#REF!</v>
      </c>
      <c r="C55" s="473" t="e">
        <f>#REF!</f>
        <v>#REF!</v>
      </c>
      <c r="D55" s="473" t="e">
        <f>#REF!</f>
        <v>#REF!</v>
      </c>
      <c r="E55" s="379" t="e">
        <f>#REF!</f>
        <v>#REF!</v>
      </c>
      <c r="F55" s="379" t="e">
        <f>IF(E55=0, "Included", IF(ISERROR(D55*E55), E55, D55*E55))</f>
        <v>#REF!</v>
      </c>
      <c r="G55" s="432"/>
    </row>
    <row r="56" spans="1:7" ht="28.15" customHeight="1">
      <c r="A56" s="437"/>
      <c r="B56" s="391" t="s">
        <v>140</v>
      </c>
      <c r="C56" s="391"/>
      <c r="D56" s="391"/>
      <c r="E56" s="377"/>
      <c r="F56" s="377" t="e">
        <f>SUM(F16:F55)</f>
        <v>#REF!</v>
      </c>
    </row>
    <row r="57" spans="1:7" ht="28.15" customHeight="1">
      <c r="A57" s="769"/>
      <c r="B57" s="370"/>
      <c r="C57" s="370"/>
      <c r="D57" s="370"/>
      <c r="E57" s="371"/>
      <c r="F57" s="371"/>
    </row>
    <row r="58" spans="1:7" ht="28.15" customHeight="1">
      <c r="A58" s="768"/>
      <c r="B58" s="441"/>
      <c r="C58" s="3"/>
      <c r="D58" s="3"/>
      <c r="E58" s="3"/>
      <c r="F58" s="3"/>
    </row>
    <row r="59" spans="1:7" ht="28.15" customHeight="1">
      <c r="A59" s="35" t="s">
        <v>124</v>
      </c>
      <c r="B59" s="110" t="e">
        <f>#REF!</f>
        <v>#REF!</v>
      </c>
      <c r="C59" s="12"/>
      <c r="D59" s="36"/>
      <c r="E59" s="1"/>
      <c r="F59" s="1"/>
    </row>
    <row r="60" spans="1:7" ht="28.15" customHeight="1">
      <c r="A60" s="35" t="s">
        <v>125</v>
      </c>
      <c r="B60" s="110" t="e">
        <f>#REF!</f>
        <v>#REF!</v>
      </c>
      <c r="C60" s="1"/>
      <c r="D60" s="36" t="s">
        <v>102</v>
      </c>
      <c r="E60" s="183" t="e">
        <f>#REF!</f>
        <v>#REF!</v>
      </c>
      <c r="F60" s="1"/>
    </row>
    <row r="61" spans="1:7" ht="28.15" customHeight="1">
      <c r="A61" s="196"/>
      <c r="B61" s="195"/>
      <c r="C61" s="189"/>
      <c r="D61" s="36" t="s">
        <v>104</v>
      </c>
      <c r="E61" s="183" t="e">
        <f>#REF!</f>
        <v>#REF!</v>
      </c>
      <c r="F61" s="189"/>
    </row>
    <row r="62" spans="1:7" ht="28.15" customHeight="1">
      <c r="A62" s="35"/>
      <c r="B62" s="110"/>
      <c r="C62" s="12"/>
      <c r="D62" s="36"/>
      <c r="E62" s="1"/>
      <c r="F62" s="1"/>
    </row>
    <row r="100" spans="1:41" s="180" customFormat="1">
      <c r="A100" s="770"/>
      <c r="B100" s="770"/>
      <c r="C100" s="770"/>
      <c r="D100" s="770"/>
      <c r="E100" s="770"/>
      <c r="F100" s="770"/>
      <c r="H100" s="37"/>
      <c r="I100" s="37"/>
      <c r="J100" s="37"/>
      <c r="K100" s="37"/>
      <c r="L100" s="37"/>
      <c r="M100" s="37"/>
      <c r="N100" s="1"/>
      <c r="O100" s="37"/>
      <c r="P100" s="37"/>
      <c r="Q100" s="37"/>
      <c r="R100" s="79"/>
      <c r="S100" s="79"/>
      <c r="T100" s="79"/>
      <c r="U100" s="79"/>
      <c r="V100" s="79"/>
      <c r="W100" s="79"/>
      <c r="X100" s="79"/>
      <c r="Y100" s="79"/>
      <c r="Z100" s="79"/>
      <c r="AA100" s="79"/>
      <c r="AB100" s="79"/>
      <c r="AC100" s="79"/>
      <c r="AD100" s="79"/>
      <c r="AE100" s="79"/>
      <c r="AF100" s="79"/>
      <c r="AG100" s="79"/>
      <c r="AH100" s="79"/>
      <c r="AI100" s="79"/>
      <c r="AJ100" s="79"/>
      <c r="AK100" s="79"/>
      <c r="AL100" s="37"/>
      <c r="AM100" s="37"/>
      <c r="AN100" s="37"/>
      <c r="AO100" s="37"/>
    </row>
    <row r="101" spans="1:41" s="180" customFormat="1">
      <c r="A101" s="770"/>
      <c r="B101" s="770"/>
      <c r="C101" s="770"/>
      <c r="D101" s="770"/>
      <c r="E101" s="770"/>
      <c r="F101" s="770"/>
      <c r="H101" s="37"/>
      <c r="I101" s="37"/>
      <c r="J101" s="37"/>
      <c r="K101" s="37"/>
      <c r="L101" s="37"/>
      <c r="M101" s="37"/>
      <c r="N101" s="1"/>
      <c r="O101" s="37"/>
      <c r="P101" s="37"/>
      <c r="Q101" s="37"/>
      <c r="R101" s="79"/>
      <c r="S101" s="79"/>
      <c r="T101" s="79"/>
      <c r="U101" s="79"/>
      <c r="V101" s="79"/>
      <c r="W101" s="79"/>
      <c r="X101" s="79"/>
      <c r="Y101" s="79"/>
      <c r="Z101" s="79"/>
      <c r="AA101" s="79"/>
      <c r="AB101" s="79"/>
      <c r="AC101" s="79"/>
      <c r="AD101" s="79"/>
      <c r="AE101" s="79"/>
      <c r="AF101" s="79"/>
      <c r="AG101" s="79"/>
      <c r="AH101" s="79"/>
      <c r="AI101" s="79"/>
      <c r="AJ101" s="79"/>
      <c r="AK101" s="79"/>
      <c r="AL101" s="37"/>
      <c r="AM101" s="37"/>
      <c r="AN101" s="37"/>
      <c r="AO101" s="37"/>
    </row>
    <row r="102" spans="1:41" s="180" customFormat="1">
      <c r="A102" s="770"/>
      <c r="B102" s="770"/>
      <c r="C102" s="770"/>
      <c r="D102" s="770"/>
      <c r="E102" s="770"/>
      <c r="F102" s="770"/>
      <c r="H102" s="37"/>
      <c r="I102" s="37"/>
      <c r="J102" s="37"/>
      <c r="K102" s="37"/>
      <c r="L102" s="37"/>
      <c r="M102" s="37"/>
      <c r="N102" s="1"/>
      <c r="O102" s="37"/>
      <c r="P102" s="37"/>
      <c r="Q102" s="37"/>
      <c r="R102" s="79"/>
      <c r="S102" s="79"/>
      <c r="T102" s="79"/>
      <c r="U102" s="79"/>
      <c r="V102" s="79"/>
      <c r="W102" s="79"/>
      <c r="X102" s="79"/>
      <c r="Y102" s="79"/>
      <c r="Z102" s="79"/>
      <c r="AA102" s="79"/>
      <c r="AB102" s="79"/>
      <c r="AC102" s="79"/>
      <c r="AD102" s="79"/>
      <c r="AE102" s="79"/>
      <c r="AF102" s="79"/>
      <c r="AG102" s="79"/>
      <c r="AH102" s="79"/>
      <c r="AI102" s="79"/>
      <c r="AJ102" s="79"/>
      <c r="AK102" s="79"/>
      <c r="AL102" s="37"/>
      <c r="AM102" s="37"/>
      <c r="AN102" s="37"/>
      <c r="AO102" s="37"/>
    </row>
    <row r="103" spans="1:41" s="180" customFormat="1">
      <c r="A103" s="770"/>
      <c r="B103" s="770"/>
      <c r="C103" s="770"/>
      <c r="D103" s="770"/>
      <c r="E103" s="770"/>
      <c r="F103" s="770"/>
      <c r="H103" s="37"/>
      <c r="I103" s="37"/>
      <c r="J103" s="37"/>
      <c r="K103" s="37"/>
      <c r="L103" s="37"/>
      <c r="M103" s="37"/>
      <c r="N103" s="1"/>
      <c r="O103" s="37"/>
      <c r="P103" s="37"/>
      <c r="Q103" s="37"/>
      <c r="R103" s="79"/>
      <c r="S103" s="79"/>
      <c r="T103" s="79"/>
      <c r="U103" s="79"/>
      <c r="V103" s="79"/>
      <c r="W103" s="79"/>
      <c r="X103" s="79"/>
      <c r="Y103" s="79"/>
      <c r="Z103" s="79"/>
      <c r="AA103" s="79"/>
      <c r="AB103" s="79"/>
      <c r="AC103" s="79"/>
      <c r="AD103" s="79"/>
      <c r="AE103" s="79"/>
      <c r="AF103" s="79"/>
      <c r="AG103" s="79"/>
      <c r="AH103" s="79"/>
      <c r="AI103" s="79"/>
      <c r="AJ103" s="79"/>
      <c r="AK103" s="79"/>
      <c r="AL103" s="37"/>
      <c r="AM103" s="37"/>
      <c r="AN103" s="37"/>
      <c r="AO103" s="37"/>
    </row>
    <row r="104" spans="1:41" s="180" customFormat="1">
      <c r="A104" s="770"/>
      <c r="B104" s="770"/>
      <c r="C104" s="770"/>
      <c r="D104" s="770"/>
      <c r="E104" s="770"/>
      <c r="F104" s="770"/>
      <c r="H104" s="37"/>
      <c r="I104" s="37"/>
      <c r="J104" s="37"/>
      <c r="K104" s="37"/>
      <c r="L104" s="37"/>
      <c r="M104" s="37"/>
      <c r="N104" s="1"/>
      <c r="O104" s="37"/>
      <c r="P104" s="37"/>
      <c r="Q104" s="37"/>
      <c r="R104" s="79"/>
      <c r="S104" s="79"/>
      <c r="T104" s="79"/>
      <c r="U104" s="79"/>
      <c r="V104" s="79"/>
      <c r="W104" s="79"/>
      <c r="X104" s="79"/>
      <c r="Y104" s="79"/>
      <c r="Z104" s="79"/>
      <c r="AA104" s="79"/>
      <c r="AB104" s="79"/>
      <c r="AC104" s="79"/>
      <c r="AD104" s="79"/>
      <c r="AE104" s="79"/>
      <c r="AF104" s="79"/>
      <c r="AG104" s="79"/>
      <c r="AH104" s="79"/>
      <c r="AI104" s="79"/>
      <c r="AJ104" s="79"/>
      <c r="AK104" s="79"/>
      <c r="AL104" s="37"/>
      <c r="AM104" s="37"/>
      <c r="AN104" s="37"/>
      <c r="AO104" s="37"/>
    </row>
    <row r="105" spans="1:41" s="180" customFormat="1">
      <c r="A105" s="770"/>
      <c r="B105" s="770"/>
      <c r="C105" s="770"/>
      <c r="D105" s="770"/>
      <c r="E105" s="770"/>
      <c r="F105" s="770"/>
      <c r="H105" s="37"/>
      <c r="I105" s="37"/>
      <c r="J105" s="37"/>
      <c r="K105" s="37"/>
      <c r="L105" s="37"/>
      <c r="M105" s="37"/>
      <c r="N105" s="1"/>
      <c r="O105" s="37"/>
      <c r="P105" s="37"/>
      <c r="Q105" s="37"/>
      <c r="R105" s="79"/>
      <c r="S105" s="79"/>
      <c r="T105" s="79"/>
      <c r="U105" s="79"/>
      <c r="V105" s="79"/>
      <c r="W105" s="79"/>
      <c r="X105" s="79"/>
      <c r="Y105" s="79"/>
      <c r="Z105" s="79"/>
      <c r="AA105" s="79"/>
      <c r="AB105" s="79"/>
      <c r="AC105" s="79"/>
      <c r="AD105" s="79"/>
      <c r="AE105" s="79"/>
      <c r="AF105" s="79"/>
      <c r="AG105" s="79"/>
      <c r="AH105" s="79"/>
      <c r="AI105" s="79"/>
      <c r="AJ105" s="79"/>
      <c r="AK105" s="79"/>
      <c r="AL105" s="37"/>
      <c r="AM105" s="37"/>
      <c r="AN105" s="37"/>
      <c r="AO105" s="37"/>
    </row>
    <row r="106" spans="1:41" s="180" customFormat="1">
      <c r="A106" s="770"/>
      <c r="B106" s="770"/>
      <c r="C106" s="770"/>
      <c r="D106" s="770"/>
      <c r="E106" s="770"/>
      <c r="F106" s="770"/>
      <c r="H106" s="37"/>
      <c r="I106" s="37"/>
      <c r="J106" s="37"/>
      <c r="K106" s="37"/>
      <c r="L106" s="37"/>
      <c r="M106" s="37"/>
      <c r="N106" s="1"/>
      <c r="O106" s="37"/>
      <c r="P106" s="37"/>
      <c r="Q106" s="37"/>
      <c r="R106" s="79"/>
      <c r="S106" s="79"/>
      <c r="T106" s="79"/>
      <c r="U106" s="79"/>
      <c r="V106" s="79"/>
      <c r="W106" s="79"/>
      <c r="X106" s="79"/>
      <c r="Y106" s="79"/>
      <c r="Z106" s="79"/>
      <c r="AA106" s="79"/>
      <c r="AB106" s="79"/>
      <c r="AC106" s="79"/>
      <c r="AD106" s="79"/>
      <c r="AE106" s="79"/>
      <c r="AF106" s="79"/>
      <c r="AG106" s="79"/>
      <c r="AH106" s="79"/>
      <c r="AI106" s="79"/>
      <c r="AJ106" s="79"/>
      <c r="AK106" s="79"/>
      <c r="AL106" s="37"/>
      <c r="AM106" s="37"/>
      <c r="AN106" s="37"/>
      <c r="AO106" s="37"/>
    </row>
    <row r="107" spans="1:41" s="180" customFormat="1">
      <c r="A107" s="770"/>
      <c r="B107" s="770"/>
      <c r="C107" s="770"/>
      <c r="D107" s="770"/>
      <c r="E107" s="770"/>
      <c r="F107" s="770"/>
      <c r="H107" s="37"/>
      <c r="I107" s="37"/>
      <c r="J107" s="37"/>
      <c r="K107" s="37"/>
      <c r="L107" s="37"/>
      <c r="M107" s="37"/>
      <c r="N107" s="1"/>
      <c r="O107" s="37"/>
      <c r="P107" s="37"/>
      <c r="Q107" s="37"/>
      <c r="R107" s="79"/>
      <c r="S107" s="79"/>
      <c r="T107" s="79"/>
      <c r="U107" s="79"/>
      <c r="V107" s="79"/>
      <c r="W107" s="79"/>
      <c r="X107" s="79"/>
      <c r="Y107" s="79"/>
      <c r="Z107" s="79"/>
      <c r="AA107" s="79"/>
      <c r="AB107" s="79"/>
      <c r="AC107" s="79"/>
      <c r="AD107" s="79"/>
      <c r="AE107" s="79"/>
      <c r="AF107" s="79"/>
      <c r="AG107" s="79"/>
      <c r="AH107" s="79"/>
      <c r="AI107" s="79"/>
      <c r="AJ107" s="79"/>
      <c r="AK107" s="79"/>
      <c r="AL107" s="37"/>
      <c r="AM107" s="37"/>
      <c r="AN107" s="37"/>
      <c r="AO107" s="37"/>
    </row>
    <row r="108" spans="1:41" s="180" customFormat="1">
      <c r="A108" s="770"/>
      <c r="B108" s="770"/>
      <c r="C108" s="770"/>
      <c r="D108" s="770"/>
      <c r="E108" s="770"/>
      <c r="F108" s="770"/>
      <c r="H108" s="37"/>
      <c r="I108" s="37"/>
      <c r="J108" s="37"/>
      <c r="K108" s="37"/>
      <c r="L108" s="37"/>
      <c r="M108" s="37"/>
      <c r="N108" s="1"/>
      <c r="O108" s="37"/>
      <c r="P108" s="37"/>
      <c r="Q108" s="37"/>
      <c r="R108" s="79"/>
      <c r="S108" s="79"/>
      <c r="T108" s="79"/>
      <c r="U108" s="79"/>
      <c r="V108" s="79"/>
      <c r="W108" s="79"/>
      <c r="X108" s="79"/>
      <c r="Y108" s="79"/>
      <c r="Z108" s="79"/>
      <c r="AA108" s="79"/>
      <c r="AB108" s="79"/>
      <c r="AC108" s="79"/>
      <c r="AD108" s="79"/>
      <c r="AE108" s="79"/>
      <c r="AF108" s="79"/>
      <c r="AG108" s="79"/>
      <c r="AH108" s="79"/>
      <c r="AI108" s="79"/>
      <c r="AJ108" s="79"/>
      <c r="AK108" s="79"/>
      <c r="AL108" s="37"/>
      <c r="AM108" s="37"/>
      <c r="AN108" s="37"/>
      <c r="AO108" s="37"/>
    </row>
    <row r="109" spans="1:41" s="180" customFormat="1">
      <c r="A109" s="770"/>
      <c r="B109" s="770"/>
      <c r="C109" s="770"/>
      <c r="D109" s="770"/>
      <c r="E109" s="770"/>
      <c r="F109" s="770"/>
      <c r="H109" s="37"/>
      <c r="I109" s="37"/>
      <c r="J109" s="37"/>
      <c r="K109" s="37"/>
      <c r="L109" s="37"/>
      <c r="M109" s="37"/>
      <c r="N109" s="1"/>
      <c r="O109" s="37"/>
      <c r="P109" s="37"/>
      <c r="Q109" s="37"/>
      <c r="R109" s="79"/>
      <c r="S109" s="79"/>
      <c r="T109" s="79"/>
      <c r="U109" s="79"/>
      <c r="V109" s="79"/>
      <c r="W109" s="79"/>
      <c r="X109" s="79"/>
      <c r="Y109" s="79"/>
      <c r="Z109" s="79"/>
      <c r="AA109" s="79"/>
      <c r="AB109" s="79"/>
      <c r="AC109" s="79"/>
      <c r="AD109" s="79"/>
      <c r="AE109" s="79"/>
      <c r="AF109" s="79"/>
      <c r="AG109" s="79"/>
      <c r="AH109" s="79"/>
      <c r="AI109" s="79"/>
      <c r="AJ109" s="79"/>
      <c r="AK109" s="79"/>
      <c r="AL109" s="37"/>
      <c r="AM109" s="37"/>
      <c r="AN109" s="37"/>
      <c r="AO109" s="37"/>
    </row>
    <row r="110" spans="1:41" s="180" customFormat="1">
      <c r="A110" s="770"/>
      <c r="B110" s="770"/>
      <c r="C110" s="770"/>
      <c r="D110" s="770"/>
      <c r="E110" s="770"/>
      <c r="F110" s="770"/>
      <c r="H110" s="37"/>
      <c r="I110" s="37"/>
      <c r="J110" s="37"/>
      <c r="K110" s="37"/>
      <c r="L110" s="37"/>
      <c r="M110" s="37"/>
      <c r="N110" s="1"/>
      <c r="O110" s="37"/>
      <c r="P110" s="37"/>
      <c r="Q110" s="37"/>
      <c r="R110" s="79"/>
      <c r="S110" s="79"/>
      <c r="T110" s="79"/>
      <c r="U110" s="79"/>
      <c r="V110" s="79"/>
      <c r="W110" s="79"/>
      <c r="X110" s="79"/>
      <c r="Y110" s="79"/>
      <c r="Z110" s="79"/>
      <c r="AA110" s="79"/>
      <c r="AB110" s="79"/>
      <c r="AC110" s="79"/>
      <c r="AD110" s="79"/>
      <c r="AE110" s="79"/>
      <c r="AF110" s="79"/>
      <c r="AG110" s="79"/>
      <c r="AH110" s="79"/>
      <c r="AI110" s="79"/>
      <c r="AJ110" s="79"/>
      <c r="AK110" s="79"/>
      <c r="AL110" s="37"/>
      <c r="AM110" s="37"/>
      <c r="AN110" s="37"/>
      <c r="AO110" s="37"/>
    </row>
    <row r="111" spans="1:41" s="180" customFormat="1">
      <c r="A111" s="770"/>
      <c r="B111" s="770"/>
      <c r="C111" s="770"/>
      <c r="D111" s="770"/>
      <c r="E111" s="770"/>
      <c r="F111" s="770"/>
      <c r="H111" s="37"/>
      <c r="I111" s="37"/>
      <c r="J111" s="37"/>
      <c r="K111" s="37"/>
      <c r="L111" s="37"/>
      <c r="M111" s="37"/>
      <c r="N111" s="1"/>
      <c r="O111" s="37"/>
      <c r="P111" s="37"/>
      <c r="Q111" s="37"/>
      <c r="R111" s="79"/>
      <c r="S111" s="79"/>
      <c r="T111" s="79"/>
      <c r="U111" s="79"/>
      <c r="V111" s="79"/>
      <c r="W111" s="79"/>
      <c r="X111" s="79"/>
      <c r="Y111" s="79"/>
      <c r="Z111" s="79"/>
      <c r="AA111" s="79"/>
      <c r="AB111" s="79"/>
      <c r="AC111" s="79"/>
      <c r="AD111" s="79"/>
      <c r="AE111" s="79"/>
      <c r="AF111" s="79"/>
      <c r="AG111" s="79"/>
      <c r="AH111" s="79"/>
      <c r="AI111" s="79"/>
      <c r="AJ111" s="79"/>
      <c r="AK111" s="79"/>
      <c r="AL111" s="37"/>
      <c r="AM111" s="37"/>
      <c r="AN111" s="37"/>
      <c r="AO111" s="37"/>
    </row>
    <row r="112" spans="1:41" s="180" customFormat="1">
      <c r="A112" s="770"/>
      <c r="B112" s="770"/>
      <c r="C112" s="770"/>
      <c r="D112" s="770"/>
      <c r="E112" s="770"/>
      <c r="F112" s="770"/>
      <c r="H112" s="37"/>
      <c r="I112" s="37"/>
      <c r="J112" s="37"/>
      <c r="K112" s="37"/>
      <c r="L112" s="37"/>
      <c r="M112" s="37"/>
      <c r="N112" s="1"/>
      <c r="O112" s="37"/>
      <c r="P112" s="37"/>
      <c r="Q112" s="37"/>
      <c r="R112" s="79"/>
      <c r="S112" s="79"/>
      <c r="T112" s="79"/>
      <c r="U112" s="79"/>
      <c r="V112" s="79"/>
      <c r="W112" s="79"/>
      <c r="X112" s="79"/>
      <c r="Y112" s="79"/>
      <c r="Z112" s="79"/>
      <c r="AA112" s="79"/>
      <c r="AB112" s="79"/>
      <c r="AC112" s="79"/>
      <c r="AD112" s="79"/>
      <c r="AE112" s="79"/>
      <c r="AF112" s="79"/>
      <c r="AG112" s="79"/>
      <c r="AH112" s="79"/>
      <c r="AI112" s="79"/>
      <c r="AJ112" s="79"/>
      <c r="AK112" s="79"/>
      <c r="AL112" s="37"/>
      <c r="AM112" s="37"/>
      <c r="AN112" s="37"/>
      <c r="AO112" s="37"/>
    </row>
    <row r="113" spans="1:41" s="180" customFormat="1">
      <c r="A113" s="770"/>
      <c r="B113" s="770"/>
      <c r="C113" s="770"/>
      <c r="D113" s="770"/>
      <c r="E113" s="770"/>
      <c r="F113" s="770"/>
      <c r="H113" s="37"/>
      <c r="I113" s="37"/>
      <c r="J113" s="37"/>
      <c r="K113" s="37"/>
      <c r="L113" s="37"/>
      <c r="M113" s="37"/>
      <c r="N113" s="1"/>
      <c r="O113" s="37"/>
      <c r="P113" s="37"/>
      <c r="Q113" s="37"/>
      <c r="R113" s="79"/>
      <c r="S113" s="79"/>
      <c r="T113" s="79"/>
      <c r="U113" s="79"/>
      <c r="V113" s="79"/>
      <c r="W113" s="79"/>
      <c r="X113" s="79"/>
      <c r="Y113" s="79"/>
      <c r="Z113" s="79"/>
      <c r="AA113" s="79"/>
      <c r="AB113" s="79"/>
      <c r="AC113" s="79"/>
      <c r="AD113" s="79"/>
      <c r="AE113" s="79"/>
      <c r="AF113" s="79"/>
      <c r="AG113" s="79"/>
      <c r="AH113" s="79"/>
      <c r="AI113" s="79"/>
      <c r="AJ113" s="79"/>
      <c r="AK113" s="79"/>
      <c r="AL113" s="37"/>
      <c r="AM113" s="37"/>
      <c r="AN113" s="37"/>
      <c r="AO113" s="37"/>
    </row>
    <row r="114" spans="1:41" s="180" customFormat="1">
      <c r="A114" s="770"/>
      <c r="B114" s="770"/>
      <c r="C114" s="770"/>
      <c r="D114" s="770"/>
      <c r="E114" s="770"/>
      <c r="F114" s="770"/>
      <c r="H114" s="37"/>
      <c r="I114" s="37"/>
      <c r="J114" s="37"/>
      <c r="K114" s="37"/>
      <c r="L114" s="37"/>
      <c r="M114" s="37"/>
      <c r="N114" s="1"/>
      <c r="O114" s="37"/>
      <c r="P114" s="37"/>
      <c r="Q114" s="37"/>
      <c r="R114" s="79"/>
      <c r="S114" s="79"/>
      <c r="T114" s="79"/>
      <c r="U114" s="79"/>
      <c r="V114" s="79"/>
      <c r="W114" s="79"/>
      <c r="X114" s="79"/>
      <c r="Y114" s="79"/>
      <c r="Z114" s="79"/>
      <c r="AA114" s="79"/>
      <c r="AB114" s="79"/>
      <c r="AC114" s="79"/>
      <c r="AD114" s="79"/>
      <c r="AE114" s="79"/>
      <c r="AF114" s="79"/>
      <c r="AG114" s="79"/>
      <c r="AH114" s="79"/>
      <c r="AI114" s="79"/>
      <c r="AJ114" s="79"/>
      <c r="AK114" s="79"/>
      <c r="AL114" s="37"/>
      <c r="AM114" s="37"/>
      <c r="AN114" s="37"/>
      <c r="AO114" s="37"/>
    </row>
    <row r="115" spans="1:41" s="180" customFormat="1">
      <c r="A115" s="770"/>
      <c r="B115" s="770"/>
      <c r="C115" s="770"/>
      <c r="D115" s="770"/>
      <c r="E115" s="770"/>
      <c r="F115" s="770"/>
      <c r="H115" s="37"/>
      <c r="I115" s="37"/>
      <c r="J115" s="37"/>
      <c r="K115" s="37"/>
      <c r="L115" s="37"/>
      <c r="M115" s="37"/>
      <c r="N115" s="1"/>
      <c r="O115" s="37"/>
      <c r="P115" s="37"/>
      <c r="Q115" s="37"/>
      <c r="R115" s="79"/>
      <c r="S115" s="79"/>
      <c r="T115" s="79"/>
      <c r="U115" s="79"/>
      <c r="V115" s="79"/>
      <c r="W115" s="79"/>
      <c r="X115" s="79"/>
      <c r="Y115" s="79"/>
      <c r="Z115" s="79"/>
      <c r="AA115" s="79"/>
      <c r="AB115" s="79"/>
      <c r="AC115" s="79"/>
      <c r="AD115" s="79"/>
      <c r="AE115" s="79"/>
      <c r="AF115" s="79"/>
      <c r="AG115" s="79"/>
      <c r="AH115" s="79"/>
      <c r="AI115" s="79"/>
      <c r="AJ115" s="79"/>
      <c r="AK115" s="79"/>
      <c r="AL115" s="37"/>
      <c r="AM115" s="37"/>
      <c r="AN115" s="37"/>
      <c r="AO115" s="37"/>
    </row>
    <row r="116" spans="1:41" s="180" customFormat="1">
      <c r="A116" s="770"/>
      <c r="B116" s="770"/>
      <c r="C116" s="770"/>
      <c r="D116" s="770"/>
      <c r="E116" s="770"/>
      <c r="F116" s="770"/>
      <c r="H116" s="37"/>
      <c r="I116" s="37"/>
      <c r="J116" s="37"/>
      <c r="K116" s="37"/>
      <c r="L116" s="37"/>
      <c r="M116" s="37"/>
      <c r="N116" s="1"/>
      <c r="O116" s="37"/>
      <c r="P116" s="37"/>
      <c r="Q116" s="37"/>
      <c r="R116" s="79"/>
      <c r="S116" s="79"/>
      <c r="T116" s="79"/>
      <c r="U116" s="79"/>
      <c r="V116" s="79"/>
      <c r="W116" s="79"/>
      <c r="X116" s="79"/>
      <c r="Y116" s="79"/>
      <c r="Z116" s="79"/>
      <c r="AA116" s="79"/>
      <c r="AB116" s="79"/>
      <c r="AC116" s="79"/>
      <c r="AD116" s="79"/>
      <c r="AE116" s="79"/>
      <c r="AF116" s="79"/>
      <c r="AG116" s="79"/>
      <c r="AH116" s="79"/>
      <c r="AI116" s="79"/>
      <c r="AJ116" s="79"/>
      <c r="AK116" s="79"/>
      <c r="AL116" s="37"/>
      <c r="AM116" s="37"/>
      <c r="AN116" s="37"/>
      <c r="AO116" s="37"/>
    </row>
    <row r="117" spans="1:41" s="180" customFormat="1">
      <c r="A117" s="770"/>
      <c r="B117" s="770"/>
      <c r="C117" s="770"/>
      <c r="D117" s="770"/>
      <c r="E117" s="770"/>
      <c r="F117" s="770"/>
      <c r="H117" s="37"/>
      <c r="I117" s="37"/>
      <c r="J117" s="37"/>
      <c r="K117" s="37"/>
      <c r="L117" s="37"/>
      <c r="M117" s="37"/>
      <c r="N117" s="1"/>
      <c r="O117" s="37"/>
      <c r="P117" s="37"/>
      <c r="Q117" s="37"/>
      <c r="R117" s="79"/>
      <c r="S117" s="79"/>
      <c r="T117" s="79"/>
      <c r="U117" s="79"/>
      <c r="V117" s="79"/>
      <c r="W117" s="79"/>
      <c r="X117" s="79"/>
      <c r="Y117" s="79"/>
      <c r="Z117" s="79"/>
      <c r="AA117" s="79"/>
      <c r="AB117" s="79"/>
      <c r="AC117" s="79"/>
      <c r="AD117" s="79"/>
      <c r="AE117" s="79"/>
      <c r="AF117" s="79"/>
      <c r="AG117" s="79"/>
      <c r="AH117" s="79"/>
      <c r="AI117" s="79"/>
      <c r="AJ117" s="79"/>
      <c r="AK117" s="79"/>
      <c r="AL117" s="37"/>
      <c r="AM117" s="37"/>
      <c r="AN117" s="37"/>
      <c r="AO117" s="37"/>
    </row>
    <row r="118" spans="1:41" s="180" customFormat="1">
      <c r="A118" s="770"/>
      <c r="B118" s="770"/>
      <c r="C118" s="770"/>
      <c r="D118" s="770"/>
      <c r="E118" s="770"/>
      <c r="F118" s="770"/>
      <c r="H118" s="37"/>
      <c r="I118" s="37"/>
      <c r="J118" s="37"/>
      <c r="K118" s="37"/>
      <c r="L118" s="37"/>
      <c r="M118" s="37"/>
      <c r="N118" s="1"/>
      <c r="O118" s="37"/>
      <c r="P118" s="37"/>
      <c r="Q118" s="37"/>
      <c r="R118" s="79"/>
      <c r="S118" s="79"/>
      <c r="T118" s="79"/>
      <c r="U118" s="79"/>
      <c r="V118" s="79"/>
      <c r="W118" s="79"/>
      <c r="X118" s="79"/>
      <c r="Y118" s="79"/>
      <c r="Z118" s="79"/>
      <c r="AA118" s="79"/>
      <c r="AB118" s="79"/>
      <c r="AC118" s="79"/>
      <c r="AD118" s="79"/>
      <c r="AE118" s="79"/>
      <c r="AF118" s="79"/>
      <c r="AG118" s="79"/>
      <c r="AH118" s="79"/>
      <c r="AI118" s="79"/>
      <c r="AJ118" s="79"/>
      <c r="AK118" s="79"/>
      <c r="AL118" s="37"/>
      <c r="AM118" s="37"/>
      <c r="AN118" s="37"/>
      <c r="AO118" s="37"/>
    </row>
    <row r="119" spans="1:41" s="180" customFormat="1">
      <c r="A119" s="770"/>
      <c r="B119" s="770"/>
      <c r="C119" s="770"/>
      <c r="D119" s="770"/>
      <c r="E119" s="770"/>
      <c r="F119" s="770"/>
      <c r="H119" s="37"/>
      <c r="I119" s="37"/>
      <c r="J119" s="37"/>
      <c r="K119" s="37"/>
      <c r="L119" s="37"/>
      <c r="M119" s="37"/>
      <c r="N119" s="1"/>
      <c r="O119" s="37"/>
      <c r="P119" s="37"/>
      <c r="Q119" s="37"/>
      <c r="R119" s="79"/>
      <c r="S119" s="79"/>
      <c r="T119" s="79"/>
      <c r="U119" s="79"/>
      <c r="V119" s="79"/>
      <c r="W119" s="79"/>
      <c r="X119" s="79"/>
      <c r="Y119" s="79"/>
      <c r="Z119" s="79"/>
      <c r="AA119" s="79"/>
      <c r="AB119" s="79"/>
      <c r="AC119" s="79"/>
      <c r="AD119" s="79"/>
      <c r="AE119" s="79"/>
      <c r="AF119" s="79"/>
      <c r="AG119" s="79"/>
      <c r="AH119" s="79"/>
      <c r="AI119" s="79"/>
      <c r="AJ119" s="79"/>
      <c r="AK119" s="79"/>
      <c r="AL119" s="37"/>
      <c r="AM119" s="37"/>
      <c r="AN119" s="37"/>
      <c r="AO119" s="37"/>
    </row>
    <row r="120" spans="1:41" s="180" customFormat="1">
      <c r="A120" s="770"/>
      <c r="B120" s="770"/>
      <c r="C120" s="770"/>
      <c r="D120" s="770"/>
      <c r="E120" s="770"/>
      <c r="F120" s="770"/>
      <c r="H120" s="37"/>
      <c r="I120" s="37"/>
      <c r="J120" s="37"/>
      <c r="K120" s="37"/>
      <c r="L120" s="37"/>
      <c r="M120" s="37"/>
      <c r="N120" s="1"/>
      <c r="O120" s="37"/>
      <c r="P120" s="37"/>
      <c r="Q120" s="37"/>
      <c r="R120" s="79"/>
      <c r="S120" s="79"/>
      <c r="T120" s="79"/>
      <c r="U120" s="79"/>
      <c r="V120" s="79"/>
      <c r="W120" s="79"/>
      <c r="X120" s="79"/>
      <c r="Y120" s="79"/>
      <c r="Z120" s="79"/>
      <c r="AA120" s="79"/>
      <c r="AB120" s="79"/>
      <c r="AC120" s="79"/>
      <c r="AD120" s="79"/>
      <c r="AE120" s="79"/>
      <c r="AF120" s="79"/>
      <c r="AG120" s="79"/>
      <c r="AH120" s="79"/>
      <c r="AI120" s="79"/>
      <c r="AJ120" s="79"/>
      <c r="AK120" s="79"/>
      <c r="AL120" s="37"/>
      <c r="AM120" s="37"/>
      <c r="AN120" s="37"/>
      <c r="AO120" s="37"/>
    </row>
    <row r="121" spans="1:41" s="180" customFormat="1">
      <c r="A121" s="770"/>
      <c r="B121" s="770"/>
      <c r="C121" s="770"/>
      <c r="D121" s="770"/>
      <c r="E121" s="770"/>
      <c r="F121" s="770"/>
      <c r="H121" s="37"/>
      <c r="I121" s="37"/>
      <c r="J121" s="37"/>
      <c r="K121" s="37"/>
      <c r="L121" s="37"/>
      <c r="M121" s="37"/>
      <c r="N121" s="1"/>
      <c r="O121" s="37"/>
      <c r="P121" s="37"/>
      <c r="Q121" s="37"/>
      <c r="R121" s="79"/>
      <c r="S121" s="79"/>
      <c r="T121" s="79"/>
      <c r="U121" s="79"/>
      <c r="V121" s="79"/>
      <c r="W121" s="79"/>
      <c r="X121" s="79"/>
      <c r="Y121" s="79"/>
      <c r="Z121" s="79"/>
      <c r="AA121" s="79"/>
      <c r="AB121" s="79"/>
      <c r="AC121" s="79"/>
      <c r="AD121" s="79"/>
      <c r="AE121" s="79"/>
      <c r="AF121" s="79"/>
      <c r="AG121" s="79"/>
      <c r="AH121" s="79"/>
      <c r="AI121" s="79"/>
      <c r="AJ121" s="79"/>
      <c r="AK121" s="79"/>
      <c r="AL121" s="37"/>
      <c r="AM121" s="37"/>
      <c r="AN121" s="37"/>
      <c r="AO121" s="37"/>
    </row>
    <row r="122" spans="1:41" s="180" customFormat="1">
      <c r="A122" s="770"/>
      <c r="B122" s="770"/>
      <c r="C122" s="770"/>
      <c r="D122" s="770"/>
      <c r="E122" s="770"/>
      <c r="F122" s="770"/>
      <c r="H122" s="37"/>
      <c r="I122" s="37"/>
      <c r="J122" s="37"/>
      <c r="K122" s="37"/>
      <c r="L122" s="37"/>
      <c r="M122" s="37"/>
      <c r="N122" s="1"/>
      <c r="O122" s="37"/>
      <c r="P122" s="37"/>
      <c r="Q122" s="37"/>
      <c r="R122" s="79"/>
      <c r="S122" s="79"/>
      <c r="T122" s="79"/>
      <c r="U122" s="79"/>
      <c r="V122" s="79"/>
      <c r="W122" s="79"/>
      <c r="X122" s="79"/>
      <c r="Y122" s="79"/>
      <c r="Z122" s="79"/>
      <c r="AA122" s="79"/>
      <c r="AB122" s="79"/>
      <c r="AC122" s="79"/>
      <c r="AD122" s="79"/>
      <c r="AE122" s="79"/>
      <c r="AF122" s="79"/>
      <c r="AG122" s="79"/>
      <c r="AH122" s="79"/>
      <c r="AI122" s="79"/>
      <c r="AJ122" s="79"/>
      <c r="AK122" s="79"/>
      <c r="AL122" s="37"/>
      <c r="AM122" s="37"/>
      <c r="AN122" s="37"/>
      <c r="AO122" s="37"/>
    </row>
    <row r="123" spans="1:41" s="180" customFormat="1">
      <c r="A123" s="770"/>
      <c r="B123" s="90"/>
      <c r="C123" s="89"/>
      <c r="D123" s="89"/>
      <c r="E123" s="89"/>
      <c r="F123" s="89"/>
      <c r="H123" s="37"/>
      <c r="I123" s="37"/>
      <c r="J123" s="37"/>
      <c r="K123" s="37"/>
      <c r="L123" s="37"/>
      <c r="M123" s="37"/>
      <c r="N123" s="1"/>
      <c r="O123" s="37"/>
      <c r="P123" s="37"/>
      <c r="Q123" s="37"/>
      <c r="R123" s="79"/>
      <c r="S123" s="79"/>
      <c r="T123" s="79"/>
      <c r="U123" s="79"/>
      <c r="V123" s="79"/>
      <c r="W123" s="79"/>
      <c r="X123" s="79"/>
      <c r="Y123" s="79"/>
      <c r="Z123" s="79"/>
      <c r="AA123" s="79"/>
      <c r="AB123" s="79"/>
      <c r="AC123" s="79"/>
      <c r="AD123" s="79"/>
      <c r="AE123" s="79"/>
      <c r="AF123" s="79"/>
      <c r="AG123" s="79"/>
      <c r="AH123" s="79"/>
      <c r="AI123" s="79"/>
      <c r="AJ123" s="79"/>
      <c r="AK123" s="79"/>
      <c r="AL123" s="37"/>
      <c r="AM123" s="37"/>
      <c r="AN123" s="37"/>
      <c r="AO123" s="37"/>
    </row>
    <row r="124" spans="1:41" s="180" customFormat="1">
      <c r="A124" s="770"/>
      <c r="B124" s="90"/>
      <c r="C124" s="89"/>
      <c r="D124" s="89"/>
      <c r="E124" s="89"/>
      <c r="F124" s="89"/>
      <c r="H124" s="37"/>
      <c r="I124" s="37"/>
      <c r="J124" s="37"/>
      <c r="K124" s="37"/>
      <c r="L124" s="37"/>
      <c r="M124" s="37"/>
      <c r="N124" s="1"/>
      <c r="O124" s="37"/>
      <c r="P124" s="37"/>
      <c r="Q124" s="37"/>
      <c r="R124" s="79"/>
      <c r="S124" s="79"/>
      <c r="T124" s="79"/>
      <c r="U124" s="79"/>
      <c r="V124" s="79"/>
      <c r="W124" s="79"/>
      <c r="X124" s="79"/>
      <c r="Y124" s="79"/>
      <c r="Z124" s="79"/>
      <c r="AA124" s="79"/>
      <c r="AB124" s="79"/>
      <c r="AC124" s="79"/>
      <c r="AD124" s="79"/>
      <c r="AE124" s="79"/>
      <c r="AF124" s="79"/>
      <c r="AG124" s="79"/>
      <c r="AH124" s="79"/>
      <c r="AI124" s="79"/>
      <c r="AJ124" s="79"/>
      <c r="AK124" s="79"/>
      <c r="AL124" s="37"/>
      <c r="AM124" s="37"/>
      <c r="AN124" s="37"/>
      <c r="AO124" s="37"/>
    </row>
    <row r="125" spans="1:41" s="180" customFormat="1">
      <c r="A125" s="770"/>
      <c r="B125" s="90"/>
      <c r="C125" s="89"/>
      <c r="D125" s="89"/>
      <c r="E125" s="89"/>
      <c r="F125" s="89"/>
      <c r="H125" s="37"/>
      <c r="I125" s="37"/>
      <c r="J125" s="37"/>
      <c r="K125" s="37"/>
      <c r="L125" s="37"/>
      <c r="M125" s="37"/>
      <c r="N125" s="1"/>
      <c r="O125" s="37"/>
      <c r="P125" s="37"/>
      <c r="Q125" s="37"/>
      <c r="R125" s="79"/>
      <c r="S125" s="79"/>
      <c r="T125" s="79"/>
      <c r="U125" s="79"/>
      <c r="V125" s="79"/>
      <c r="W125" s="79"/>
      <c r="X125" s="79"/>
      <c r="Y125" s="79"/>
      <c r="Z125" s="79"/>
      <c r="AA125" s="79"/>
      <c r="AB125" s="79"/>
      <c r="AC125" s="79"/>
      <c r="AD125" s="79"/>
      <c r="AE125" s="79"/>
      <c r="AF125" s="79"/>
      <c r="AG125" s="79"/>
      <c r="AH125" s="79"/>
      <c r="AI125" s="79"/>
      <c r="AJ125" s="79"/>
      <c r="AK125" s="79"/>
      <c r="AL125" s="37"/>
      <c r="AM125" s="37"/>
      <c r="AN125" s="37"/>
      <c r="AO125" s="37"/>
    </row>
    <row r="126" spans="1:41" s="180" customFormat="1">
      <c r="A126" s="770"/>
      <c r="B126" s="90"/>
      <c r="C126" s="89"/>
      <c r="D126" s="89"/>
      <c r="E126" s="89"/>
      <c r="F126" s="89"/>
      <c r="H126" s="37"/>
      <c r="I126" s="37"/>
      <c r="J126" s="37"/>
      <c r="K126" s="37"/>
      <c r="L126" s="37"/>
      <c r="M126" s="37"/>
      <c r="N126" s="1"/>
      <c r="O126" s="37"/>
      <c r="P126" s="37"/>
      <c r="Q126" s="37"/>
      <c r="R126" s="79"/>
      <c r="S126" s="79"/>
      <c r="T126" s="79"/>
      <c r="U126" s="79"/>
      <c r="V126" s="79"/>
      <c r="W126" s="79"/>
      <c r="X126" s="79"/>
      <c r="Y126" s="79"/>
      <c r="Z126" s="79"/>
      <c r="AA126" s="79"/>
      <c r="AB126" s="79"/>
      <c r="AC126" s="79"/>
      <c r="AD126" s="79"/>
      <c r="AE126" s="79"/>
      <c r="AF126" s="79"/>
      <c r="AG126" s="79"/>
      <c r="AH126" s="79"/>
      <c r="AI126" s="79"/>
      <c r="AJ126" s="79"/>
      <c r="AK126" s="79"/>
      <c r="AL126" s="37"/>
      <c r="AM126" s="37"/>
      <c r="AN126" s="37"/>
      <c r="AO126" s="37"/>
    </row>
    <row r="127" spans="1:41" s="180" customFormat="1">
      <c r="A127" s="770"/>
      <c r="B127" s="90"/>
      <c r="C127" s="89"/>
      <c r="D127" s="89"/>
      <c r="E127" s="89"/>
      <c r="F127" s="89"/>
      <c r="H127" s="37"/>
      <c r="I127" s="37"/>
      <c r="J127" s="37"/>
      <c r="K127" s="37"/>
      <c r="L127" s="37"/>
      <c r="M127" s="37"/>
      <c r="N127" s="1"/>
      <c r="O127" s="37"/>
      <c r="P127" s="37"/>
      <c r="Q127" s="37"/>
      <c r="R127" s="79"/>
      <c r="S127" s="79"/>
      <c r="T127" s="79"/>
      <c r="U127" s="79"/>
      <c r="V127" s="79"/>
      <c r="W127" s="79"/>
      <c r="X127" s="79"/>
      <c r="Y127" s="79"/>
      <c r="Z127" s="79"/>
      <c r="AA127" s="79"/>
      <c r="AB127" s="79"/>
      <c r="AC127" s="79"/>
      <c r="AD127" s="79"/>
      <c r="AE127" s="79"/>
      <c r="AF127" s="79"/>
      <c r="AG127" s="79"/>
      <c r="AH127" s="79"/>
      <c r="AI127" s="79"/>
      <c r="AJ127" s="79"/>
      <c r="AK127" s="79"/>
      <c r="AL127" s="37"/>
      <c r="AM127" s="37"/>
      <c r="AN127" s="37"/>
      <c r="AO127" s="37"/>
    </row>
    <row r="128" spans="1:41" s="180" customFormat="1">
      <c r="A128" s="770"/>
      <c r="B128" s="90"/>
      <c r="C128" s="89"/>
      <c r="D128" s="89"/>
      <c r="E128" s="89"/>
      <c r="F128" s="89"/>
      <c r="H128" s="37"/>
      <c r="I128" s="37"/>
      <c r="J128" s="37"/>
      <c r="K128" s="37"/>
      <c r="L128" s="37"/>
      <c r="M128" s="37"/>
      <c r="N128" s="1"/>
      <c r="O128" s="37"/>
      <c r="P128" s="37"/>
      <c r="Q128" s="37"/>
      <c r="R128" s="79"/>
      <c r="S128" s="79"/>
      <c r="T128" s="79"/>
      <c r="U128" s="79"/>
      <c r="V128" s="79"/>
      <c r="W128" s="79"/>
      <c r="X128" s="79"/>
      <c r="Y128" s="79"/>
      <c r="Z128" s="79"/>
      <c r="AA128" s="79"/>
      <c r="AB128" s="79"/>
      <c r="AC128" s="79"/>
      <c r="AD128" s="79"/>
      <c r="AE128" s="79"/>
      <c r="AF128" s="79"/>
      <c r="AG128" s="79"/>
      <c r="AH128" s="79"/>
      <c r="AI128" s="79"/>
      <c r="AJ128" s="79"/>
      <c r="AK128" s="79"/>
      <c r="AL128" s="37"/>
      <c r="AM128" s="37"/>
      <c r="AN128" s="37"/>
      <c r="AO128" s="37"/>
    </row>
    <row r="129" spans="1:41" s="180" customFormat="1">
      <c r="A129" s="770"/>
      <c r="B129" s="90"/>
      <c r="C129" s="89"/>
      <c r="D129" s="89"/>
      <c r="E129" s="89"/>
      <c r="F129" s="89"/>
      <c r="H129" s="37"/>
      <c r="I129" s="37"/>
      <c r="J129" s="37"/>
      <c r="K129" s="37"/>
      <c r="L129" s="37"/>
      <c r="M129" s="37"/>
      <c r="N129" s="1"/>
      <c r="O129" s="37"/>
      <c r="P129" s="37"/>
      <c r="Q129" s="37"/>
      <c r="R129" s="79"/>
      <c r="S129" s="79"/>
      <c r="T129" s="79"/>
      <c r="U129" s="79"/>
      <c r="V129" s="79"/>
      <c r="W129" s="79"/>
      <c r="X129" s="79"/>
      <c r="Y129" s="79"/>
      <c r="Z129" s="79"/>
      <c r="AA129" s="79"/>
      <c r="AB129" s="79"/>
      <c r="AC129" s="79"/>
      <c r="AD129" s="79"/>
      <c r="AE129" s="79"/>
      <c r="AF129" s="79"/>
      <c r="AG129" s="79"/>
      <c r="AH129" s="79"/>
      <c r="AI129" s="79"/>
      <c r="AJ129" s="79"/>
      <c r="AK129" s="79"/>
      <c r="AL129" s="37"/>
      <c r="AM129" s="37"/>
      <c r="AN129" s="37"/>
      <c r="AO129" s="37"/>
    </row>
    <row r="130" spans="1:41" s="180" customFormat="1">
      <c r="A130" s="770"/>
      <c r="B130" s="90"/>
      <c r="C130" s="89"/>
      <c r="D130" s="89"/>
      <c r="E130" s="89"/>
      <c r="F130" s="89"/>
      <c r="H130" s="37"/>
      <c r="I130" s="37"/>
      <c r="J130" s="37"/>
      <c r="K130" s="37"/>
      <c r="L130" s="37"/>
      <c r="M130" s="37"/>
      <c r="N130" s="1"/>
      <c r="O130" s="37"/>
      <c r="P130" s="37"/>
      <c r="Q130" s="37"/>
      <c r="R130" s="79"/>
      <c r="S130" s="79"/>
      <c r="T130" s="79"/>
      <c r="U130" s="79"/>
      <c r="V130" s="79"/>
      <c r="W130" s="79"/>
      <c r="X130" s="79"/>
      <c r="Y130" s="79"/>
      <c r="Z130" s="79"/>
      <c r="AA130" s="79"/>
      <c r="AB130" s="79"/>
      <c r="AC130" s="79"/>
      <c r="AD130" s="79"/>
      <c r="AE130" s="79"/>
      <c r="AF130" s="79"/>
      <c r="AG130" s="79"/>
      <c r="AH130" s="79"/>
      <c r="AI130" s="79"/>
      <c r="AJ130" s="79"/>
      <c r="AK130" s="79"/>
      <c r="AL130" s="37"/>
      <c r="AM130" s="37"/>
      <c r="AN130" s="37"/>
      <c r="AO130" s="37"/>
    </row>
    <row r="131" spans="1:41" s="180" customFormat="1">
      <c r="A131" s="770"/>
      <c r="B131" s="90"/>
      <c r="C131" s="89"/>
      <c r="D131" s="89"/>
      <c r="E131" s="89"/>
      <c r="F131" s="89"/>
      <c r="H131" s="37"/>
      <c r="I131" s="37"/>
      <c r="J131" s="37"/>
      <c r="K131" s="37"/>
      <c r="L131" s="37"/>
      <c r="M131" s="37"/>
      <c r="N131" s="1"/>
      <c r="O131" s="37"/>
      <c r="P131" s="37"/>
      <c r="Q131" s="37"/>
      <c r="R131" s="79"/>
      <c r="S131" s="79"/>
      <c r="T131" s="79"/>
      <c r="U131" s="79"/>
      <c r="V131" s="79"/>
      <c r="W131" s="79"/>
      <c r="X131" s="79"/>
      <c r="Y131" s="79"/>
      <c r="Z131" s="79"/>
      <c r="AA131" s="79"/>
      <c r="AB131" s="79"/>
      <c r="AC131" s="79"/>
      <c r="AD131" s="79"/>
      <c r="AE131" s="79"/>
      <c r="AF131" s="79"/>
      <c r="AG131" s="79"/>
      <c r="AH131" s="79"/>
      <c r="AI131" s="79"/>
      <c r="AJ131" s="79"/>
      <c r="AK131" s="79"/>
      <c r="AL131" s="37"/>
      <c r="AM131" s="37"/>
      <c r="AN131" s="37"/>
      <c r="AO131" s="37"/>
    </row>
    <row r="132" spans="1:41" s="180" customFormat="1">
      <c r="A132" s="770"/>
      <c r="B132" s="90"/>
      <c r="C132" s="89"/>
      <c r="D132" s="89"/>
      <c r="E132" s="89"/>
      <c r="F132" s="89"/>
      <c r="H132" s="37"/>
      <c r="I132" s="37"/>
      <c r="J132" s="37"/>
      <c r="K132" s="37"/>
      <c r="L132" s="37"/>
      <c r="M132" s="37"/>
      <c r="N132" s="1"/>
      <c r="O132" s="37"/>
      <c r="P132" s="37"/>
      <c r="Q132" s="37"/>
      <c r="R132" s="79"/>
      <c r="S132" s="79"/>
      <c r="T132" s="79"/>
      <c r="U132" s="79"/>
      <c r="V132" s="79"/>
      <c r="W132" s="79"/>
      <c r="X132" s="79"/>
      <c r="Y132" s="79"/>
      <c r="Z132" s="79"/>
      <c r="AA132" s="79"/>
      <c r="AB132" s="79"/>
      <c r="AC132" s="79"/>
      <c r="AD132" s="79"/>
      <c r="AE132" s="79"/>
      <c r="AF132" s="79"/>
      <c r="AG132" s="79"/>
      <c r="AH132" s="79"/>
      <c r="AI132" s="79"/>
      <c r="AJ132" s="79"/>
      <c r="AK132" s="79"/>
      <c r="AL132" s="37"/>
      <c r="AM132" s="37"/>
      <c r="AN132" s="37"/>
      <c r="AO132" s="37"/>
    </row>
    <row r="133" spans="1:41" s="180" customFormat="1">
      <c r="A133" s="770"/>
      <c r="B133" s="90"/>
      <c r="C133" s="89"/>
      <c r="D133" s="89"/>
      <c r="E133" s="89"/>
      <c r="F133" s="89"/>
      <c r="H133" s="37"/>
      <c r="I133" s="37"/>
      <c r="J133" s="37"/>
      <c r="K133" s="37"/>
      <c r="L133" s="37"/>
      <c r="M133" s="37"/>
      <c r="N133" s="1"/>
      <c r="O133" s="37"/>
      <c r="P133" s="37"/>
      <c r="Q133" s="37"/>
      <c r="R133" s="79"/>
      <c r="S133" s="79"/>
      <c r="T133" s="79"/>
      <c r="U133" s="79"/>
      <c r="V133" s="79"/>
      <c r="W133" s="79"/>
      <c r="X133" s="79"/>
      <c r="Y133" s="79"/>
      <c r="Z133" s="79"/>
      <c r="AA133" s="79"/>
      <c r="AB133" s="79"/>
      <c r="AC133" s="79"/>
      <c r="AD133" s="79"/>
      <c r="AE133" s="79"/>
      <c r="AF133" s="79"/>
      <c r="AG133" s="79"/>
      <c r="AH133" s="79"/>
      <c r="AI133" s="79"/>
      <c r="AJ133" s="79"/>
      <c r="AK133" s="79"/>
      <c r="AL133" s="37"/>
      <c r="AM133" s="37"/>
      <c r="AN133" s="37"/>
      <c r="AO133" s="37"/>
    </row>
    <row r="134" spans="1:41" s="180" customFormat="1">
      <c r="A134" s="770"/>
      <c r="B134" s="90"/>
      <c r="C134" s="89"/>
      <c r="D134" s="89"/>
      <c r="E134" s="89"/>
      <c r="F134" s="89"/>
      <c r="H134" s="37"/>
      <c r="I134" s="37"/>
      <c r="J134" s="37"/>
      <c r="K134" s="37"/>
      <c r="L134" s="37"/>
      <c r="M134" s="37"/>
      <c r="N134" s="1"/>
      <c r="O134" s="37"/>
      <c r="P134" s="37"/>
      <c r="Q134" s="37"/>
      <c r="R134" s="79"/>
      <c r="S134" s="79"/>
      <c r="T134" s="79"/>
      <c r="U134" s="79"/>
      <c r="V134" s="79"/>
      <c r="W134" s="79"/>
      <c r="X134" s="79"/>
      <c r="Y134" s="79"/>
      <c r="Z134" s="79"/>
      <c r="AA134" s="79"/>
      <c r="AB134" s="79"/>
      <c r="AC134" s="79"/>
      <c r="AD134" s="79"/>
      <c r="AE134" s="79"/>
      <c r="AF134" s="79"/>
      <c r="AG134" s="79"/>
      <c r="AH134" s="79"/>
      <c r="AI134" s="79"/>
      <c r="AJ134" s="79"/>
      <c r="AK134" s="79"/>
      <c r="AL134" s="37"/>
      <c r="AM134" s="37"/>
      <c r="AN134" s="37"/>
      <c r="AO134" s="37"/>
    </row>
    <row r="135" spans="1:41" s="180" customFormat="1">
      <c r="A135" s="770"/>
      <c r="B135" s="90"/>
      <c r="C135" s="89"/>
      <c r="D135" s="89"/>
      <c r="E135" s="89"/>
      <c r="F135" s="89"/>
      <c r="H135" s="37"/>
      <c r="I135" s="37"/>
      <c r="J135" s="37"/>
      <c r="K135" s="37"/>
      <c r="L135" s="37"/>
      <c r="M135" s="37"/>
      <c r="N135" s="1"/>
      <c r="O135" s="37"/>
      <c r="P135" s="37"/>
      <c r="Q135" s="37"/>
      <c r="R135" s="79"/>
      <c r="S135" s="79"/>
      <c r="T135" s="79"/>
      <c r="U135" s="79"/>
      <c r="V135" s="79"/>
      <c r="W135" s="79"/>
      <c r="X135" s="79"/>
      <c r="Y135" s="79"/>
      <c r="Z135" s="79"/>
      <c r="AA135" s="79"/>
      <c r="AB135" s="79"/>
      <c r="AC135" s="79"/>
      <c r="AD135" s="79"/>
      <c r="AE135" s="79"/>
      <c r="AF135" s="79"/>
      <c r="AG135" s="79"/>
      <c r="AH135" s="79"/>
      <c r="AI135" s="79"/>
      <c r="AJ135" s="79"/>
      <c r="AK135" s="79"/>
      <c r="AL135" s="37"/>
      <c r="AM135" s="37"/>
      <c r="AN135" s="37"/>
      <c r="AO135" s="37"/>
    </row>
    <row r="136" spans="1:41" s="180" customFormat="1">
      <c r="A136" s="770"/>
      <c r="B136" s="90"/>
      <c r="C136" s="89"/>
      <c r="D136" s="89"/>
      <c r="E136" s="89"/>
      <c r="F136" s="89"/>
      <c r="H136" s="37"/>
      <c r="I136" s="37"/>
      <c r="J136" s="37"/>
      <c r="K136" s="37"/>
      <c r="L136" s="37"/>
      <c r="M136" s="37"/>
      <c r="N136" s="1"/>
      <c r="O136" s="37"/>
      <c r="P136" s="37"/>
      <c r="Q136" s="37"/>
      <c r="R136" s="79"/>
      <c r="S136" s="79"/>
      <c r="T136" s="79"/>
      <c r="U136" s="79"/>
      <c r="V136" s="79"/>
      <c r="W136" s="79"/>
      <c r="X136" s="79"/>
      <c r="Y136" s="79"/>
      <c r="Z136" s="79"/>
      <c r="AA136" s="79"/>
      <c r="AB136" s="79"/>
      <c r="AC136" s="79"/>
      <c r="AD136" s="79"/>
      <c r="AE136" s="79"/>
      <c r="AF136" s="79"/>
      <c r="AG136" s="79"/>
      <c r="AH136" s="79"/>
      <c r="AI136" s="79"/>
      <c r="AJ136" s="79"/>
      <c r="AK136" s="79"/>
      <c r="AL136" s="37"/>
      <c r="AM136" s="37"/>
      <c r="AN136" s="37"/>
      <c r="AO136" s="37"/>
    </row>
    <row r="137" spans="1:41" s="180" customFormat="1">
      <c r="A137" s="770"/>
      <c r="B137" s="90"/>
      <c r="C137" s="89"/>
      <c r="D137" s="89"/>
      <c r="E137" s="89"/>
      <c r="F137" s="89"/>
      <c r="H137" s="37"/>
      <c r="I137" s="37"/>
      <c r="J137" s="37"/>
      <c r="K137" s="37"/>
      <c r="L137" s="37"/>
      <c r="M137" s="37"/>
      <c r="N137" s="1"/>
      <c r="O137" s="37"/>
      <c r="P137" s="37"/>
      <c r="Q137" s="37"/>
      <c r="R137" s="79"/>
      <c r="S137" s="79"/>
      <c r="T137" s="79"/>
      <c r="U137" s="79"/>
      <c r="V137" s="79"/>
      <c r="W137" s="79"/>
      <c r="X137" s="79"/>
      <c r="Y137" s="79"/>
      <c r="Z137" s="79"/>
      <c r="AA137" s="79"/>
      <c r="AB137" s="79"/>
      <c r="AC137" s="79"/>
      <c r="AD137" s="79"/>
      <c r="AE137" s="79"/>
      <c r="AF137" s="79"/>
      <c r="AG137" s="79"/>
      <c r="AH137" s="79"/>
      <c r="AI137" s="79"/>
      <c r="AJ137" s="79"/>
      <c r="AK137" s="79"/>
      <c r="AL137" s="37"/>
      <c r="AM137" s="37"/>
      <c r="AN137" s="37"/>
      <c r="AO137" s="37"/>
    </row>
    <row r="138" spans="1:41" s="180" customFormat="1">
      <c r="A138" s="770"/>
      <c r="B138" s="90"/>
      <c r="C138" s="89"/>
      <c r="D138" s="89"/>
      <c r="E138" s="89"/>
      <c r="F138" s="89"/>
      <c r="H138" s="37"/>
      <c r="I138" s="37"/>
      <c r="J138" s="37"/>
      <c r="K138" s="37"/>
      <c r="L138" s="37"/>
      <c r="M138" s="37"/>
      <c r="N138" s="1"/>
      <c r="O138" s="37"/>
      <c r="P138" s="37"/>
      <c r="Q138" s="37"/>
      <c r="R138" s="79"/>
      <c r="S138" s="79"/>
      <c r="T138" s="79"/>
      <c r="U138" s="79"/>
      <c r="V138" s="79"/>
      <c r="W138" s="79"/>
      <c r="X138" s="79"/>
      <c r="Y138" s="79"/>
      <c r="Z138" s="79"/>
      <c r="AA138" s="79"/>
      <c r="AB138" s="79"/>
      <c r="AC138" s="79"/>
      <c r="AD138" s="79"/>
      <c r="AE138" s="79"/>
      <c r="AF138" s="79"/>
      <c r="AG138" s="79"/>
      <c r="AH138" s="79"/>
      <c r="AI138" s="79"/>
      <c r="AJ138" s="79"/>
      <c r="AK138" s="79"/>
      <c r="AL138" s="37"/>
      <c r="AM138" s="37"/>
      <c r="AN138" s="37"/>
      <c r="AO138" s="37"/>
    </row>
    <row r="139" spans="1:41" s="180" customFormat="1">
      <c r="A139" s="770"/>
      <c r="B139" s="90"/>
      <c r="C139" s="89"/>
      <c r="D139" s="89"/>
      <c r="E139" s="89"/>
      <c r="F139" s="89"/>
      <c r="H139" s="37"/>
      <c r="I139" s="37"/>
      <c r="J139" s="37"/>
      <c r="K139" s="37"/>
      <c r="L139" s="37"/>
      <c r="M139" s="37"/>
      <c r="N139" s="1"/>
      <c r="O139" s="37"/>
      <c r="P139" s="37"/>
      <c r="Q139" s="37"/>
      <c r="R139" s="79"/>
      <c r="S139" s="79"/>
      <c r="T139" s="79"/>
      <c r="U139" s="79"/>
      <c r="V139" s="79"/>
      <c r="W139" s="79"/>
      <c r="X139" s="79"/>
      <c r="Y139" s="79"/>
      <c r="Z139" s="79"/>
      <c r="AA139" s="79"/>
      <c r="AB139" s="79"/>
      <c r="AC139" s="79"/>
      <c r="AD139" s="79"/>
      <c r="AE139" s="79"/>
      <c r="AF139" s="79"/>
      <c r="AG139" s="79"/>
      <c r="AH139" s="79"/>
      <c r="AI139" s="79"/>
      <c r="AJ139" s="79"/>
      <c r="AK139" s="79"/>
      <c r="AL139" s="37"/>
      <c r="AM139" s="37"/>
      <c r="AN139" s="37"/>
      <c r="AO139" s="37"/>
    </row>
    <row r="140" spans="1:41" s="180" customFormat="1">
      <c r="A140" s="770"/>
      <c r="B140" s="90"/>
      <c r="C140" s="89"/>
      <c r="D140" s="89"/>
      <c r="E140" s="89"/>
      <c r="F140" s="89"/>
      <c r="H140" s="37"/>
      <c r="I140" s="37"/>
      <c r="J140" s="37"/>
      <c r="K140" s="37"/>
      <c r="L140" s="37"/>
      <c r="M140" s="37"/>
      <c r="N140" s="1"/>
      <c r="O140" s="37"/>
      <c r="P140" s="37"/>
      <c r="Q140" s="37"/>
      <c r="R140" s="79"/>
      <c r="S140" s="79"/>
      <c r="T140" s="79"/>
      <c r="U140" s="79"/>
      <c r="V140" s="79"/>
      <c r="W140" s="79"/>
      <c r="X140" s="79"/>
      <c r="Y140" s="79"/>
      <c r="Z140" s="79"/>
      <c r="AA140" s="79"/>
      <c r="AB140" s="79"/>
      <c r="AC140" s="79"/>
      <c r="AD140" s="79"/>
      <c r="AE140" s="79"/>
      <c r="AF140" s="79"/>
      <c r="AG140" s="79"/>
      <c r="AH140" s="79"/>
      <c r="AI140" s="79"/>
      <c r="AJ140" s="79"/>
      <c r="AK140" s="79"/>
      <c r="AL140" s="37"/>
      <c r="AM140" s="37"/>
      <c r="AN140" s="37"/>
      <c r="AO140" s="37"/>
    </row>
  </sheetData>
  <customSheetViews>
    <customSheetView guid="{987A3FAC-920D-4C0C-8129-D8F4AFD7E47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24"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L57"/>
  <sheetViews>
    <sheetView showZeros="0" topLeftCell="A11" zoomScale="85" zoomScaleNormal="85" zoomScaleSheetLayoutView="80" workbookViewId="0">
      <selection activeCell="L20" sqref="L20"/>
    </sheetView>
  </sheetViews>
  <sheetFormatPr defaultColWidth="9" defaultRowHeight="15.75"/>
  <cols>
    <col min="1" max="1" width="11" style="655" customWidth="1"/>
    <col min="2" max="2" width="15.25" style="655" customWidth="1"/>
    <col min="3" max="3" width="25" style="582" customWidth="1"/>
    <col min="4" max="4" width="12.625" style="582" customWidth="1"/>
    <col min="5" max="5" width="12.125" style="624" hidden="1" customWidth="1"/>
    <col min="6" max="6" width="12" style="568" hidden="1" customWidth="1"/>
    <col min="7" max="7" width="9.5" style="582" hidden="1" customWidth="1"/>
    <col min="8" max="8" width="13" style="582" hidden="1" customWidth="1"/>
    <col min="9" max="9" width="68" style="569" customWidth="1"/>
    <col min="10" max="10" width="10.25" style="568" customWidth="1"/>
    <col min="11" max="11" width="8.625" style="568" customWidth="1"/>
    <col min="12" max="13" width="14.75" style="544" customWidth="1"/>
    <col min="14" max="14" width="17.75" style="568" customWidth="1"/>
    <col min="15" max="15" width="18.125" style="567" customWidth="1"/>
    <col min="16" max="16" width="22.75" style="563" hidden="1" customWidth="1"/>
    <col min="17" max="17" width="16.75" style="563" hidden="1" customWidth="1"/>
    <col min="18" max="26" width="9" style="563" hidden="1" customWidth="1"/>
    <col min="27" max="27" width="16.5" style="563" hidden="1" customWidth="1"/>
    <col min="28" max="35" width="9" style="563" hidden="1" customWidth="1"/>
    <col min="36" max="37" width="17.625" style="563" hidden="1" customWidth="1"/>
    <col min="38" max="38" width="9" style="563" hidden="1" customWidth="1"/>
    <col min="39" max="39" width="15.5" style="563" hidden="1" customWidth="1"/>
    <col min="40" max="40" width="15.375" style="563" hidden="1" customWidth="1"/>
    <col min="41" max="52" width="9" style="563" hidden="1" customWidth="1"/>
    <col min="53" max="64" width="9" style="564" hidden="1" customWidth="1"/>
    <col min="65" max="680" width="0" style="564" hidden="1" customWidth="1"/>
    <col min="681" max="16384" width="9" style="564"/>
  </cols>
  <sheetData>
    <row r="1" spans="1:52" ht="16.5">
      <c r="A1" s="653" t="str">
        <f>Cover!B3</f>
        <v xml:space="preserve">CC/NT/W-MISC/DOM/T00/25/07704	
</v>
      </c>
      <c r="B1" s="653"/>
      <c r="C1" s="579"/>
      <c r="D1" s="723"/>
      <c r="E1" s="622"/>
      <c r="F1" s="559"/>
      <c r="G1" s="579"/>
      <c r="H1" s="579"/>
      <c r="I1" s="560"/>
      <c r="J1" s="561"/>
      <c r="K1" s="561"/>
      <c r="L1" s="562"/>
      <c r="M1" s="562"/>
      <c r="N1" s="561" t="s">
        <v>76</v>
      </c>
    </row>
    <row r="2" spans="1:52">
      <c r="A2" s="654"/>
      <c r="B2" s="654"/>
      <c r="C2" s="580"/>
      <c r="D2" s="580"/>
      <c r="E2" s="623"/>
      <c r="F2" s="554"/>
      <c r="G2" s="580"/>
      <c r="H2" s="580"/>
      <c r="I2" s="565"/>
      <c r="J2" s="554"/>
      <c r="K2" s="554"/>
      <c r="L2" s="564"/>
      <c r="M2" s="564"/>
      <c r="N2" s="554"/>
    </row>
    <row r="3" spans="1:52" ht="80.45" customHeight="1">
      <c r="A3" s="907" t="str">
        <f>Cover!$B$2</f>
        <v>APPOINTMENT OF ADVANCED METERING INFRASTRUCTURE (AMI) SERVICE PROVIDER FOR SMART PREPAID METERING IN ELECTRICITY DEPARTMENT OF ANDAMAN &amp; NICOBAR ISLANDS ADMINISTRATION (EDANA) ON DBFOOT BASIS.</v>
      </c>
      <c r="B3" s="907"/>
      <c r="C3" s="907"/>
      <c r="D3" s="907"/>
      <c r="E3" s="907"/>
      <c r="F3" s="907"/>
      <c r="G3" s="907"/>
      <c r="H3" s="907"/>
      <c r="I3" s="907"/>
      <c r="J3" s="907"/>
      <c r="K3" s="907"/>
      <c r="L3" s="907"/>
      <c r="M3" s="907"/>
      <c r="N3" s="907"/>
      <c r="O3" s="907"/>
      <c r="AI3" s="566" t="s">
        <v>129</v>
      </c>
      <c r="AK3" s="581">
        <f>IF(ISERROR(#REF!/('Sch-3'!#REF!+'Sch-3'!#REF!+'Sch-3'!D14)),0,#REF!/( 'Sch-3'!#REF!+'Sch-3'!#REF!+'Sch-3'!D14))</f>
        <v>0</v>
      </c>
    </row>
    <row r="4" spans="1:52" ht="16.5">
      <c r="A4" s="909" t="s">
        <v>142</v>
      </c>
      <c r="B4" s="909"/>
      <c r="C4" s="909"/>
      <c r="D4" s="909"/>
      <c r="E4" s="909"/>
      <c r="F4" s="909"/>
      <c r="G4" s="909"/>
      <c r="H4" s="909"/>
      <c r="I4" s="909"/>
      <c r="J4" s="909"/>
      <c r="K4" s="909"/>
      <c r="L4" s="909"/>
      <c r="M4" s="909"/>
      <c r="N4" s="909"/>
      <c r="O4" s="909"/>
      <c r="AI4" s="566" t="s">
        <v>131</v>
      </c>
      <c r="AK4" s="581" t="e">
        <f>#REF!</f>
        <v>#REF!</v>
      </c>
    </row>
    <row r="5" spans="1:52">
      <c r="AI5" s="566" t="s">
        <v>143</v>
      </c>
      <c r="AK5" s="581">
        <f>IF(ISERROR(#REF!/#REF!),0,#REF! /#REF!)</f>
        <v>0</v>
      </c>
    </row>
    <row r="6" spans="1:52" ht="16.5">
      <c r="A6" s="656" t="s">
        <v>495</v>
      </c>
      <c r="B6" s="656"/>
      <c r="C6" s="583"/>
      <c r="D6" s="724"/>
      <c r="E6" s="625"/>
      <c r="F6" s="619"/>
      <c r="G6" s="583"/>
      <c r="H6" s="583"/>
      <c r="I6" s="570"/>
      <c r="J6" s="809" t="s">
        <v>80</v>
      </c>
      <c r="K6" s="810"/>
      <c r="L6" s="810"/>
      <c r="M6" s="810"/>
      <c r="N6" s="803"/>
      <c r="AI6" s="566" t="s">
        <v>144</v>
      </c>
      <c r="AK6" s="581" t="e">
        <f>#REF!</f>
        <v>#REF!</v>
      </c>
    </row>
    <row r="7" spans="1:52" ht="16.5">
      <c r="A7" s="657" t="s">
        <v>332</v>
      </c>
      <c r="B7" s="657"/>
      <c r="C7" s="584"/>
      <c r="D7" s="725"/>
      <c r="E7" s="626"/>
      <c r="F7" s="584"/>
      <c r="G7" s="584"/>
      <c r="H7" s="584"/>
      <c r="I7" s="584"/>
      <c r="J7" s="910" t="s">
        <v>81</v>
      </c>
      <c r="K7" s="910"/>
      <c r="L7" s="910"/>
      <c r="M7" s="910"/>
      <c r="N7" s="910"/>
      <c r="AI7" s="566" t="s">
        <v>134</v>
      </c>
      <c r="AK7" s="581" t="e">
        <f>SUM(AK3:AK6)</f>
        <v>#REF!</v>
      </c>
    </row>
    <row r="8" spans="1:52" ht="16.5">
      <c r="A8" s="656" t="s">
        <v>82</v>
      </c>
      <c r="B8" s="656">
        <f>'Names of Bidder'!D9</f>
        <v>0</v>
      </c>
      <c r="C8" s="759" t="s">
        <v>332</v>
      </c>
      <c r="D8" s="724"/>
      <c r="E8" s="625"/>
      <c r="F8" s="619"/>
      <c r="G8" s="583"/>
      <c r="H8" s="583"/>
      <c r="J8" s="910" t="s">
        <v>83</v>
      </c>
      <c r="K8" s="910"/>
      <c r="L8" s="910"/>
      <c r="M8" s="910"/>
      <c r="N8" s="910"/>
    </row>
    <row r="9" spans="1:52" ht="16.5">
      <c r="A9" s="656" t="s">
        <v>84</v>
      </c>
      <c r="B9" s="656">
        <f>'Names of Bidder'!D10</f>
        <v>0</v>
      </c>
      <c r="C9" s="759" t="s">
        <v>332</v>
      </c>
      <c r="D9" s="724"/>
      <c r="E9" s="625"/>
      <c r="F9" s="619"/>
      <c r="G9" s="583"/>
      <c r="H9" s="583"/>
      <c r="J9" s="910" t="s">
        <v>85</v>
      </c>
      <c r="K9" s="910"/>
      <c r="L9" s="910"/>
      <c r="M9" s="910"/>
      <c r="N9" s="910"/>
    </row>
    <row r="10" spans="1:52" ht="16.5">
      <c r="A10" s="658"/>
      <c r="B10" s="658"/>
      <c r="C10" s="759" t="s">
        <v>332</v>
      </c>
      <c r="D10" s="586"/>
      <c r="E10" s="627"/>
      <c r="F10" s="571"/>
      <c r="G10" s="585"/>
      <c r="H10" s="585"/>
      <c r="J10" s="571" t="s">
        <v>86</v>
      </c>
      <c r="K10" s="571"/>
      <c r="L10" s="571"/>
      <c r="M10" s="571"/>
      <c r="N10" s="571"/>
      <c r="AI10" s="566" t="s">
        <v>145</v>
      </c>
      <c r="AK10" s="581" t="e">
        <f>#REF!</f>
        <v>#REF!</v>
      </c>
    </row>
    <row r="11" spans="1:52" ht="16.5">
      <c r="A11" s="658"/>
      <c r="B11" s="658"/>
      <c r="C11" s="759"/>
      <c r="D11" s="586"/>
      <c r="E11" s="627"/>
      <c r="F11" s="571"/>
      <c r="G11" s="585"/>
      <c r="H11" s="585"/>
      <c r="J11" s="910"/>
      <c r="K11" s="910"/>
      <c r="L11" s="910"/>
      <c r="M11" s="910"/>
      <c r="N11" s="910"/>
      <c r="AI11" s="566"/>
      <c r="AK11" s="581"/>
    </row>
    <row r="12" spans="1:52" ht="16.5">
      <c r="A12" s="659"/>
      <c r="B12" s="659"/>
      <c r="C12" s="759"/>
      <c r="D12" s="586"/>
      <c r="E12" s="627"/>
      <c r="F12" s="620"/>
      <c r="G12" s="586"/>
      <c r="H12" s="586"/>
      <c r="I12" s="587"/>
      <c r="J12" s="588"/>
      <c r="K12" s="588"/>
      <c r="L12" s="571"/>
      <c r="M12" s="571"/>
      <c r="N12" s="554"/>
      <c r="AI12" s="566"/>
      <c r="AK12" s="581"/>
    </row>
    <row r="13" spans="1:52" s="637" customFormat="1" ht="18.75">
      <c r="A13" s="710"/>
      <c r="B13" s="710"/>
      <c r="C13" s="710"/>
      <c r="D13" s="711"/>
      <c r="E13" s="722" t="s">
        <v>146</v>
      </c>
      <c r="F13" s="710"/>
      <c r="G13" s="710"/>
      <c r="H13" s="710"/>
      <c r="I13" s="710"/>
      <c r="J13" s="711"/>
      <c r="K13" s="711"/>
      <c r="L13" s="710"/>
      <c r="M13" s="710"/>
      <c r="N13" s="711"/>
      <c r="O13" s="713"/>
      <c r="P13" s="634"/>
      <c r="Q13" s="634"/>
      <c r="R13" s="634"/>
      <c r="S13" s="634"/>
      <c r="T13" s="633"/>
      <c r="U13" s="633"/>
      <c r="V13" s="633"/>
      <c r="W13" s="633"/>
      <c r="X13" s="633"/>
      <c r="Y13" s="633"/>
      <c r="Z13" s="633"/>
      <c r="AA13" s="633"/>
      <c r="AB13" s="633"/>
      <c r="AC13" s="633"/>
      <c r="AD13" s="633"/>
      <c r="AE13" s="633"/>
      <c r="AF13" s="633"/>
      <c r="AG13" s="633"/>
      <c r="AH13" s="633"/>
      <c r="AI13" s="633"/>
      <c r="AJ13" s="892" t="s">
        <v>136</v>
      </c>
      <c r="AK13" s="892"/>
      <c r="AL13" s="636" t="s">
        <v>122</v>
      </c>
      <c r="AM13" s="892" t="s">
        <v>137</v>
      </c>
      <c r="AN13" s="892"/>
      <c r="AO13" s="633"/>
      <c r="AP13" s="633"/>
      <c r="AQ13" s="633"/>
      <c r="AR13" s="633"/>
      <c r="AS13" s="633"/>
      <c r="AT13" s="633"/>
      <c r="AU13" s="633"/>
      <c r="AV13" s="633"/>
      <c r="AW13" s="633"/>
      <c r="AX13" s="633"/>
      <c r="AY13" s="633"/>
      <c r="AZ13" s="633"/>
    </row>
    <row r="14" spans="1:52" ht="16.5">
      <c r="A14" s="658"/>
      <c r="B14" s="658"/>
      <c r="C14" s="585"/>
      <c r="D14" s="586"/>
      <c r="E14" s="627"/>
      <c r="F14" s="571"/>
      <c r="G14" s="585"/>
      <c r="H14" s="585"/>
      <c r="I14" s="585"/>
      <c r="J14" s="586"/>
      <c r="K14" s="586"/>
      <c r="L14" s="585"/>
      <c r="M14" s="585"/>
      <c r="N14" s="586"/>
      <c r="P14" s="589"/>
      <c r="Q14" s="589"/>
      <c r="R14" s="589"/>
      <c r="S14" s="589"/>
      <c r="AJ14" s="590"/>
      <c r="AK14" s="590"/>
      <c r="AL14" s="567"/>
      <c r="AM14" s="590"/>
      <c r="AN14" s="590"/>
    </row>
    <row r="15" spans="1:52" ht="16.5">
      <c r="A15" s="658"/>
      <c r="B15" s="658"/>
      <c r="C15" s="585"/>
      <c r="D15" s="586"/>
      <c r="E15" s="627"/>
      <c r="F15" s="571"/>
      <c r="G15" s="585"/>
      <c r="H15" s="585"/>
      <c r="I15" s="585"/>
      <c r="J15" s="586"/>
      <c r="K15" s="898" t="s">
        <v>88</v>
      </c>
      <c r="L15" s="898"/>
      <c r="M15" s="898"/>
      <c r="N15" s="898"/>
      <c r="P15" s="589"/>
      <c r="Q15" s="589"/>
      <c r="R15" s="589"/>
      <c r="S15" s="589"/>
      <c r="AJ15" s="590"/>
      <c r="AK15" s="590"/>
      <c r="AL15" s="567"/>
      <c r="AM15" s="590"/>
      <c r="AN15" s="590"/>
    </row>
    <row r="16" spans="1:52" ht="105">
      <c r="A16" s="698" t="s">
        <v>90</v>
      </c>
      <c r="B16" s="698" t="s">
        <v>147</v>
      </c>
      <c r="C16" s="696" t="s">
        <v>91</v>
      </c>
      <c r="D16" s="699" t="s">
        <v>148</v>
      </c>
      <c r="E16" s="677" t="s">
        <v>149</v>
      </c>
      <c r="F16" s="678" t="s">
        <v>150</v>
      </c>
      <c r="G16" s="678" t="s">
        <v>151</v>
      </c>
      <c r="H16" s="678" t="s">
        <v>92</v>
      </c>
      <c r="I16" s="696" t="s">
        <v>126</v>
      </c>
      <c r="J16" s="697" t="s">
        <v>94</v>
      </c>
      <c r="K16" s="697" t="s">
        <v>127</v>
      </c>
      <c r="L16" s="696" t="s">
        <v>523</v>
      </c>
      <c r="M16" s="696" t="s">
        <v>521</v>
      </c>
      <c r="N16" s="696" t="s">
        <v>504</v>
      </c>
      <c r="O16" s="714" t="s">
        <v>514</v>
      </c>
      <c r="P16" s="589"/>
      <c r="Q16" s="589"/>
      <c r="R16" s="589"/>
      <c r="S16" s="589"/>
      <c r="AJ16" s="591" t="s">
        <v>153</v>
      </c>
      <c r="AK16" s="591" t="s">
        <v>154</v>
      </c>
      <c r="AL16" s="567"/>
      <c r="AM16" s="591" t="s">
        <v>153</v>
      </c>
      <c r="AN16" s="591" t="s">
        <v>154</v>
      </c>
    </row>
    <row r="17" spans="1:52" s="637" customFormat="1" ht="16.5">
      <c r="A17" s="700" t="s">
        <v>505</v>
      </c>
      <c r="B17" s="700"/>
      <c r="C17" s="737" t="s">
        <v>506</v>
      </c>
      <c r="D17" s="700" t="s">
        <v>507</v>
      </c>
      <c r="E17" s="683">
        <v>8</v>
      </c>
      <c r="F17" s="684">
        <v>9</v>
      </c>
      <c r="G17" s="684">
        <v>10</v>
      </c>
      <c r="H17" s="684">
        <v>11</v>
      </c>
      <c r="I17" s="701" t="s">
        <v>508</v>
      </c>
      <c r="J17" s="701" t="s">
        <v>509</v>
      </c>
      <c r="K17" s="701" t="s">
        <v>510</v>
      </c>
      <c r="L17" s="701" t="s">
        <v>511</v>
      </c>
      <c r="M17" s="701" t="s">
        <v>512</v>
      </c>
      <c r="N17" s="701" t="s">
        <v>513</v>
      </c>
      <c r="O17" s="701" t="s">
        <v>515</v>
      </c>
      <c r="P17" s="634"/>
      <c r="Q17" s="634"/>
      <c r="R17" s="634"/>
      <c r="S17" s="634"/>
      <c r="T17" s="633"/>
      <c r="U17" s="633"/>
      <c r="V17" s="633"/>
      <c r="W17" s="633"/>
      <c r="X17" s="633"/>
      <c r="Y17" s="633"/>
      <c r="Z17" s="633"/>
      <c r="AA17" s="633"/>
      <c r="AB17" s="633"/>
      <c r="AC17" s="633"/>
      <c r="AD17" s="633"/>
      <c r="AE17" s="633"/>
      <c r="AF17" s="633"/>
      <c r="AG17" s="633"/>
      <c r="AH17" s="633"/>
      <c r="AI17" s="633"/>
      <c r="AJ17" s="635">
        <v>5</v>
      </c>
      <c r="AK17" s="635" t="s">
        <v>115</v>
      </c>
      <c r="AL17" s="636"/>
      <c r="AM17" s="635">
        <v>5</v>
      </c>
      <c r="AN17" s="635" t="s">
        <v>115</v>
      </c>
      <c r="AO17" s="633"/>
      <c r="AP17" s="633"/>
      <c r="AQ17" s="633"/>
      <c r="AR17" s="633"/>
      <c r="AS17" s="633"/>
      <c r="AT17" s="633"/>
      <c r="AU17" s="633"/>
      <c r="AV17" s="633"/>
      <c r="AW17" s="633"/>
      <c r="AX17" s="633"/>
      <c r="AY17" s="633"/>
      <c r="AZ17" s="633"/>
    </row>
    <row r="18" spans="1:52" s="637" customFormat="1" ht="20.25">
      <c r="A18" s="706"/>
      <c r="B18" s="801"/>
      <c r="C18" s="894"/>
      <c r="D18" s="894"/>
      <c r="E18" s="894"/>
      <c r="F18" s="894"/>
      <c r="G18" s="894"/>
      <c r="H18" s="894"/>
      <c r="I18" s="895"/>
      <c r="J18" s="707"/>
      <c r="K18" s="707"/>
      <c r="L18" s="707"/>
      <c r="M18" s="707"/>
      <c r="N18" s="707"/>
      <c r="O18" s="707"/>
      <c r="P18" s="634"/>
      <c r="Q18" s="634"/>
      <c r="R18" s="634"/>
      <c r="S18" s="634"/>
      <c r="T18" s="633"/>
      <c r="U18" s="633"/>
      <c r="V18" s="633"/>
      <c r="W18" s="633"/>
      <c r="X18" s="633"/>
      <c r="Y18" s="633"/>
      <c r="Z18" s="633"/>
      <c r="AA18" s="633"/>
      <c r="AB18" s="633"/>
      <c r="AC18" s="633"/>
      <c r="AD18" s="633"/>
      <c r="AE18" s="633"/>
      <c r="AF18" s="633"/>
      <c r="AG18" s="633"/>
      <c r="AH18" s="633"/>
      <c r="AI18" s="633"/>
      <c r="AJ18" s="635"/>
      <c r="AK18" s="635"/>
      <c r="AL18" s="636"/>
      <c r="AM18" s="635"/>
      <c r="AN18" s="635"/>
      <c r="AO18" s="633"/>
      <c r="AP18" s="633"/>
      <c r="AQ18" s="633"/>
      <c r="AR18" s="633"/>
      <c r="AS18" s="633"/>
      <c r="AT18" s="633"/>
      <c r="AU18" s="633"/>
      <c r="AV18" s="633"/>
      <c r="AW18" s="633"/>
      <c r="AX18" s="633"/>
      <c r="AY18" s="633"/>
      <c r="AZ18" s="633"/>
    </row>
    <row r="19" spans="1:52" s="735" customFormat="1" ht="33" customHeight="1">
      <c r="A19" s="760"/>
      <c r="B19" s="802"/>
      <c r="C19" s="727"/>
      <c r="D19" s="761"/>
      <c r="E19" s="728"/>
      <c r="F19" s="729"/>
      <c r="G19" s="729"/>
      <c r="H19" s="729"/>
      <c r="I19" s="730"/>
      <c r="J19" s="731"/>
      <c r="K19" s="731"/>
      <c r="L19" s="731"/>
      <c r="M19" s="731"/>
      <c r="N19" s="731"/>
      <c r="O19" s="731"/>
      <c r="P19" s="732" t="s">
        <v>96</v>
      </c>
      <c r="Q19" s="733" t="s">
        <v>97</v>
      </c>
      <c r="R19" s="734"/>
      <c r="S19" s="734"/>
      <c r="AB19" s="736"/>
    </row>
    <row r="20" spans="1:52" s="544" customFormat="1" ht="66" customHeight="1">
      <c r="A20" s="667"/>
      <c r="B20" s="667"/>
      <c r="C20" s="708"/>
      <c r="D20" s="815">
        <v>997327</v>
      </c>
      <c r="E20" s="708"/>
      <c r="F20" s="740"/>
      <c r="G20" s="709"/>
      <c r="H20" s="739"/>
      <c r="I20" s="806" t="s">
        <v>497</v>
      </c>
      <c r="J20" s="807" t="s">
        <v>503</v>
      </c>
      <c r="K20" s="806">
        <v>80314</v>
      </c>
      <c r="L20" s="814"/>
      <c r="M20" s="813">
        <v>1144.06779661017</v>
      </c>
      <c r="N20" s="811">
        <f>IF(L20=0,0,M20+L20*93)</f>
        <v>0</v>
      </c>
      <c r="O20" s="811">
        <f>N20*K20</f>
        <v>0</v>
      </c>
      <c r="P20" s="544">
        <f t="shared" ref="P20:P26" si="0">IF(N20="Included",0,N20)</f>
        <v>0</v>
      </c>
      <c r="Q20" s="544">
        <f t="shared" ref="Q20:Q26" si="1">IF(H20="",(P20*G20/100),(P20*H20))</f>
        <v>0</v>
      </c>
      <c r="R20" s="545"/>
      <c r="S20" s="545"/>
      <c r="AB20" s="652"/>
    </row>
    <row r="21" spans="1:52" s="544" customFormat="1" ht="72" customHeight="1">
      <c r="A21" s="667"/>
      <c r="B21" s="667"/>
      <c r="C21" s="708"/>
      <c r="D21" s="815">
        <v>997327</v>
      </c>
      <c r="E21" s="708"/>
      <c r="F21" s="740"/>
      <c r="G21" s="709"/>
      <c r="H21" s="739"/>
      <c r="I21" s="806" t="s">
        <v>498</v>
      </c>
      <c r="J21" s="807" t="s">
        <v>503</v>
      </c>
      <c r="K21" s="806">
        <v>2652</v>
      </c>
      <c r="L21" s="814"/>
      <c r="M21" s="813">
        <v>1144.0677966101696</v>
      </c>
      <c r="N21" s="811">
        <f t="shared" ref="N21:N25" si="2">IF(L21=0,0,M21+L21*93)</f>
        <v>0</v>
      </c>
      <c r="O21" s="811">
        <f t="shared" ref="O21:O25" si="3">N21*K21</f>
        <v>0</v>
      </c>
      <c r="P21" s="544">
        <f t="shared" si="0"/>
        <v>0</v>
      </c>
      <c r="Q21" s="544">
        <f t="shared" si="1"/>
        <v>0</v>
      </c>
      <c r="R21" s="545"/>
      <c r="S21" s="545"/>
      <c r="AB21" s="652"/>
    </row>
    <row r="22" spans="1:52" s="544" customFormat="1" ht="74.25" customHeight="1">
      <c r="A22" s="667"/>
      <c r="B22" s="667"/>
      <c r="C22" s="708"/>
      <c r="D22" s="815">
        <v>997327</v>
      </c>
      <c r="E22" s="708"/>
      <c r="F22" s="740"/>
      <c r="G22" s="709"/>
      <c r="H22" s="739"/>
      <c r="I22" s="806" t="s">
        <v>499</v>
      </c>
      <c r="J22" s="807" t="s">
        <v>503</v>
      </c>
      <c r="K22" s="806">
        <v>607</v>
      </c>
      <c r="L22" s="814"/>
      <c r="M22" s="813">
        <v>1144.0677966101696</v>
      </c>
      <c r="N22" s="811">
        <f t="shared" si="2"/>
        <v>0</v>
      </c>
      <c r="O22" s="811">
        <f t="shared" si="3"/>
        <v>0</v>
      </c>
      <c r="P22" s="544">
        <f t="shared" si="0"/>
        <v>0</v>
      </c>
      <c r="Q22" s="544">
        <f t="shared" si="1"/>
        <v>0</v>
      </c>
      <c r="R22" s="545"/>
      <c r="S22" s="545"/>
      <c r="AB22" s="652"/>
    </row>
    <row r="23" spans="1:52" s="544" customFormat="1" ht="65.25" customHeight="1">
      <c r="A23" s="667"/>
      <c r="B23" s="667"/>
      <c r="C23" s="708"/>
      <c r="D23" s="815">
        <v>997327</v>
      </c>
      <c r="E23" s="708"/>
      <c r="F23" s="740"/>
      <c r="G23" s="709"/>
      <c r="H23" s="739"/>
      <c r="I23" s="806" t="s">
        <v>500</v>
      </c>
      <c r="J23" s="807" t="s">
        <v>503</v>
      </c>
      <c r="K23" s="806">
        <v>1120</v>
      </c>
      <c r="L23" s="814"/>
      <c r="M23" s="813">
        <v>4385.593220338983</v>
      </c>
      <c r="N23" s="811">
        <f t="shared" si="2"/>
        <v>0</v>
      </c>
      <c r="O23" s="811">
        <f t="shared" si="3"/>
        <v>0</v>
      </c>
      <c r="P23" s="544">
        <f t="shared" si="0"/>
        <v>0</v>
      </c>
      <c r="Q23" s="544">
        <f t="shared" si="1"/>
        <v>0</v>
      </c>
      <c r="R23" s="545"/>
      <c r="S23" s="545"/>
      <c r="AB23" s="652"/>
    </row>
    <row r="24" spans="1:52" s="544" customFormat="1" ht="81" customHeight="1">
      <c r="A24" s="667"/>
      <c r="B24" s="667"/>
      <c r="C24" s="708"/>
      <c r="D24" s="815">
        <v>997327</v>
      </c>
      <c r="E24" s="708"/>
      <c r="F24" s="740"/>
      <c r="G24" s="709"/>
      <c r="H24" s="739"/>
      <c r="I24" s="806" t="s">
        <v>501</v>
      </c>
      <c r="J24" s="807" t="s">
        <v>503</v>
      </c>
      <c r="K24" s="806">
        <v>28</v>
      </c>
      <c r="L24" s="814"/>
      <c r="M24" s="813">
        <v>4385.593220338983</v>
      </c>
      <c r="N24" s="811">
        <f t="shared" si="2"/>
        <v>0</v>
      </c>
      <c r="O24" s="811">
        <f t="shared" si="3"/>
        <v>0</v>
      </c>
      <c r="P24" s="544">
        <f t="shared" si="0"/>
        <v>0</v>
      </c>
      <c r="Q24" s="544">
        <f t="shared" si="1"/>
        <v>0</v>
      </c>
      <c r="R24" s="545"/>
      <c r="S24" s="545"/>
      <c r="AB24" s="652"/>
    </row>
    <row r="25" spans="1:52" s="544" customFormat="1" ht="70.5" customHeight="1">
      <c r="A25" s="667"/>
      <c r="B25" s="667"/>
      <c r="C25" s="708"/>
      <c r="D25" s="815">
        <v>997327</v>
      </c>
      <c r="E25" s="708"/>
      <c r="F25" s="740"/>
      <c r="G25" s="709"/>
      <c r="H25" s="739"/>
      <c r="I25" s="806" t="s">
        <v>502</v>
      </c>
      <c r="J25" s="807" t="s">
        <v>503</v>
      </c>
      <c r="K25" s="806">
        <v>114</v>
      </c>
      <c r="L25" s="814"/>
      <c r="M25" s="813">
        <v>8008.4745762711873</v>
      </c>
      <c r="N25" s="811">
        <f t="shared" si="2"/>
        <v>0</v>
      </c>
      <c r="O25" s="811">
        <f t="shared" si="3"/>
        <v>0</v>
      </c>
      <c r="P25" s="544">
        <f t="shared" si="0"/>
        <v>0</v>
      </c>
      <c r="Q25" s="544">
        <f t="shared" si="1"/>
        <v>0</v>
      </c>
      <c r="R25" s="545"/>
      <c r="S25" s="545"/>
      <c r="AB25" s="652"/>
    </row>
    <row r="26" spans="1:52" s="544" customFormat="1" ht="16.5">
      <c r="A26" s="667"/>
      <c r="B26" s="667"/>
      <c r="C26" s="708"/>
      <c r="D26" s="708"/>
      <c r="E26" s="708"/>
      <c r="F26" s="740"/>
      <c r="G26" s="709"/>
      <c r="H26" s="739"/>
      <c r="I26" s="708"/>
      <c r="J26" s="708"/>
      <c r="K26" s="708"/>
      <c r="L26" s="738"/>
      <c r="M26" s="738"/>
      <c r="N26" s="715"/>
      <c r="O26" s="812">
        <f>SUM(O20:O25)</f>
        <v>0</v>
      </c>
      <c r="P26" s="544">
        <f t="shared" si="0"/>
        <v>0</v>
      </c>
      <c r="Q26" s="544">
        <f t="shared" si="1"/>
        <v>0</v>
      </c>
      <c r="R26" s="545"/>
      <c r="S26" s="545"/>
      <c r="AB26" s="652"/>
    </row>
    <row r="27" spans="1:52" s="544" customFormat="1">
      <c r="A27" s="902"/>
      <c r="B27" s="903"/>
      <c r="C27" s="903"/>
      <c r="D27" s="903"/>
      <c r="E27" s="903"/>
      <c r="F27" s="903"/>
      <c r="G27" s="903"/>
      <c r="H27" s="903"/>
      <c r="I27" s="903"/>
      <c r="J27" s="903"/>
      <c r="K27" s="903"/>
      <c r="L27" s="903"/>
      <c r="M27" s="903"/>
      <c r="N27" s="903"/>
      <c r="O27" s="904"/>
      <c r="P27" s="545"/>
      <c r="Q27" s="545"/>
      <c r="R27" s="545"/>
      <c r="S27" s="545"/>
      <c r="AB27" s="652"/>
    </row>
    <row r="28" spans="1:52" ht="16.5">
      <c r="A28" s="899"/>
      <c r="B28" s="900"/>
      <c r="C28" s="900"/>
      <c r="D28" s="900"/>
      <c r="E28" s="900"/>
      <c r="F28" s="900"/>
      <c r="G28" s="900"/>
      <c r="H28" s="901"/>
      <c r="I28" s="644" t="s">
        <v>518</v>
      </c>
      <c r="J28" s="645"/>
      <c r="K28" s="646"/>
      <c r="L28" s="647"/>
      <c r="M28" s="647"/>
      <c r="N28" s="716"/>
      <c r="O28" s="717"/>
      <c r="P28" s="690">
        <f>SUM(P20:P26)</f>
        <v>0</v>
      </c>
      <c r="Q28" s="690">
        <f>SUM(Q20:Q26)</f>
        <v>0</v>
      </c>
      <c r="R28" s="564"/>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row>
    <row r="29" spans="1:52" ht="16.5" hidden="1">
      <c r="A29" s="686"/>
      <c r="B29" s="686"/>
      <c r="C29" s="687"/>
      <c r="D29" s="687"/>
      <c r="E29" s="688"/>
      <c r="F29" s="689"/>
      <c r="G29" s="687"/>
      <c r="H29" s="687"/>
      <c r="I29" s="911" t="s">
        <v>152</v>
      </c>
      <c r="J29" s="912"/>
      <c r="K29" s="912"/>
      <c r="L29" s="913"/>
      <c r="M29" s="804"/>
      <c r="N29" s="716"/>
      <c r="O29" s="716">
        <f>SUM(O20:O26)</f>
        <v>0</v>
      </c>
      <c r="R29" s="564"/>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row>
    <row r="30" spans="1:52" ht="16.5">
      <c r="A30" s="660"/>
      <c r="B30" s="660"/>
      <c r="C30" s="549"/>
      <c r="D30" s="726"/>
      <c r="E30" s="893"/>
      <c r="F30" s="893"/>
      <c r="G30" s="893"/>
      <c r="H30" s="893"/>
      <c r="I30" s="893"/>
      <c r="J30" s="893"/>
      <c r="K30" s="554"/>
      <c r="L30" s="598"/>
      <c r="M30" s="598"/>
      <c r="N30" s="718"/>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row>
    <row r="31" spans="1:52">
      <c r="A31" s="661" t="s">
        <v>100</v>
      </c>
      <c r="B31" s="661"/>
      <c r="C31" s="908"/>
      <c r="D31" s="908"/>
      <c r="E31" s="908"/>
      <c r="F31" s="908"/>
      <c r="G31" s="908"/>
      <c r="H31" s="908"/>
      <c r="I31" s="908"/>
      <c r="J31" s="712"/>
      <c r="K31" s="712"/>
      <c r="L31" s="618"/>
      <c r="M31" s="618"/>
      <c r="N31" s="712"/>
      <c r="O31" s="712"/>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row>
    <row r="32" spans="1:52" ht="16.5">
      <c r="A32" s="661" t="s">
        <v>124</v>
      </c>
      <c r="B32" s="661"/>
      <c r="C32" s="555"/>
      <c r="D32" s="555"/>
      <c r="F32" s="573"/>
      <c r="G32" s="555"/>
      <c r="H32" s="555"/>
      <c r="J32" s="897" t="s">
        <v>156</v>
      </c>
      <c r="K32" s="897"/>
      <c r="L32" s="905">
        <f>'Names of Bidder'!D24</f>
        <v>0</v>
      </c>
      <c r="M32" s="905"/>
      <c r="N32" s="905"/>
      <c r="O32" s="905"/>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row>
    <row r="33" spans="1:52" ht="16.5">
      <c r="A33" s="661" t="s">
        <v>125</v>
      </c>
      <c r="B33" s="661"/>
      <c r="C33" s="555"/>
      <c r="D33" s="555"/>
      <c r="F33" s="573"/>
      <c r="G33" s="555"/>
      <c r="H33" s="555"/>
      <c r="J33" s="897" t="s">
        <v>104</v>
      </c>
      <c r="K33" s="897"/>
      <c r="L33" s="905">
        <f>'Names of Bidder'!D25</f>
        <v>0</v>
      </c>
      <c r="M33" s="905"/>
      <c r="N33" s="905"/>
      <c r="O33" s="905"/>
      <c r="AL33" s="564"/>
      <c r="AM33" s="564"/>
      <c r="AN33" s="564"/>
      <c r="AO33" s="564"/>
      <c r="AP33" s="564"/>
      <c r="AQ33" s="564"/>
      <c r="AR33" s="564"/>
      <c r="AS33" s="564"/>
      <c r="AT33" s="564"/>
      <c r="AU33" s="564"/>
      <c r="AV33" s="564"/>
      <c r="AW33" s="564"/>
      <c r="AX33" s="564"/>
      <c r="AY33" s="564"/>
      <c r="AZ33" s="564"/>
    </row>
    <row r="34" spans="1:52">
      <c r="A34" s="662"/>
      <c r="B34" s="662"/>
      <c r="C34" s="546"/>
      <c r="D34" s="546"/>
      <c r="E34" s="628"/>
      <c r="F34" s="567"/>
      <c r="G34" s="546"/>
      <c r="H34" s="546"/>
      <c r="I34" s="575"/>
      <c r="J34" s="896"/>
      <c r="K34" s="896"/>
      <c r="L34" s="564"/>
      <c r="M34" s="564"/>
      <c r="N34" s="567"/>
      <c r="AL34" s="564"/>
      <c r="AM34" s="564"/>
      <c r="AN34" s="564"/>
      <c r="AO34" s="564"/>
      <c r="AP34" s="564"/>
      <c r="AQ34" s="564"/>
      <c r="AR34" s="564"/>
      <c r="AS34" s="564"/>
      <c r="AT34" s="564"/>
      <c r="AU34" s="564"/>
      <c r="AV34" s="564"/>
      <c r="AW34" s="564"/>
      <c r="AX34" s="564"/>
      <c r="AY34" s="564"/>
      <c r="AZ34" s="564"/>
    </row>
    <row r="35" spans="1:52" ht="16.5">
      <c r="A35" s="906" t="s">
        <v>522</v>
      </c>
      <c r="B35" s="906"/>
      <c r="C35" s="906"/>
      <c r="D35" s="906"/>
      <c r="E35" s="906"/>
      <c r="F35" s="906"/>
      <c r="G35" s="906"/>
      <c r="H35" s="906"/>
      <c r="I35" s="906"/>
      <c r="J35" s="574"/>
      <c r="K35" s="573"/>
      <c r="L35" s="564"/>
      <c r="M35" s="564"/>
      <c r="N35" s="554"/>
      <c r="AL35" s="564"/>
      <c r="AM35" s="564"/>
      <c r="AN35" s="564"/>
      <c r="AO35" s="564"/>
      <c r="AP35" s="564"/>
      <c r="AQ35" s="564"/>
      <c r="AR35" s="564"/>
      <c r="AS35" s="564"/>
      <c r="AT35" s="564"/>
      <c r="AU35" s="564"/>
      <c r="AV35" s="564"/>
      <c r="AW35" s="564"/>
      <c r="AX35" s="564"/>
      <c r="AY35" s="564"/>
      <c r="AZ35" s="564"/>
    </row>
    <row r="36" spans="1:52">
      <c r="AL36" s="564"/>
      <c r="AM36" s="564"/>
      <c r="AN36" s="564"/>
      <c r="AO36" s="564"/>
      <c r="AP36" s="564"/>
      <c r="AQ36" s="564"/>
      <c r="AR36" s="564"/>
      <c r="AS36" s="564"/>
      <c r="AT36" s="564"/>
      <c r="AU36" s="564"/>
      <c r="AV36" s="564"/>
      <c r="AW36" s="564"/>
      <c r="AX36" s="564"/>
      <c r="AY36" s="564"/>
      <c r="AZ36" s="564"/>
    </row>
    <row r="48" spans="1:52" s="572" customFormat="1" ht="16.5">
      <c r="A48" s="663"/>
      <c r="B48" s="663"/>
      <c r="C48" s="599"/>
      <c r="D48" s="599"/>
      <c r="E48" s="629"/>
      <c r="F48" s="621"/>
      <c r="G48" s="599"/>
      <c r="H48" s="599"/>
      <c r="I48" s="600"/>
      <c r="J48" s="601"/>
      <c r="K48" s="602"/>
      <c r="L48" s="603"/>
      <c r="M48" s="603"/>
      <c r="N48" s="719"/>
      <c r="O48" s="720"/>
      <c r="AJ48" s="604"/>
      <c r="AK48" s="604"/>
    </row>
    <row r="49" spans="1:52" s="572" customFormat="1" ht="16.5">
      <c r="A49" s="663"/>
      <c r="B49" s="663"/>
      <c r="C49" s="599"/>
      <c r="D49" s="599"/>
      <c r="E49" s="629"/>
      <c r="F49" s="621"/>
      <c r="G49" s="599"/>
      <c r="H49" s="599"/>
      <c r="I49" s="600"/>
      <c r="J49" s="601"/>
      <c r="K49" s="602"/>
      <c r="L49" s="603"/>
      <c r="M49" s="603"/>
      <c r="N49" s="719"/>
      <c r="O49" s="720"/>
      <c r="AJ49" s="605"/>
      <c r="AK49" s="606"/>
    </row>
    <row r="50" spans="1:52" s="572" customFormat="1" ht="16.5">
      <c r="A50" s="663"/>
      <c r="B50" s="663"/>
      <c r="C50" s="599"/>
      <c r="D50" s="599"/>
      <c r="E50" s="629"/>
      <c r="F50" s="621"/>
      <c r="G50" s="599"/>
      <c r="H50" s="599"/>
      <c r="I50" s="600"/>
      <c r="J50" s="601"/>
      <c r="K50" s="602"/>
      <c r="L50" s="603"/>
      <c r="M50" s="603"/>
      <c r="N50" s="719"/>
      <c r="O50" s="720"/>
      <c r="AK50" s="607"/>
    </row>
    <row r="51" spans="1:52" s="572" customFormat="1">
      <c r="A51" s="664"/>
      <c r="B51" s="664"/>
      <c r="C51" s="608"/>
      <c r="D51" s="608"/>
      <c r="E51" s="630"/>
      <c r="F51" s="610"/>
      <c r="G51" s="608"/>
      <c r="H51" s="608"/>
      <c r="I51" s="609"/>
      <c r="J51" s="610"/>
      <c r="K51" s="610"/>
      <c r="L51" s="605"/>
      <c r="M51" s="605"/>
      <c r="N51" s="721"/>
      <c r="O51" s="720"/>
    </row>
    <row r="52" spans="1:52" ht="16.5">
      <c r="A52" s="664"/>
      <c r="B52" s="664"/>
      <c r="C52" s="608"/>
      <c r="D52" s="608"/>
      <c r="E52" s="630"/>
      <c r="F52" s="610"/>
      <c r="G52" s="608"/>
      <c r="H52" s="608"/>
      <c r="I52" s="611"/>
      <c r="J52" s="610"/>
      <c r="K52" s="610"/>
      <c r="L52" s="605"/>
      <c r="M52" s="605"/>
      <c r="N52" s="721"/>
      <c r="AL52" s="564"/>
      <c r="AM52" s="564"/>
      <c r="AN52" s="564"/>
      <c r="AO52" s="564"/>
      <c r="AP52" s="564"/>
      <c r="AQ52" s="564"/>
      <c r="AR52" s="564"/>
      <c r="AS52" s="564"/>
      <c r="AT52" s="564"/>
      <c r="AU52" s="564"/>
      <c r="AV52" s="564"/>
      <c r="AW52" s="564"/>
      <c r="AX52" s="564"/>
      <c r="AY52" s="564"/>
      <c r="AZ52" s="564"/>
    </row>
    <row r="53" spans="1:52">
      <c r="A53" s="665"/>
      <c r="B53" s="665"/>
      <c r="C53" s="612"/>
      <c r="D53" s="612"/>
      <c r="E53" s="631"/>
      <c r="F53" s="576"/>
      <c r="G53" s="612"/>
      <c r="H53" s="612"/>
      <c r="I53" s="577"/>
      <c r="J53" s="576"/>
      <c r="K53" s="576"/>
      <c r="L53" s="578"/>
      <c r="M53" s="578"/>
      <c r="N53" s="576"/>
      <c r="AL53" s="564"/>
      <c r="AM53" s="564"/>
      <c r="AN53" s="564"/>
      <c r="AO53" s="564"/>
      <c r="AP53" s="564"/>
      <c r="AQ53" s="564"/>
      <c r="AR53" s="564"/>
      <c r="AS53" s="564"/>
      <c r="AT53" s="564"/>
      <c r="AU53" s="564"/>
      <c r="AV53" s="564"/>
      <c r="AW53" s="564"/>
      <c r="AX53" s="564"/>
      <c r="AY53" s="564"/>
      <c r="AZ53" s="564"/>
    </row>
    <row r="54" spans="1:52">
      <c r="A54" s="665"/>
      <c r="B54" s="665"/>
      <c r="C54" s="612"/>
      <c r="D54" s="612"/>
      <c r="E54" s="631"/>
      <c r="F54" s="576"/>
      <c r="G54" s="612"/>
      <c r="H54" s="612"/>
      <c r="I54" s="577"/>
      <c r="J54" s="576"/>
      <c r="K54" s="576"/>
      <c r="L54" s="578"/>
      <c r="M54" s="578"/>
      <c r="N54" s="576"/>
      <c r="AL54" s="564"/>
      <c r="AM54" s="564"/>
      <c r="AN54" s="564"/>
      <c r="AO54" s="564"/>
      <c r="AP54" s="564"/>
      <c r="AQ54" s="564"/>
      <c r="AR54" s="564"/>
      <c r="AS54" s="564"/>
      <c r="AT54" s="564"/>
      <c r="AU54" s="564"/>
      <c r="AV54" s="564"/>
      <c r="AW54" s="564"/>
      <c r="AX54" s="564"/>
      <c r="AY54" s="564"/>
      <c r="AZ54" s="564"/>
    </row>
    <row r="55" spans="1:52" ht="16.5">
      <c r="A55" s="666"/>
      <c r="B55" s="666"/>
      <c r="C55" s="613"/>
      <c r="D55" s="613"/>
      <c r="E55" s="632"/>
      <c r="F55" s="615"/>
      <c r="G55" s="613"/>
      <c r="H55" s="613"/>
      <c r="I55" s="614"/>
      <c r="J55" s="615"/>
      <c r="K55" s="615"/>
      <c r="L55" s="616"/>
      <c r="M55" s="616"/>
      <c r="N55" s="615"/>
      <c r="AL55" s="564"/>
      <c r="AM55" s="564"/>
      <c r="AN55" s="564"/>
      <c r="AO55" s="564"/>
      <c r="AP55" s="564"/>
      <c r="AQ55" s="564"/>
      <c r="AR55" s="564"/>
      <c r="AS55" s="564"/>
      <c r="AT55" s="564"/>
      <c r="AU55" s="564"/>
      <c r="AV55" s="564"/>
      <c r="AW55" s="564"/>
      <c r="AX55" s="564"/>
      <c r="AY55" s="564"/>
      <c r="AZ55" s="564"/>
    </row>
    <row r="56" spans="1:52">
      <c r="A56" s="665"/>
      <c r="B56" s="665"/>
      <c r="C56" s="612"/>
      <c r="D56" s="612"/>
      <c r="E56" s="631"/>
      <c r="F56" s="576"/>
      <c r="G56" s="612"/>
      <c r="H56" s="612"/>
      <c r="I56" s="577"/>
      <c r="J56" s="576"/>
      <c r="K56" s="576"/>
      <c r="L56" s="578"/>
      <c r="M56" s="578"/>
      <c r="N56" s="576"/>
      <c r="AL56" s="564"/>
      <c r="AM56" s="564"/>
      <c r="AN56" s="564"/>
      <c r="AO56" s="564"/>
      <c r="AP56" s="564"/>
      <c r="AQ56" s="564"/>
      <c r="AR56" s="564"/>
      <c r="AS56" s="564"/>
      <c r="AT56" s="564"/>
      <c r="AU56" s="564"/>
      <c r="AV56" s="564"/>
      <c r="AW56" s="564"/>
      <c r="AX56" s="564"/>
      <c r="AY56" s="564"/>
      <c r="AZ56" s="564"/>
    </row>
    <row r="57" spans="1:52">
      <c r="A57" s="665"/>
      <c r="B57" s="665"/>
      <c r="C57" s="612"/>
      <c r="D57" s="612"/>
      <c r="E57" s="631"/>
      <c r="F57" s="576"/>
      <c r="G57" s="612"/>
      <c r="H57" s="612"/>
      <c r="I57" s="577"/>
      <c r="J57" s="576"/>
      <c r="K57" s="576"/>
      <c r="L57" s="578"/>
      <c r="M57" s="578"/>
      <c r="N57" s="576"/>
      <c r="AL57" s="564"/>
      <c r="AM57" s="564"/>
      <c r="AN57" s="564"/>
      <c r="AO57" s="564"/>
      <c r="AP57" s="564"/>
      <c r="AQ57" s="564"/>
      <c r="AR57" s="564"/>
      <c r="AS57" s="564"/>
      <c r="AT57" s="564"/>
      <c r="AU57" s="564"/>
      <c r="AV57" s="564"/>
      <c r="AW57" s="564"/>
      <c r="AX57" s="564"/>
      <c r="AY57" s="564"/>
      <c r="AZ57" s="564"/>
    </row>
  </sheetData>
  <sheetProtection algorithmName="SHA-512" hashValue="Fy/9G1CKf4ZmqFMY1RhBLg0dxmn1Rbng7glugaVwiA1G4/1u85a0U/jdSjpppO3DdiWco0hu/q85xaXhaAYujQ==" saltValue="jAX6Mc93IgLDp1O750LVGg==" spinCount="100000" sheet="1" objects="1" scenario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 right="0" top="0" bottom="0" header="0" footer="0"/>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 right="0" top="0" bottom="0" header="0" footer="0"/>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 right="0" top="0" bottom="0" header="0" footer="0"/>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29"/>
      <headerFooter alignWithMargins="0">
        <oddFooter>&amp;R&amp;"Book Antiqua,Bold"&amp;10Schedule-3/ Page &amp;P of &amp;N</oddFooter>
      </headerFooter>
    </customSheetView>
  </customSheetViews>
  <mergeCells count="21">
    <mergeCell ref="A35:I35"/>
    <mergeCell ref="A3:O3"/>
    <mergeCell ref="C31:I31"/>
    <mergeCell ref="A4:O4"/>
    <mergeCell ref="J8:N8"/>
    <mergeCell ref="I29:L29"/>
    <mergeCell ref="J7:N7"/>
    <mergeCell ref="J9:N9"/>
    <mergeCell ref="J11:N11"/>
    <mergeCell ref="AM13:AN13"/>
    <mergeCell ref="AJ13:AK13"/>
    <mergeCell ref="E30:J30"/>
    <mergeCell ref="C18:I18"/>
    <mergeCell ref="J34:K34"/>
    <mergeCell ref="J33:K33"/>
    <mergeCell ref="K15:N15"/>
    <mergeCell ref="A28:H28"/>
    <mergeCell ref="A27:O27"/>
    <mergeCell ref="J32:K32"/>
    <mergeCell ref="L32:O32"/>
    <mergeCell ref="L33:O33"/>
  </mergeCells>
  <phoneticPr fontId="2" type="noConversion"/>
  <conditionalFormatting sqref="H20:H26">
    <cfRule type="cellIs" dxfId="23" priority="2093" stopIfTrue="1" operator="equal">
      <formula>"a"</formula>
    </cfRule>
    <cfRule type="expression" dxfId="22" priority="2094" stopIfTrue="1">
      <formula>E20&gt;0</formula>
    </cfRule>
  </conditionalFormatting>
  <conditionalFormatting sqref="L20:L25 F20:F26 H20:H26 L26:M26">
    <cfRule type="expression" dxfId="21" priority="2091" stopIfTrue="1">
      <formula>E20&gt;0</formula>
    </cfRule>
  </conditionalFormatting>
  <conditionalFormatting sqref="L28:M28">
    <cfRule type="expression" dxfId="20" priority="2857" stopIfTrue="1">
      <formula>K28&gt;0</formula>
    </cfRule>
  </conditionalFormatting>
  <conditionalFormatting sqref="L30:M31">
    <cfRule type="expression" dxfId="19" priority="2657" stopIfTrue="1">
      <formula>K30&gt;0</formula>
    </cfRule>
  </conditionalFormatting>
  <dataValidations count="5">
    <dataValidation type="decimal" operator="greaterThan" allowBlank="1" showInputMessage="1" showErrorMessage="1" error="Enter only Numeric Value greater than zero or leave the cell blank !" sqref="L19:M19" xr:uid="{00000000-0002-0000-0800-000000000000}">
      <formula1>0</formula1>
    </dataValidation>
    <dataValidation operator="greaterThan" allowBlank="1" showInputMessage="1" showErrorMessage="1" error="Enter only Numeric Value greater than zero or leave the cell blank !" sqref="H5:H17 H1:H2 H29:H30 H32:H34 H36:H65340" xr:uid="{00000000-0002-0000-0800-000001000000}"/>
    <dataValidation type="whole" operator="greaterThan" allowBlank="1" showInputMessage="1" showErrorMessage="1" error="Enter only Numeric Value greater than zero or leave the cell blank !" sqref="L20:M26" xr:uid="{00000000-0002-0000-0800-000002000000}">
      <formula1>0</formula1>
    </dataValidation>
    <dataValidation type="list" operator="greaterThan" allowBlank="1" showInputMessage="1" showErrorMessage="1" sqref="H20:H26" xr:uid="{00000000-0002-0000-0800-000003000000}">
      <formula1>"0%,5%,12%,18%,28%"</formula1>
    </dataValidation>
    <dataValidation type="whole" operator="greaterThan" allowBlank="1" showInputMessage="1" showErrorMessage="1" sqref="F20:F26" xr:uid="{00000000-0002-0000-0800-000004000000}">
      <formula1>1</formula1>
    </dataValidation>
  </dataValidations>
  <printOptions horizontalCentered="1"/>
  <pageMargins left="0.25" right="0.25" top="0.5" bottom="0.25" header="0.05" footer="0.05"/>
  <pageSetup paperSize="9" scale="67" fitToHeight="0" orientation="landscape" r:id="rId30"/>
  <headerFooter alignWithMargins="0">
    <oddFooter>&amp;R&amp;"Book Antiqua,Bold"&amp;10Schedule-3/ Page &amp;P of &amp;N</oddFooter>
  </headerFooter>
  <colBreaks count="2" manualBreakCount="2">
    <brk id="8" max="1048575" man="1"/>
    <brk id="14" max="1048575" man="1"/>
  </colBreaks>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3" customWidth="1"/>
    <col min="2" max="2" width="42.25" style="354" customWidth="1"/>
    <col min="3" max="3" width="7.625" style="353" customWidth="1"/>
    <col min="4" max="4" width="9.125" style="353" customWidth="1"/>
    <col min="5" max="5" width="12.75" style="353" customWidth="1"/>
    <col min="6" max="6" width="14.625" style="353" customWidth="1"/>
    <col min="7" max="26" width="9" style="180"/>
    <col min="27" max="27" width="9" style="180" hidden="1" customWidth="1"/>
    <col min="28" max="29" width="17.625" style="180" hidden="1" customWidth="1"/>
    <col min="30" max="30" width="9" style="180" hidden="1" customWidth="1"/>
    <col min="31" max="31" width="15.5" style="180" hidden="1" customWidth="1"/>
    <col min="32" max="32" width="15.375" style="180" hidden="1" customWidth="1"/>
    <col min="33" max="44" width="9" style="180"/>
    <col min="45" max="16384" width="9" style="316"/>
  </cols>
  <sheetData>
    <row r="1" spans="1:32">
      <c r="A1" s="58" t="str">
        <f>Cover!B3</f>
        <v xml:space="preserve">CC/NT/W-MISC/DOM/T00/25/07704	
</v>
      </c>
      <c r="B1" s="59"/>
      <c r="C1" s="60"/>
      <c r="D1" s="60"/>
      <c r="E1" s="7"/>
      <c r="F1" s="8" t="s">
        <v>141</v>
      </c>
    </row>
    <row r="2" spans="1:32">
      <c r="A2" s="4"/>
      <c r="B2" s="13"/>
      <c r="C2" s="6"/>
      <c r="D2" s="6"/>
      <c r="E2" s="1"/>
      <c r="F2" s="1"/>
    </row>
    <row r="3" spans="1:32" ht="51.75" customHeight="1">
      <c r="A3" s="871" t="str">
        <f>Cover!$B$2</f>
        <v>APPOINTMENT OF ADVANCED METERING INFRASTRUCTURE (AMI) SERVICE PROVIDER FOR SMART PREPAID METERING IN ELECTRICITY DEPARTMENT OF ANDAMAN &amp; NICOBAR ISLANDS ADMINISTRATION (EDANA) ON DBFOOT BASIS.</v>
      </c>
      <c r="B3" s="871"/>
      <c r="C3" s="871"/>
      <c r="D3" s="871"/>
      <c r="E3" s="871"/>
      <c r="F3" s="871"/>
      <c r="AA3" s="185" t="s">
        <v>129</v>
      </c>
      <c r="AC3" s="186">
        <f>IF(ISERROR(#REF!/('Sch-3'!#REF!+'Sch-3'!#REF!+'Sch-3'!D14)),0,#REF!/( 'Sch-3'!#REF!+'Sch-3'!#REF!+'Sch-3'!D14))</f>
        <v>0</v>
      </c>
    </row>
    <row r="4" spans="1:32">
      <c r="A4" s="872" t="s">
        <v>157</v>
      </c>
      <c r="B4" s="872"/>
      <c r="C4" s="872"/>
      <c r="D4" s="872"/>
      <c r="E4" s="872"/>
      <c r="F4" s="872"/>
      <c r="AA4" s="185" t="s">
        <v>131</v>
      </c>
      <c r="AC4" s="186" t="e">
        <f>#REF!</f>
        <v>#REF!</v>
      </c>
    </row>
    <row r="5" spans="1:32">
      <c r="A5" s="3"/>
      <c r="B5" s="441"/>
      <c r="C5" s="3"/>
      <c r="D5" s="3"/>
      <c r="E5" s="3"/>
      <c r="F5" s="3"/>
      <c r="AA5" s="185" t="s">
        <v>143</v>
      </c>
      <c r="AC5" s="186">
        <f>IF(ISERROR(#REF!/#REF!),0,#REF! /#REF!)</f>
        <v>0</v>
      </c>
    </row>
    <row r="6" spans="1:32">
      <c r="A6" s="31" t="e">
        <f>#REF!</f>
        <v>#REF!</v>
      </c>
      <c r="B6" s="32"/>
      <c r="C6" s="32"/>
      <c r="D6" s="32"/>
      <c r="E6" s="66" t="s">
        <v>80</v>
      </c>
      <c r="F6" s="1"/>
      <c r="AA6" s="185" t="s">
        <v>144</v>
      </c>
      <c r="AC6" s="186" t="e">
        <f>#REF!</f>
        <v>#REF!</v>
      </c>
    </row>
    <row r="7" spans="1:32">
      <c r="A7" s="890" t="e">
        <f>#REF!</f>
        <v>#REF!</v>
      </c>
      <c r="B7" s="890"/>
      <c r="C7" s="890"/>
      <c r="D7" s="890"/>
      <c r="E7" s="296" t="e">
        <f>#REF!</f>
        <v>#REF!</v>
      </c>
      <c r="F7" s="1"/>
      <c r="AA7" s="185" t="s">
        <v>134</v>
      </c>
      <c r="AC7" s="186" t="e">
        <f>SUM(AC3:AC6)</f>
        <v>#REF!</v>
      </c>
    </row>
    <row r="8" spans="1:32">
      <c r="A8" s="31" t="s">
        <v>82</v>
      </c>
      <c r="B8" s="891" t="e">
        <f xml:space="preserve"> IF(#REF!=0, "",#REF!)</f>
        <v>#REF!</v>
      </c>
      <c r="C8" s="891"/>
      <c r="D8" s="891"/>
      <c r="E8" s="296" t="e">
        <f>#REF!</f>
        <v>#REF!</v>
      </c>
      <c r="F8" s="1"/>
    </row>
    <row r="9" spans="1:32">
      <c r="A9" s="31" t="s">
        <v>84</v>
      </c>
      <c r="B9" s="891" t="e">
        <f xml:space="preserve"> IF(#REF!=0, "",#REF!)</f>
        <v>#REF!</v>
      </c>
      <c r="C9" s="891"/>
      <c r="D9" s="891"/>
      <c r="E9" s="296" t="e">
        <f>#REF!</f>
        <v>#REF!</v>
      </c>
      <c r="F9" s="1"/>
    </row>
    <row r="10" spans="1:32">
      <c r="A10" s="32"/>
      <c r="B10" s="891" t="e">
        <f xml:space="preserve"> IF(#REF!=0, "",#REF!)</f>
        <v>#REF!</v>
      </c>
      <c r="C10" s="891"/>
      <c r="D10" s="891"/>
      <c r="E10" s="296" t="e">
        <f>#REF!</f>
        <v>#REF!</v>
      </c>
      <c r="F10" s="1"/>
      <c r="AA10" s="185" t="s">
        <v>145</v>
      </c>
      <c r="AC10" s="186" t="e">
        <f>#REF!</f>
        <v>#REF!</v>
      </c>
    </row>
    <row r="11" spans="1:32">
      <c r="A11" s="32"/>
      <c r="B11" s="891" t="e">
        <f xml:space="preserve"> IF(#REF!=0, "",#REF!)</f>
        <v>#REF!</v>
      </c>
      <c r="C11" s="891"/>
      <c r="D11" s="891"/>
      <c r="E11" s="296" t="e">
        <f>#REF!</f>
        <v>#REF!</v>
      </c>
      <c r="F11" s="1"/>
      <c r="AA11" s="185"/>
      <c r="AC11" s="186"/>
    </row>
    <row r="12" spans="1:32">
      <c r="A12" s="32"/>
      <c r="B12" s="762"/>
      <c r="C12" s="762"/>
      <c r="D12" s="762"/>
      <c r="E12" s="296"/>
      <c r="F12" s="1"/>
      <c r="AA12" s="185"/>
      <c r="AC12" s="186"/>
    </row>
    <row r="13" spans="1:32">
      <c r="A13" s="32"/>
      <c r="B13" s="31"/>
      <c r="C13" s="31"/>
      <c r="D13" s="31"/>
      <c r="E13" s="31"/>
      <c r="F13" s="8" t="s">
        <v>88</v>
      </c>
      <c r="AB13" s="868" t="s">
        <v>136</v>
      </c>
      <c r="AC13" s="868"/>
      <c r="AD13" s="247" t="s">
        <v>122</v>
      </c>
      <c r="AE13" s="868" t="s">
        <v>137</v>
      </c>
      <c r="AF13" s="868"/>
    </row>
    <row r="14" spans="1:32" ht="30">
      <c r="A14" s="14" t="s">
        <v>90</v>
      </c>
      <c r="B14" s="14" t="s">
        <v>126</v>
      </c>
      <c r="C14" s="71" t="s">
        <v>94</v>
      </c>
      <c r="D14" s="71" t="s">
        <v>127</v>
      </c>
      <c r="E14" s="72" t="s">
        <v>153</v>
      </c>
      <c r="F14" s="72" t="s">
        <v>154</v>
      </c>
      <c r="AB14" s="190" t="s">
        <v>153</v>
      </c>
      <c r="AC14" s="190" t="s">
        <v>154</v>
      </c>
      <c r="AD14" s="247"/>
      <c r="AE14" s="190" t="s">
        <v>153</v>
      </c>
      <c r="AF14" s="190" t="s">
        <v>154</v>
      </c>
    </row>
    <row r="15" spans="1:32">
      <c r="A15" s="9">
        <v>1</v>
      </c>
      <c r="B15" s="9">
        <v>2</v>
      </c>
      <c r="C15" s="9">
        <v>3</v>
      </c>
      <c r="D15" s="9">
        <v>4</v>
      </c>
      <c r="E15" s="9">
        <v>5</v>
      </c>
      <c r="F15" s="9" t="s">
        <v>115</v>
      </c>
      <c r="AB15" s="192">
        <v>5</v>
      </c>
      <c r="AC15" s="192" t="s">
        <v>115</v>
      </c>
      <c r="AD15" s="247"/>
      <c r="AE15" s="192">
        <v>5</v>
      </c>
      <c r="AF15" s="192" t="s">
        <v>115</v>
      </c>
    </row>
    <row r="16" spans="1:32" s="420" customFormat="1">
      <c r="A16" s="442" t="e">
        <f>'Sch-1 '!#REF!</f>
        <v>#REF!</v>
      </c>
      <c r="B16" s="442" t="e">
        <f>'Sch-1 '!#REF!</f>
        <v>#REF!</v>
      </c>
      <c r="C16" s="442"/>
      <c r="D16" s="442"/>
      <c r="E16" s="369"/>
      <c r="F16" s="369"/>
      <c r="G16" s="433"/>
      <c r="H16" s="434"/>
      <c r="I16" s="434"/>
      <c r="J16" s="434"/>
      <c r="K16" s="434"/>
      <c r="L16" s="434"/>
    </row>
    <row r="17" spans="1:20" s="430" customFormat="1">
      <c r="A17" s="442" t="e">
        <f>'Sch-1 '!#REF!</f>
        <v>#REF!</v>
      </c>
      <c r="B17" s="442" t="e">
        <f>'Sch-1 '!#REF!</f>
        <v>#REF!</v>
      </c>
      <c r="C17" s="442"/>
      <c r="D17" s="442"/>
      <c r="E17" s="369"/>
      <c r="F17" s="369"/>
    </row>
    <row r="18" spans="1:20" s="430" customFormat="1">
      <c r="A18" s="442"/>
      <c r="B18" s="442" t="e">
        <f>'Sch-1 '!#REF!</f>
        <v>#REF!</v>
      </c>
      <c r="C18" s="442" t="e">
        <f>'Sch-1 '!#REF!</f>
        <v>#REF!</v>
      </c>
      <c r="D18" s="442" t="e">
        <f>'Sch-1 '!#REF!</f>
        <v>#REF!</v>
      </c>
      <c r="E18" s="369" t="e">
        <f>'Sch-1 '!#REF!</f>
        <v>#REF!</v>
      </c>
      <c r="F18" s="369" t="e">
        <f t="shared" ref="F18:F60" si="0">IF(E18=0, "Included", IF(ISERROR(D18*E18), E18, D18*E18))</f>
        <v>#REF!</v>
      </c>
    </row>
    <row r="19" spans="1:20" s="430" customFormat="1">
      <c r="A19" s="442"/>
      <c r="B19" s="442" t="e">
        <f>'Sch-1 '!#REF!</f>
        <v>#REF!</v>
      </c>
      <c r="C19" s="442" t="e">
        <f>'Sch-1 '!#REF!</f>
        <v>#REF!</v>
      </c>
      <c r="D19" s="442" t="e">
        <f>'Sch-1 '!#REF!</f>
        <v>#REF!</v>
      </c>
      <c r="E19" s="369" t="e">
        <f>'Sch-1 '!#REF!</f>
        <v>#REF!</v>
      </c>
      <c r="F19" s="369" t="e">
        <f t="shared" si="0"/>
        <v>#REF!</v>
      </c>
    </row>
    <row r="20" spans="1:20" s="430" customFormat="1">
      <c r="A20" s="442"/>
      <c r="B20" s="442"/>
      <c r="C20" s="442"/>
      <c r="D20" s="442"/>
      <c r="E20" s="369"/>
      <c r="F20" s="369"/>
    </row>
    <row r="21" spans="1:20" s="430" customFormat="1" ht="18.75" customHeight="1">
      <c r="A21" s="442" t="e">
        <f>'Sch-1 '!#REF!</f>
        <v>#REF!</v>
      </c>
      <c r="B21" s="442" t="e">
        <f>'Sch-1 '!#REF!</f>
        <v>#REF!</v>
      </c>
      <c r="C21" s="442"/>
      <c r="D21" s="442"/>
      <c r="E21" s="369"/>
      <c r="F21" s="369"/>
      <c r="S21" s="430" t="s">
        <v>158</v>
      </c>
      <c r="T21" s="435" t="s">
        <v>159</v>
      </c>
    </row>
    <row r="22" spans="1:20" s="430" customFormat="1" ht="18.75" customHeight="1">
      <c r="A22" s="442"/>
      <c r="B22" s="442" t="e">
        <f>'Sch-1 '!#REF!</f>
        <v>#REF!</v>
      </c>
      <c r="C22" s="442" t="e">
        <f>'Sch-1 '!#REF!</f>
        <v>#REF!</v>
      </c>
      <c r="D22" s="442" t="e">
        <f>'Sch-1 '!#REF!</f>
        <v>#REF!</v>
      </c>
      <c r="E22" s="369" t="e">
        <f>'Sch-1 '!#REF!</f>
        <v>#REF!</v>
      </c>
      <c r="F22" s="369" t="e">
        <f t="shared" si="0"/>
        <v>#REF!</v>
      </c>
      <c r="S22" s="430" t="s">
        <v>160</v>
      </c>
      <c r="T22" s="435" t="s">
        <v>161</v>
      </c>
    </row>
    <row r="23" spans="1:20" s="430" customFormat="1" ht="16.5" customHeight="1">
      <c r="A23" s="442"/>
      <c r="B23" s="442" t="e">
        <f>'Sch-1 '!#REF!</f>
        <v>#REF!</v>
      </c>
      <c r="C23" s="442" t="e">
        <f>'Sch-1 '!#REF!</f>
        <v>#REF!</v>
      </c>
      <c r="D23" s="442" t="e">
        <f>'Sch-1 '!#REF!</f>
        <v>#REF!</v>
      </c>
      <c r="E23" s="369" t="e">
        <f>'Sch-1 '!#REF!</f>
        <v>#REF!</v>
      </c>
      <c r="F23" s="369" t="e">
        <f t="shared" si="0"/>
        <v>#REF!</v>
      </c>
      <c r="S23" s="430" t="s">
        <v>162</v>
      </c>
      <c r="T23" s="435" t="s">
        <v>163</v>
      </c>
    </row>
    <row r="24" spans="1:20" s="430" customFormat="1">
      <c r="A24" s="442"/>
      <c r="B24" s="442" t="e">
        <f>'Sch-1 '!#REF!</f>
        <v>#REF!</v>
      </c>
      <c r="C24" s="442" t="e">
        <f>'Sch-1 '!#REF!</f>
        <v>#REF!</v>
      </c>
      <c r="D24" s="442" t="e">
        <f>'Sch-1 '!#REF!</f>
        <v>#REF!</v>
      </c>
      <c r="E24" s="369" t="e">
        <f>'Sch-1 '!#REF!</f>
        <v>#REF!</v>
      </c>
      <c r="F24" s="369" t="e">
        <f t="shared" si="0"/>
        <v>#REF!</v>
      </c>
      <c r="S24" s="430" t="s">
        <v>164</v>
      </c>
    </row>
    <row r="25" spans="1:20" s="430" customFormat="1">
      <c r="A25" s="442"/>
      <c r="B25" s="442"/>
      <c r="C25" s="442"/>
      <c r="D25" s="442"/>
      <c r="E25" s="369"/>
      <c r="F25" s="369"/>
    </row>
    <row r="26" spans="1:20" s="430" customFormat="1" ht="16.5" customHeight="1">
      <c r="A26" s="442"/>
      <c r="B26" s="442"/>
      <c r="C26" s="442"/>
      <c r="D26" s="442"/>
      <c r="E26" s="369"/>
      <c r="F26" s="369"/>
    </row>
    <row r="27" spans="1:20" s="430" customFormat="1">
      <c r="A27" s="442" t="e">
        <f>'Sch-1 '!#REF!</f>
        <v>#REF!</v>
      </c>
      <c r="B27" s="442" t="e">
        <f>'Sch-1 '!#REF!</f>
        <v>#REF!</v>
      </c>
      <c r="C27" s="442"/>
      <c r="D27" s="442"/>
      <c r="E27" s="369"/>
      <c r="F27" s="369"/>
    </row>
    <row r="28" spans="1:20" s="430" customFormat="1">
      <c r="A28" s="442"/>
      <c r="B28" s="442" t="e">
        <f>'Sch-1 '!#REF!</f>
        <v>#REF!</v>
      </c>
      <c r="C28" s="442" t="e">
        <f>'Sch-1 '!#REF!</f>
        <v>#REF!</v>
      </c>
      <c r="D28" s="442" t="e">
        <f>'Sch-1 '!#REF!</f>
        <v>#REF!</v>
      </c>
      <c r="E28" s="369" t="e">
        <f>'Sch-1 '!#REF!</f>
        <v>#REF!</v>
      </c>
      <c r="F28" s="369" t="e">
        <f>IF(E28=0, "Included", IF(ISERROR(D28*E28), E28, D28*E28))</f>
        <v>#REF!</v>
      </c>
    </row>
    <row r="29" spans="1:20" s="430" customFormat="1">
      <c r="A29" s="442"/>
      <c r="B29" s="442" t="e">
        <f>'Sch-1 '!#REF!</f>
        <v>#REF!</v>
      </c>
      <c r="C29" s="442" t="e">
        <f>'Sch-1 '!#REF!</f>
        <v>#REF!</v>
      </c>
      <c r="D29" s="442" t="e">
        <f>'Sch-1 '!#REF!</f>
        <v>#REF!</v>
      </c>
      <c r="E29" s="369" t="e">
        <f>'Sch-1 '!#REF!</f>
        <v>#REF!</v>
      </c>
      <c r="F29" s="369" t="e">
        <f t="shared" si="0"/>
        <v>#REF!</v>
      </c>
    </row>
    <row r="30" spans="1:20" s="430" customFormat="1">
      <c r="A30" s="442"/>
      <c r="B30" s="442" t="e">
        <f>'Sch-1 '!#REF!</f>
        <v>#REF!</v>
      </c>
      <c r="C30" s="442" t="e">
        <f>'Sch-1 '!#REF!</f>
        <v>#REF!</v>
      </c>
      <c r="D30" s="442" t="e">
        <f>'Sch-1 '!#REF!</f>
        <v>#REF!</v>
      </c>
      <c r="E30" s="369" t="e">
        <f>'Sch-1 '!#REF!</f>
        <v>#REF!</v>
      </c>
      <c r="F30" s="369" t="e">
        <f t="shared" si="0"/>
        <v>#REF!</v>
      </c>
      <c r="S30" s="422"/>
      <c r="T30" s="436"/>
    </row>
    <row r="31" spans="1:20" s="430" customFormat="1">
      <c r="A31" s="442"/>
      <c r="B31" s="442"/>
      <c r="C31" s="442"/>
      <c r="D31" s="442"/>
      <c r="E31" s="369"/>
      <c r="F31" s="369"/>
    </row>
    <row r="32" spans="1:20" s="430" customFormat="1">
      <c r="A32" s="442" t="e">
        <f>'Sch-1 '!#REF!</f>
        <v>#REF!</v>
      </c>
      <c r="B32" s="442" t="e">
        <f>'Sch-1 '!#REF!</f>
        <v>#REF!</v>
      </c>
      <c r="C32" s="442"/>
      <c r="D32" s="442"/>
      <c r="E32" s="369"/>
      <c r="F32" s="369"/>
    </row>
    <row r="33" spans="1:6" s="430" customFormat="1">
      <c r="A33" s="442" t="e">
        <f>'Sch-1 '!#REF!</f>
        <v>#REF!</v>
      </c>
      <c r="B33" s="442" t="e">
        <f>'Sch-1 '!#REF!</f>
        <v>#REF!</v>
      </c>
      <c r="C33" s="442"/>
      <c r="D33" s="442"/>
      <c r="E33" s="369"/>
      <c r="F33" s="369"/>
    </row>
    <row r="34" spans="1:6" s="430" customFormat="1">
      <c r="A34" s="442"/>
      <c r="B34" s="442" t="e">
        <f>'Sch-1 '!#REF!</f>
        <v>#REF!</v>
      </c>
      <c r="C34" s="442" t="e">
        <f>'Sch-1 '!#REF!</f>
        <v>#REF!</v>
      </c>
      <c r="D34" s="442" t="e">
        <f>'Sch-1 '!#REF!</f>
        <v>#REF!</v>
      </c>
      <c r="E34" s="369" t="e">
        <f>'Sch-1 '!#REF!</f>
        <v>#REF!</v>
      </c>
      <c r="F34" s="369" t="e">
        <f t="shared" si="0"/>
        <v>#REF!</v>
      </c>
    </row>
    <row r="35" spans="1:6" s="430" customFormat="1">
      <c r="A35" s="442"/>
      <c r="B35" s="442" t="e">
        <f>'Sch-1 '!#REF!</f>
        <v>#REF!</v>
      </c>
      <c r="C35" s="442" t="e">
        <f>'Sch-1 '!#REF!</f>
        <v>#REF!</v>
      </c>
      <c r="D35" s="442" t="e">
        <f>'Sch-1 '!#REF!</f>
        <v>#REF!</v>
      </c>
      <c r="E35" s="369" t="e">
        <f>'Sch-1 '!#REF!</f>
        <v>#REF!</v>
      </c>
      <c r="F35" s="369" t="e">
        <f t="shared" si="0"/>
        <v>#REF!</v>
      </c>
    </row>
    <row r="36" spans="1:6" s="430" customFormat="1">
      <c r="A36" s="442"/>
      <c r="B36" s="442" t="e">
        <f>'Sch-1 '!#REF!</f>
        <v>#REF!</v>
      </c>
      <c r="C36" s="442" t="e">
        <f>'Sch-1 '!#REF!</f>
        <v>#REF!</v>
      </c>
      <c r="D36" s="442" t="e">
        <f>'Sch-1 '!#REF!</f>
        <v>#REF!</v>
      </c>
      <c r="E36" s="369" t="e">
        <f>'Sch-1 '!#REF!</f>
        <v>#REF!</v>
      </c>
      <c r="F36" s="369" t="e">
        <f t="shared" si="0"/>
        <v>#REF!</v>
      </c>
    </row>
    <row r="37" spans="1:6" s="430" customFormat="1">
      <c r="A37" s="442"/>
      <c r="B37" s="442" t="e">
        <f>'Sch-1 '!#REF!</f>
        <v>#REF!</v>
      </c>
      <c r="C37" s="442" t="e">
        <f>'Sch-1 '!#REF!</f>
        <v>#REF!</v>
      </c>
      <c r="D37" s="442" t="e">
        <f>'Sch-1 '!#REF!</f>
        <v>#REF!</v>
      </c>
      <c r="E37" s="369" t="e">
        <f>'Sch-1 '!#REF!</f>
        <v>#REF!</v>
      </c>
      <c r="F37" s="369" t="e">
        <f t="shared" si="0"/>
        <v>#REF!</v>
      </c>
    </row>
    <row r="38" spans="1:6" s="430" customFormat="1" ht="20.25" customHeight="1">
      <c r="A38" s="442"/>
      <c r="B38" s="442" t="e">
        <f>'Sch-1 '!#REF!</f>
        <v>#REF!</v>
      </c>
      <c r="C38" s="442" t="e">
        <f>'Sch-1 '!#REF!</f>
        <v>#REF!</v>
      </c>
      <c r="D38" s="442" t="e">
        <f>'Sch-1 '!#REF!</f>
        <v>#REF!</v>
      </c>
      <c r="E38" s="369" t="e">
        <f>'Sch-1 '!#REF!</f>
        <v>#REF!</v>
      </c>
      <c r="F38" s="369" t="e">
        <f>IF(E38=0, "Included", IF(ISERROR(D38*E38), E38, D38*E38))</f>
        <v>#REF!</v>
      </c>
    </row>
    <row r="39" spans="1:6" s="430" customFormat="1">
      <c r="A39" s="442" t="e">
        <f>'Sch-1 '!#REF!</f>
        <v>#REF!</v>
      </c>
      <c r="B39" s="442" t="e">
        <f>'Sch-1 '!#REF!</f>
        <v>#REF!</v>
      </c>
      <c r="C39" s="442"/>
      <c r="D39" s="442"/>
      <c r="E39" s="369"/>
      <c r="F39" s="369"/>
    </row>
    <row r="40" spans="1:6" s="430" customFormat="1">
      <c r="A40" s="442"/>
      <c r="B40" s="442" t="e">
        <f>'Sch-1 '!#REF!</f>
        <v>#REF!</v>
      </c>
      <c r="C40" s="442" t="e">
        <f>'Sch-1 '!#REF!</f>
        <v>#REF!</v>
      </c>
      <c r="D40" s="442" t="e">
        <f>'Sch-1 '!#REF!</f>
        <v>#REF!</v>
      </c>
      <c r="E40" s="369" t="e">
        <f>'Sch-1 '!#REF!</f>
        <v>#REF!</v>
      </c>
      <c r="F40" s="369" t="e">
        <f t="shared" si="0"/>
        <v>#REF!</v>
      </c>
    </row>
    <row r="41" spans="1:6" s="430" customFormat="1">
      <c r="A41" s="442"/>
      <c r="B41" s="442" t="e">
        <f>'Sch-1 '!#REF!</f>
        <v>#REF!</v>
      </c>
      <c r="C41" s="442" t="e">
        <f>'Sch-1 '!#REF!</f>
        <v>#REF!</v>
      </c>
      <c r="D41" s="442" t="e">
        <f>'Sch-1 '!#REF!</f>
        <v>#REF!</v>
      </c>
      <c r="E41" s="369" t="e">
        <f>'Sch-1 '!#REF!</f>
        <v>#REF!</v>
      </c>
      <c r="F41" s="369" t="e">
        <f t="shared" si="0"/>
        <v>#REF!</v>
      </c>
    </row>
    <row r="42" spans="1:6" s="430" customFormat="1">
      <c r="A42" s="442"/>
      <c r="B42" s="442"/>
      <c r="C42" s="442"/>
      <c r="D42" s="442"/>
      <c r="E42" s="369"/>
      <c r="F42" s="369"/>
    </row>
    <row r="43" spans="1:6" s="430" customFormat="1">
      <c r="A43" s="442" t="e">
        <f>'Sch-1 '!#REF!</f>
        <v>#REF!</v>
      </c>
      <c r="B43" s="442" t="e">
        <f>'Sch-1 '!#REF!</f>
        <v>#REF!</v>
      </c>
      <c r="C43" s="442" t="e">
        <f>'Sch-1 '!#REF!</f>
        <v>#REF!</v>
      </c>
      <c r="D43" s="442" t="e">
        <f>'Sch-1 '!#REF!</f>
        <v>#REF!</v>
      </c>
      <c r="E43" s="369" t="e">
        <f>'Sch-1 '!#REF!</f>
        <v>#REF!</v>
      </c>
      <c r="F43" s="369" t="e">
        <f t="shared" si="0"/>
        <v>#REF!</v>
      </c>
    </row>
    <row r="44" spans="1:6" s="430" customFormat="1">
      <c r="A44" s="442"/>
      <c r="B44" s="442"/>
      <c r="C44" s="442"/>
      <c r="D44" s="442"/>
      <c r="E44" s="369"/>
      <c r="F44" s="369"/>
    </row>
    <row r="45" spans="1:6" s="430" customFormat="1">
      <c r="A45" s="442" t="e">
        <f>'Sch-1 '!#REF!</f>
        <v>#REF!</v>
      </c>
      <c r="B45" s="442" t="e">
        <f>'Sch-1 '!#REF!</f>
        <v>#REF!</v>
      </c>
      <c r="C45" s="442" t="e">
        <f>'Sch-1 '!#REF!</f>
        <v>#REF!</v>
      </c>
      <c r="D45" s="442" t="e">
        <f>'Sch-1 '!#REF!</f>
        <v>#REF!</v>
      </c>
      <c r="E45" s="369" t="e">
        <f>'Sch-1 '!#REF!</f>
        <v>#REF!</v>
      </c>
      <c r="F45" s="369" t="e">
        <f t="shared" si="0"/>
        <v>#REF!</v>
      </c>
    </row>
    <row r="46" spans="1:6" s="430" customFormat="1">
      <c r="A46" s="442"/>
      <c r="B46" s="442"/>
      <c r="C46" s="442"/>
      <c r="D46" s="442"/>
      <c r="E46" s="369"/>
      <c r="F46" s="369"/>
    </row>
    <row r="47" spans="1:6" s="430" customFormat="1">
      <c r="A47" s="442" t="e">
        <f>'Sch-1 '!#REF!</f>
        <v>#REF!</v>
      </c>
      <c r="B47" s="442" t="e">
        <f>'Sch-1 '!#REF!</f>
        <v>#REF!</v>
      </c>
      <c r="C47" s="442"/>
      <c r="D47" s="442"/>
      <c r="E47" s="369"/>
      <c r="F47" s="369"/>
    </row>
    <row r="48" spans="1:6" s="430" customFormat="1">
      <c r="A48" s="442"/>
      <c r="B48" s="442" t="e">
        <f>'Sch-1 '!#REF!</f>
        <v>#REF!</v>
      </c>
      <c r="C48" s="442" t="e">
        <f>'Sch-1 '!#REF!</f>
        <v>#REF!</v>
      </c>
      <c r="D48" s="442" t="e">
        <f>'Sch-1 '!#REF!</f>
        <v>#REF!</v>
      </c>
      <c r="E48" s="369" t="e">
        <f>'Sch-1 '!#REF!</f>
        <v>#REF!</v>
      </c>
      <c r="F48" s="369" t="e">
        <f t="shared" si="0"/>
        <v>#REF!</v>
      </c>
    </row>
    <row r="49" spans="1:6" s="430" customFormat="1">
      <c r="A49" s="442"/>
      <c r="B49" s="442"/>
      <c r="C49" s="442"/>
      <c r="D49" s="442"/>
      <c r="E49" s="369"/>
      <c r="F49" s="369"/>
    </row>
    <row r="50" spans="1:6" s="430" customFormat="1">
      <c r="A50" s="442" t="e">
        <f>'Sch-1 '!#REF!</f>
        <v>#REF!</v>
      </c>
      <c r="B50" s="442" t="e">
        <f>'Sch-1 '!#REF!</f>
        <v>#REF!</v>
      </c>
      <c r="C50" s="442"/>
      <c r="D50" s="442"/>
      <c r="E50" s="369"/>
      <c r="F50" s="369"/>
    </row>
    <row r="51" spans="1:6" s="430" customFormat="1">
      <c r="A51" s="442"/>
      <c r="B51" s="442" t="e">
        <f>'Sch-1 '!#REF!</f>
        <v>#REF!</v>
      </c>
      <c r="C51" s="442" t="e">
        <f>'Sch-1 '!#REF!</f>
        <v>#REF!</v>
      </c>
      <c r="D51" s="442" t="e">
        <f>'Sch-1 '!#REF!</f>
        <v>#REF!</v>
      </c>
      <c r="E51" s="369" t="e">
        <f>'Sch-1 '!#REF!</f>
        <v>#REF!</v>
      </c>
      <c r="F51" s="369" t="e">
        <f t="shared" si="0"/>
        <v>#REF!</v>
      </c>
    </row>
    <row r="52" spans="1:6" s="430" customFormat="1">
      <c r="A52" s="442"/>
      <c r="B52" s="442" t="e">
        <f>'Sch-1 '!#REF!</f>
        <v>#REF!</v>
      </c>
      <c r="C52" s="442" t="e">
        <f>'Sch-1 '!#REF!</f>
        <v>#REF!</v>
      </c>
      <c r="D52" s="442" t="e">
        <f>'Sch-1 '!#REF!</f>
        <v>#REF!</v>
      </c>
      <c r="E52" s="369" t="e">
        <f>'Sch-1 '!#REF!</f>
        <v>#REF!</v>
      </c>
      <c r="F52" s="369" t="e">
        <f t="shared" si="0"/>
        <v>#REF!</v>
      </c>
    </row>
    <row r="53" spans="1:6" s="430" customFormat="1">
      <c r="A53" s="442"/>
      <c r="B53" s="442"/>
      <c r="C53" s="442"/>
      <c r="D53" s="442"/>
      <c r="E53" s="369"/>
      <c r="F53" s="369"/>
    </row>
    <row r="54" spans="1:6" s="430" customFormat="1">
      <c r="A54" s="442" t="e">
        <f>'Sch-1 '!#REF!</f>
        <v>#REF!</v>
      </c>
      <c r="B54" s="442" t="e">
        <f>'Sch-1 '!#REF!</f>
        <v>#REF!</v>
      </c>
      <c r="C54" s="442"/>
      <c r="D54" s="442"/>
      <c r="E54" s="369"/>
      <c r="F54" s="369"/>
    </row>
    <row r="55" spans="1:6" s="430" customFormat="1">
      <c r="A55" s="442"/>
      <c r="B55" s="442" t="e">
        <f>'Sch-1 '!#REF!</f>
        <v>#REF!</v>
      </c>
      <c r="C55" s="442" t="e">
        <f>'Sch-1 '!#REF!</f>
        <v>#REF!</v>
      </c>
      <c r="D55" s="442" t="e">
        <f>'Sch-1 '!#REF!</f>
        <v>#REF!</v>
      </c>
      <c r="E55" s="369" t="e">
        <f>'Sch-1 '!#REF!</f>
        <v>#REF!</v>
      </c>
      <c r="F55" s="369" t="e">
        <f t="shared" si="0"/>
        <v>#REF!</v>
      </c>
    </row>
    <row r="56" spans="1:6" s="430" customFormat="1">
      <c r="A56" s="442"/>
      <c r="B56" s="442" t="e">
        <f>'Sch-1 '!#REF!</f>
        <v>#REF!</v>
      </c>
      <c r="C56" s="442" t="e">
        <f>'Sch-1 '!#REF!</f>
        <v>#REF!</v>
      </c>
      <c r="D56" s="442" t="e">
        <f>'Sch-1 '!#REF!</f>
        <v>#REF!</v>
      </c>
      <c r="E56" s="369" t="e">
        <f>'Sch-1 '!#REF!</f>
        <v>#REF!</v>
      </c>
      <c r="F56" s="369" t="e">
        <f t="shared" si="0"/>
        <v>#REF!</v>
      </c>
    </row>
    <row r="57" spans="1:6" s="430" customFormat="1">
      <c r="A57" s="442"/>
      <c r="B57" s="442" t="e">
        <f>'Sch-1 '!#REF!</f>
        <v>#REF!</v>
      </c>
      <c r="C57" s="442" t="e">
        <f>'Sch-1 '!#REF!</f>
        <v>#REF!</v>
      </c>
      <c r="D57" s="442" t="e">
        <f>'Sch-1 '!#REF!</f>
        <v>#REF!</v>
      </c>
      <c r="E57" s="369" t="e">
        <f>'Sch-1 '!#REF!</f>
        <v>#REF!</v>
      </c>
      <c r="F57" s="369" t="e">
        <f t="shared" si="0"/>
        <v>#REF!</v>
      </c>
    </row>
    <row r="58" spans="1:6" s="430" customFormat="1">
      <c r="A58" s="442"/>
      <c r="B58" s="442" t="e">
        <f>'Sch-1 '!#REF!</f>
        <v>#REF!</v>
      </c>
      <c r="C58" s="442" t="e">
        <f>'Sch-1 '!#REF!</f>
        <v>#REF!</v>
      </c>
      <c r="D58" s="442" t="e">
        <f>'Sch-1 '!#REF!</f>
        <v>#REF!</v>
      </c>
      <c r="E58" s="369" t="e">
        <f>'Sch-1 '!#REF!</f>
        <v>#REF!</v>
      </c>
      <c r="F58" s="369" t="e">
        <f t="shared" si="0"/>
        <v>#REF!</v>
      </c>
    </row>
    <row r="59" spans="1:6" s="430" customFormat="1">
      <c r="A59" s="442"/>
      <c r="B59" s="442" t="e">
        <f>'Sch-1 '!#REF!</f>
        <v>#REF!</v>
      </c>
      <c r="C59" s="442" t="e">
        <f>'Sch-1 '!#REF!</f>
        <v>#REF!</v>
      </c>
      <c r="D59" s="442" t="e">
        <f>'Sch-1 '!#REF!</f>
        <v>#REF!</v>
      </c>
      <c r="E59" s="369" t="e">
        <f>'Sch-1 '!#REF!</f>
        <v>#REF!</v>
      </c>
      <c r="F59" s="369" t="e">
        <f t="shared" si="0"/>
        <v>#REF!</v>
      </c>
    </row>
    <row r="60" spans="1:6" s="430" customFormat="1">
      <c r="A60" s="442"/>
      <c r="B60" s="442" t="e">
        <f>'Sch-1 '!#REF!</f>
        <v>#REF!</v>
      </c>
      <c r="C60" s="442" t="e">
        <f>'Sch-1 '!#REF!</f>
        <v>#REF!</v>
      </c>
      <c r="D60" s="442" t="e">
        <f>'Sch-1 '!#REF!</f>
        <v>#REF!</v>
      </c>
      <c r="E60" s="369" t="e">
        <f>'Sch-1 '!#REF!</f>
        <v>#REF!</v>
      </c>
      <c r="F60" s="369" t="e">
        <f t="shared" si="0"/>
        <v>#REF!</v>
      </c>
    </row>
    <row r="61" spans="1:6" s="430" customFormat="1">
      <c r="A61" s="442"/>
      <c r="B61" s="442"/>
      <c r="C61" s="442"/>
      <c r="D61" s="442"/>
      <c r="E61" s="369"/>
      <c r="F61" s="369"/>
    </row>
    <row r="62" spans="1:6" s="430" customFormat="1">
      <c r="A62" s="442"/>
      <c r="B62" s="442"/>
      <c r="C62" s="442"/>
      <c r="D62" s="442"/>
      <c r="E62" s="369"/>
      <c r="F62" s="369"/>
    </row>
    <row r="63" spans="1:6" s="430" customFormat="1">
      <c r="A63" s="442"/>
      <c r="B63" s="442" t="e">
        <f>'Sch-1 '!#REF!</f>
        <v>#REF!</v>
      </c>
      <c r="C63" s="442"/>
      <c r="D63" s="442"/>
      <c r="E63" s="369"/>
      <c r="F63" s="369"/>
    </row>
    <row r="64" spans="1:6" s="430" customFormat="1">
      <c r="A64" s="442"/>
      <c r="B64" s="442" t="e">
        <f>'Sch-1 '!#REF!</f>
        <v>#REF!</v>
      </c>
      <c r="C64" s="442" t="e">
        <f>'Sch-1 '!#REF!</f>
        <v>#REF!</v>
      </c>
      <c r="D64" s="442" t="e">
        <f>'Sch-1 '!#REF!</f>
        <v>#REF!</v>
      </c>
      <c r="E64" s="369" t="e">
        <f>'Sch-1 '!#REF!</f>
        <v>#REF!</v>
      </c>
      <c r="F64" s="369" t="e">
        <f>IF(E64=0, "Included", IF(ISERROR(D64*E64), E64, D64*E64))</f>
        <v>#REF!</v>
      </c>
    </row>
    <row r="65" spans="1:6" s="430" customFormat="1">
      <c r="A65" s="442"/>
      <c r="B65" s="442" t="e">
        <f>'Sch-1 '!#REF!</f>
        <v>#REF!</v>
      </c>
      <c r="C65" s="442" t="e">
        <f>'Sch-1 '!#REF!</f>
        <v>#REF!</v>
      </c>
      <c r="D65" s="442" t="e">
        <f>'Sch-1 '!#REF!</f>
        <v>#REF!</v>
      </c>
      <c r="E65" s="369" t="e">
        <f>'Sch-1 '!#REF!</f>
        <v>#REF!</v>
      </c>
      <c r="F65" s="369" t="e">
        <f>IF(E65=0, "Included", IF(ISERROR(D65*E65), E65, D65*E65))</f>
        <v>#REF!</v>
      </c>
    </row>
    <row r="66" spans="1:6" s="430" customFormat="1">
      <c r="A66" s="442"/>
      <c r="B66" s="442" t="e">
        <f>'Sch-1 '!#REF!</f>
        <v>#REF!</v>
      </c>
      <c r="C66" s="442" t="e">
        <f>'Sch-1 '!#REF!</f>
        <v>#REF!</v>
      </c>
      <c r="D66" s="442" t="e">
        <f>'Sch-1 '!#REF!</f>
        <v>#REF!</v>
      </c>
      <c r="E66" s="369" t="e">
        <f>'Sch-1 '!#REF!</f>
        <v>#REF!</v>
      </c>
      <c r="F66" s="369" t="e">
        <f>IF(E66=0, "Included", IF(ISERROR(D66*E66), E66, D66*E66))</f>
        <v>#REF!</v>
      </c>
    </row>
    <row r="67" spans="1:6" s="430" customFormat="1">
      <c r="A67" s="442"/>
      <c r="B67" s="442" t="e">
        <f>'Sch-1 '!#REF!</f>
        <v>#REF!</v>
      </c>
      <c r="C67" s="442" t="e">
        <f>'Sch-1 '!#REF!</f>
        <v>#REF!</v>
      </c>
      <c r="D67" s="442" t="e">
        <f>'Sch-1 '!#REF!</f>
        <v>#REF!</v>
      </c>
      <c r="E67" s="369" t="e">
        <f>'Sch-1 '!#REF!</f>
        <v>#REF!</v>
      </c>
      <c r="F67" s="369" t="e">
        <f>IF(E67=0, "Included", IF(ISERROR(D67*E67), E67, D67*E67))</f>
        <v>#REF!</v>
      </c>
    </row>
    <row r="68" spans="1:6" s="430" customFormat="1">
      <c r="A68" s="442"/>
      <c r="B68" s="442"/>
      <c r="C68" s="442"/>
      <c r="D68" s="442"/>
      <c r="E68" s="369"/>
      <c r="F68" s="369"/>
    </row>
    <row r="69" spans="1:6" s="430" customFormat="1">
      <c r="A69" s="442" t="e">
        <f>'Sch-1 '!#REF!</f>
        <v>#REF!</v>
      </c>
      <c r="B69" s="442" t="e">
        <f>'Sch-1 '!#REF!</f>
        <v>#REF!</v>
      </c>
      <c r="C69" s="442"/>
      <c r="D69" s="442"/>
      <c r="E69" s="369"/>
      <c r="F69" s="369"/>
    </row>
    <row r="70" spans="1:6" s="430" customFormat="1">
      <c r="A70" s="442"/>
      <c r="B70" s="442" t="e">
        <f>'Sch-1 '!#REF!</f>
        <v>#REF!</v>
      </c>
      <c r="C70" s="442"/>
      <c r="D70" s="442"/>
      <c r="E70" s="369"/>
      <c r="F70" s="369"/>
    </row>
    <row r="71" spans="1:6" s="430" customFormat="1">
      <c r="A71" s="442"/>
      <c r="B71" s="442" t="e">
        <f>'Sch-1 '!#REF!</f>
        <v>#REF!</v>
      </c>
      <c r="C71" s="442" t="e">
        <f>'Sch-1 '!#REF!</f>
        <v>#REF!</v>
      </c>
      <c r="D71" s="442" t="e">
        <f>'Sch-1 '!#REF!</f>
        <v>#REF!</v>
      </c>
      <c r="E71" s="369" t="e">
        <f>'Sch-1 '!#REF!</f>
        <v>#REF!</v>
      </c>
      <c r="F71" s="369" t="e">
        <f>IF(E71=0, "Included", IF(ISERROR(D71*E71), E71, D71*E71))</f>
        <v>#REF!</v>
      </c>
    </row>
    <row r="72" spans="1:6" s="430" customFormat="1">
      <c r="A72" s="442"/>
      <c r="B72" s="442"/>
      <c r="C72" s="442"/>
      <c r="D72" s="442"/>
      <c r="E72" s="369"/>
      <c r="F72" s="369"/>
    </row>
    <row r="73" spans="1:6" s="430" customFormat="1">
      <c r="A73" s="442" t="e">
        <f>'Sch-1 '!#REF!</f>
        <v>#REF!</v>
      </c>
      <c r="B73" s="442" t="e">
        <f>'Sch-1 '!#REF!</f>
        <v>#REF!</v>
      </c>
      <c r="C73" s="442"/>
      <c r="D73" s="442"/>
      <c r="E73" s="369"/>
      <c r="F73" s="369"/>
    </row>
    <row r="74" spans="1:6" s="430" customFormat="1">
      <c r="A74" s="442" t="e">
        <f>'Sch-1 '!#REF!</f>
        <v>#REF!</v>
      </c>
      <c r="B74" s="442" t="e">
        <f>'Sch-1 '!#REF!</f>
        <v>#REF!</v>
      </c>
      <c r="C74" s="442" t="e">
        <f>'Sch-1 '!#REF!</f>
        <v>#REF!</v>
      </c>
      <c r="D74" s="442" t="e">
        <f>'Sch-1 '!#REF!</f>
        <v>#REF!</v>
      </c>
      <c r="E74" s="369" t="e">
        <f>'Sch-1 '!#REF!</f>
        <v>#REF!</v>
      </c>
      <c r="F74" s="369" t="e">
        <f>IF(E74=0, "Included", IF(ISERROR(D74*E74), E74, D74*E74))</f>
        <v>#REF!</v>
      </c>
    </row>
    <row r="75" spans="1:6" s="430" customFormat="1">
      <c r="A75" s="442" t="e">
        <f>'Sch-1 '!#REF!</f>
        <v>#REF!</v>
      </c>
      <c r="B75" s="442" t="e">
        <f>'Sch-1 '!#REF!</f>
        <v>#REF!</v>
      </c>
      <c r="C75" s="442"/>
      <c r="D75" s="442"/>
      <c r="E75" s="369"/>
      <c r="F75" s="369"/>
    </row>
    <row r="76" spans="1:6" s="430" customFormat="1">
      <c r="A76" s="442" t="e">
        <f>'Sch-1 '!#REF!</f>
        <v>#REF!</v>
      </c>
      <c r="B76" s="442" t="e">
        <f>'Sch-1 '!#REF!</f>
        <v>#REF!</v>
      </c>
      <c r="C76" s="442" t="e">
        <f>'Sch-1 '!#REF!</f>
        <v>#REF!</v>
      </c>
      <c r="D76" s="442" t="e">
        <f>'Sch-1 '!#REF!</f>
        <v>#REF!</v>
      </c>
      <c r="E76" s="369" t="e">
        <f>'Sch-1 '!#REF!</f>
        <v>#REF!</v>
      </c>
      <c r="F76" s="369" t="e">
        <f>IF(E76=0, "Included", IF(ISERROR(D76*E76), E76, D76*E76))</f>
        <v>#REF!</v>
      </c>
    </row>
    <row r="77" spans="1:6" s="430" customFormat="1">
      <c r="A77" s="442" t="e">
        <f>'Sch-1 '!#REF!</f>
        <v>#REF!</v>
      </c>
      <c r="B77" s="442" t="e">
        <f>'Sch-1 '!#REF!</f>
        <v>#REF!</v>
      </c>
      <c r="C77" s="442" t="e">
        <f>'Sch-1 '!#REF!</f>
        <v>#REF!</v>
      </c>
      <c r="D77" s="442" t="e">
        <f>'Sch-1 '!#REF!</f>
        <v>#REF!</v>
      </c>
      <c r="E77" s="369" t="e">
        <f>'Sch-1 '!#REF!</f>
        <v>#REF!</v>
      </c>
      <c r="F77" s="369" t="e">
        <f>IF(E77=0, "Included", IF(ISERROR(D77*E77), E77, D77*E77))</f>
        <v>#REF!</v>
      </c>
    </row>
    <row r="78" spans="1:6" s="430" customFormat="1">
      <c r="A78" s="442"/>
      <c r="B78" s="442"/>
      <c r="C78" s="442"/>
      <c r="D78" s="442"/>
      <c r="E78" s="369"/>
      <c r="F78" s="369"/>
    </row>
    <row r="79" spans="1:6" s="430" customFormat="1">
      <c r="A79" s="442" t="e">
        <f>'Sch-1 '!#REF!</f>
        <v>#REF!</v>
      </c>
      <c r="B79" s="442" t="e">
        <f>'Sch-1 '!#REF!</f>
        <v>#REF!</v>
      </c>
      <c r="C79" s="442"/>
      <c r="D79" s="442"/>
      <c r="E79" s="369"/>
      <c r="F79" s="369"/>
    </row>
    <row r="80" spans="1:6" s="430" customFormat="1">
      <c r="A80" s="442"/>
      <c r="B80" s="442" t="e">
        <f>'Sch-1 '!#REF!</f>
        <v>#REF!</v>
      </c>
      <c r="C80" s="442" t="e">
        <f>'Sch-1 '!#REF!</f>
        <v>#REF!</v>
      </c>
      <c r="D80" s="442" t="e">
        <f>'Sch-1 '!#REF!</f>
        <v>#REF!</v>
      </c>
      <c r="E80" s="369" t="e">
        <f>'Sch-1 '!#REF!</f>
        <v>#REF!</v>
      </c>
      <c r="F80" s="369" t="e">
        <f>IF(E80=0, "Included", IF(ISERROR(D80*E80), E80, D80*E80))</f>
        <v>#REF!</v>
      </c>
    </row>
    <row r="81" spans="1:6">
      <c r="A81" s="437"/>
      <c r="B81" s="391" t="s">
        <v>165</v>
      </c>
      <c r="C81" s="391"/>
      <c r="D81" s="391"/>
      <c r="E81" s="377"/>
      <c r="F81" s="377" t="e">
        <f>SUM(F17:F80)</f>
        <v>#REF!</v>
      </c>
    </row>
    <row r="82" spans="1:6">
      <c r="A82" s="438"/>
      <c r="B82" s="380"/>
      <c r="C82" s="380"/>
      <c r="D82" s="380"/>
      <c r="E82" s="381"/>
      <c r="F82" s="381"/>
    </row>
    <row r="83" spans="1:6">
      <c r="A83" s="439"/>
      <c r="B83" s="440"/>
      <c r="C83" s="439"/>
      <c r="D83" s="439"/>
      <c r="E83" s="439"/>
      <c r="F83" s="439"/>
    </row>
    <row r="84" spans="1:6" ht="30">
      <c r="A84" s="382" t="s">
        <v>124</v>
      </c>
      <c r="B84" s="383" t="e">
        <f>#REF!</f>
        <v>#REF!</v>
      </c>
      <c r="C84" s="384"/>
      <c r="D84" s="385"/>
      <c r="E84" s="386"/>
      <c r="F84" s="386"/>
    </row>
    <row r="85" spans="1:6">
      <c r="A85" s="382" t="s">
        <v>125</v>
      </c>
      <c r="B85" s="383" t="e">
        <f>#REF!</f>
        <v>#REF!</v>
      </c>
      <c r="C85" s="386"/>
      <c r="D85" s="385" t="s">
        <v>102</v>
      </c>
      <c r="E85" s="387" t="e">
        <f>#REF!</f>
        <v>#REF!</v>
      </c>
      <c r="F85" s="386"/>
    </row>
    <row r="86" spans="1:6">
      <c r="A86" s="388"/>
      <c r="B86" s="389"/>
      <c r="C86" s="390"/>
      <c r="D86" s="385" t="s">
        <v>104</v>
      </c>
      <c r="E86" s="387" t="e">
        <f>#REF!</f>
        <v>#REF!</v>
      </c>
      <c r="F86" s="390"/>
    </row>
    <row r="87" spans="1:6">
      <c r="A87" s="382"/>
      <c r="B87" s="383"/>
      <c r="C87" s="384"/>
      <c r="D87" s="385"/>
      <c r="E87" s="386"/>
      <c r="F87" s="386"/>
    </row>
    <row r="88" spans="1:6">
      <c r="A88" s="3"/>
      <c r="B88" s="441"/>
      <c r="C88" s="3"/>
      <c r="D88" s="3"/>
      <c r="E88" s="3"/>
      <c r="F88" s="3"/>
    </row>
    <row r="100" spans="1:29" s="189" customFormat="1">
      <c r="A100" s="355"/>
      <c r="B100" s="356"/>
      <c r="C100" s="357"/>
      <c r="D100" s="358"/>
      <c r="E100" s="297"/>
      <c r="F100" s="297"/>
      <c r="AB100" s="360"/>
      <c r="AC100" s="360"/>
    </row>
    <row r="101" spans="1:29" s="189" customFormat="1">
      <c r="A101" s="355"/>
      <c r="B101" s="356"/>
      <c r="C101" s="357"/>
      <c r="D101" s="358"/>
      <c r="E101" s="297"/>
      <c r="F101" s="297"/>
      <c r="AB101" s="216"/>
      <c r="AC101" s="361"/>
    </row>
    <row r="102" spans="1:29" s="189" customFormat="1">
      <c r="A102" s="355"/>
      <c r="B102" s="356"/>
      <c r="C102" s="357"/>
      <c r="D102" s="358"/>
      <c r="E102" s="297"/>
      <c r="F102" s="297"/>
      <c r="AC102" s="236"/>
    </row>
    <row r="103" spans="1:29" s="189" customFormat="1">
      <c r="A103" s="197"/>
      <c r="B103" s="217"/>
      <c r="C103" s="197"/>
      <c r="D103" s="193"/>
      <c r="E103" s="216"/>
      <c r="F103" s="216"/>
    </row>
    <row r="104" spans="1:29">
      <c r="A104" s="197"/>
      <c r="B104" s="205"/>
      <c r="C104" s="197"/>
      <c r="D104" s="193"/>
      <c r="E104" s="216"/>
      <c r="F104" s="216"/>
    </row>
    <row r="105" spans="1:29">
      <c r="A105" s="89"/>
      <c r="B105" s="90"/>
      <c r="C105" s="89"/>
      <c r="D105" s="89"/>
      <c r="E105" s="89"/>
      <c r="F105" s="89"/>
    </row>
    <row r="106" spans="1:29">
      <c r="A106" s="89"/>
      <c r="B106" s="90"/>
      <c r="C106" s="89"/>
      <c r="D106" s="89"/>
      <c r="E106" s="89"/>
      <c r="F106" s="89"/>
    </row>
    <row r="107" spans="1:29">
      <c r="A107" s="181"/>
      <c r="B107" s="98"/>
      <c r="C107" s="184"/>
      <c r="D107" s="184"/>
      <c r="E107" s="183"/>
      <c r="F107" s="100"/>
    </row>
    <row r="108" spans="1:29">
      <c r="A108" s="89"/>
      <c r="B108" s="90"/>
      <c r="C108" s="89"/>
      <c r="D108" s="89"/>
      <c r="E108" s="89"/>
      <c r="F108" s="89"/>
    </row>
    <row r="109" spans="1:29">
      <c r="A109" s="89"/>
      <c r="B109" s="90"/>
      <c r="C109" s="89"/>
      <c r="D109" s="89"/>
      <c r="E109" s="89"/>
      <c r="F109" s="89"/>
    </row>
  </sheetData>
  <customSheetViews>
    <customSheetView guid="{987A3FAC-920D-4C0C-8129-D8F4AFD7E47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1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2" customWidth="1"/>
    <col min="2" max="2" width="12.625" style="102" customWidth="1"/>
    <col min="3" max="3" width="8" style="102" customWidth="1"/>
    <col min="4" max="4" width="8.625" style="102" customWidth="1"/>
    <col min="5" max="5" width="8.375" style="102" customWidth="1"/>
    <col min="6" max="6" width="27.625" style="102" customWidth="1"/>
    <col min="7" max="7" width="12.375" style="102" customWidth="1"/>
    <col min="8" max="8" width="9.375" style="102" customWidth="1"/>
    <col min="9" max="9" width="15.375" style="102" customWidth="1"/>
    <col min="10" max="10" width="8.5" style="102" customWidth="1"/>
    <col min="11" max="11" width="18" style="102" customWidth="1"/>
    <col min="12" max="12" width="30" style="102" customWidth="1"/>
    <col min="13" max="13" width="9.5" style="102" customWidth="1"/>
    <col min="14" max="14" width="10.5" style="102" customWidth="1"/>
    <col min="15" max="15" width="12.5" style="102" customWidth="1"/>
    <col min="16" max="16" width="17.625" style="102" customWidth="1"/>
    <col min="17" max="17" width="17" style="102" customWidth="1"/>
    <col min="18" max="18" width="22.5" style="85" hidden="1" customWidth="1"/>
    <col min="19" max="19" width="20.875" style="85" hidden="1" customWidth="1"/>
    <col min="20" max="16384" width="9" style="86"/>
  </cols>
  <sheetData>
    <row r="1" spans="1:17" ht="18" customHeight="1">
      <c r="A1" s="80" t="str">
        <f>Cover!B3</f>
        <v xml:space="preserve">CC/NT/W-MISC/DOM/T00/25/07704	
</v>
      </c>
      <c r="B1" s="81"/>
      <c r="C1" s="82"/>
      <c r="D1" s="82"/>
      <c r="E1" s="82"/>
      <c r="F1" s="82"/>
      <c r="G1" s="82"/>
      <c r="H1" s="82"/>
      <c r="I1" s="82"/>
      <c r="J1" s="82"/>
      <c r="K1" s="82"/>
      <c r="L1" s="82"/>
      <c r="M1" s="82"/>
      <c r="N1" s="82"/>
      <c r="O1" s="82"/>
      <c r="P1" s="83"/>
      <c r="Q1" s="84" t="s">
        <v>170</v>
      </c>
    </row>
    <row r="2" spans="1:17" ht="18" customHeight="1">
      <c r="A2" s="66"/>
      <c r="B2" s="87"/>
      <c r="C2" s="88"/>
      <c r="D2" s="88"/>
      <c r="E2" s="88"/>
      <c r="F2" s="88"/>
      <c r="G2" s="88"/>
      <c r="H2" s="88"/>
      <c r="I2" s="88"/>
      <c r="J2" s="88"/>
      <c r="K2" s="88"/>
      <c r="L2" s="88"/>
      <c r="M2" s="88"/>
      <c r="N2" s="88"/>
      <c r="O2" s="88"/>
      <c r="P2" s="34"/>
      <c r="Q2" s="34"/>
    </row>
    <row r="3" spans="1:17" ht="61.5" customHeight="1">
      <c r="A3" s="925" t="str">
        <f>Cover!$B$2</f>
        <v>APPOINTMENT OF ADVANCED METERING INFRASTRUCTURE (AMI) SERVICE PROVIDER FOR SMART PREPAID METERING IN ELECTRICITY DEPARTMENT OF ANDAMAN &amp; NICOBAR ISLANDS ADMINISTRATION (EDANA) ON DBFOOT BASIS.</v>
      </c>
      <c r="B3" s="925"/>
      <c r="C3" s="925"/>
      <c r="D3" s="925"/>
      <c r="E3" s="925"/>
      <c r="F3" s="925"/>
      <c r="G3" s="925"/>
      <c r="H3" s="925"/>
      <c r="I3" s="925"/>
      <c r="J3" s="925"/>
      <c r="K3" s="925"/>
      <c r="L3" s="925"/>
      <c r="M3" s="925"/>
      <c r="N3" s="925"/>
      <c r="O3" s="925"/>
      <c r="P3" s="925"/>
      <c r="Q3" s="925"/>
    </row>
    <row r="4" spans="1:17" ht="22.15" customHeight="1">
      <c r="A4" s="926" t="s">
        <v>142</v>
      </c>
      <c r="B4" s="926"/>
      <c r="C4" s="926"/>
      <c r="D4" s="926"/>
      <c r="E4" s="926"/>
      <c r="F4" s="926"/>
      <c r="G4" s="926"/>
      <c r="H4" s="926"/>
      <c r="I4" s="926"/>
      <c r="J4" s="926"/>
      <c r="K4" s="926"/>
      <c r="L4" s="926"/>
      <c r="M4" s="926"/>
      <c r="N4" s="926"/>
      <c r="O4" s="926"/>
      <c r="P4" s="926"/>
      <c r="Q4" s="926"/>
    </row>
    <row r="5" spans="1:17" ht="18" customHeight="1">
      <c r="A5" s="89"/>
      <c r="B5" s="90"/>
      <c r="C5" s="89"/>
      <c r="D5" s="89"/>
      <c r="E5" s="89"/>
      <c r="F5" s="89"/>
      <c r="G5" s="89"/>
      <c r="H5" s="89"/>
      <c r="I5" s="89"/>
      <c r="J5" s="89"/>
      <c r="K5" s="89"/>
      <c r="L5" s="89"/>
      <c r="M5" s="89"/>
      <c r="N5" s="89"/>
      <c r="O5" s="89"/>
      <c r="P5" s="89"/>
      <c r="Q5" s="89"/>
    </row>
    <row r="6" spans="1:17" ht="18" customHeight="1">
      <c r="A6" s="31" t="e">
        <f>#REF!</f>
        <v>#REF!</v>
      </c>
      <c r="B6" s="32"/>
      <c r="C6" s="32"/>
      <c r="D6" s="32"/>
      <c r="E6" s="32"/>
      <c r="F6" s="32"/>
      <c r="G6" s="32"/>
      <c r="H6" s="32"/>
      <c r="I6" s="32"/>
      <c r="J6" s="32"/>
      <c r="K6" s="32"/>
      <c r="L6" s="32"/>
      <c r="M6" s="32"/>
      <c r="N6" s="32"/>
      <c r="O6" s="32"/>
      <c r="P6" s="62" t="s">
        <v>80</v>
      </c>
      <c r="Q6" s="34"/>
    </row>
    <row r="7" spans="1:17" ht="36" customHeight="1">
      <c r="A7" s="890" t="e">
        <f>#REF!</f>
        <v>#REF!</v>
      </c>
      <c r="B7" s="890"/>
      <c r="C7" s="890"/>
      <c r="D7" s="890"/>
      <c r="E7" s="890"/>
      <c r="F7" s="890"/>
      <c r="G7" s="890"/>
      <c r="H7" s="890"/>
      <c r="I7" s="890"/>
      <c r="J7" s="890"/>
      <c r="K7" s="890"/>
      <c r="L7" s="890"/>
      <c r="M7" s="890"/>
      <c r="N7" s="890"/>
      <c r="O7" s="890"/>
      <c r="P7" s="61" t="e">
        <f>#REF!</f>
        <v>#REF!</v>
      </c>
      <c r="Q7" s="34"/>
    </row>
    <row r="8" spans="1:17" ht="18" customHeight="1">
      <c r="A8" s="31" t="s">
        <v>82</v>
      </c>
      <c r="B8" s="891" t="e">
        <f xml:space="preserve"> IF(#REF!=0, "",#REF!)</f>
        <v>#REF!</v>
      </c>
      <c r="C8" s="891"/>
      <c r="D8" s="891"/>
      <c r="E8" s="891"/>
      <c r="F8" s="891"/>
      <c r="G8" s="891"/>
      <c r="H8" s="891"/>
      <c r="I8" s="891"/>
      <c r="J8" s="891"/>
      <c r="K8" s="891"/>
      <c r="L8" s="891"/>
      <c r="M8" s="891"/>
      <c r="N8" s="891"/>
      <c r="O8" s="891"/>
      <c r="P8" s="61" t="e">
        <f>#REF!</f>
        <v>#REF!</v>
      </c>
      <c r="Q8" s="34"/>
    </row>
    <row r="9" spans="1:17" ht="18" customHeight="1">
      <c r="A9" s="31" t="s">
        <v>84</v>
      </c>
      <c r="B9" s="891" t="e">
        <f xml:space="preserve"> IF(#REF!=0, "",#REF!)</f>
        <v>#REF!</v>
      </c>
      <c r="C9" s="891"/>
      <c r="D9" s="891"/>
      <c r="E9" s="891"/>
      <c r="F9" s="891"/>
      <c r="G9" s="891"/>
      <c r="H9" s="891"/>
      <c r="I9" s="891"/>
      <c r="J9" s="891"/>
      <c r="K9" s="891"/>
      <c r="L9" s="891"/>
      <c r="M9" s="891"/>
      <c r="N9" s="891"/>
      <c r="O9" s="891"/>
      <c r="P9" s="61" t="e">
        <f>#REF!</f>
        <v>#REF!</v>
      </c>
      <c r="Q9" s="34"/>
    </row>
    <row r="10" spans="1:17" ht="18" customHeight="1">
      <c r="A10" s="32"/>
      <c r="B10" s="891" t="e">
        <f xml:space="preserve"> IF(#REF!=0, "",#REF!)</f>
        <v>#REF!</v>
      </c>
      <c r="C10" s="891"/>
      <c r="D10" s="891"/>
      <c r="E10" s="891"/>
      <c r="F10" s="891"/>
      <c r="G10" s="891"/>
      <c r="H10" s="891"/>
      <c r="I10" s="891"/>
      <c r="J10" s="891"/>
      <c r="K10" s="891"/>
      <c r="L10" s="891"/>
      <c r="M10" s="891"/>
      <c r="N10" s="891"/>
      <c r="O10" s="891"/>
      <c r="P10" s="61" t="e">
        <f>#REF!</f>
        <v>#REF!</v>
      </c>
      <c r="Q10" s="34"/>
    </row>
    <row r="11" spans="1:17" ht="18" customHeight="1">
      <c r="A11" s="32"/>
      <c r="B11" s="891" t="e">
        <f xml:space="preserve"> IF(#REF!=0, "",#REF!)</f>
        <v>#REF!</v>
      </c>
      <c r="C11" s="891"/>
      <c r="D11" s="891"/>
      <c r="E11" s="891"/>
      <c r="F11" s="891"/>
      <c r="G11" s="891"/>
      <c r="H11" s="891"/>
      <c r="I11" s="891"/>
      <c r="J11" s="891"/>
      <c r="K11" s="891"/>
      <c r="L11" s="891"/>
      <c r="M11" s="891"/>
      <c r="N11" s="891"/>
      <c r="O11" s="891"/>
      <c r="P11" s="61" t="e">
        <f>#REF!</f>
        <v>#REF!</v>
      </c>
      <c r="Q11" s="34"/>
    </row>
    <row r="12" spans="1:17" ht="18" customHeight="1">
      <c r="A12" s="33"/>
      <c r="B12" s="176"/>
      <c r="C12" s="176"/>
      <c r="D12" s="176"/>
      <c r="E12" s="176"/>
      <c r="F12" s="176"/>
      <c r="G12" s="176"/>
      <c r="H12" s="176"/>
      <c r="I12" s="176"/>
      <c r="J12" s="176"/>
      <c r="K12" s="176"/>
      <c r="L12" s="176"/>
      <c r="M12" s="176"/>
      <c r="N12" s="176"/>
      <c r="O12" s="176"/>
      <c r="P12" s="32"/>
      <c r="Q12" s="34"/>
    </row>
    <row r="13" spans="1:17" ht="26.25" customHeight="1">
      <c r="A13" s="91"/>
      <c r="B13" s="92"/>
      <c r="C13" s="91"/>
      <c r="D13" s="91"/>
      <c r="E13" s="91"/>
      <c r="F13" s="91"/>
      <c r="G13" s="91"/>
      <c r="H13" s="91"/>
      <c r="I13" s="91"/>
      <c r="J13" s="91"/>
      <c r="K13" s="91"/>
      <c r="L13" s="91"/>
      <c r="M13" s="91"/>
      <c r="N13" s="91"/>
      <c r="O13" s="91"/>
      <c r="P13" s="91"/>
      <c r="Q13" s="91"/>
    </row>
    <row r="14" spans="1:17" ht="27.75" customHeight="1">
      <c r="A14" s="670" t="s">
        <v>171</v>
      </c>
      <c r="B14" s="671"/>
      <c r="C14" s="672"/>
      <c r="D14" s="672"/>
      <c r="E14" s="672"/>
      <c r="F14" s="672"/>
      <c r="G14" s="672"/>
      <c r="H14" s="672"/>
      <c r="I14" s="672"/>
      <c r="J14" s="672"/>
      <c r="K14" s="672"/>
      <c r="L14" s="672"/>
      <c r="M14" s="672"/>
      <c r="N14" s="672"/>
      <c r="O14" s="672"/>
      <c r="P14" s="672"/>
      <c r="Q14" s="672"/>
    </row>
    <row r="15" spans="1:17" ht="16.5">
      <c r="A15" s="93"/>
      <c r="B15" s="92"/>
      <c r="C15" s="91"/>
      <c r="D15" s="91"/>
      <c r="E15" s="91"/>
      <c r="F15" s="91"/>
      <c r="G15" s="91"/>
      <c r="H15" s="91"/>
      <c r="I15" s="91"/>
      <c r="J15" s="91"/>
      <c r="K15" s="91"/>
      <c r="L15" s="91"/>
      <c r="M15" s="91"/>
      <c r="N15" s="91"/>
      <c r="O15" s="91"/>
      <c r="P15" s="91"/>
      <c r="Q15" s="91"/>
    </row>
    <row r="16" spans="1:17" ht="90">
      <c r="A16" s="675" t="s">
        <v>90</v>
      </c>
      <c r="B16" s="673" t="s">
        <v>166</v>
      </c>
      <c r="C16" s="673" t="s">
        <v>167</v>
      </c>
      <c r="D16" s="673" t="s">
        <v>168</v>
      </c>
      <c r="E16" s="673" t="s">
        <v>169</v>
      </c>
      <c r="F16" s="673" t="s">
        <v>91</v>
      </c>
      <c r="G16" s="676" t="s">
        <v>148</v>
      </c>
      <c r="H16" s="677" t="s">
        <v>149</v>
      </c>
      <c r="I16" s="678" t="s">
        <v>150</v>
      </c>
      <c r="J16" s="678" t="s">
        <v>151</v>
      </c>
      <c r="K16" s="678" t="s">
        <v>92</v>
      </c>
      <c r="L16" s="673" t="s">
        <v>126</v>
      </c>
      <c r="M16" s="674" t="s">
        <v>94</v>
      </c>
      <c r="N16" s="674" t="s">
        <v>127</v>
      </c>
      <c r="O16" s="673" t="s">
        <v>172</v>
      </c>
      <c r="P16" s="673" t="s">
        <v>173</v>
      </c>
      <c r="Q16" s="679" t="s">
        <v>152</v>
      </c>
    </row>
    <row r="17" spans="1:30" ht="16.5">
      <c r="A17" s="680">
        <v>1</v>
      </c>
      <c r="B17" s="681">
        <v>2</v>
      </c>
      <c r="C17" s="681">
        <v>3</v>
      </c>
      <c r="D17" s="681">
        <v>4</v>
      </c>
      <c r="E17" s="681">
        <v>5</v>
      </c>
      <c r="F17" s="682">
        <v>6</v>
      </c>
      <c r="G17" s="681">
        <v>7</v>
      </c>
      <c r="H17" s="683">
        <v>8</v>
      </c>
      <c r="I17" s="684">
        <v>9</v>
      </c>
      <c r="J17" s="684">
        <v>10</v>
      </c>
      <c r="K17" s="684">
        <v>11</v>
      </c>
      <c r="L17" s="685">
        <v>12</v>
      </c>
      <c r="M17" s="685">
        <v>13</v>
      </c>
      <c r="N17" s="685">
        <v>14</v>
      </c>
      <c r="O17" s="685">
        <v>15</v>
      </c>
      <c r="P17" s="685" t="s">
        <v>155</v>
      </c>
      <c r="Q17" s="685">
        <v>17</v>
      </c>
    </row>
    <row r="18" spans="1:30" ht="37.5" customHeight="1">
      <c r="A18" s="557"/>
      <c r="B18" s="915" t="e">
        <f>#REF!</f>
        <v>#REF!</v>
      </c>
      <c r="C18" s="916"/>
      <c r="D18" s="916"/>
      <c r="E18" s="916"/>
      <c r="F18" s="916"/>
      <c r="G18" s="916"/>
      <c r="H18" s="916"/>
      <c r="I18" s="916"/>
      <c r="J18" s="916"/>
      <c r="K18" s="916"/>
      <c r="L18" s="916"/>
      <c r="M18" s="916"/>
      <c r="N18" s="916"/>
      <c r="O18" s="916"/>
      <c r="P18" s="916"/>
      <c r="Q18" s="917"/>
      <c r="R18" s="642" t="s">
        <v>174</v>
      </c>
      <c r="S18" s="641" t="s">
        <v>97</v>
      </c>
    </row>
    <row r="19" spans="1:30" ht="37.5" customHeight="1">
      <c r="A19" s="693" t="s">
        <v>175</v>
      </c>
      <c r="B19" s="923" t="e">
        <f>'Sch-1 '!#REF!</f>
        <v>#REF!</v>
      </c>
      <c r="C19" s="924"/>
      <c r="D19" s="924"/>
      <c r="E19" s="924"/>
      <c r="F19" s="924"/>
      <c r="G19" s="924"/>
      <c r="H19" s="924"/>
      <c r="I19" s="694"/>
      <c r="J19" s="694"/>
      <c r="K19" s="694"/>
      <c r="L19" s="694"/>
      <c r="M19" s="694"/>
      <c r="N19" s="694"/>
      <c r="O19" s="694"/>
      <c r="P19" s="694"/>
      <c r="Q19" s="695"/>
      <c r="R19" s="642" t="s">
        <v>174</v>
      </c>
      <c r="S19" s="641" t="s">
        <v>97</v>
      </c>
    </row>
    <row r="20" spans="1:30" s="544" customFormat="1" ht="16.5">
      <c r="A20" s="667">
        <v>1</v>
      </c>
      <c r="B20" s="667"/>
      <c r="C20" s="667"/>
      <c r="D20" s="667"/>
      <c r="E20" s="667"/>
      <c r="F20" s="692"/>
      <c r="G20" s="667"/>
      <c r="H20" s="667"/>
      <c r="I20" s="638"/>
      <c r="J20" s="651"/>
      <c r="K20" s="668"/>
      <c r="L20" s="558"/>
      <c r="M20" s="597"/>
      <c r="N20" s="592"/>
      <c r="O20" s="596"/>
      <c r="P20" s="593" t="str">
        <f>IF(O20=0, "Included", IF(ISERROR(N20*O20), O20, N20*O20))</f>
        <v>Included</v>
      </c>
      <c r="Q20" s="643">
        <f>S20</f>
        <v>0</v>
      </c>
      <c r="R20" s="544">
        <f>IF(P20="Included",0,P20)</f>
        <v>0</v>
      </c>
      <c r="S20" s="544">
        <f>IF(K20="",(R20*J20),(R20*K20))</f>
        <v>0</v>
      </c>
      <c r="T20" s="545"/>
      <c r="U20" s="545"/>
      <c r="AD20" s="652"/>
    </row>
    <row r="21" spans="1:30" s="544" customFormat="1" ht="16.5">
      <c r="A21" s="667">
        <v>2</v>
      </c>
      <c r="B21" s="667"/>
      <c r="C21" s="667"/>
      <c r="D21" s="667"/>
      <c r="E21" s="667"/>
      <c r="F21" s="692"/>
      <c r="G21" s="667"/>
      <c r="H21" s="667"/>
      <c r="I21" s="638"/>
      <c r="J21" s="651"/>
      <c r="K21" s="668"/>
      <c r="L21" s="594"/>
      <c r="M21" s="595"/>
      <c r="N21" s="592"/>
      <c r="O21" s="596"/>
      <c r="P21" s="593" t="str">
        <f>IF(O21=0, "Included", IF(ISERROR(N21*O21), O21, N21*O21))</f>
        <v>Included</v>
      </c>
      <c r="Q21" s="643">
        <f>S21</f>
        <v>0</v>
      </c>
      <c r="R21" s="544">
        <f>IF(P21="Included",0,P21)</f>
        <v>0</v>
      </c>
      <c r="S21" s="544">
        <f>IF(K21="",(R21*J21),(R21*K21))</f>
        <v>0</v>
      </c>
      <c r="T21" s="545"/>
      <c r="U21" s="545"/>
      <c r="AD21" s="652"/>
    </row>
    <row r="22" spans="1:30" s="544" customFormat="1" ht="16.5">
      <c r="A22" s="667">
        <v>3</v>
      </c>
      <c r="B22" s="667"/>
      <c r="C22" s="667"/>
      <c r="D22" s="667"/>
      <c r="E22" s="667"/>
      <c r="F22" s="692"/>
      <c r="G22" s="667"/>
      <c r="H22" s="667"/>
      <c r="I22" s="638"/>
      <c r="J22" s="651"/>
      <c r="K22" s="668"/>
      <c r="L22" s="594"/>
      <c r="M22" s="595"/>
      <c r="N22" s="592"/>
      <c r="O22" s="596"/>
      <c r="P22" s="593" t="str">
        <f>IF(O22=0, "Included", IF(ISERROR(N22*O22), O22, N22*O22))</f>
        <v>Included</v>
      </c>
      <c r="Q22" s="643">
        <f>S22</f>
        <v>0</v>
      </c>
      <c r="R22" s="544">
        <f>IF(P22="Included",0,P22)</f>
        <v>0</v>
      </c>
      <c r="S22" s="544">
        <f>IF(K22="",(R22*J22),(R22*K22))</f>
        <v>0</v>
      </c>
      <c r="T22" s="545"/>
      <c r="U22" s="545"/>
      <c r="AD22" s="652"/>
    </row>
    <row r="23" spans="1:30" s="544" customFormat="1" ht="16.5">
      <c r="A23" s="667">
        <v>4</v>
      </c>
      <c r="B23" s="667"/>
      <c r="C23" s="667"/>
      <c r="D23" s="667"/>
      <c r="E23" s="667"/>
      <c r="F23" s="692"/>
      <c r="G23" s="667"/>
      <c r="H23" s="667"/>
      <c r="I23" s="638"/>
      <c r="J23" s="651"/>
      <c r="K23" s="668"/>
      <c r="L23" s="594"/>
      <c r="M23" s="595"/>
      <c r="N23" s="592"/>
      <c r="O23" s="596"/>
      <c r="P23" s="593" t="str">
        <f>IF(O23=0, "Included", IF(ISERROR(N23*O23), O23, N23*O23))</f>
        <v>Included</v>
      </c>
      <c r="Q23" s="643">
        <f>S23</f>
        <v>0</v>
      </c>
      <c r="R23" s="544">
        <f>IF(P23="Included",0,P23)</f>
        <v>0</v>
      </c>
      <c r="S23" s="544">
        <f>IF(K23="",(R23*J23),(R23*K23))</f>
        <v>0</v>
      </c>
      <c r="T23" s="545"/>
      <c r="U23" s="545"/>
      <c r="AD23" s="652"/>
    </row>
    <row r="24" spans="1:30" ht="37.5" customHeight="1">
      <c r="A24" s="693" t="s">
        <v>176</v>
      </c>
      <c r="B24" s="923" t="e">
        <f>'Sch-1 '!#REF!</f>
        <v>#REF!</v>
      </c>
      <c r="C24" s="924"/>
      <c r="D24" s="924"/>
      <c r="E24" s="924"/>
      <c r="F24" s="924"/>
      <c r="G24" s="924"/>
      <c r="H24" s="924"/>
      <c r="I24" s="694"/>
      <c r="J24" s="694"/>
      <c r="K24" s="694"/>
      <c r="L24" s="694"/>
      <c r="M24" s="694"/>
      <c r="N24" s="694"/>
      <c r="O24" s="694"/>
      <c r="P24" s="694"/>
      <c r="Q24" s="695"/>
      <c r="R24" s="642" t="s">
        <v>174</v>
      </c>
      <c r="S24" s="641" t="s">
        <v>97</v>
      </c>
    </row>
    <row r="25" spans="1:30" s="544" customFormat="1" ht="16.5">
      <c r="A25" s="667">
        <v>1</v>
      </c>
      <c r="B25" s="667"/>
      <c r="C25" s="667"/>
      <c r="D25" s="667"/>
      <c r="E25" s="667"/>
      <c r="F25" s="692"/>
      <c r="G25" s="667"/>
      <c r="H25" s="667"/>
      <c r="I25" s="638"/>
      <c r="J25" s="651"/>
      <c r="K25" s="668"/>
      <c r="L25" s="594"/>
      <c r="M25" s="595"/>
      <c r="N25" s="592"/>
      <c r="O25" s="596"/>
      <c r="P25" s="593" t="str">
        <f>IF(O25=0, "Included", IF(ISERROR(N25*O25), O25, N25*O25))</f>
        <v>Included</v>
      </c>
      <c r="Q25" s="643">
        <f>S25</f>
        <v>0</v>
      </c>
      <c r="R25" s="544">
        <f>IF(P25="Included",0,P25)</f>
        <v>0</v>
      </c>
      <c r="S25" s="544">
        <f>IF(K25="",(R25*J25),(R25*K25))</f>
        <v>0</v>
      </c>
      <c r="T25" s="545"/>
      <c r="U25" s="545"/>
      <c r="AD25" s="652"/>
    </row>
    <row r="26" spans="1:30" s="544" customFormat="1" ht="16.5">
      <c r="A26" s="667">
        <v>2</v>
      </c>
      <c r="B26" s="667"/>
      <c r="C26" s="667"/>
      <c r="D26" s="667"/>
      <c r="E26" s="667"/>
      <c r="F26" s="692"/>
      <c r="G26" s="667"/>
      <c r="H26" s="667"/>
      <c r="I26" s="638"/>
      <c r="J26" s="651"/>
      <c r="K26" s="668"/>
      <c r="L26" s="594"/>
      <c r="M26" s="595"/>
      <c r="N26" s="592"/>
      <c r="O26" s="596"/>
      <c r="P26" s="593" t="str">
        <f>IF(O26=0, "Included", IF(ISERROR(N26*O26), O26, N26*O26))</f>
        <v>Included</v>
      </c>
      <c r="Q26" s="643">
        <f>S26</f>
        <v>0</v>
      </c>
      <c r="R26" s="544">
        <f>IF(P26="Included",0,P26)</f>
        <v>0</v>
      </c>
      <c r="S26" s="544">
        <f>IF(K26="",(R26*J26),(R26*K26))</f>
        <v>0</v>
      </c>
      <c r="T26" s="545"/>
      <c r="U26" s="545"/>
      <c r="AD26" s="652"/>
    </row>
    <row r="27" spans="1:30" s="544" customFormat="1" ht="16.5">
      <c r="A27" s="667">
        <v>3</v>
      </c>
      <c r="B27" s="667"/>
      <c r="C27" s="667"/>
      <c r="D27" s="667"/>
      <c r="E27" s="667"/>
      <c r="F27" s="692"/>
      <c r="G27" s="667"/>
      <c r="H27" s="667"/>
      <c r="I27" s="638"/>
      <c r="J27" s="651"/>
      <c r="K27" s="668"/>
      <c r="L27" s="594"/>
      <c r="M27" s="595"/>
      <c r="N27" s="592"/>
      <c r="O27" s="596"/>
      <c r="P27" s="593" t="str">
        <f>IF(O27=0, "Included", IF(ISERROR(N27*O27), O27, N27*O27))</f>
        <v>Included</v>
      </c>
      <c r="Q27" s="643">
        <f>S27</f>
        <v>0</v>
      </c>
      <c r="R27" s="544">
        <f>IF(P27="Included",0,P27)</f>
        <v>0</v>
      </c>
      <c r="S27" s="544">
        <f>IF(K27="",(R27*J27),(R27*K27))</f>
        <v>0</v>
      </c>
      <c r="T27" s="545"/>
      <c r="U27" s="545"/>
      <c r="AD27" s="652"/>
    </row>
    <row r="28" spans="1:30" s="544" customFormat="1" ht="16.5">
      <c r="A28" s="667">
        <v>4</v>
      </c>
      <c r="B28" s="667"/>
      <c r="C28" s="667"/>
      <c r="D28" s="667"/>
      <c r="E28" s="667"/>
      <c r="F28" s="692"/>
      <c r="G28" s="667"/>
      <c r="H28" s="667"/>
      <c r="I28" s="638"/>
      <c r="J28" s="651"/>
      <c r="K28" s="668"/>
      <c r="L28" s="594"/>
      <c r="M28" s="595"/>
      <c r="N28" s="592"/>
      <c r="O28" s="596"/>
      <c r="P28" s="593" t="str">
        <f>IF(O28=0, "Included", IF(ISERROR(N28*O28), O28, N28*O28))</f>
        <v>Included</v>
      </c>
      <c r="Q28" s="643">
        <f>S28</f>
        <v>0</v>
      </c>
      <c r="R28" s="544">
        <f>IF(P28="Included",0,P28)</f>
        <v>0</v>
      </c>
      <c r="S28" s="544">
        <f>IF(K28="",(R28*J28),(R28*K28))</f>
        <v>0</v>
      </c>
      <c r="T28" s="545"/>
      <c r="U28" s="545"/>
      <c r="AD28" s="652"/>
    </row>
    <row r="29" spans="1:30" ht="19.5" customHeight="1">
      <c r="A29" s="94"/>
      <c r="B29" s="95"/>
      <c r="C29" s="95"/>
      <c r="D29" s="95"/>
      <c r="E29" s="95"/>
      <c r="F29" s="95"/>
      <c r="G29" s="95"/>
      <c r="H29" s="95"/>
      <c r="I29" s="95"/>
      <c r="J29" s="95"/>
      <c r="K29" s="95"/>
      <c r="L29" s="95"/>
      <c r="M29" s="95"/>
      <c r="N29" s="95"/>
      <c r="O29" s="95"/>
      <c r="P29" s="95"/>
      <c r="Q29" s="95"/>
    </row>
    <row r="30" spans="1:30" s="564" customFormat="1" ht="40.5" customHeight="1">
      <c r="A30" s="899"/>
      <c r="B30" s="900"/>
      <c r="C30" s="900"/>
      <c r="D30" s="900"/>
      <c r="E30" s="900"/>
      <c r="F30" s="900"/>
      <c r="G30" s="900"/>
      <c r="H30" s="900"/>
      <c r="I30" s="901"/>
      <c r="J30" s="920" t="s">
        <v>177</v>
      </c>
      <c r="K30" s="921"/>
      <c r="L30" s="921"/>
      <c r="M30" s="921"/>
      <c r="N30" s="921"/>
      <c r="O30" s="922"/>
      <c r="P30" s="648">
        <f>SUM(P20:P28)</f>
        <v>0</v>
      </c>
      <c r="Q30" s="649"/>
      <c r="R30" s="563"/>
      <c r="S30" s="691">
        <f>SUM(S20:S28)</f>
        <v>0</v>
      </c>
    </row>
    <row r="31" spans="1:30" s="564" customFormat="1" ht="25.5" customHeight="1">
      <c r="A31" s="686"/>
      <c r="B31" s="687"/>
      <c r="C31" s="687"/>
      <c r="D31" s="687"/>
      <c r="E31" s="687"/>
      <c r="F31" s="687"/>
      <c r="G31" s="687"/>
      <c r="H31" s="688"/>
      <c r="I31" s="689"/>
      <c r="J31" s="918" t="s">
        <v>152</v>
      </c>
      <c r="K31" s="918"/>
      <c r="L31" s="918"/>
      <c r="M31" s="918"/>
      <c r="N31" s="918"/>
      <c r="O31" s="919"/>
      <c r="P31" s="648"/>
      <c r="Q31" s="650">
        <f>SUM(Q20:Q28)</f>
        <v>0</v>
      </c>
      <c r="R31" s="563"/>
      <c r="S31" s="563"/>
    </row>
    <row r="32" spans="1:30" ht="16.5">
      <c r="A32" s="93"/>
      <c r="B32" s="92"/>
      <c r="C32" s="91"/>
      <c r="D32" s="91"/>
      <c r="E32" s="91"/>
      <c r="F32" s="91"/>
      <c r="G32" s="91"/>
      <c r="H32" s="91"/>
      <c r="I32" s="91"/>
      <c r="J32" s="91"/>
      <c r="K32" s="91"/>
      <c r="L32" s="91"/>
      <c r="M32" s="91"/>
      <c r="N32" s="91"/>
      <c r="O32" s="91"/>
      <c r="P32" s="91"/>
      <c r="Q32" s="91"/>
    </row>
    <row r="33" spans="1:17" ht="21" customHeight="1">
      <c r="A33" s="96"/>
      <c r="B33" s="97"/>
      <c r="C33" s="97"/>
      <c r="D33" s="97"/>
      <c r="E33" s="97"/>
      <c r="F33" s="97"/>
      <c r="G33" s="97"/>
      <c r="H33" s="97"/>
      <c r="I33" s="97"/>
      <c r="J33" s="97"/>
      <c r="K33" s="97"/>
      <c r="L33" s="97"/>
      <c r="M33" s="97"/>
      <c r="N33" s="97"/>
      <c r="O33" s="914"/>
      <c r="P33" s="914"/>
      <c r="Q33" s="914"/>
    </row>
    <row r="34" spans="1:17" ht="33.6" customHeight="1">
      <c r="A34" s="98" t="s">
        <v>124</v>
      </c>
      <c r="B34" s="110" t="e">
        <f xml:space="preserve"> IF(#REF!=0,"",#REF!)</f>
        <v>#REF!</v>
      </c>
      <c r="C34" s="99"/>
      <c r="D34" s="99"/>
      <c r="E34" s="99"/>
      <c r="F34" s="99"/>
      <c r="G34" s="99"/>
      <c r="H34" s="99"/>
      <c r="I34" s="99"/>
      <c r="J34" s="99"/>
      <c r="K34" s="99"/>
      <c r="L34" s="99"/>
      <c r="M34" s="99"/>
      <c r="N34" s="99"/>
      <c r="O34" s="914" t="e">
        <f>"Printed Name : " &amp; IF(#REF!=0,"",#REF!)</f>
        <v>#REF!</v>
      </c>
      <c r="P34" s="914"/>
      <c r="Q34" s="914"/>
    </row>
    <row r="35" spans="1:17" ht="33.6" customHeight="1">
      <c r="A35" s="98" t="s">
        <v>125</v>
      </c>
      <c r="B35" s="110" t="e">
        <f xml:space="preserve"> IF(#REF!=0,"",#REF!)</f>
        <v>#REF!</v>
      </c>
      <c r="C35" s="34"/>
      <c r="D35" s="34"/>
      <c r="E35" s="34"/>
      <c r="F35" s="34"/>
      <c r="G35" s="34"/>
      <c r="H35" s="34"/>
      <c r="I35" s="34"/>
      <c r="J35" s="34"/>
      <c r="K35" s="34"/>
      <c r="L35" s="34"/>
      <c r="M35" s="34"/>
      <c r="N35" s="34"/>
      <c r="O35" s="914" t="e">
        <f>"Designation   : " &amp; IF(#REF!=0,"",#REF!)</f>
        <v>#REF!</v>
      </c>
      <c r="P35" s="914"/>
      <c r="Q35" s="914"/>
    </row>
    <row r="36" spans="1:17" ht="33.6" customHeight="1">
      <c r="A36" s="88"/>
      <c r="B36" s="87"/>
      <c r="C36" s="34"/>
      <c r="D36" s="34"/>
      <c r="E36" s="34"/>
      <c r="F36" s="34"/>
      <c r="G36" s="34"/>
      <c r="H36" s="34"/>
      <c r="I36" s="34"/>
      <c r="J36" s="34"/>
      <c r="K36" s="34"/>
      <c r="L36" s="34"/>
      <c r="M36" s="34"/>
      <c r="N36" s="34"/>
      <c r="O36" s="914"/>
      <c r="P36" s="914"/>
      <c r="Q36" s="914"/>
    </row>
    <row r="37" spans="1:17" ht="33.6" customHeight="1">
      <c r="A37" s="88"/>
      <c r="B37" s="87"/>
      <c r="C37" s="34"/>
      <c r="D37" s="34"/>
      <c r="E37" s="34"/>
      <c r="F37" s="34"/>
      <c r="G37" s="34"/>
      <c r="H37" s="34"/>
      <c r="I37" s="34"/>
      <c r="J37" s="34"/>
      <c r="K37" s="34"/>
      <c r="L37" s="34"/>
      <c r="M37" s="34"/>
      <c r="N37" s="34"/>
      <c r="O37" s="88"/>
      <c r="P37" s="181"/>
      <c r="Q37" s="101"/>
    </row>
  </sheetData>
  <customSheetViews>
    <customSheetView guid="{987A3FAC-920D-4C0C-8129-D8F4AFD7E477}" showPageBreaks="1" fitToPage="1" printArea="1" hiddenColumns="1" state="hidden" view="pageBreakPreview" topLeftCell="G13">
      <selection activeCell="M20" sqref="M20:N23"/>
      <pageMargins left="0" right="0" top="0" bottom="0" header="0" footer="0"/>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 right="0" top="0" bottom="0" header="0" footer="0"/>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4"/>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5"/>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 right="0" top="0" bottom="0" header="0" footer="0"/>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 right="0" top="0" bottom="0" header="0" footer="0"/>
      <pageSetup scale="58" fitToHeight="0" orientation="landscape" r:id="rId29"/>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7" priority="8" stopIfTrue="1">
      <formula>H20&gt;0</formula>
    </cfRule>
  </conditionalFormatting>
  <conditionalFormatting sqref="I25:I28">
    <cfRule type="expression" dxfId="16" priority="4" stopIfTrue="1">
      <formula>H25&gt;0</formula>
    </cfRule>
  </conditionalFormatting>
  <conditionalFormatting sqref="K20:K23">
    <cfRule type="expression" dxfId="15" priority="5" stopIfTrue="1">
      <formula>J20&gt;0</formula>
    </cfRule>
    <cfRule type="cellIs" dxfId="14" priority="6" stopIfTrue="1" operator="equal">
      <formula>"a"</formula>
    </cfRule>
    <cfRule type="expression" dxfId="13" priority="7" stopIfTrue="1">
      <formula>H20&gt;0</formula>
    </cfRule>
  </conditionalFormatting>
  <conditionalFormatting sqref="K25:K28">
    <cfRule type="expression" dxfId="12" priority="1" stopIfTrue="1">
      <formula>J25&gt;0</formula>
    </cfRule>
    <cfRule type="cellIs" dxfId="11" priority="2" stopIfTrue="1" operator="equal">
      <formula>"a"</formula>
    </cfRule>
    <cfRule type="expression" dxfId="10" priority="3" stopIfTrue="1">
      <formula>H25&gt;0</formula>
    </cfRule>
  </conditionalFormatting>
  <conditionalFormatting sqref="O20:O23">
    <cfRule type="expression" dxfId="9" priority="14" stopIfTrue="1">
      <formula>N20&gt;0</formula>
    </cfRule>
  </conditionalFormatting>
  <conditionalFormatting sqref="O25:O28">
    <cfRule type="expression" dxfId="8"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24</vt:i4>
      </vt:variant>
    </vt:vector>
  </HeadingPairs>
  <TitlesOfParts>
    <vt:vector size="45" baseType="lpstr">
      <vt:lpstr>Basic</vt:lpstr>
      <vt:lpstr>Cover</vt:lpstr>
      <vt:lpstr>Instructions</vt:lpstr>
      <vt:lpstr>Names of Bidder</vt:lpstr>
      <vt:lpstr>Sch-1 dis</vt:lpstr>
      <vt:lpstr>Sch-2 Dis</vt:lpstr>
      <vt:lpstr>Sch-1 </vt:lpstr>
      <vt:lpstr>Sch-3 Dis</vt:lpstr>
      <vt:lpstr>Sch-4b</vt:lpstr>
      <vt:lpstr>Sch-2</vt:lpstr>
      <vt:lpstr>Sch-3</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'Sch-2'!Print_Area</vt:lpstr>
      <vt:lpstr>'Sch-2 Dis'!Print_Area</vt:lpstr>
      <vt:lpstr>'Sch-3'!Print_Area</vt:lpstr>
      <vt:lpstr>'Sch-3 Dis'!Print_Area</vt:lpstr>
      <vt:lpstr>'Sch-4b'!Print_Area</vt:lpstr>
      <vt:lpstr>'Sch-7 Dis'!Print_Area</vt:lpstr>
      <vt:lpstr>'Sch-1 '!Print_Titles</vt:lpstr>
      <vt:lpstr>'Sch-1 dis'!Print_Titles</vt:lpstr>
      <vt:lpstr>'Sch-2'!Print_Titles</vt:lpstr>
      <vt:lpstr>'Sch-2 Dis'!Print_Titles</vt:lpstr>
      <vt:lpstr>'Sch-3'!Print_Titles</vt:lpstr>
      <vt:lpstr>'Sch-3 Dis'!Print_Titles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Shivendra Sharma {शिवेन्‍द्र शर्मा}</cp:lastModifiedBy>
  <cp:revision/>
  <dcterms:created xsi:type="dcterms:W3CDTF">2001-07-26T10:23:15Z</dcterms:created>
  <dcterms:modified xsi:type="dcterms:W3CDTF">2025-06-10T16:09:47Z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de828d-f69d-40d4-9531-ce724429a5c7_Enabled">
    <vt:lpwstr>true</vt:lpwstr>
  </property>
  <property fmtid="{D5CDD505-2E9C-101B-9397-08002B2CF9AE}" pid="3" name="MSIP_Label_67de828d-f69d-40d4-9531-ce724429a5c7_SetDate">
    <vt:lpwstr>2025-06-10T13:46:14Z</vt:lpwstr>
  </property>
  <property fmtid="{D5CDD505-2E9C-101B-9397-08002B2CF9AE}" pid="4" name="MSIP_Label_67de828d-f69d-40d4-9531-ce724429a5c7_Method">
    <vt:lpwstr>Privileged</vt:lpwstr>
  </property>
  <property fmtid="{D5CDD505-2E9C-101B-9397-08002B2CF9AE}" pid="5" name="MSIP_Label_67de828d-f69d-40d4-9531-ce724429a5c7_Name">
    <vt:lpwstr>Unrestricted-IT</vt:lpwstr>
  </property>
  <property fmtid="{D5CDD505-2E9C-101B-9397-08002B2CF9AE}" pid="6" name="MSIP_Label_67de828d-f69d-40d4-9531-ce724429a5c7_SiteId">
    <vt:lpwstr>7048075c-52c2-4a40-8e7c-5c5a5573c87f</vt:lpwstr>
  </property>
  <property fmtid="{D5CDD505-2E9C-101B-9397-08002B2CF9AE}" pid="7" name="MSIP_Label_67de828d-f69d-40d4-9531-ce724429a5c7_ActionId">
    <vt:lpwstr>7d4af8c5-1c11-4a1d-95df-3ab3bebc0693</vt:lpwstr>
  </property>
  <property fmtid="{D5CDD505-2E9C-101B-9397-08002B2CF9AE}" pid="8" name="MSIP_Label_67de828d-f69d-40d4-9531-ce724429a5c7_ContentBits">
    <vt:lpwstr>0</vt:lpwstr>
  </property>
</Properties>
</file>