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codeName="ThisWorkbook" hidePivotFieldList="1" defaultThemeVersion="124226"/>
  <mc:AlternateContent xmlns:mc="http://schemas.openxmlformats.org/markup-compatibility/2006">
    <mc:Choice Requires="x15">
      <x15ac:absPath xmlns:x15ac="http://schemas.microsoft.com/office/spreadsheetml/2010/11/ac" url="D:\007Niraj Workstation\001 Open Tender\2024\1500 Series\1500-1316 Demolition and Re-Construction, Misa [Pkg-H]\Bidding Document\Issued\"/>
    </mc:Choice>
  </mc:AlternateContent>
  <xr:revisionPtr revIDLastSave="0" documentId="13_ncr:1_{0FCBD1C2-945E-4EBD-BF95-65EADB0B2CCA}" xr6:coauthVersionLast="47" xr6:coauthVersionMax="47" xr10:uidLastSave="{00000000-0000-0000-0000-000000000000}"/>
  <bookViews>
    <workbookView xWindow="-120" yWindow="-120" windowWidth="29040" windowHeight="15840" tabRatio="617" firstSheet="1" activeTab="1" xr2:uid="{00000000-000D-0000-FFFF-FFFF00000000}"/>
  </bookViews>
  <sheets>
    <sheet name="Basic" sheetId="1" state="hidden" r:id="rId1"/>
    <sheet name="Cover" sheetId="2" r:id="rId2"/>
    <sheet name="Instructions" sheetId="3" r:id="rId3"/>
    <sheet name="Names of Bidder" sheetId="4" r:id="rId4"/>
    <sheet name="Sch-1(A)" sheetId="5" r:id="rId5"/>
    <sheet name="Sch-1(Disc)" sheetId="6" state="hidden" r:id="rId6"/>
    <sheet name="Sch-1(B)" sheetId="21" r:id="rId7"/>
    <sheet name="Sch-2" sheetId="7" state="hidden" r:id="rId8"/>
    <sheet name="Sch-5 Dis" sheetId="8" state="hidden" r:id="rId9"/>
    <sheet name="Sch-3 After Discount" sheetId="10" state="hidden" r:id="rId10"/>
    <sheet name="Discount" sheetId="11" state="hidden" r:id="rId11"/>
    <sheet name="Octroi" sheetId="12" state="hidden" r:id="rId12"/>
    <sheet name="Entry Tax" sheetId="13" state="hidden" r:id="rId13"/>
    <sheet name="Other Taxes &amp; Duties" sheetId="14" state="hidden" r:id="rId14"/>
    <sheet name="Sch-3" sheetId="9" r:id="rId15"/>
    <sheet name="Bid Form 2nd Envelope" sheetId="15" r:id="rId16"/>
    <sheet name="Q &amp; C" sheetId="16" state="hidden" r:id="rId17"/>
    <sheet name="N to W" sheetId="17" state="hidden" r:id="rId18"/>
    <sheet name="Sheet1" sheetId="18" state="hidden" r:id="rId19"/>
    <sheet name="Sheet2" sheetId="19" state="hidden" r:id="rId20"/>
  </sheets>
  <definedNames>
    <definedName name="\A">#REF!</definedName>
    <definedName name="\B">#REF!</definedName>
    <definedName name="\C">#REF!</definedName>
    <definedName name="\M">#REF!</definedName>
    <definedName name="\N">#REF!</definedName>
    <definedName name="\P">#REF!</definedName>
    <definedName name="\R">#REF!</definedName>
    <definedName name="\U">#REF!</definedName>
    <definedName name="\V">#REF!</definedName>
    <definedName name="_xlnm._FilterDatabase" localSheetId="4" hidden="1">'Sch-1(A)'!$A$33:$R$271</definedName>
    <definedName name="_xlnm._FilterDatabase" localSheetId="6" hidden="1">'Sch-1(B)'!$A$20:$P$60</definedName>
    <definedName name="_xlnm._FilterDatabase" localSheetId="5" hidden="1">'Sch-1(Disc)'!$A$20:$F$92</definedName>
    <definedName name="ab">#REF!</definedName>
    <definedName name="logo1">"Picture 7"</definedName>
    <definedName name="_xlnm.Print_Area" localSheetId="15">'Bid Form 2nd Envelope'!$A$1:$F$59</definedName>
    <definedName name="_xlnm.Print_Area" localSheetId="1">Cover!$A$1:$F$15</definedName>
    <definedName name="_xlnm.Print_Area" localSheetId="10">Discount!$A$2:$G$42</definedName>
    <definedName name="_xlnm.Print_Area" localSheetId="12">'Entry Tax'!$A$1:$E$16</definedName>
    <definedName name="_xlnm.Print_Area" localSheetId="2">Instructions!$A$1:$C$40</definedName>
    <definedName name="_xlnm.Print_Area" localSheetId="3">'Names of Bidder'!$B$1:$G$28</definedName>
    <definedName name="_xlnm.Print_Area" localSheetId="11">Octroi!$A$1:$E$16</definedName>
    <definedName name="_xlnm.Print_Area" localSheetId="13">'Other Taxes &amp; Duties'!$A$1:$F$16</definedName>
    <definedName name="_xlnm.Print_Area" localSheetId="16">'Q &amp; C'!$A$1:$F$38</definedName>
    <definedName name="_xlnm.Print_Area" localSheetId="4">'Sch-1(A)'!$A$1:$Q$281</definedName>
    <definedName name="_xlnm.Print_Area" localSheetId="6">'Sch-1(B)'!$A$1:$P$67</definedName>
    <definedName name="_xlnm.Print_Area" localSheetId="5">'Sch-1(Disc)'!$A$1:$F$98</definedName>
    <definedName name="_xlnm.Print_Area" localSheetId="7">'Sch-2'!$A$1:$E$20</definedName>
    <definedName name="_xlnm.Print_Area" localSheetId="14">'Sch-3'!$A$1:$D$32</definedName>
    <definedName name="_xlnm.Print_Area" localSheetId="9">'Sch-3 After Discount'!$A$1:$D$33</definedName>
    <definedName name="_xlnm.Print_Area" localSheetId="8">'Sch-5 Dis'!$A$1:$E$44</definedName>
    <definedName name="_xlnm.Print_Titles" localSheetId="4">'Sch-1(A)'!$17:$18</definedName>
    <definedName name="_xlnm.Print_Titles" localSheetId="6">'Sch-1(B)'!$17:$18</definedName>
    <definedName name="_xlnm.Print_Titles" localSheetId="5">'Sch-1(Disc)'!$14:$16</definedName>
    <definedName name="_xlnm.Print_Titles" localSheetId="7">'Sch-2'!$3:$13</definedName>
    <definedName name="_xlnm.Print_Titles" localSheetId="14">'Sch-3'!$3:$13</definedName>
    <definedName name="_xlnm.Print_Titles" localSheetId="9">'Sch-3 After Discount'!$3:$13</definedName>
    <definedName name="_xlnm.Print_Titles" localSheetId="8">'Sch-5 Dis'!$3:$13</definedName>
    <definedName name="_xlnm.Recorder">#REF!</definedName>
    <definedName name="TEST">#REF!</definedName>
    <definedName name="Z_01ACF2E1_8E61_4459_ABC1_B6C183DEED61_.wvu.PrintArea" localSheetId="15" hidden="1">'Bid Form 2nd Envelope'!$A$1:$F$61</definedName>
    <definedName name="Z_01ACF2E1_8E61_4459_ABC1_B6C183DEED61_.wvu.PrintArea" localSheetId="12" hidden="1">'Entry Tax'!$A$1:$E$16</definedName>
    <definedName name="Z_01ACF2E1_8E61_4459_ABC1_B6C183DEED61_.wvu.PrintArea" localSheetId="3" hidden="1">'Names of Bidder'!$B$1:$E$26</definedName>
    <definedName name="Z_01ACF2E1_8E61_4459_ABC1_B6C183DEED61_.wvu.PrintArea" localSheetId="11" hidden="1">Octroi!$A$1:$E$16</definedName>
    <definedName name="Z_01ACF2E1_8E61_4459_ABC1_B6C183DEED61_.wvu.PrintArea" localSheetId="13" hidden="1">'Other Taxes &amp; Duties'!$A$1:$F$16</definedName>
    <definedName name="Z_01ACF2E1_8E61_4459_ABC1_B6C183DEED61_.wvu.PrintArea" localSheetId="16" hidden="1">'Q &amp; C'!$A$1:$F$38</definedName>
    <definedName name="Z_01ACF2E1_8E61_4459_ABC1_B6C183DEED61_.wvu.PrintArea" localSheetId="4" hidden="1">'Sch-1(A)'!$A$1:$R$282</definedName>
    <definedName name="Z_01ACF2E1_8E61_4459_ABC1_B6C183DEED61_.wvu.PrintArea" localSheetId="6" hidden="1">'Sch-1(B)'!$A$1:$P$68</definedName>
    <definedName name="Z_01ACF2E1_8E61_4459_ABC1_B6C183DEED61_.wvu.PrintArea" localSheetId="5" hidden="1">'Sch-1(Disc)'!$A$1:$F$99</definedName>
    <definedName name="Z_01ACF2E1_8E61_4459_ABC1_B6C183DEED61_.wvu.PrintArea" localSheetId="7" hidden="1">'Sch-2'!$A$1:$E$21</definedName>
    <definedName name="Z_01ACF2E1_8E61_4459_ABC1_B6C183DEED61_.wvu.PrintArea" localSheetId="14" hidden="1">'Sch-3'!$A$1:$D$33</definedName>
    <definedName name="Z_01ACF2E1_8E61_4459_ABC1_B6C183DEED61_.wvu.PrintArea" localSheetId="9" hidden="1">'Sch-3 After Discount'!$A$1:$D$34</definedName>
    <definedName name="Z_01ACF2E1_8E61_4459_ABC1_B6C183DEED61_.wvu.PrintArea" localSheetId="8" hidden="1">'Sch-5 Dis'!$A$1:$E$45</definedName>
    <definedName name="Z_01ACF2E1_8E61_4459_ABC1_B6C183DEED61_.wvu.PrintTitles" localSheetId="4" hidden="1">'Sch-1(A)'!$14:$16</definedName>
    <definedName name="Z_01ACF2E1_8E61_4459_ABC1_B6C183DEED61_.wvu.PrintTitles" localSheetId="6" hidden="1">'Sch-1(B)'!$14:$16</definedName>
    <definedName name="Z_01ACF2E1_8E61_4459_ABC1_B6C183DEED61_.wvu.PrintTitles" localSheetId="5" hidden="1">'Sch-1(Disc)'!$14:$16</definedName>
    <definedName name="Z_01ACF2E1_8E61_4459_ABC1_B6C183DEED61_.wvu.PrintTitles" localSheetId="7" hidden="1">'Sch-2'!$3:$13</definedName>
    <definedName name="Z_01ACF2E1_8E61_4459_ABC1_B6C183DEED61_.wvu.PrintTitles" localSheetId="14" hidden="1">'Sch-3'!$3:$13</definedName>
    <definedName name="Z_01ACF2E1_8E61_4459_ABC1_B6C183DEED61_.wvu.PrintTitles" localSheetId="9" hidden="1">'Sch-3 After Discount'!$3:$13</definedName>
    <definedName name="Z_01ACF2E1_8E61_4459_ABC1_B6C183DEED61_.wvu.PrintTitles" localSheetId="8" hidden="1">'Sch-5 Dis'!$3:$13</definedName>
    <definedName name="Z_091A6405_72DB_46E0_B81A_EC53A5C58396_.wvu.Cols" localSheetId="10" hidden="1">Discount!$J:$N</definedName>
    <definedName name="Z_091A6405_72DB_46E0_B81A_EC53A5C58396_.wvu.Cols" localSheetId="4" hidden="1">'Sch-1(A)'!$V:$V</definedName>
    <definedName name="Z_091A6405_72DB_46E0_B81A_EC53A5C58396_.wvu.Cols" localSheetId="6" hidden="1">'Sch-1(B)'!$T:$T</definedName>
    <definedName name="Z_091A6405_72DB_46E0_B81A_EC53A5C58396_.wvu.Cols" localSheetId="5" hidden="1">'Sch-1(Disc)'!$I:$I</definedName>
    <definedName name="Z_091A6405_72DB_46E0_B81A_EC53A5C58396_.wvu.Cols" localSheetId="7" hidden="1">'Sch-2'!$I:$P</definedName>
    <definedName name="Z_091A6405_72DB_46E0_B81A_EC53A5C58396_.wvu.Cols" localSheetId="8" hidden="1">'Sch-5 Dis'!$I:$P</definedName>
    <definedName name="Z_091A6405_72DB_46E0_B81A_EC53A5C58396_.wvu.FilterData" localSheetId="4" hidden="1">'Sch-1(A)'!$A$33:$R$271</definedName>
    <definedName name="Z_091A6405_72DB_46E0_B81A_EC53A5C58396_.wvu.FilterData" localSheetId="6" hidden="1">'Sch-1(B)'!$A$20:$P$61</definedName>
    <definedName name="Z_091A6405_72DB_46E0_B81A_EC53A5C58396_.wvu.FilterData" localSheetId="5" hidden="1">'Sch-1(Disc)'!$A$20:$F$93</definedName>
    <definedName name="Z_091A6405_72DB_46E0_B81A_EC53A5C58396_.wvu.PrintArea" localSheetId="15" hidden="1">'Bid Form 2nd Envelope'!$A$1:$F$61</definedName>
    <definedName name="Z_091A6405_72DB_46E0_B81A_EC53A5C58396_.wvu.PrintArea" localSheetId="10" hidden="1">Discount!$A$2:$G$42</definedName>
    <definedName name="Z_091A6405_72DB_46E0_B81A_EC53A5C58396_.wvu.PrintArea" localSheetId="12" hidden="1">'Entry Tax'!$A$1:$E$16</definedName>
    <definedName name="Z_091A6405_72DB_46E0_B81A_EC53A5C58396_.wvu.PrintArea" localSheetId="2" hidden="1">Instructions!$A$1:$C$40</definedName>
    <definedName name="Z_091A6405_72DB_46E0_B81A_EC53A5C58396_.wvu.PrintArea" localSheetId="3" hidden="1">'Names of Bidder'!$B$1:$E$26</definedName>
    <definedName name="Z_091A6405_72DB_46E0_B81A_EC53A5C58396_.wvu.PrintArea" localSheetId="11" hidden="1">Octroi!$A$1:$E$16</definedName>
    <definedName name="Z_091A6405_72DB_46E0_B81A_EC53A5C58396_.wvu.PrintArea" localSheetId="13" hidden="1">'Other Taxes &amp; Duties'!$A$1:$F$16</definedName>
    <definedName name="Z_091A6405_72DB_46E0_B81A_EC53A5C58396_.wvu.PrintArea" localSheetId="16" hidden="1">'Q &amp; C'!$A$1:$F$38</definedName>
    <definedName name="Z_091A6405_72DB_46E0_B81A_EC53A5C58396_.wvu.PrintArea" localSheetId="4" hidden="1">'Sch-1(A)'!$A$1:$R$281</definedName>
    <definedName name="Z_091A6405_72DB_46E0_B81A_EC53A5C58396_.wvu.PrintArea" localSheetId="6" hidden="1">'Sch-1(B)'!$A$1:$P$67</definedName>
    <definedName name="Z_091A6405_72DB_46E0_B81A_EC53A5C58396_.wvu.PrintArea" localSheetId="5" hidden="1">'Sch-1(Disc)'!$A$1:$F$98</definedName>
    <definedName name="Z_091A6405_72DB_46E0_B81A_EC53A5C58396_.wvu.PrintArea" localSheetId="7" hidden="1">'Sch-2'!$A$1:$E$20</definedName>
    <definedName name="Z_091A6405_72DB_46E0_B81A_EC53A5C58396_.wvu.PrintArea" localSheetId="14" hidden="1">'Sch-3'!$A$1:$D$32</definedName>
    <definedName name="Z_091A6405_72DB_46E0_B81A_EC53A5C58396_.wvu.PrintArea" localSheetId="9" hidden="1">'Sch-3 After Discount'!$A$1:$D$33</definedName>
    <definedName name="Z_091A6405_72DB_46E0_B81A_EC53A5C58396_.wvu.PrintArea" localSheetId="8" hidden="1">'Sch-5 Dis'!$A$1:$E$44</definedName>
    <definedName name="Z_091A6405_72DB_46E0_B81A_EC53A5C58396_.wvu.PrintTitles" localSheetId="4" hidden="1">'Sch-1(A)'!$14:$16</definedName>
    <definedName name="Z_091A6405_72DB_46E0_B81A_EC53A5C58396_.wvu.PrintTitles" localSheetId="6" hidden="1">'Sch-1(B)'!$14:$16</definedName>
    <definedName name="Z_091A6405_72DB_46E0_B81A_EC53A5C58396_.wvu.PrintTitles" localSheetId="5" hidden="1">'Sch-1(Disc)'!$14:$16</definedName>
    <definedName name="Z_091A6405_72DB_46E0_B81A_EC53A5C58396_.wvu.PrintTitles" localSheetId="7" hidden="1">'Sch-2'!$3:$13</definedName>
    <definedName name="Z_091A6405_72DB_46E0_B81A_EC53A5C58396_.wvu.PrintTitles" localSheetId="14" hidden="1">'Sch-3'!$3:$13</definedName>
    <definedName name="Z_091A6405_72DB_46E0_B81A_EC53A5C58396_.wvu.PrintTitles" localSheetId="9" hidden="1">'Sch-3 After Discount'!$3:$13</definedName>
    <definedName name="Z_091A6405_72DB_46E0_B81A_EC53A5C58396_.wvu.PrintTitles" localSheetId="8" hidden="1">'Sch-5 Dis'!$3:$13</definedName>
    <definedName name="Z_091A6405_72DB_46E0_B81A_EC53A5C58396_.wvu.Rows" localSheetId="1" hidden="1">Cover!$7:$7</definedName>
    <definedName name="Z_091A6405_72DB_46E0_B81A_EC53A5C58396_.wvu.Rows" localSheetId="10" hidden="1">Discount!$29:$30</definedName>
    <definedName name="Z_14D7F02E_BCCA_4517_ABC7_537FF4AEB67A_.wvu.Cols" localSheetId="7" hidden="1">'Sch-2'!$I:$P</definedName>
    <definedName name="Z_14D7F02E_BCCA_4517_ABC7_537FF4AEB67A_.wvu.Cols" localSheetId="8" hidden="1">'Sch-5 Dis'!$I:$P</definedName>
    <definedName name="Z_14D7F02E_BCCA_4517_ABC7_537FF4AEB67A_.wvu.FilterData" localSheetId="4" hidden="1">'Sch-1(A)'!$A$33:$R$276</definedName>
    <definedName name="Z_14D7F02E_BCCA_4517_ABC7_537FF4AEB67A_.wvu.FilterData" localSheetId="6" hidden="1">'Sch-1(B)'!$A$20:$P$62</definedName>
    <definedName name="Z_14D7F02E_BCCA_4517_ABC7_537FF4AEB67A_.wvu.FilterData" localSheetId="5" hidden="1">'Sch-1(Disc)'!$A$20:$F$94</definedName>
    <definedName name="Z_14D7F02E_BCCA_4517_ABC7_537FF4AEB67A_.wvu.PrintArea" localSheetId="15" hidden="1">'Bid Form 2nd Envelope'!$A$1:$F$61</definedName>
    <definedName name="Z_14D7F02E_BCCA_4517_ABC7_537FF4AEB67A_.wvu.PrintArea" localSheetId="2" hidden="1">Instructions!$A$1:$C$40</definedName>
    <definedName name="Z_14D7F02E_BCCA_4517_ABC7_537FF4AEB67A_.wvu.PrintArea" localSheetId="3" hidden="1">'Names of Bidder'!$B$1:$E$26</definedName>
    <definedName name="Z_14D7F02E_BCCA_4517_ABC7_537FF4AEB67A_.wvu.PrintArea" localSheetId="16" hidden="1">'Q &amp; C'!$A$1:$F$38</definedName>
    <definedName name="Z_14D7F02E_BCCA_4517_ABC7_537FF4AEB67A_.wvu.PrintArea" localSheetId="4" hidden="1">'Sch-1(A)'!$A$1:$R$282</definedName>
    <definedName name="Z_14D7F02E_BCCA_4517_ABC7_537FF4AEB67A_.wvu.PrintArea" localSheetId="6" hidden="1">'Sch-1(B)'!$A$1:$P$68</definedName>
    <definedName name="Z_14D7F02E_BCCA_4517_ABC7_537FF4AEB67A_.wvu.PrintArea" localSheetId="5" hidden="1">'Sch-1(Disc)'!$A$1:$F$99</definedName>
    <definedName name="Z_14D7F02E_BCCA_4517_ABC7_537FF4AEB67A_.wvu.PrintArea" localSheetId="7" hidden="1">'Sch-2'!$A$1:$E$20</definedName>
    <definedName name="Z_14D7F02E_BCCA_4517_ABC7_537FF4AEB67A_.wvu.PrintArea" localSheetId="14" hidden="1">'Sch-3'!$A$1:$D$32</definedName>
    <definedName name="Z_14D7F02E_BCCA_4517_ABC7_537FF4AEB67A_.wvu.PrintArea" localSheetId="9" hidden="1">'Sch-3 After Discount'!$A$1:$D$33</definedName>
    <definedName name="Z_14D7F02E_BCCA_4517_ABC7_537FF4AEB67A_.wvu.PrintArea" localSheetId="8" hidden="1">'Sch-5 Dis'!$A$1:$E$44</definedName>
    <definedName name="Z_14D7F02E_BCCA_4517_ABC7_537FF4AEB67A_.wvu.PrintTitles" localSheetId="4" hidden="1">'Sch-1(A)'!$14:$16</definedName>
    <definedName name="Z_14D7F02E_BCCA_4517_ABC7_537FF4AEB67A_.wvu.PrintTitles" localSheetId="6" hidden="1">'Sch-1(B)'!$14:$16</definedName>
    <definedName name="Z_14D7F02E_BCCA_4517_ABC7_537FF4AEB67A_.wvu.PrintTitles" localSheetId="5" hidden="1">'Sch-1(Disc)'!$14:$16</definedName>
    <definedName name="Z_14D7F02E_BCCA_4517_ABC7_537FF4AEB67A_.wvu.PrintTitles" localSheetId="7" hidden="1">'Sch-2'!$3:$13</definedName>
    <definedName name="Z_14D7F02E_BCCA_4517_ABC7_537FF4AEB67A_.wvu.PrintTitles" localSheetId="14" hidden="1">'Sch-3'!$3:$13</definedName>
    <definedName name="Z_14D7F02E_BCCA_4517_ABC7_537FF4AEB67A_.wvu.PrintTitles" localSheetId="9" hidden="1">'Sch-3 After Discount'!$3:$13</definedName>
    <definedName name="Z_14D7F02E_BCCA_4517_ABC7_537FF4AEB67A_.wvu.PrintTitles" localSheetId="8" hidden="1">'Sch-5 Dis'!$3:$13</definedName>
    <definedName name="Z_1F4837C2_36FF_4422_95DC_EAAD1B4FAC2F_.wvu.Cols" localSheetId="15" hidden="1">'Bid Form 2nd Envelope'!$Y:$AM</definedName>
    <definedName name="Z_1F4837C2_36FF_4422_95DC_EAAD1B4FAC2F_.wvu.Cols" localSheetId="10" hidden="1">Discount!$I:$O</definedName>
    <definedName name="Z_1F4837C2_36FF_4422_95DC_EAAD1B4FAC2F_.wvu.Cols" localSheetId="3" hidden="1">'Names of Bidder'!$L:$L</definedName>
    <definedName name="Z_1F4837C2_36FF_4422_95DC_EAAD1B4FAC2F_.wvu.Cols" localSheetId="4" hidden="1">'Sch-1(A)'!$AD:$AN</definedName>
    <definedName name="Z_1F4837C2_36FF_4422_95DC_EAAD1B4FAC2F_.wvu.Cols" localSheetId="6" hidden="1">'Sch-1(B)'!$AB:$AL</definedName>
    <definedName name="Z_1F4837C2_36FF_4422_95DC_EAAD1B4FAC2F_.wvu.Cols" localSheetId="5" hidden="1">'Sch-1(Disc)'!$I:$I,'Sch-1(Disc)'!$P:$Z</definedName>
    <definedName name="Z_1F4837C2_36FF_4422_95DC_EAAD1B4FAC2F_.wvu.Cols" localSheetId="7" hidden="1">'Sch-2'!$I:$P</definedName>
    <definedName name="Z_1F4837C2_36FF_4422_95DC_EAAD1B4FAC2F_.wvu.Cols" localSheetId="8" hidden="1">'Sch-5 Dis'!$I:$P</definedName>
    <definedName name="Z_1F4837C2_36FF_4422_95DC_EAAD1B4FAC2F_.wvu.FilterData" localSheetId="4" hidden="1">'Sch-1(A)'!$A$33:$R$271</definedName>
    <definedName name="Z_1F4837C2_36FF_4422_95DC_EAAD1B4FAC2F_.wvu.FilterData" localSheetId="6" hidden="1">'Sch-1(B)'!$A$20:$P$60</definedName>
    <definedName name="Z_1F4837C2_36FF_4422_95DC_EAAD1B4FAC2F_.wvu.FilterData" localSheetId="5" hidden="1">'Sch-1(Disc)'!$A$20:$F$92</definedName>
    <definedName name="Z_1F4837C2_36FF_4422_95DC_EAAD1B4FAC2F_.wvu.PrintArea" localSheetId="15" hidden="1">'Bid Form 2nd Envelope'!$A$1:$F$59</definedName>
    <definedName name="Z_1F4837C2_36FF_4422_95DC_EAAD1B4FAC2F_.wvu.PrintArea" localSheetId="10" hidden="1">Discount!$A$2:$G$42</definedName>
    <definedName name="Z_1F4837C2_36FF_4422_95DC_EAAD1B4FAC2F_.wvu.PrintArea" localSheetId="12" hidden="1">'Entry Tax'!$A$1:$E$16</definedName>
    <definedName name="Z_1F4837C2_36FF_4422_95DC_EAAD1B4FAC2F_.wvu.PrintArea" localSheetId="2" hidden="1">Instructions!$A$1:$C$40</definedName>
    <definedName name="Z_1F4837C2_36FF_4422_95DC_EAAD1B4FAC2F_.wvu.PrintArea" localSheetId="3" hidden="1">'Names of Bidder'!$B$1:$G$28</definedName>
    <definedName name="Z_1F4837C2_36FF_4422_95DC_EAAD1B4FAC2F_.wvu.PrintArea" localSheetId="11" hidden="1">Octroi!$A$1:$E$16</definedName>
    <definedName name="Z_1F4837C2_36FF_4422_95DC_EAAD1B4FAC2F_.wvu.PrintArea" localSheetId="13" hidden="1">'Other Taxes &amp; Duties'!$A$1:$F$16</definedName>
    <definedName name="Z_1F4837C2_36FF_4422_95DC_EAAD1B4FAC2F_.wvu.PrintArea" localSheetId="16" hidden="1">'Q &amp; C'!$A$1:$F$38</definedName>
    <definedName name="Z_1F4837C2_36FF_4422_95DC_EAAD1B4FAC2F_.wvu.PrintArea" localSheetId="4" hidden="1">'Sch-1(A)'!$A$1:$R$281</definedName>
    <definedName name="Z_1F4837C2_36FF_4422_95DC_EAAD1B4FAC2F_.wvu.PrintArea" localSheetId="6" hidden="1">'Sch-1(B)'!$A$1:$P$67</definedName>
    <definedName name="Z_1F4837C2_36FF_4422_95DC_EAAD1B4FAC2F_.wvu.PrintArea" localSheetId="5" hidden="1">'Sch-1(Disc)'!$A$1:$F$98</definedName>
    <definedName name="Z_1F4837C2_36FF_4422_95DC_EAAD1B4FAC2F_.wvu.PrintArea" localSheetId="7" hidden="1">'Sch-2'!$A$1:$E$20</definedName>
    <definedName name="Z_1F4837C2_36FF_4422_95DC_EAAD1B4FAC2F_.wvu.PrintArea" localSheetId="14" hidden="1">'Sch-3'!$A$1:$D$32</definedName>
    <definedName name="Z_1F4837C2_36FF_4422_95DC_EAAD1B4FAC2F_.wvu.PrintArea" localSheetId="9" hidden="1">'Sch-3 After Discount'!$A$1:$D$33</definedName>
    <definedName name="Z_1F4837C2_36FF_4422_95DC_EAAD1B4FAC2F_.wvu.PrintArea" localSheetId="8" hidden="1">'Sch-5 Dis'!$A$1:$E$44</definedName>
    <definedName name="Z_1F4837C2_36FF_4422_95DC_EAAD1B4FAC2F_.wvu.PrintTitles" localSheetId="4" hidden="1">'Sch-1(A)'!$14:$16</definedName>
    <definedName name="Z_1F4837C2_36FF_4422_95DC_EAAD1B4FAC2F_.wvu.PrintTitles" localSheetId="6" hidden="1">'Sch-1(B)'!$14:$16</definedName>
    <definedName name="Z_1F4837C2_36FF_4422_95DC_EAAD1B4FAC2F_.wvu.PrintTitles" localSheetId="5" hidden="1">'Sch-1(Disc)'!$14:$16</definedName>
    <definedName name="Z_1F4837C2_36FF_4422_95DC_EAAD1B4FAC2F_.wvu.PrintTitles" localSheetId="7" hidden="1">'Sch-2'!$3:$13</definedName>
    <definedName name="Z_1F4837C2_36FF_4422_95DC_EAAD1B4FAC2F_.wvu.PrintTitles" localSheetId="14" hidden="1">'Sch-3'!$3:$13</definedName>
    <definedName name="Z_1F4837C2_36FF_4422_95DC_EAAD1B4FAC2F_.wvu.PrintTitles" localSheetId="9" hidden="1">'Sch-3 After Discount'!$3:$13</definedName>
    <definedName name="Z_1F4837C2_36FF_4422_95DC_EAAD1B4FAC2F_.wvu.PrintTitles" localSheetId="8" hidden="1">'Sch-5 Dis'!$3:$13</definedName>
    <definedName name="Z_1F4837C2_36FF_4422_95DC_EAAD1B4FAC2F_.wvu.Rows" localSheetId="1" hidden="1">Cover!$7:$7</definedName>
    <definedName name="Z_1F4837C2_36FF_4422_95DC_EAAD1B4FAC2F_.wvu.Rows" localSheetId="10" hidden="1">Discount!$17:$30</definedName>
    <definedName name="Z_1F4837C2_36FF_4422_95DC_EAAD1B4FAC2F_.wvu.Rows" localSheetId="2" hidden="1">Instructions!$36:$37</definedName>
    <definedName name="Z_1F4837C2_36FF_4422_95DC_EAAD1B4FAC2F_.wvu.Rows" localSheetId="14" hidden="1">'Sch-3'!$16:$27</definedName>
    <definedName name="Z_1F4837C2_36FF_4422_95DC_EAAD1B4FAC2F_.wvu.Rows" localSheetId="9" hidden="1">'Sch-3 After Discount'!$17:$28</definedName>
    <definedName name="Z_25F14B1D_FADD_4C44_AA48_5D402D65337D_.wvu.Cols" localSheetId="15" hidden="1">'Bid Form 2nd Envelope'!$Y:$AN</definedName>
    <definedName name="Z_25F14B1D_FADD_4C44_AA48_5D402D65337D_.wvu.Cols" localSheetId="10" hidden="1">Discount!$I:$N</definedName>
    <definedName name="Z_25F14B1D_FADD_4C44_AA48_5D402D65337D_.wvu.Cols" localSheetId="3" hidden="1">'Names of Bidder'!$L:$L</definedName>
    <definedName name="Z_25F14B1D_FADD_4C44_AA48_5D402D65337D_.wvu.Cols" localSheetId="4" hidden="1">'Sch-1(A)'!$S:$Y,'Sch-1(A)'!$AD:$AN</definedName>
    <definedName name="Z_25F14B1D_FADD_4C44_AA48_5D402D65337D_.wvu.Cols" localSheetId="6" hidden="1">'Sch-1(B)'!$Q:$W,'Sch-1(B)'!$AB:$AL</definedName>
    <definedName name="Z_25F14B1D_FADD_4C44_AA48_5D402D65337D_.wvu.Cols" localSheetId="5" hidden="1">'Sch-1(Disc)'!$I:$I,'Sch-1(Disc)'!$P:$Z</definedName>
    <definedName name="Z_25F14B1D_FADD_4C44_AA48_5D402D65337D_.wvu.Cols" localSheetId="7" hidden="1">'Sch-2'!$I:$P</definedName>
    <definedName name="Z_25F14B1D_FADD_4C44_AA48_5D402D65337D_.wvu.Cols" localSheetId="8" hidden="1">'Sch-5 Dis'!$I:$P</definedName>
    <definedName name="Z_25F14B1D_FADD_4C44_AA48_5D402D65337D_.wvu.FilterData" localSheetId="4" hidden="1">'Sch-1(A)'!$A$33:$R$271</definedName>
    <definedName name="Z_25F14B1D_FADD_4C44_AA48_5D402D65337D_.wvu.FilterData" localSheetId="6" hidden="1">'Sch-1(B)'!$A$20:$P$60</definedName>
    <definedName name="Z_25F14B1D_FADD_4C44_AA48_5D402D65337D_.wvu.FilterData" localSheetId="5" hidden="1">'Sch-1(Disc)'!$A$20:$F$92</definedName>
    <definedName name="Z_25F14B1D_FADD_4C44_AA48_5D402D65337D_.wvu.PrintArea" localSheetId="15" hidden="1">'Bid Form 2nd Envelope'!$A$1:$F$59</definedName>
    <definedName name="Z_25F14B1D_FADD_4C44_AA48_5D402D65337D_.wvu.PrintArea" localSheetId="10" hidden="1">Discount!$A$2:$G$42</definedName>
    <definedName name="Z_25F14B1D_FADD_4C44_AA48_5D402D65337D_.wvu.PrintArea" localSheetId="12" hidden="1">'Entry Tax'!$A$1:$E$16</definedName>
    <definedName name="Z_25F14B1D_FADD_4C44_AA48_5D402D65337D_.wvu.PrintArea" localSheetId="2" hidden="1">Instructions!$A$1:$C$40</definedName>
    <definedName name="Z_25F14B1D_FADD_4C44_AA48_5D402D65337D_.wvu.PrintArea" localSheetId="3" hidden="1">'Names of Bidder'!$B$1:$G$28</definedName>
    <definedName name="Z_25F14B1D_FADD_4C44_AA48_5D402D65337D_.wvu.PrintArea" localSheetId="11" hidden="1">Octroi!$A$1:$E$16</definedName>
    <definedName name="Z_25F14B1D_FADD_4C44_AA48_5D402D65337D_.wvu.PrintArea" localSheetId="13" hidden="1">'Other Taxes &amp; Duties'!$A$1:$F$16</definedName>
    <definedName name="Z_25F14B1D_FADD_4C44_AA48_5D402D65337D_.wvu.PrintArea" localSheetId="16" hidden="1">'Q &amp; C'!$A$1:$F$38</definedName>
    <definedName name="Z_25F14B1D_FADD_4C44_AA48_5D402D65337D_.wvu.PrintArea" localSheetId="4" hidden="1">'Sch-1(A)'!$A$1:$R$281</definedName>
    <definedName name="Z_25F14B1D_FADD_4C44_AA48_5D402D65337D_.wvu.PrintArea" localSheetId="6" hidden="1">'Sch-1(B)'!$A$1:$P$67</definedName>
    <definedName name="Z_25F14B1D_FADD_4C44_AA48_5D402D65337D_.wvu.PrintArea" localSheetId="5" hidden="1">'Sch-1(Disc)'!$A$1:$F$98</definedName>
    <definedName name="Z_25F14B1D_FADD_4C44_AA48_5D402D65337D_.wvu.PrintArea" localSheetId="7" hidden="1">'Sch-2'!$A$1:$E$20</definedName>
    <definedName name="Z_25F14B1D_FADD_4C44_AA48_5D402D65337D_.wvu.PrintArea" localSheetId="14" hidden="1">'Sch-3'!$A$1:$D$32</definedName>
    <definedName name="Z_25F14B1D_FADD_4C44_AA48_5D402D65337D_.wvu.PrintArea" localSheetId="9" hidden="1">'Sch-3 After Discount'!$A$1:$D$33</definedName>
    <definedName name="Z_25F14B1D_FADD_4C44_AA48_5D402D65337D_.wvu.PrintArea" localSheetId="8" hidden="1">'Sch-5 Dis'!$A$1:$E$44</definedName>
    <definedName name="Z_25F14B1D_FADD_4C44_AA48_5D402D65337D_.wvu.PrintTitles" localSheetId="4" hidden="1">'Sch-1(A)'!$17:$18</definedName>
    <definedName name="Z_25F14B1D_FADD_4C44_AA48_5D402D65337D_.wvu.PrintTitles" localSheetId="6" hidden="1">'Sch-1(B)'!$17:$18</definedName>
    <definedName name="Z_25F14B1D_FADD_4C44_AA48_5D402D65337D_.wvu.PrintTitles" localSheetId="5" hidden="1">'Sch-1(Disc)'!$14:$16</definedName>
    <definedName name="Z_25F14B1D_FADD_4C44_AA48_5D402D65337D_.wvu.PrintTitles" localSheetId="7" hidden="1">'Sch-2'!$3:$13</definedName>
    <definedName name="Z_25F14B1D_FADD_4C44_AA48_5D402D65337D_.wvu.PrintTitles" localSheetId="14" hidden="1">'Sch-3'!$3:$13</definedName>
    <definedName name="Z_25F14B1D_FADD_4C44_AA48_5D402D65337D_.wvu.PrintTitles" localSheetId="9" hidden="1">'Sch-3 After Discount'!$3:$13</definedName>
    <definedName name="Z_25F14B1D_FADD_4C44_AA48_5D402D65337D_.wvu.PrintTitles" localSheetId="8" hidden="1">'Sch-5 Dis'!$3:$13</definedName>
    <definedName name="Z_25F14B1D_FADD_4C44_AA48_5D402D65337D_.wvu.Rows" localSheetId="1" hidden="1">Cover!$7:$7</definedName>
    <definedName name="Z_25F14B1D_FADD_4C44_AA48_5D402D65337D_.wvu.Rows" localSheetId="10" hidden="1">Discount!$17:$30,Discount!$32:$32</definedName>
    <definedName name="Z_25F14B1D_FADD_4C44_AA48_5D402D65337D_.wvu.Rows" localSheetId="2" hidden="1">Instructions!$36:$37</definedName>
    <definedName name="Z_25F14B1D_FADD_4C44_AA48_5D402D65337D_.wvu.Rows" localSheetId="4" hidden="1">'Sch-1(A)'!$2:$2,'Sch-1(A)'!$12:$12,'Sch-1(A)'!$14:$15,'Sch-1(A)'!#REF!</definedName>
    <definedName name="Z_25F14B1D_FADD_4C44_AA48_5D402D65337D_.wvu.Rows" localSheetId="6" hidden="1">'Sch-1(B)'!$2:$2,'Sch-1(B)'!$12:$12,'Sch-1(B)'!$14:$15,'Sch-1(B)'!#REF!</definedName>
    <definedName name="Z_25F14B1D_FADD_4C44_AA48_5D402D65337D_.wvu.Rows" localSheetId="5" hidden="1">'Sch-1(Disc)'!$68:$91</definedName>
    <definedName name="Z_25F14B1D_FADD_4C44_AA48_5D402D65337D_.wvu.Rows" localSheetId="14" hidden="1">'Sch-3'!$16:$27</definedName>
    <definedName name="Z_25F14B1D_FADD_4C44_AA48_5D402D65337D_.wvu.Rows" localSheetId="9" hidden="1">'Sch-3 After Discount'!$17:$28</definedName>
    <definedName name="Z_27A45B7A_04F2_4516_B80B_5ED0825D4ED3_.wvu.Cols" localSheetId="10" hidden="1">Discount!$I:$O</definedName>
    <definedName name="Z_27A45B7A_04F2_4516_B80B_5ED0825D4ED3_.wvu.Cols" localSheetId="3" hidden="1">'Names of Bidder'!$L:$L</definedName>
    <definedName name="Z_27A45B7A_04F2_4516_B80B_5ED0825D4ED3_.wvu.Cols" localSheetId="4" hidden="1">'Sch-1(A)'!$U:$X</definedName>
    <definedName name="Z_27A45B7A_04F2_4516_B80B_5ED0825D4ED3_.wvu.Cols" localSheetId="6" hidden="1">'Sch-1(B)'!$S:$V</definedName>
    <definedName name="Z_27A45B7A_04F2_4516_B80B_5ED0825D4ED3_.wvu.Cols" localSheetId="5" hidden="1">'Sch-1(Disc)'!$H:$J</definedName>
    <definedName name="Z_27A45B7A_04F2_4516_B80B_5ED0825D4ED3_.wvu.Cols" localSheetId="7" hidden="1">'Sch-2'!$I:$P</definedName>
    <definedName name="Z_27A45B7A_04F2_4516_B80B_5ED0825D4ED3_.wvu.Cols" localSheetId="8" hidden="1">'Sch-5 Dis'!$I:$P</definedName>
    <definedName name="Z_27A45B7A_04F2_4516_B80B_5ED0825D4ED3_.wvu.FilterData" localSheetId="4" hidden="1">'Sch-1(A)'!$A$33:$R$271</definedName>
    <definedName name="Z_27A45B7A_04F2_4516_B80B_5ED0825D4ED3_.wvu.FilterData" localSheetId="6" hidden="1">'Sch-1(B)'!$A$20:$P$60</definedName>
    <definedName name="Z_27A45B7A_04F2_4516_B80B_5ED0825D4ED3_.wvu.FilterData" localSheetId="5" hidden="1">'Sch-1(Disc)'!$A$20:$F$92</definedName>
    <definedName name="Z_27A45B7A_04F2_4516_B80B_5ED0825D4ED3_.wvu.PrintArea" localSheetId="15" hidden="1">'Bid Form 2nd Envelope'!$A$1:$F$61</definedName>
    <definedName name="Z_27A45B7A_04F2_4516_B80B_5ED0825D4ED3_.wvu.PrintArea" localSheetId="10" hidden="1">Discount!$A$2:$G$42</definedName>
    <definedName name="Z_27A45B7A_04F2_4516_B80B_5ED0825D4ED3_.wvu.PrintArea" localSheetId="12" hidden="1">'Entry Tax'!$A$1:$E$16</definedName>
    <definedName name="Z_27A45B7A_04F2_4516_B80B_5ED0825D4ED3_.wvu.PrintArea" localSheetId="2" hidden="1">Instructions!$A$1:$C$40</definedName>
    <definedName name="Z_27A45B7A_04F2_4516_B80B_5ED0825D4ED3_.wvu.PrintArea" localSheetId="3" hidden="1">'Names of Bidder'!$B$1:$E$26</definedName>
    <definedName name="Z_27A45B7A_04F2_4516_B80B_5ED0825D4ED3_.wvu.PrintArea" localSheetId="11" hidden="1">Octroi!$A$1:$E$16</definedName>
    <definedName name="Z_27A45B7A_04F2_4516_B80B_5ED0825D4ED3_.wvu.PrintArea" localSheetId="13" hidden="1">'Other Taxes &amp; Duties'!$A$1:$F$16</definedName>
    <definedName name="Z_27A45B7A_04F2_4516_B80B_5ED0825D4ED3_.wvu.PrintArea" localSheetId="16" hidden="1">'Q &amp; C'!$A$1:$F$38</definedName>
    <definedName name="Z_27A45B7A_04F2_4516_B80B_5ED0825D4ED3_.wvu.PrintArea" localSheetId="4" hidden="1">'Sch-1(A)'!$A$1:$R$281</definedName>
    <definedName name="Z_27A45B7A_04F2_4516_B80B_5ED0825D4ED3_.wvu.PrintArea" localSheetId="6" hidden="1">'Sch-1(B)'!$A$1:$P$67</definedName>
    <definedName name="Z_27A45B7A_04F2_4516_B80B_5ED0825D4ED3_.wvu.PrintArea" localSheetId="5" hidden="1">'Sch-1(Disc)'!$A$1:$F$98</definedName>
    <definedName name="Z_27A45B7A_04F2_4516_B80B_5ED0825D4ED3_.wvu.PrintArea" localSheetId="7" hidden="1">'Sch-2'!$A$1:$E$20</definedName>
    <definedName name="Z_27A45B7A_04F2_4516_B80B_5ED0825D4ED3_.wvu.PrintArea" localSheetId="14" hidden="1">'Sch-3'!$A$1:$D$32</definedName>
    <definedName name="Z_27A45B7A_04F2_4516_B80B_5ED0825D4ED3_.wvu.PrintArea" localSheetId="9" hidden="1">'Sch-3 After Discount'!$A$1:$D$33</definedName>
    <definedName name="Z_27A45B7A_04F2_4516_B80B_5ED0825D4ED3_.wvu.PrintArea" localSheetId="8" hidden="1">'Sch-5 Dis'!$A$1:$E$44</definedName>
    <definedName name="Z_27A45B7A_04F2_4516_B80B_5ED0825D4ED3_.wvu.PrintTitles" localSheetId="4" hidden="1">'Sch-1(A)'!$14:$16</definedName>
    <definedName name="Z_27A45B7A_04F2_4516_B80B_5ED0825D4ED3_.wvu.PrintTitles" localSheetId="6" hidden="1">'Sch-1(B)'!$14:$16</definedName>
    <definedName name="Z_27A45B7A_04F2_4516_B80B_5ED0825D4ED3_.wvu.PrintTitles" localSheetId="5" hidden="1">'Sch-1(Disc)'!$14:$16</definedName>
    <definedName name="Z_27A45B7A_04F2_4516_B80B_5ED0825D4ED3_.wvu.PrintTitles" localSheetId="7" hidden="1">'Sch-2'!$3:$13</definedName>
    <definedName name="Z_27A45B7A_04F2_4516_B80B_5ED0825D4ED3_.wvu.PrintTitles" localSheetId="14" hidden="1">'Sch-3'!$3:$13</definedName>
    <definedName name="Z_27A45B7A_04F2_4516_B80B_5ED0825D4ED3_.wvu.PrintTitles" localSheetId="9" hidden="1">'Sch-3 After Discount'!$3:$13</definedName>
    <definedName name="Z_27A45B7A_04F2_4516_B80B_5ED0825D4ED3_.wvu.PrintTitles" localSheetId="8" hidden="1">'Sch-5 Dis'!$3:$13</definedName>
    <definedName name="Z_27A45B7A_04F2_4516_B80B_5ED0825D4ED3_.wvu.Rows" localSheetId="1" hidden="1">Cover!$7:$7</definedName>
    <definedName name="Z_27A45B7A_04F2_4516_B80B_5ED0825D4ED3_.wvu.Rows" localSheetId="10" hidden="1">Discount!$29:$30</definedName>
    <definedName name="Z_27A45B7A_04F2_4516_B80B_5ED0825D4ED3_.wvu.Rows" localSheetId="4" hidden="1">'Sch-1(A)'!#REF!</definedName>
    <definedName name="Z_27A45B7A_04F2_4516_B80B_5ED0825D4ED3_.wvu.Rows" localSheetId="6" hidden="1">'Sch-1(B)'!#REF!</definedName>
    <definedName name="Z_27A45B7A_04F2_4516_B80B_5ED0825D4ED3_.wvu.Rows" localSheetId="5" hidden="1">'Sch-1(Disc)'!#REF!</definedName>
    <definedName name="Z_2D068FA3_47E3_4516_81A6_894AA90F7864_.wvu.Cols" localSheetId="15" hidden="1">'Bid Form 2nd Envelope'!$Y:$AN</definedName>
    <definedName name="Z_2D068FA3_47E3_4516_81A6_894AA90F7864_.wvu.Cols" localSheetId="10" hidden="1">Discount!$I:$N</definedName>
    <definedName name="Z_2D068FA3_47E3_4516_81A6_894AA90F7864_.wvu.Cols" localSheetId="3" hidden="1">'Names of Bidder'!$L:$L</definedName>
    <definedName name="Z_2D068FA3_47E3_4516_81A6_894AA90F7864_.wvu.Cols" localSheetId="4" hidden="1">'Sch-1(A)'!$S:$Y,'Sch-1(A)'!$AD:$AN</definedName>
    <definedName name="Z_2D068FA3_47E3_4516_81A6_894AA90F7864_.wvu.Cols" localSheetId="6" hidden="1">'Sch-1(B)'!$Q:$W,'Sch-1(B)'!$AB:$AL</definedName>
    <definedName name="Z_2D068FA3_47E3_4516_81A6_894AA90F7864_.wvu.Cols" localSheetId="5" hidden="1">'Sch-1(Disc)'!$I:$I,'Sch-1(Disc)'!$P:$Z</definedName>
    <definedName name="Z_2D068FA3_47E3_4516_81A6_894AA90F7864_.wvu.Cols" localSheetId="7" hidden="1">'Sch-2'!$I:$P</definedName>
    <definedName name="Z_2D068FA3_47E3_4516_81A6_894AA90F7864_.wvu.Cols" localSheetId="8" hidden="1">'Sch-5 Dis'!$I:$P</definedName>
    <definedName name="Z_2D068FA3_47E3_4516_81A6_894AA90F7864_.wvu.FilterData" localSheetId="4" hidden="1">'Sch-1(A)'!$A$33:$R$271</definedName>
    <definedName name="Z_2D068FA3_47E3_4516_81A6_894AA90F7864_.wvu.FilterData" localSheetId="6" hidden="1">'Sch-1(B)'!$A$20:$P$60</definedName>
    <definedName name="Z_2D068FA3_47E3_4516_81A6_894AA90F7864_.wvu.FilterData" localSheetId="5" hidden="1">'Sch-1(Disc)'!$A$20:$F$92</definedName>
    <definedName name="Z_2D068FA3_47E3_4516_81A6_894AA90F7864_.wvu.PrintArea" localSheetId="15" hidden="1">'Bid Form 2nd Envelope'!$A$1:$F$59</definedName>
    <definedName name="Z_2D068FA3_47E3_4516_81A6_894AA90F7864_.wvu.PrintArea" localSheetId="10" hidden="1">Discount!$A$2:$G$42</definedName>
    <definedName name="Z_2D068FA3_47E3_4516_81A6_894AA90F7864_.wvu.PrintArea" localSheetId="12" hidden="1">'Entry Tax'!$A$1:$E$16</definedName>
    <definedName name="Z_2D068FA3_47E3_4516_81A6_894AA90F7864_.wvu.PrintArea" localSheetId="2" hidden="1">Instructions!$A$1:$C$40</definedName>
    <definedName name="Z_2D068FA3_47E3_4516_81A6_894AA90F7864_.wvu.PrintArea" localSheetId="3" hidden="1">'Names of Bidder'!$B$1:$G$28</definedName>
    <definedName name="Z_2D068FA3_47E3_4516_81A6_894AA90F7864_.wvu.PrintArea" localSheetId="11" hidden="1">Octroi!$A$1:$E$16</definedName>
    <definedName name="Z_2D068FA3_47E3_4516_81A6_894AA90F7864_.wvu.PrintArea" localSheetId="13" hidden="1">'Other Taxes &amp; Duties'!$A$1:$F$16</definedName>
    <definedName name="Z_2D068FA3_47E3_4516_81A6_894AA90F7864_.wvu.PrintArea" localSheetId="16" hidden="1">'Q &amp; C'!$A$1:$F$38</definedName>
    <definedName name="Z_2D068FA3_47E3_4516_81A6_894AA90F7864_.wvu.PrintArea" localSheetId="4" hidden="1">'Sch-1(A)'!$A$1:$R$281</definedName>
    <definedName name="Z_2D068FA3_47E3_4516_81A6_894AA90F7864_.wvu.PrintArea" localSheetId="6" hidden="1">'Sch-1(B)'!$A$1:$P$67</definedName>
    <definedName name="Z_2D068FA3_47E3_4516_81A6_894AA90F7864_.wvu.PrintArea" localSheetId="5" hidden="1">'Sch-1(Disc)'!$A$1:$F$98</definedName>
    <definedName name="Z_2D068FA3_47E3_4516_81A6_894AA90F7864_.wvu.PrintArea" localSheetId="7" hidden="1">'Sch-2'!$A$1:$E$20</definedName>
    <definedName name="Z_2D068FA3_47E3_4516_81A6_894AA90F7864_.wvu.PrintArea" localSheetId="14" hidden="1">'Sch-3'!$A$1:$D$32</definedName>
    <definedName name="Z_2D068FA3_47E3_4516_81A6_894AA90F7864_.wvu.PrintArea" localSheetId="9" hidden="1">'Sch-3 After Discount'!$A$1:$D$33</definedName>
    <definedName name="Z_2D068FA3_47E3_4516_81A6_894AA90F7864_.wvu.PrintArea" localSheetId="8" hidden="1">'Sch-5 Dis'!$A$1:$E$44</definedName>
    <definedName name="Z_2D068FA3_47E3_4516_81A6_894AA90F7864_.wvu.PrintTitles" localSheetId="4" hidden="1">'Sch-1(A)'!$17:$18</definedName>
    <definedName name="Z_2D068FA3_47E3_4516_81A6_894AA90F7864_.wvu.PrintTitles" localSheetId="6" hidden="1">'Sch-1(B)'!$17:$18</definedName>
    <definedName name="Z_2D068FA3_47E3_4516_81A6_894AA90F7864_.wvu.PrintTitles" localSheetId="5" hidden="1">'Sch-1(Disc)'!$14:$16</definedName>
    <definedName name="Z_2D068FA3_47E3_4516_81A6_894AA90F7864_.wvu.PrintTitles" localSheetId="7" hidden="1">'Sch-2'!$3:$13</definedName>
    <definedName name="Z_2D068FA3_47E3_4516_81A6_894AA90F7864_.wvu.PrintTitles" localSheetId="14" hidden="1">'Sch-3'!$3:$13</definedName>
    <definedName name="Z_2D068FA3_47E3_4516_81A6_894AA90F7864_.wvu.PrintTitles" localSheetId="9" hidden="1">'Sch-3 After Discount'!$3:$13</definedName>
    <definedName name="Z_2D068FA3_47E3_4516_81A6_894AA90F7864_.wvu.PrintTitles" localSheetId="8" hidden="1">'Sch-5 Dis'!$3:$13</definedName>
    <definedName name="Z_2D068FA3_47E3_4516_81A6_894AA90F7864_.wvu.Rows" localSheetId="1" hidden="1">Cover!$7:$7</definedName>
    <definedName name="Z_2D068FA3_47E3_4516_81A6_894AA90F7864_.wvu.Rows" localSheetId="10" hidden="1">Discount!$17:$30,Discount!$32:$32</definedName>
    <definedName name="Z_2D068FA3_47E3_4516_81A6_894AA90F7864_.wvu.Rows" localSheetId="2" hidden="1">Instructions!$36:$37</definedName>
    <definedName name="Z_2D068FA3_47E3_4516_81A6_894AA90F7864_.wvu.Rows" localSheetId="4" hidden="1">'Sch-1(A)'!$2:$2,'Sch-1(A)'!$12:$12,'Sch-1(A)'!$14:$15,'Sch-1(A)'!#REF!</definedName>
    <definedName name="Z_2D068FA3_47E3_4516_81A6_894AA90F7864_.wvu.Rows" localSheetId="6" hidden="1">'Sch-1(B)'!$2:$2,'Sch-1(B)'!$12:$12,'Sch-1(B)'!$14:$15,'Sch-1(B)'!#REF!</definedName>
    <definedName name="Z_2D068FA3_47E3_4516_81A6_894AA90F7864_.wvu.Rows" localSheetId="5" hidden="1">'Sch-1(Disc)'!$68:$91</definedName>
    <definedName name="Z_2D068FA3_47E3_4516_81A6_894AA90F7864_.wvu.Rows" localSheetId="14" hidden="1">'Sch-3'!$16:$27</definedName>
    <definedName name="Z_2D068FA3_47E3_4516_81A6_894AA90F7864_.wvu.Rows" localSheetId="9" hidden="1">'Sch-3 After Discount'!$17:$28</definedName>
    <definedName name="Z_3D662AA8_535D_445A_A535_5FFD33E1146F_.wvu.PrintArea" localSheetId="16" hidden="1">'Q &amp; C'!$A$1:$F$38</definedName>
    <definedName name="Z_3DA0B320_DAF7_4F4A_921A_9FCFD188E8C7_.wvu.Cols" localSheetId="15" hidden="1">'Bid Form 2nd Envelope'!$Y:$AM</definedName>
    <definedName name="Z_3DA0B320_DAF7_4F4A_921A_9FCFD188E8C7_.wvu.Cols" localSheetId="3" hidden="1">'Names of Bidder'!$L:$L</definedName>
    <definedName name="Z_3DA0B320_DAF7_4F4A_921A_9FCFD188E8C7_.wvu.Cols" localSheetId="4" hidden="1">'Sch-1(A)'!$T:$AA,'Sch-1(A)'!$AD:$AN</definedName>
    <definedName name="Z_3DA0B320_DAF7_4F4A_921A_9FCFD188E8C7_.wvu.Cols" localSheetId="6" hidden="1">'Sch-1(B)'!$R:$Y,'Sch-1(B)'!$AB:$AL</definedName>
    <definedName name="Z_3DA0B320_DAF7_4F4A_921A_9FCFD188E8C7_.wvu.Cols" localSheetId="5" hidden="1">'Sch-1(Disc)'!$I:$I,'Sch-1(Disc)'!$P:$Z</definedName>
    <definedName name="Z_3DA0B320_DAF7_4F4A_921A_9FCFD188E8C7_.wvu.Cols" localSheetId="7" hidden="1">'Sch-2'!$I:$P</definedName>
    <definedName name="Z_3DA0B320_DAF7_4F4A_921A_9FCFD188E8C7_.wvu.Cols" localSheetId="8" hidden="1">'Sch-5 Dis'!$I:$P</definedName>
    <definedName name="Z_3DA0B320_DAF7_4F4A_921A_9FCFD188E8C7_.wvu.FilterData" localSheetId="4" hidden="1">'Sch-1(A)'!$A$33:$R$271</definedName>
    <definedName name="Z_3DA0B320_DAF7_4F4A_921A_9FCFD188E8C7_.wvu.FilterData" localSheetId="6" hidden="1">'Sch-1(B)'!$A$20:$P$60</definedName>
    <definedName name="Z_3DA0B320_DAF7_4F4A_921A_9FCFD188E8C7_.wvu.FilterData" localSheetId="5" hidden="1">'Sch-1(Disc)'!$A$20:$F$92</definedName>
    <definedName name="Z_3DA0B320_DAF7_4F4A_921A_9FCFD188E8C7_.wvu.PrintArea" localSheetId="15" hidden="1">'Bid Form 2nd Envelope'!$A$1:$F$59</definedName>
    <definedName name="Z_3DA0B320_DAF7_4F4A_921A_9FCFD188E8C7_.wvu.PrintArea" localSheetId="10" hidden="1">Discount!$A$2:$G$42</definedName>
    <definedName name="Z_3DA0B320_DAF7_4F4A_921A_9FCFD188E8C7_.wvu.PrintArea" localSheetId="12" hidden="1">'Entry Tax'!$A$1:$E$16</definedName>
    <definedName name="Z_3DA0B320_DAF7_4F4A_921A_9FCFD188E8C7_.wvu.PrintArea" localSheetId="2" hidden="1">Instructions!$A$1:$C$40</definedName>
    <definedName name="Z_3DA0B320_DAF7_4F4A_921A_9FCFD188E8C7_.wvu.PrintArea" localSheetId="3" hidden="1">'Names of Bidder'!$B$1:$G$28</definedName>
    <definedName name="Z_3DA0B320_DAF7_4F4A_921A_9FCFD188E8C7_.wvu.PrintArea" localSheetId="11" hidden="1">Octroi!$A$1:$E$16</definedName>
    <definedName name="Z_3DA0B320_DAF7_4F4A_921A_9FCFD188E8C7_.wvu.PrintArea" localSheetId="13" hidden="1">'Other Taxes &amp; Duties'!$A$1:$F$16</definedName>
    <definedName name="Z_3DA0B320_DAF7_4F4A_921A_9FCFD188E8C7_.wvu.PrintArea" localSheetId="16" hidden="1">'Q &amp; C'!$A$1:$F$38</definedName>
    <definedName name="Z_3DA0B320_DAF7_4F4A_921A_9FCFD188E8C7_.wvu.PrintArea" localSheetId="4" hidden="1">'Sch-1(A)'!$A$1:$R$281</definedName>
    <definedName name="Z_3DA0B320_DAF7_4F4A_921A_9FCFD188E8C7_.wvu.PrintArea" localSheetId="6" hidden="1">'Sch-1(B)'!$A$1:$P$67</definedName>
    <definedName name="Z_3DA0B320_DAF7_4F4A_921A_9FCFD188E8C7_.wvu.PrintArea" localSheetId="5" hidden="1">'Sch-1(Disc)'!$A$1:$F$98</definedName>
    <definedName name="Z_3DA0B320_DAF7_4F4A_921A_9FCFD188E8C7_.wvu.PrintArea" localSheetId="7" hidden="1">'Sch-2'!$A$1:$E$20</definedName>
    <definedName name="Z_3DA0B320_DAF7_4F4A_921A_9FCFD188E8C7_.wvu.PrintArea" localSheetId="14" hidden="1">'Sch-3'!$A$1:$D$32</definedName>
    <definedName name="Z_3DA0B320_DAF7_4F4A_921A_9FCFD188E8C7_.wvu.PrintArea" localSheetId="9" hidden="1">'Sch-3 After Discount'!$A$1:$D$33</definedName>
    <definedName name="Z_3DA0B320_DAF7_4F4A_921A_9FCFD188E8C7_.wvu.PrintArea" localSheetId="8" hidden="1">'Sch-5 Dis'!$A$1:$E$44</definedName>
    <definedName name="Z_3DA0B320_DAF7_4F4A_921A_9FCFD188E8C7_.wvu.PrintTitles" localSheetId="4" hidden="1">'Sch-1(A)'!$14:$16</definedName>
    <definedName name="Z_3DA0B320_DAF7_4F4A_921A_9FCFD188E8C7_.wvu.PrintTitles" localSheetId="6" hidden="1">'Sch-1(B)'!$14:$16</definedName>
    <definedName name="Z_3DA0B320_DAF7_4F4A_921A_9FCFD188E8C7_.wvu.PrintTitles" localSheetId="5" hidden="1">'Sch-1(Disc)'!$14:$16</definedName>
    <definedName name="Z_3DA0B320_DAF7_4F4A_921A_9FCFD188E8C7_.wvu.PrintTitles" localSheetId="7" hidden="1">'Sch-2'!$3:$13</definedName>
    <definedName name="Z_3DA0B320_DAF7_4F4A_921A_9FCFD188E8C7_.wvu.PrintTitles" localSheetId="14" hidden="1">'Sch-3'!$3:$13</definedName>
    <definedName name="Z_3DA0B320_DAF7_4F4A_921A_9FCFD188E8C7_.wvu.PrintTitles" localSheetId="9" hidden="1">'Sch-3 After Discount'!$3:$13</definedName>
    <definedName name="Z_3DA0B320_DAF7_4F4A_921A_9FCFD188E8C7_.wvu.PrintTitles" localSheetId="8" hidden="1">'Sch-5 Dis'!$3:$13</definedName>
    <definedName name="Z_3DA0B320_DAF7_4F4A_921A_9FCFD188E8C7_.wvu.Rows" localSheetId="1" hidden="1">Cover!$7:$7</definedName>
    <definedName name="Z_3DA0B320_DAF7_4F4A_921A_9FCFD188E8C7_.wvu.Rows" localSheetId="10" hidden="1">Discount!$17:$30</definedName>
    <definedName name="Z_3DA0B320_DAF7_4F4A_921A_9FCFD188E8C7_.wvu.Rows" localSheetId="2" hidden="1">Instructions!$36:$37</definedName>
    <definedName name="Z_3DA0B320_DAF7_4F4A_921A_9FCFD188E8C7_.wvu.Rows" localSheetId="4" hidden="1">'Sch-1(A)'!$17:$18</definedName>
    <definedName name="Z_3DA0B320_DAF7_4F4A_921A_9FCFD188E8C7_.wvu.Rows" localSheetId="6" hidden="1">'Sch-1(B)'!$17:$18</definedName>
    <definedName name="Z_3DA0B320_DAF7_4F4A_921A_9FCFD188E8C7_.wvu.Rows" localSheetId="5" hidden="1">'Sch-1(Disc)'!$68:$91</definedName>
    <definedName name="Z_3DA0B320_DAF7_4F4A_921A_9FCFD188E8C7_.wvu.Rows" localSheetId="14" hidden="1">'Sch-3'!$16:$27</definedName>
    <definedName name="Z_3DA0B320_DAF7_4F4A_921A_9FCFD188E8C7_.wvu.Rows" localSheetId="9" hidden="1">'Sch-3 After Discount'!$17:$28</definedName>
    <definedName name="Z_427AF4ED_2BDF_478F_9F0A_595838FA0EC8_.wvu.Cols" localSheetId="15" hidden="1">'Bid Form 2nd Envelope'!$Y:$AN</definedName>
    <definedName name="Z_427AF4ED_2BDF_478F_9F0A_595838FA0EC8_.wvu.Cols" localSheetId="10" hidden="1">Discount!$I:$N</definedName>
    <definedName name="Z_427AF4ED_2BDF_478F_9F0A_595838FA0EC8_.wvu.Cols" localSheetId="3" hidden="1">'Names of Bidder'!$L:$L</definedName>
    <definedName name="Z_427AF4ED_2BDF_478F_9F0A_595838FA0EC8_.wvu.Cols" localSheetId="4" hidden="1">'Sch-1(A)'!$S:$Y,'Sch-1(A)'!$AD:$AN</definedName>
    <definedName name="Z_427AF4ED_2BDF_478F_9F0A_595838FA0EC8_.wvu.Cols" localSheetId="6" hidden="1">'Sch-1(B)'!$Q:$W,'Sch-1(B)'!$AB:$AL</definedName>
    <definedName name="Z_427AF4ED_2BDF_478F_9F0A_595838FA0EC8_.wvu.Cols" localSheetId="5" hidden="1">'Sch-1(Disc)'!$I:$I,'Sch-1(Disc)'!$P:$Z</definedName>
    <definedName name="Z_427AF4ED_2BDF_478F_9F0A_595838FA0EC8_.wvu.Cols" localSheetId="7" hidden="1">'Sch-2'!$I:$P</definedName>
    <definedName name="Z_427AF4ED_2BDF_478F_9F0A_595838FA0EC8_.wvu.Cols" localSheetId="8" hidden="1">'Sch-5 Dis'!$I:$P</definedName>
    <definedName name="Z_427AF4ED_2BDF_478F_9F0A_595838FA0EC8_.wvu.FilterData" localSheetId="4" hidden="1">'Sch-1(A)'!$A$33:$R$271</definedName>
    <definedName name="Z_427AF4ED_2BDF_478F_9F0A_595838FA0EC8_.wvu.FilterData" localSheetId="6" hidden="1">'Sch-1(B)'!$A$20:$P$60</definedName>
    <definedName name="Z_427AF4ED_2BDF_478F_9F0A_595838FA0EC8_.wvu.FilterData" localSheetId="5" hidden="1">'Sch-1(Disc)'!$A$20:$F$92</definedName>
    <definedName name="Z_427AF4ED_2BDF_478F_9F0A_595838FA0EC8_.wvu.PrintArea" localSheetId="15" hidden="1">'Bid Form 2nd Envelope'!$A$1:$F$59</definedName>
    <definedName name="Z_427AF4ED_2BDF_478F_9F0A_595838FA0EC8_.wvu.PrintArea" localSheetId="10" hidden="1">Discount!$A$2:$G$42</definedName>
    <definedName name="Z_427AF4ED_2BDF_478F_9F0A_595838FA0EC8_.wvu.PrintArea" localSheetId="12" hidden="1">'Entry Tax'!$A$1:$E$16</definedName>
    <definedName name="Z_427AF4ED_2BDF_478F_9F0A_595838FA0EC8_.wvu.PrintArea" localSheetId="2" hidden="1">Instructions!$A$1:$C$40</definedName>
    <definedName name="Z_427AF4ED_2BDF_478F_9F0A_595838FA0EC8_.wvu.PrintArea" localSheetId="3" hidden="1">'Names of Bidder'!$B$1:$G$28</definedName>
    <definedName name="Z_427AF4ED_2BDF_478F_9F0A_595838FA0EC8_.wvu.PrintArea" localSheetId="11" hidden="1">Octroi!$A$1:$E$16</definedName>
    <definedName name="Z_427AF4ED_2BDF_478F_9F0A_595838FA0EC8_.wvu.PrintArea" localSheetId="13" hidden="1">'Other Taxes &amp; Duties'!$A$1:$F$16</definedName>
    <definedName name="Z_427AF4ED_2BDF_478F_9F0A_595838FA0EC8_.wvu.PrintArea" localSheetId="16" hidden="1">'Q &amp; C'!$A$1:$F$38</definedName>
    <definedName name="Z_427AF4ED_2BDF_478F_9F0A_595838FA0EC8_.wvu.PrintArea" localSheetId="4" hidden="1">'Sch-1(A)'!$A$1:$R$281</definedName>
    <definedName name="Z_427AF4ED_2BDF_478F_9F0A_595838FA0EC8_.wvu.PrintArea" localSheetId="6" hidden="1">'Sch-1(B)'!$A$1:$P$67</definedName>
    <definedName name="Z_427AF4ED_2BDF_478F_9F0A_595838FA0EC8_.wvu.PrintArea" localSheetId="5" hidden="1">'Sch-1(Disc)'!$A$1:$F$98</definedName>
    <definedName name="Z_427AF4ED_2BDF_478F_9F0A_595838FA0EC8_.wvu.PrintArea" localSheetId="7" hidden="1">'Sch-2'!$A$1:$E$20</definedName>
    <definedName name="Z_427AF4ED_2BDF_478F_9F0A_595838FA0EC8_.wvu.PrintArea" localSheetId="14" hidden="1">'Sch-3'!$A$1:$D$32</definedName>
    <definedName name="Z_427AF4ED_2BDF_478F_9F0A_595838FA0EC8_.wvu.PrintArea" localSheetId="9" hidden="1">'Sch-3 After Discount'!$A$1:$D$33</definedName>
    <definedName name="Z_427AF4ED_2BDF_478F_9F0A_595838FA0EC8_.wvu.PrintArea" localSheetId="8" hidden="1">'Sch-5 Dis'!$A$1:$E$44</definedName>
    <definedName name="Z_427AF4ED_2BDF_478F_9F0A_595838FA0EC8_.wvu.PrintTitles" localSheetId="4" hidden="1">'Sch-1(A)'!$17:$18</definedName>
    <definedName name="Z_427AF4ED_2BDF_478F_9F0A_595838FA0EC8_.wvu.PrintTitles" localSheetId="6" hidden="1">'Sch-1(B)'!$17:$18</definedName>
    <definedName name="Z_427AF4ED_2BDF_478F_9F0A_595838FA0EC8_.wvu.PrintTitles" localSheetId="5" hidden="1">'Sch-1(Disc)'!$14:$16</definedName>
    <definedName name="Z_427AF4ED_2BDF_478F_9F0A_595838FA0EC8_.wvu.PrintTitles" localSheetId="7" hidden="1">'Sch-2'!$3:$13</definedName>
    <definedName name="Z_427AF4ED_2BDF_478F_9F0A_595838FA0EC8_.wvu.PrintTitles" localSheetId="14" hidden="1">'Sch-3'!$3:$13</definedName>
    <definedName name="Z_427AF4ED_2BDF_478F_9F0A_595838FA0EC8_.wvu.PrintTitles" localSheetId="9" hidden="1">'Sch-3 After Discount'!$3:$13</definedName>
    <definedName name="Z_427AF4ED_2BDF_478F_9F0A_595838FA0EC8_.wvu.PrintTitles" localSheetId="8" hidden="1">'Sch-5 Dis'!$3:$13</definedName>
    <definedName name="Z_427AF4ED_2BDF_478F_9F0A_595838FA0EC8_.wvu.Rows" localSheetId="1" hidden="1">Cover!$7:$7</definedName>
    <definedName name="Z_427AF4ED_2BDF_478F_9F0A_595838FA0EC8_.wvu.Rows" localSheetId="10" hidden="1">Discount!$17:$30,Discount!$32:$32</definedName>
    <definedName name="Z_427AF4ED_2BDF_478F_9F0A_595838FA0EC8_.wvu.Rows" localSheetId="2" hidden="1">Instructions!$36:$37</definedName>
    <definedName name="Z_427AF4ED_2BDF_478F_9F0A_595838FA0EC8_.wvu.Rows" localSheetId="4" hidden="1">'Sch-1(A)'!$2:$2,'Sch-1(A)'!$12:$12,'Sch-1(A)'!$14:$15,'Sch-1(A)'!#REF!</definedName>
    <definedName name="Z_427AF4ED_2BDF_478F_9F0A_595838FA0EC8_.wvu.Rows" localSheetId="6" hidden="1">'Sch-1(B)'!$2:$2,'Sch-1(B)'!$12:$12,'Sch-1(B)'!$14:$15,'Sch-1(B)'!#REF!</definedName>
    <definedName name="Z_427AF4ED_2BDF_478F_9F0A_595838FA0EC8_.wvu.Rows" localSheetId="5" hidden="1">'Sch-1(Disc)'!$68:$91</definedName>
    <definedName name="Z_427AF4ED_2BDF_478F_9F0A_595838FA0EC8_.wvu.Rows" localSheetId="14" hidden="1">'Sch-3'!$16:$27</definedName>
    <definedName name="Z_427AF4ED_2BDF_478F_9F0A_595838FA0EC8_.wvu.Rows" localSheetId="9" hidden="1">'Sch-3 After Discount'!$17:$28</definedName>
    <definedName name="Z_4F65FF32_EC61_4022_A399_2986D7B6B8B3_.wvu.Cols" localSheetId="15" hidden="1">'Bid Form 2nd Envelope'!$Z:$AJ</definedName>
    <definedName name="Z_4F65FF32_EC61_4022_A399_2986D7B6B8B3_.wvu.Cols" localSheetId="4" hidden="1">'Sch-1(A)'!$Z:$AM</definedName>
    <definedName name="Z_4F65FF32_EC61_4022_A399_2986D7B6B8B3_.wvu.Cols" localSheetId="6" hidden="1">'Sch-1(B)'!$X:$AK</definedName>
    <definedName name="Z_4F65FF32_EC61_4022_A399_2986D7B6B8B3_.wvu.Cols" localSheetId="5" hidden="1">'Sch-1(Disc)'!$L:$Y</definedName>
    <definedName name="Z_4F65FF32_EC61_4022_A399_2986D7B6B8B3_.wvu.Cols" localSheetId="7" hidden="1">'Sch-2'!$I:$P</definedName>
    <definedName name="Z_4F65FF32_EC61_4022_A399_2986D7B6B8B3_.wvu.Cols" localSheetId="8" hidden="1">'Sch-5 Dis'!$I:$P</definedName>
    <definedName name="Z_4F65FF32_EC61_4022_A399_2986D7B6B8B3_.wvu.PrintArea" localSheetId="15" hidden="1">'Bid Form 2nd Envelope'!$A$1:$F$61</definedName>
    <definedName name="Z_4F65FF32_EC61_4022_A399_2986D7B6B8B3_.wvu.PrintArea" localSheetId="10" hidden="1">Discount!$A$2:$G$40</definedName>
    <definedName name="Z_4F65FF32_EC61_4022_A399_2986D7B6B8B3_.wvu.PrintArea" localSheetId="12" hidden="1">'Entry Tax'!$A$1:$E$16</definedName>
    <definedName name="Z_4F65FF32_EC61_4022_A399_2986D7B6B8B3_.wvu.PrintArea" localSheetId="2" hidden="1">Instructions!$A$1:$C$40</definedName>
    <definedName name="Z_4F65FF32_EC61_4022_A399_2986D7B6B8B3_.wvu.PrintArea" localSheetId="3" hidden="1">'Names of Bidder'!$B$1:$E$26</definedName>
    <definedName name="Z_4F65FF32_EC61_4022_A399_2986D7B6B8B3_.wvu.PrintArea" localSheetId="11" hidden="1">Octroi!$A$1:$E$16</definedName>
    <definedName name="Z_4F65FF32_EC61_4022_A399_2986D7B6B8B3_.wvu.PrintArea" localSheetId="13" hidden="1">'Other Taxes &amp; Duties'!$A$1:$F$16</definedName>
    <definedName name="Z_4F65FF32_EC61_4022_A399_2986D7B6B8B3_.wvu.PrintArea" localSheetId="16" hidden="1">'Q &amp; C'!$A$1:$F$38</definedName>
    <definedName name="Z_4F65FF32_EC61_4022_A399_2986D7B6B8B3_.wvu.PrintArea" localSheetId="4" hidden="1">'Sch-1(A)'!$A$1:$R$282</definedName>
    <definedName name="Z_4F65FF32_EC61_4022_A399_2986D7B6B8B3_.wvu.PrintArea" localSheetId="6" hidden="1">'Sch-1(B)'!$A$1:$P$68</definedName>
    <definedName name="Z_4F65FF32_EC61_4022_A399_2986D7B6B8B3_.wvu.PrintArea" localSheetId="5" hidden="1">'Sch-1(Disc)'!$A$1:$F$99</definedName>
    <definedName name="Z_4F65FF32_EC61_4022_A399_2986D7B6B8B3_.wvu.PrintArea" localSheetId="7" hidden="1">'Sch-2'!$A$1:$E$20</definedName>
    <definedName name="Z_4F65FF32_EC61_4022_A399_2986D7B6B8B3_.wvu.PrintArea" localSheetId="14" hidden="1">'Sch-3'!$A$1:$D$32</definedName>
    <definedName name="Z_4F65FF32_EC61_4022_A399_2986D7B6B8B3_.wvu.PrintArea" localSheetId="9" hidden="1">'Sch-3 After Discount'!$A$1:$D$33</definedName>
    <definedName name="Z_4F65FF32_EC61_4022_A399_2986D7B6B8B3_.wvu.PrintArea" localSheetId="8" hidden="1">'Sch-5 Dis'!$A$1:$E$44</definedName>
    <definedName name="Z_4F65FF32_EC61_4022_A399_2986D7B6B8B3_.wvu.PrintTitles" localSheetId="4" hidden="1">'Sch-1(A)'!$14:$16</definedName>
    <definedName name="Z_4F65FF32_EC61_4022_A399_2986D7B6B8B3_.wvu.PrintTitles" localSheetId="6" hidden="1">'Sch-1(B)'!$14:$16</definedName>
    <definedName name="Z_4F65FF32_EC61_4022_A399_2986D7B6B8B3_.wvu.PrintTitles" localSheetId="5" hidden="1">'Sch-1(Disc)'!$14:$16</definedName>
    <definedName name="Z_4F65FF32_EC61_4022_A399_2986D7B6B8B3_.wvu.PrintTitles" localSheetId="7" hidden="1">'Sch-2'!$3:$13</definedName>
    <definedName name="Z_4F65FF32_EC61_4022_A399_2986D7B6B8B3_.wvu.PrintTitles" localSheetId="14" hidden="1">'Sch-3'!$3:$13</definedName>
    <definedName name="Z_4F65FF32_EC61_4022_A399_2986D7B6B8B3_.wvu.PrintTitles" localSheetId="9" hidden="1">'Sch-3 After Discount'!$3:$13</definedName>
    <definedName name="Z_4F65FF32_EC61_4022_A399_2986D7B6B8B3_.wvu.PrintTitles" localSheetId="8" hidden="1">'Sch-5 Dis'!$3:$13</definedName>
    <definedName name="Z_4F65FF32_EC61_4022_A399_2986D7B6B8B3_.wvu.Rows" localSheetId="4" hidden="1">'Sch-1(A)'!$271:$323</definedName>
    <definedName name="Z_4F65FF32_EC61_4022_A399_2986D7B6B8B3_.wvu.Rows" localSheetId="6" hidden="1">'Sch-1(B)'!$61:$109</definedName>
    <definedName name="Z_4F65FF32_EC61_4022_A399_2986D7B6B8B3_.wvu.Rows" localSheetId="5" hidden="1">'Sch-1(Disc)'!$92:$140</definedName>
    <definedName name="Z_58D82F59_8CF6_455F_B9F4_081499FDF243_.wvu.Cols" localSheetId="10" hidden="1">Discount!$I:$P</definedName>
    <definedName name="Z_58D82F59_8CF6_455F_B9F4_081499FDF243_.wvu.PrintArea" localSheetId="10" hidden="1">Discount!$A$2:$G$42</definedName>
    <definedName name="Z_58D82F59_8CF6_455F_B9F4_081499FDF243_.wvu.PrintArea" localSheetId="12" hidden="1">'Entry Tax'!$A$1:$E$16</definedName>
    <definedName name="Z_58D82F59_8CF6_455F_B9F4_081499FDF243_.wvu.PrintArea" localSheetId="11" hidden="1">Octroi!$A$1:$E$16</definedName>
    <definedName name="Z_58D82F59_8CF6_455F_B9F4_081499FDF243_.wvu.PrintArea" localSheetId="13" hidden="1">'Other Taxes &amp; Duties'!$A$1:$F$16</definedName>
    <definedName name="Z_58D82F59_8CF6_455F_B9F4_081499FDF243_.wvu.Rows" localSheetId="10" hidden="1">Discount!$21:$21,Discount!$27:$27</definedName>
    <definedName name="Z_5C6610A7_30B1_43C5_B47D_FDA0FBB789C6_.wvu.PrintArea" localSheetId="2" hidden="1">Instructions!$A$1:$C$40</definedName>
    <definedName name="Z_696D9240_6693_44E8_B9A4_2BFADD101EE2_.wvu.Cols" localSheetId="10" hidden="1">Discount!$I:$P</definedName>
    <definedName name="Z_696D9240_6693_44E8_B9A4_2BFADD101EE2_.wvu.PrintArea" localSheetId="10" hidden="1">Discount!$A$2:$G$42</definedName>
    <definedName name="Z_696D9240_6693_44E8_B9A4_2BFADD101EE2_.wvu.PrintArea" localSheetId="12" hidden="1">'Entry Tax'!$A$1:$E$16</definedName>
    <definedName name="Z_696D9240_6693_44E8_B9A4_2BFADD101EE2_.wvu.PrintArea" localSheetId="11" hidden="1">Octroi!$A$1:$E$16</definedName>
    <definedName name="Z_696D9240_6693_44E8_B9A4_2BFADD101EE2_.wvu.PrintArea" localSheetId="13" hidden="1">'Other Taxes &amp; Duties'!$A$1:$F$16</definedName>
    <definedName name="Z_696D9240_6693_44E8_B9A4_2BFADD101EE2_.wvu.Rows" localSheetId="10" hidden="1">Discount!$21:$21,Discount!$27:$27</definedName>
    <definedName name="Z_714760DF_5EB1_4543_9C04_C1A23AAE4384_.wvu.Cols" localSheetId="15" hidden="1">'Bid Form 2nd Envelope'!$Y:$AM</definedName>
    <definedName name="Z_714760DF_5EB1_4543_9C04_C1A23AAE4384_.wvu.Cols" localSheetId="3" hidden="1">'Names of Bidder'!$L:$L</definedName>
    <definedName name="Z_714760DF_5EB1_4543_9C04_C1A23AAE4384_.wvu.Cols" localSheetId="4" hidden="1">'Sch-1(A)'!$T:$AA,'Sch-1(A)'!$AD:$AN</definedName>
    <definedName name="Z_714760DF_5EB1_4543_9C04_C1A23AAE4384_.wvu.Cols" localSheetId="6" hidden="1">'Sch-1(B)'!$R:$Y,'Sch-1(B)'!$AB:$AL</definedName>
    <definedName name="Z_714760DF_5EB1_4543_9C04_C1A23AAE4384_.wvu.Cols" localSheetId="5" hidden="1">'Sch-1(Disc)'!$I:$I,'Sch-1(Disc)'!$P:$Z</definedName>
    <definedName name="Z_714760DF_5EB1_4543_9C04_C1A23AAE4384_.wvu.Cols" localSheetId="7" hidden="1">'Sch-2'!$I:$P</definedName>
    <definedName name="Z_714760DF_5EB1_4543_9C04_C1A23AAE4384_.wvu.Cols" localSheetId="8" hidden="1">'Sch-5 Dis'!$I:$P</definedName>
    <definedName name="Z_714760DF_5EB1_4543_9C04_C1A23AAE4384_.wvu.FilterData" localSheetId="4" hidden="1">'Sch-1(A)'!$A$33:$R$271</definedName>
    <definedName name="Z_714760DF_5EB1_4543_9C04_C1A23AAE4384_.wvu.FilterData" localSheetId="6" hidden="1">'Sch-1(B)'!$A$20:$P$60</definedName>
    <definedName name="Z_714760DF_5EB1_4543_9C04_C1A23AAE4384_.wvu.FilterData" localSheetId="5" hidden="1">'Sch-1(Disc)'!$A$20:$F$92</definedName>
    <definedName name="Z_714760DF_5EB1_4543_9C04_C1A23AAE4384_.wvu.PrintArea" localSheetId="15" hidden="1">'Bid Form 2nd Envelope'!$A$1:$F$59</definedName>
    <definedName name="Z_714760DF_5EB1_4543_9C04_C1A23AAE4384_.wvu.PrintArea" localSheetId="10" hidden="1">Discount!$A$2:$G$42</definedName>
    <definedName name="Z_714760DF_5EB1_4543_9C04_C1A23AAE4384_.wvu.PrintArea" localSheetId="12" hidden="1">'Entry Tax'!$A$1:$E$16</definedName>
    <definedName name="Z_714760DF_5EB1_4543_9C04_C1A23AAE4384_.wvu.PrintArea" localSheetId="2" hidden="1">Instructions!$A$1:$C$40</definedName>
    <definedName name="Z_714760DF_5EB1_4543_9C04_C1A23AAE4384_.wvu.PrintArea" localSheetId="3" hidden="1">'Names of Bidder'!$B$1:$G$28</definedName>
    <definedName name="Z_714760DF_5EB1_4543_9C04_C1A23AAE4384_.wvu.PrintArea" localSheetId="11" hidden="1">Octroi!$A$1:$E$16</definedName>
    <definedName name="Z_714760DF_5EB1_4543_9C04_C1A23AAE4384_.wvu.PrintArea" localSheetId="13" hidden="1">'Other Taxes &amp; Duties'!$A$1:$F$16</definedName>
    <definedName name="Z_714760DF_5EB1_4543_9C04_C1A23AAE4384_.wvu.PrintArea" localSheetId="16" hidden="1">'Q &amp; C'!$A$1:$F$38</definedName>
    <definedName name="Z_714760DF_5EB1_4543_9C04_C1A23AAE4384_.wvu.PrintArea" localSheetId="4" hidden="1">'Sch-1(A)'!$A$1:$R$281</definedName>
    <definedName name="Z_714760DF_5EB1_4543_9C04_C1A23AAE4384_.wvu.PrintArea" localSheetId="6" hidden="1">'Sch-1(B)'!$A$1:$P$67</definedName>
    <definedName name="Z_714760DF_5EB1_4543_9C04_C1A23AAE4384_.wvu.PrintArea" localSheetId="5" hidden="1">'Sch-1(Disc)'!$A$1:$F$98</definedName>
    <definedName name="Z_714760DF_5EB1_4543_9C04_C1A23AAE4384_.wvu.PrintArea" localSheetId="7" hidden="1">'Sch-2'!$A$1:$E$20</definedName>
    <definedName name="Z_714760DF_5EB1_4543_9C04_C1A23AAE4384_.wvu.PrintArea" localSheetId="14" hidden="1">'Sch-3'!$A$1:$D$32</definedName>
    <definedName name="Z_714760DF_5EB1_4543_9C04_C1A23AAE4384_.wvu.PrintArea" localSheetId="9" hidden="1">'Sch-3 After Discount'!$A$1:$D$33</definedName>
    <definedName name="Z_714760DF_5EB1_4543_9C04_C1A23AAE4384_.wvu.PrintArea" localSheetId="8" hidden="1">'Sch-5 Dis'!$A$1:$E$44</definedName>
    <definedName name="Z_714760DF_5EB1_4543_9C04_C1A23AAE4384_.wvu.PrintTitles" localSheetId="4" hidden="1">'Sch-1(A)'!$14:$16</definedName>
    <definedName name="Z_714760DF_5EB1_4543_9C04_C1A23AAE4384_.wvu.PrintTitles" localSheetId="6" hidden="1">'Sch-1(B)'!$14:$16</definedName>
    <definedName name="Z_714760DF_5EB1_4543_9C04_C1A23AAE4384_.wvu.PrintTitles" localSheetId="5" hidden="1">'Sch-1(Disc)'!$14:$16</definedName>
    <definedName name="Z_714760DF_5EB1_4543_9C04_C1A23AAE4384_.wvu.PrintTitles" localSheetId="7" hidden="1">'Sch-2'!$3:$13</definedName>
    <definedName name="Z_714760DF_5EB1_4543_9C04_C1A23AAE4384_.wvu.PrintTitles" localSheetId="14" hidden="1">'Sch-3'!$3:$13</definedName>
    <definedName name="Z_714760DF_5EB1_4543_9C04_C1A23AAE4384_.wvu.PrintTitles" localSheetId="9" hidden="1">'Sch-3 After Discount'!$3:$13</definedName>
    <definedName name="Z_714760DF_5EB1_4543_9C04_C1A23AAE4384_.wvu.PrintTitles" localSheetId="8" hidden="1">'Sch-5 Dis'!$3:$13</definedName>
    <definedName name="Z_714760DF_5EB1_4543_9C04_C1A23AAE4384_.wvu.Rows" localSheetId="1" hidden="1">Cover!$7:$7</definedName>
    <definedName name="Z_714760DF_5EB1_4543_9C04_C1A23AAE4384_.wvu.Rows" localSheetId="10" hidden="1">Discount!$17:$30</definedName>
    <definedName name="Z_714760DF_5EB1_4543_9C04_C1A23AAE4384_.wvu.Rows" localSheetId="2" hidden="1">Instructions!$36:$37</definedName>
    <definedName name="Z_714760DF_5EB1_4543_9C04_C1A23AAE4384_.wvu.Rows" localSheetId="5" hidden="1">'Sch-1(Disc)'!$68:$91</definedName>
    <definedName name="Z_714760DF_5EB1_4543_9C04_C1A23AAE4384_.wvu.Rows" localSheetId="14" hidden="1">'Sch-3'!$16:$27</definedName>
    <definedName name="Z_714760DF_5EB1_4543_9C04_C1A23AAE4384_.wvu.Rows" localSheetId="9" hidden="1">'Sch-3 After Discount'!$17:$28</definedName>
    <definedName name="Z_8C0E2163_61BB_48DF_AFAF_5E75147ED450_.wvu.Cols" localSheetId="15" hidden="1">'Bid Form 2nd Envelope'!$Y:$AM</definedName>
    <definedName name="Z_8C0E2163_61BB_48DF_AFAF_5E75147ED450_.wvu.Cols" localSheetId="3" hidden="1">'Names of Bidder'!$L:$L</definedName>
    <definedName name="Z_8C0E2163_61BB_48DF_AFAF_5E75147ED450_.wvu.Cols" localSheetId="4" hidden="1">'Sch-1(A)'!$T:$AA,'Sch-1(A)'!$AD:$AN</definedName>
    <definedName name="Z_8C0E2163_61BB_48DF_AFAF_5E75147ED450_.wvu.Cols" localSheetId="6" hidden="1">'Sch-1(B)'!$R:$Y,'Sch-1(B)'!$AB:$AL</definedName>
    <definedName name="Z_8C0E2163_61BB_48DF_AFAF_5E75147ED450_.wvu.Cols" localSheetId="5" hidden="1">'Sch-1(Disc)'!$I:$I,'Sch-1(Disc)'!$P:$Z</definedName>
    <definedName name="Z_8C0E2163_61BB_48DF_AFAF_5E75147ED450_.wvu.Cols" localSheetId="7" hidden="1">'Sch-2'!$I:$P</definedName>
    <definedName name="Z_8C0E2163_61BB_48DF_AFAF_5E75147ED450_.wvu.Cols" localSheetId="8" hidden="1">'Sch-5 Dis'!$I:$P</definedName>
    <definedName name="Z_8C0E2163_61BB_48DF_AFAF_5E75147ED450_.wvu.FilterData" localSheetId="4" hidden="1">'Sch-1(A)'!$A$33:$R$271</definedName>
    <definedName name="Z_8C0E2163_61BB_48DF_AFAF_5E75147ED450_.wvu.FilterData" localSheetId="6" hidden="1">'Sch-1(B)'!$A$20:$P$60</definedName>
    <definedName name="Z_8C0E2163_61BB_48DF_AFAF_5E75147ED450_.wvu.FilterData" localSheetId="5" hidden="1">'Sch-1(Disc)'!$A$20:$F$92</definedName>
    <definedName name="Z_8C0E2163_61BB_48DF_AFAF_5E75147ED450_.wvu.PrintArea" localSheetId="15" hidden="1">'Bid Form 2nd Envelope'!$A$1:$F$59</definedName>
    <definedName name="Z_8C0E2163_61BB_48DF_AFAF_5E75147ED450_.wvu.PrintArea" localSheetId="10" hidden="1">Discount!$A$2:$G$42</definedName>
    <definedName name="Z_8C0E2163_61BB_48DF_AFAF_5E75147ED450_.wvu.PrintArea" localSheetId="12" hidden="1">'Entry Tax'!$A$1:$E$16</definedName>
    <definedName name="Z_8C0E2163_61BB_48DF_AFAF_5E75147ED450_.wvu.PrintArea" localSheetId="2" hidden="1">Instructions!$A$1:$C$40</definedName>
    <definedName name="Z_8C0E2163_61BB_48DF_AFAF_5E75147ED450_.wvu.PrintArea" localSheetId="3" hidden="1">'Names of Bidder'!$B$1:$G$28</definedName>
    <definedName name="Z_8C0E2163_61BB_48DF_AFAF_5E75147ED450_.wvu.PrintArea" localSheetId="11" hidden="1">Octroi!$A$1:$E$16</definedName>
    <definedName name="Z_8C0E2163_61BB_48DF_AFAF_5E75147ED450_.wvu.PrintArea" localSheetId="13" hidden="1">'Other Taxes &amp; Duties'!$A$1:$F$16</definedName>
    <definedName name="Z_8C0E2163_61BB_48DF_AFAF_5E75147ED450_.wvu.PrintArea" localSheetId="16" hidden="1">'Q &amp; C'!$A$1:$F$38</definedName>
    <definedName name="Z_8C0E2163_61BB_48DF_AFAF_5E75147ED450_.wvu.PrintArea" localSheetId="4" hidden="1">'Sch-1(A)'!$A$1:$R$281</definedName>
    <definedName name="Z_8C0E2163_61BB_48DF_AFAF_5E75147ED450_.wvu.PrintArea" localSheetId="6" hidden="1">'Sch-1(B)'!$A$1:$P$67</definedName>
    <definedName name="Z_8C0E2163_61BB_48DF_AFAF_5E75147ED450_.wvu.PrintArea" localSheetId="5" hidden="1">'Sch-1(Disc)'!$A$1:$F$98</definedName>
    <definedName name="Z_8C0E2163_61BB_48DF_AFAF_5E75147ED450_.wvu.PrintArea" localSheetId="7" hidden="1">'Sch-2'!$A$1:$E$20</definedName>
    <definedName name="Z_8C0E2163_61BB_48DF_AFAF_5E75147ED450_.wvu.PrintArea" localSheetId="14" hidden="1">'Sch-3'!$A$1:$D$32</definedName>
    <definedName name="Z_8C0E2163_61BB_48DF_AFAF_5E75147ED450_.wvu.PrintArea" localSheetId="9" hidden="1">'Sch-3 After Discount'!$A$1:$D$33</definedName>
    <definedName name="Z_8C0E2163_61BB_48DF_AFAF_5E75147ED450_.wvu.PrintArea" localSheetId="8" hidden="1">'Sch-5 Dis'!$A$1:$E$44</definedName>
    <definedName name="Z_8C0E2163_61BB_48DF_AFAF_5E75147ED450_.wvu.PrintTitles" localSheetId="4" hidden="1">'Sch-1(A)'!$14:$16</definedName>
    <definedName name="Z_8C0E2163_61BB_48DF_AFAF_5E75147ED450_.wvu.PrintTitles" localSheetId="6" hidden="1">'Sch-1(B)'!$14:$16</definedName>
    <definedName name="Z_8C0E2163_61BB_48DF_AFAF_5E75147ED450_.wvu.PrintTitles" localSheetId="5" hidden="1">'Sch-1(Disc)'!$14:$16</definedName>
    <definedName name="Z_8C0E2163_61BB_48DF_AFAF_5E75147ED450_.wvu.PrintTitles" localSheetId="7" hidden="1">'Sch-2'!$3:$13</definedName>
    <definedName name="Z_8C0E2163_61BB_48DF_AFAF_5E75147ED450_.wvu.PrintTitles" localSheetId="14" hidden="1">'Sch-3'!$3:$13</definedName>
    <definedName name="Z_8C0E2163_61BB_48DF_AFAF_5E75147ED450_.wvu.PrintTitles" localSheetId="9" hidden="1">'Sch-3 After Discount'!$3:$13</definedName>
    <definedName name="Z_8C0E2163_61BB_48DF_AFAF_5E75147ED450_.wvu.PrintTitles" localSheetId="8" hidden="1">'Sch-5 Dis'!$3:$13</definedName>
    <definedName name="Z_8C0E2163_61BB_48DF_AFAF_5E75147ED450_.wvu.Rows" localSheetId="1" hidden="1">Cover!$7:$7</definedName>
    <definedName name="Z_8C0E2163_61BB_48DF_AFAF_5E75147ED450_.wvu.Rows" localSheetId="10" hidden="1">Discount!$17:$30</definedName>
    <definedName name="Z_8C0E2163_61BB_48DF_AFAF_5E75147ED450_.wvu.Rows" localSheetId="2" hidden="1">Instructions!$36:$37</definedName>
    <definedName name="Z_8C0E2163_61BB_48DF_AFAF_5E75147ED450_.wvu.Rows" localSheetId="4" hidden="1">'Sch-1(A)'!$17:$18</definedName>
    <definedName name="Z_8C0E2163_61BB_48DF_AFAF_5E75147ED450_.wvu.Rows" localSheetId="6" hidden="1">'Sch-1(B)'!$17:$18</definedName>
    <definedName name="Z_8C0E2163_61BB_48DF_AFAF_5E75147ED450_.wvu.Rows" localSheetId="5" hidden="1">'Sch-1(Disc)'!$68:$91</definedName>
    <definedName name="Z_8C0E2163_61BB_48DF_AFAF_5E75147ED450_.wvu.Rows" localSheetId="14" hidden="1">'Sch-3'!$16:$27</definedName>
    <definedName name="Z_8C0E2163_61BB_48DF_AFAF_5E75147ED450_.wvu.Rows" localSheetId="9" hidden="1">'Sch-3 After Discount'!$17:$28</definedName>
    <definedName name="Z_93F2FEDA_AB07_4652_9895_BE34975CD6CE_.wvu.Cols" localSheetId="15" hidden="1">'Bid Form 2nd Envelope'!$Y:$AN</definedName>
    <definedName name="Z_93F2FEDA_AB07_4652_9895_BE34975CD6CE_.wvu.Cols" localSheetId="10" hidden="1">Discount!$I:$N</definedName>
    <definedName name="Z_93F2FEDA_AB07_4652_9895_BE34975CD6CE_.wvu.Cols" localSheetId="3" hidden="1">'Names of Bidder'!$L:$L</definedName>
    <definedName name="Z_93F2FEDA_AB07_4652_9895_BE34975CD6CE_.wvu.Cols" localSheetId="4" hidden="1">'Sch-1(A)'!$S:$X,'Sch-1(A)'!$AD:$AN</definedName>
    <definedName name="Z_93F2FEDA_AB07_4652_9895_BE34975CD6CE_.wvu.Cols" localSheetId="6" hidden="1">'Sch-1(B)'!$Q:$V,'Sch-1(B)'!$AB:$AL</definedName>
    <definedName name="Z_93F2FEDA_AB07_4652_9895_BE34975CD6CE_.wvu.Cols" localSheetId="5" hidden="1">'Sch-1(Disc)'!$I:$I,'Sch-1(Disc)'!$P:$Z</definedName>
    <definedName name="Z_93F2FEDA_AB07_4652_9895_BE34975CD6CE_.wvu.Cols" localSheetId="7" hidden="1">'Sch-2'!$I:$P</definedName>
    <definedName name="Z_93F2FEDA_AB07_4652_9895_BE34975CD6CE_.wvu.Cols" localSheetId="8" hidden="1">'Sch-5 Dis'!$I:$P</definedName>
    <definedName name="Z_93F2FEDA_AB07_4652_9895_BE34975CD6CE_.wvu.FilterData" localSheetId="4" hidden="1">'Sch-1(A)'!$A$33:$R$271</definedName>
    <definedName name="Z_93F2FEDA_AB07_4652_9895_BE34975CD6CE_.wvu.FilterData" localSheetId="6" hidden="1">'Sch-1(B)'!$A$20:$P$60</definedName>
    <definedName name="Z_93F2FEDA_AB07_4652_9895_BE34975CD6CE_.wvu.FilterData" localSheetId="5" hidden="1">'Sch-1(Disc)'!$A$20:$F$92</definedName>
    <definedName name="Z_93F2FEDA_AB07_4652_9895_BE34975CD6CE_.wvu.PrintArea" localSheetId="15" hidden="1">'Bid Form 2nd Envelope'!$A$1:$F$59</definedName>
    <definedName name="Z_93F2FEDA_AB07_4652_9895_BE34975CD6CE_.wvu.PrintArea" localSheetId="10" hidden="1">Discount!$A$2:$G$42</definedName>
    <definedName name="Z_93F2FEDA_AB07_4652_9895_BE34975CD6CE_.wvu.PrintArea" localSheetId="12" hidden="1">'Entry Tax'!$A$1:$E$16</definedName>
    <definedName name="Z_93F2FEDA_AB07_4652_9895_BE34975CD6CE_.wvu.PrintArea" localSheetId="2" hidden="1">Instructions!$A$1:$C$40</definedName>
    <definedName name="Z_93F2FEDA_AB07_4652_9895_BE34975CD6CE_.wvu.PrintArea" localSheetId="3" hidden="1">'Names of Bidder'!$B$1:$G$28</definedName>
    <definedName name="Z_93F2FEDA_AB07_4652_9895_BE34975CD6CE_.wvu.PrintArea" localSheetId="11" hidden="1">Octroi!$A$1:$E$16</definedName>
    <definedName name="Z_93F2FEDA_AB07_4652_9895_BE34975CD6CE_.wvu.PrintArea" localSheetId="13" hidden="1">'Other Taxes &amp; Duties'!$A$1:$F$16</definedName>
    <definedName name="Z_93F2FEDA_AB07_4652_9895_BE34975CD6CE_.wvu.PrintArea" localSheetId="16" hidden="1">'Q &amp; C'!$A$1:$F$38</definedName>
    <definedName name="Z_93F2FEDA_AB07_4652_9895_BE34975CD6CE_.wvu.PrintArea" localSheetId="4" hidden="1">'Sch-1(A)'!$A$1:$R$281</definedName>
    <definedName name="Z_93F2FEDA_AB07_4652_9895_BE34975CD6CE_.wvu.PrintArea" localSheetId="6" hidden="1">'Sch-1(B)'!$A$1:$P$67</definedName>
    <definedName name="Z_93F2FEDA_AB07_4652_9895_BE34975CD6CE_.wvu.PrintArea" localSheetId="5" hidden="1">'Sch-1(Disc)'!$A$1:$F$98</definedName>
    <definedName name="Z_93F2FEDA_AB07_4652_9895_BE34975CD6CE_.wvu.PrintArea" localSheetId="7" hidden="1">'Sch-2'!$A$1:$E$20</definedName>
    <definedName name="Z_93F2FEDA_AB07_4652_9895_BE34975CD6CE_.wvu.PrintArea" localSheetId="14" hidden="1">'Sch-3'!$A$1:$D$32</definedName>
    <definedName name="Z_93F2FEDA_AB07_4652_9895_BE34975CD6CE_.wvu.PrintArea" localSheetId="9" hidden="1">'Sch-3 After Discount'!$A$1:$D$33</definedName>
    <definedName name="Z_93F2FEDA_AB07_4652_9895_BE34975CD6CE_.wvu.PrintArea" localSheetId="8" hidden="1">'Sch-5 Dis'!$A$1:$E$44</definedName>
    <definedName name="Z_93F2FEDA_AB07_4652_9895_BE34975CD6CE_.wvu.PrintTitles" localSheetId="4" hidden="1">'Sch-1(A)'!$17:$18</definedName>
    <definedName name="Z_93F2FEDA_AB07_4652_9895_BE34975CD6CE_.wvu.PrintTitles" localSheetId="6" hidden="1">'Sch-1(B)'!$17:$18</definedName>
    <definedName name="Z_93F2FEDA_AB07_4652_9895_BE34975CD6CE_.wvu.PrintTitles" localSheetId="5" hidden="1">'Sch-1(Disc)'!$14:$16</definedName>
    <definedName name="Z_93F2FEDA_AB07_4652_9895_BE34975CD6CE_.wvu.PrintTitles" localSheetId="7" hidden="1">'Sch-2'!$3:$13</definedName>
    <definedName name="Z_93F2FEDA_AB07_4652_9895_BE34975CD6CE_.wvu.PrintTitles" localSheetId="14" hidden="1">'Sch-3'!$3:$13</definedName>
    <definedName name="Z_93F2FEDA_AB07_4652_9895_BE34975CD6CE_.wvu.PrintTitles" localSheetId="9" hidden="1">'Sch-3 After Discount'!$3:$13</definedName>
    <definedName name="Z_93F2FEDA_AB07_4652_9895_BE34975CD6CE_.wvu.PrintTitles" localSheetId="8" hidden="1">'Sch-5 Dis'!$3:$13</definedName>
    <definedName name="Z_93F2FEDA_AB07_4652_9895_BE34975CD6CE_.wvu.Rows" localSheetId="1" hidden="1">Cover!$7:$7</definedName>
    <definedName name="Z_93F2FEDA_AB07_4652_9895_BE34975CD6CE_.wvu.Rows" localSheetId="10" hidden="1">Discount!$17:$30,Discount!$32:$32</definedName>
    <definedName name="Z_93F2FEDA_AB07_4652_9895_BE34975CD6CE_.wvu.Rows" localSheetId="2" hidden="1">Instructions!$36:$37</definedName>
    <definedName name="Z_93F2FEDA_AB07_4652_9895_BE34975CD6CE_.wvu.Rows" localSheetId="4" hidden="1">'Sch-1(A)'!$2:$2,'Sch-1(A)'!$12:$12,'Sch-1(A)'!$14:$15</definedName>
    <definedName name="Z_93F2FEDA_AB07_4652_9895_BE34975CD6CE_.wvu.Rows" localSheetId="6" hidden="1">'Sch-1(B)'!$2:$2,'Sch-1(B)'!$12:$12,'Sch-1(B)'!$14:$15</definedName>
    <definedName name="Z_93F2FEDA_AB07_4652_9895_BE34975CD6CE_.wvu.Rows" localSheetId="5" hidden="1">'Sch-1(Disc)'!$68:$91</definedName>
    <definedName name="Z_93F2FEDA_AB07_4652_9895_BE34975CD6CE_.wvu.Rows" localSheetId="14" hidden="1">'Sch-3'!$16:$27</definedName>
    <definedName name="Z_93F2FEDA_AB07_4652_9895_BE34975CD6CE_.wvu.Rows" localSheetId="9" hidden="1">'Sch-3 After Discount'!$17:$28</definedName>
    <definedName name="Z_9658319F_66FC_48F8_AB8A_302F6F77BA10_.wvu.Cols" localSheetId="15" hidden="1">'Bid Form 2nd Envelope'!$Y:$AN</definedName>
    <definedName name="Z_9658319F_66FC_48F8_AB8A_302F6F77BA10_.wvu.Cols" localSheetId="10" hidden="1">Discount!$I:$N</definedName>
    <definedName name="Z_9658319F_66FC_48F8_AB8A_302F6F77BA10_.wvu.Cols" localSheetId="3" hidden="1">'Names of Bidder'!$L:$L</definedName>
    <definedName name="Z_9658319F_66FC_48F8_AB8A_302F6F77BA10_.wvu.Cols" localSheetId="4" hidden="1">'Sch-1(A)'!$S:$Z,'Sch-1(A)'!$AD:$AN</definedName>
    <definedName name="Z_9658319F_66FC_48F8_AB8A_302F6F77BA10_.wvu.Cols" localSheetId="6" hidden="1">'Sch-1(B)'!$Q:$X,'Sch-1(B)'!$AB:$AL</definedName>
    <definedName name="Z_9658319F_66FC_48F8_AB8A_302F6F77BA10_.wvu.Cols" localSheetId="5" hidden="1">'Sch-1(Disc)'!$I:$I,'Sch-1(Disc)'!$P:$Z</definedName>
    <definedName name="Z_9658319F_66FC_48F8_AB8A_302F6F77BA10_.wvu.Cols" localSheetId="7" hidden="1">'Sch-2'!$I:$P</definedName>
    <definedName name="Z_9658319F_66FC_48F8_AB8A_302F6F77BA10_.wvu.Cols" localSheetId="8" hidden="1">'Sch-5 Dis'!$I:$P</definedName>
    <definedName name="Z_9658319F_66FC_48F8_AB8A_302F6F77BA10_.wvu.FilterData" localSheetId="4" hidden="1">'Sch-1(A)'!$A$33:$R$271</definedName>
    <definedName name="Z_9658319F_66FC_48F8_AB8A_302F6F77BA10_.wvu.FilterData" localSheetId="6" hidden="1">'Sch-1(B)'!$A$20:$P$60</definedName>
    <definedName name="Z_9658319F_66FC_48F8_AB8A_302F6F77BA10_.wvu.FilterData" localSheetId="5" hidden="1">'Sch-1(Disc)'!$A$20:$F$92</definedName>
    <definedName name="Z_9658319F_66FC_48F8_AB8A_302F6F77BA10_.wvu.PrintArea" localSheetId="15" hidden="1">'Bid Form 2nd Envelope'!$A$1:$F$59</definedName>
    <definedName name="Z_9658319F_66FC_48F8_AB8A_302F6F77BA10_.wvu.PrintArea" localSheetId="10" hidden="1">Discount!$A$2:$G$42</definedName>
    <definedName name="Z_9658319F_66FC_48F8_AB8A_302F6F77BA10_.wvu.PrintArea" localSheetId="12" hidden="1">'Entry Tax'!$A$1:$E$16</definedName>
    <definedName name="Z_9658319F_66FC_48F8_AB8A_302F6F77BA10_.wvu.PrintArea" localSheetId="2" hidden="1">Instructions!$A$1:$C$40</definedName>
    <definedName name="Z_9658319F_66FC_48F8_AB8A_302F6F77BA10_.wvu.PrintArea" localSheetId="3" hidden="1">'Names of Bidder'!$B$1:$G$28</definedName>
    <definedName name="Z_9658319F_66FC_48F8_AB8A_302F6F77BA10_.wvu.PrintArea" localSheetId="11" hidden="1">Octroi!$A$1:$E$16</definedName>
    <definedName name="Z_9658319F_66FC_48F8_AB8A_302F6F77BA10_.wvu.PrintArea" localSheetId="13" hidden="1">'Other Taxes &amp; Duties'!$A$1:$F$16</definedName>
    <definedName name="Z_9658319F_66FC_48F8_AB8A_302F6F77BA10_.wvu.PrintArea" localSheetId="16" hidden="1">'Q &amp; C'!$A$1:$F$38</definedName>
    <definedName name="Z_9658319F_66FC_48F8_AB8A_302F6F77BA10_.wvu.PrintArea" localSheetId="4" hidden="1">'Sch-1(A)'!$A$1:$R$281</definedName>
    <definedName name="Z_9658319F_66FC_48F8_AB8A_302F6F77BA10_.wvu.PrintArea" localSheetId="6" hidden="1">'Sch-1(B)'!$A$1:$P$67</definedName>
    <definedName name="Z_9658319F_66FC_48F8_AB8A_302F6F77BA10_.wvu.PrintArea" localSheetId="5" hidden="1">'Sch-1(Disc)'!$A$1:$F$98</definedName>
    <definedName name="Z_9658319F_66FC_48F8_AB8A_302F6F77BA10_.wvu.PrintArea" localSheetId="7" hidden="1">'Sch-2'!$A$1:$E$20</definedName>
    <definedName name="Z_9658319F_66FC_48F8_AB8A_302F6F77BA10_.wvu.PrintArea" localSheetId="14" hidden="1">'Sch-3'!$A$1:$D$32</definedName>
    <definedName name="Z_9658319F_66FC_48F8_AB8A_302F6F77BA10_.wvu.PrintArea" localSheetId="9" hidden="1">'Sch-3 After Discount'!$A$1:$D$33</definedName>
    <definedName name="Z_9658319F_66FC_48F8_AB8A_302F6F77BA10_.wvu.PrintArea" localSheetId="8" hidden="1">'Sch-5 Dis'!$A$1:$E$44</definedName>
    <definedName name="Z_9658319F_66FC_48F8_AB8A_302F6F77BA10_.wvu.PrintTitles" localSheetId="4" hidden="1">'Sch-1(A)'!$14:$16</definedName>
    <definedName name="Z_9658319F_66FC_48F8_AB8A_302F6F77BA10_.wvu.PrintTitles" localSheetId="6" hidden="1">'Sch-1(B)'!$14:$16</definedName>
    <definedName name="Z_9658319F_66FC_48F8_AB8A_302F6F77BA10_.wvu.PrintTitles" localSheetId="5" hidden="1">'Sch-1(Disc)'!$14:$16</definedName>
    <definedName name="Z_9658319F_66FC_48F8_AB8A_302F6F77BA10_.wvu.PrintTitles" localSheetId="7" hidden="1">'Sch-2'!$3:$13</definedName>
    <definedName name="Z_9658319F_66FC_48F8_AB8A_302F6F77BA10_.wvu.PrintTitles" localSheetId="14" hidden="1">'Sch-3'!$3:$13</definedName>
    <definedName name="Z_9658319F_66FC_48F8_AB8A_302F6F77BA10_.wvu.PrintTitles" localSheetId="9" hidden="1">'Sch-3 After Discount'!$3:$13</definedName>
    <definedName name="Z_9658319F_66FC_48F8_AB8A_302F6F77BA10_.wvu.PrintTitles" localSheetId="8" hidden="1">'Sch-5 Dis'!$3:$13</definedName>
    <definedName name="Z_9658319F_66FC_48F8_AB8A_302F6F77BA10_.wvu.Rows" localSheetId="1" hidden="1">Cover!$7:$7</definedName>
    <definedName name="Z_9658319F_66FC_48F8_AB8A_302F6F77BA10_.wvu.Rows" localSheetId="10" hidden="1">Discount!$17:$30,Discount!$32:$32</definedName>
    <definedName name="Z_9658319F_66FC_48F8_AB8A_302F6F77BA10_.wvu.Rows" localSheetId="2" hidden="1">Instructions!$36:$37</definedName>
    <definedName name="Z_9658319F_66FC_48F8_AB8A_302F6F77BA10_.wvu.Rows" localSheetId="5" hidden="1">'Sch-1(Disc)'!$68:$91</definedName>
    <definedName name="Z_9658319F_66FC_48F8_AB8A_302F6F77BA10_.wvu.Rows" localSheetId="14" hidden="1">'Sch-3'!$16:$27</definedName>
    <definedName name="Z_9658319F_66FC_48F8_AB8A_302F6F77BA10_.wvu.Rows" localSheetId="9" hidden="1">'Sch-3 After Discount'!$17:$28</definedName>
    <definedName name="Z_97B2ED79_AE3F_4DF3_959D_96AE4A0B76A0_.wvu.Cols" localSheetId="15" hidden="1">'Bid Form 2nd Envelope'!$Y:$AN</definedName>
    <definedName name="Z_97B2ED79_AE3F_4DF3_959D_96AE4A0B76A0_.wvu.Cols" localSheetId="10" hidden="1">Discount!$I:$N</definedName>
    <definedName name="Z_97B2ED79_AE3F_4DF3_959D_96AE4A0B76A0_.wvu.Cols" localSheetId="3" hidden="1">'Names of Bidder'!$L:$L</definedName>
    <definedName name="Z_97B2ED79_AE3F_4DF3_959D_96AE4A0B76A0_.wvu.Cols" localSheetId="4" hidden="1">'Sch-1(A)'!$S:$Z,'Sch-1(A)'!$AD:$AN</definedName>
    <definedName name="Z_97B2ED79_AE3F_4DF3_959D_96AE4A0B76A0_.wvu.Cols" localSheetId="6" hidden="1">'Sch-1(B)'!$Q:$X,'Sch-1(B)'!$AB:$AL</definedName>
    <definedName name="Z_97B2ED79_AE3F_4DF3_959D_96AE4A0B76A0_.wvu.Cols" localSheetId="5" hidden="1">'Sch-1(Disc)'!$I:$I,'Sch-1(Disc)'!$P:$Z</definedName>
    <definedName name="Z_97B2ED79_AE3F_4DF3_959D_96AE4A0B76A0_.wvu.Cols" localSheetId="7" hidden="1">'Sch-2'!$I:$P</definedName>
    <definedName name="Z_97B2ED79_AE3F_4DF3_959D_96AE4A0B76A0_.wvu.Cols" localSheetId="8" hidden="1">'Sch-5 Dis'!$I:$P</definedName>
    <definedName name="Z_97B2ED79_AE3F_4DF3_959D_96AE4A0B76A0_.wvu.FilterData" localSheetId="4" hidden="1">'Sch-1(A)'!$A$33:$R$271</definedName>
    <definedName name="Z_97B2ED79_AE3F_4DF3_959D_96AE4A0B76A0_.wvu.FilterData" localSheetId="6" hidden="1">'Sch-1(B)'!$A$20:$P$60</definedName>
    <definedName name="Z_97B2ED79_AE3F_4DF3_959D_96AE4A0B76A0_.wvu.FilterData" localSheetId="5" hidden="1">'Sch-1(Disc)'!$A$20:$F$92</definedName>
    <definedName name="Z_97B2ED79_AE3F_4DF3_959D_96AE4A0B76A0_.wvu.PrintArea" localSheetId="15" hidden="1">'Bid Form 2nd Envelope'!$A$1:$F$59</definedName>
    <definedName name="Z_97B2ED79_AE3F_4DF3_959D_96AE4A0B76A0_.wvu.PrintArea" localSheetId="10" hidden="1">Discount!$A$2:$G$42</definedName>
    <definedName name="Z_97B2ED79_AE3F_4DF3_959D_96AE4A0B76A0_.wvu.PrintArea" localSheetId="12" hidden="1">'Entry Tax'!$A$1:$E$16</definedName>
    <definedName name="Z_97B2ED79_AE3F_4DF3_959D_96AE4A0B76A0_.wvu.PrintArea" localSheetId="2" hidden="1">Instructions!$A$1:$C$40</definedName>
    <definedName name="Z_97B2ED79_AE3F_4DF3_959D_96AE4A0B76A0_.wvu.PrintArea" localSheetId="3" hidden="1">'Names of Bidder'!$B$1:$G$28</definedName>
    <definedName name="Z_97B2ED79_AE3F_4DF3_959D_96AE4A0B76A0_.wvu.PrintArea" localSheetId="11" hidden="1">Octroi!$A$1:$E$16</definedName>
    <definedName name="Z_97B2ED79_AE3F_4DF3_959D_96AE4A0B76A0_.wvu.PrintArea" localSheetId="13" hidden="1">'Other Taxes &amp; Duties'!$A$1:$F$16</definedName>
    <definedName name="Z_97B2ED79_AE3F_4DF3_959D_96AE4A0B76A0_.wvu.PrintArea" localSheetId="16" hidden="1">'Q &amp; C'!$A$1:$F$38</definedName>
    <definedName name="Z_97B2ED79_AE3F_4DF3_959D_96AE4A0B76A0_.wvu.PrintArea" localSheetId="4" hidden="1">'Sch-1(A)'!$A$1:$R$281</definedName>
    <definedName name="Z_97B2ED79_AE3F_4DF3_959D_96AE4A0B76A0_.wvu.PrintArea" localSheetId="6" hidden="1">'Sch-1(B)'!$A$1:$P$67</definedName>
    <definedName name="Z_97B2ED79_AE3F_4DF3_959D_96AE4A0B76A0_.wvu.PrintArea" localSheetId="5" hidden="1">'Sch-1(Disc)'!$A$1:$F$98</definedName>
    <definedName name="Z_97B2ED79_AE3F_4DF3_959D_96AE4A0B76A0_.wvu.PrintArea" localSheetId="7" hidden="1">'Sch-2'!$A$1:$E$20</definedName>
    <definedName name="Z_97B2ED79_AE3F_4DF3_959D_96AE4A0B76A0_.wvu.PrintArea" localSheetId="14" hidden="1">'Sch-3'!$A$1:$D$32</definedName>
    <definedName name="Z_97B2ED79_AE3F_4DF3_959D_96AE4A0B76A0_.wvu.PrintArea" localSheetId="9" hidden="1">'Sch-3 After Discount'!$A$1:$D$33</definedName>
    <definedName name="Z_97B2ED79_AE3F_4DF3_959D_96AE4A0B76A0_.wvu.PrintArea" localSheetId="8" hidden="1">'Sch-5 Dis'!$A$1:$E$44</definedName>
    <definedName name="Z_97B2ED79_AE3F_4DF3_959D_96AE4A0B76A0_.wvu.PrintTitles" localSheetId="4" hidden="1">'Sch-1(A)'!$14:$16</definedName>
    <definedName name="Z_97B2ED79_AE3F_4DF3_959D_96AE4A0B76A0_.wvu.PrintTitles" localSheetId="6" hidden="1">'Sch-1(B)'!$14:$16</definedName>
    <definedName name="Z_97B2ED79_AE3F_4DF3_959D_96AE4A0B76A0_.wvu.PrintTitles" localSheetId="5" hidden="1">'Sch-1(Disc)'!$14:$16</definedName>
    <definedName name="Z_97B2ED79_AE3F_4DF3_959D_96AE4A0B76A0_.wvu.PrintTitles" localSheetId="7" hidden="1">'Sch-2'!$3:$13</definedName>
    <definedName name="Z_97B2ED79_AE3F_4DF3_959D_96AE4A0B76A0_.wvu.PrintTitles" localSheetId="14" hidden="1">'Sch-3'!$3:$13</definedName>
    <definedName name="Z_97B2ED79_AE3F_4DF3_959D_96AE4A0B76A0_.wvu.PrintTitles" localSheetId="9" hidden="1">'Sch-3 After Discount'!$3:$13</definedName>
    <definedName name="Z_97B2ED79_AE3F_4DF3_959D_96AE4A0B76A0_.wvu.PrintTitles" localSheetId="8" hidden="1">'Sch-5 Dis'!$3:$13</definedName>
    <definedName name="Z_97B2ED79_AE3F_4DF3_959D_96AE4A0B76A0_.wvu.Rows" localSheetId="1" hidden="1">Cover!$7:$7</definedName>
    <definedName name="Z_97B2ED79_AE3F_4DF3_959D_96AE4A0B76A0_.wvu.Rows" localSheetId="10" hidden="1">Discount!$17:$30,Discount!$32:$32</definedName>
    <definedName name="Z_97B2ED79_AE3F_4DF3_959D_96AE4A0B76A0_.wvu.Rows" localSheetId="2" hidden="1">Instructions!$36:$37</definedName>
    <definedName name="Z_97B2ED79_AE3F_4DF3_959D_96AE4A0B76A0_.wvu.Rows" localSheetId="5" hidden="1">'Sch-1(Disc)'!$68:$91</definedName>
    <definedName name="Z_97B2ED79_AE3F_4DF3_959D_96AE4A0B76A0_.wvu.Rows" localSheetId="14" hidden="1">'Sch-3'!$16:$27</definedName>
    <definedName name="Z_97B2ED79_AE3F_4DF3_959D_96AE4A0B76A0_.wvu.Rows" localSheetId="9" hidden="1">'Sch-3 After Discount'!$17:$28</definedName>
    <definedName name="Z_BE0CEA4D_1A4E_4C32_BF92_B8DA3D3423E5_.wvu.Cols" localSheetId="15" hidden="1">'Bid Form 2nd Envelope'!$Y:$AM</definedName>
    <definedName name="Z_BE0CEA4D_1A4E_4C32_BF92_B8DA3D3423E5_.wvu.Cols" localSheetId="3" hidden="1">'Names of Bidder'!$L:$L</definedName>
    <definedName name="Z_BE0CEA4D_1A4E_4C32_BF92_B8DA3D3423E5_.wvu.Cols" localSheetId="4" hidden="1">'Sch-1(A)'!$T:$AA,'Sch-1(A)'!$AD:$AN</definedName>
    <definedName name="Z_BE0CEA4D_1A4E_4C32_BF92_B8DA3D3423E5_.wvu.Cols" localSheetId="6" hidden="1">'Sch-1(B)'!$R:$Y,'Sch-1(B)'!$AB:$AL</definedName>
    <definedName name="Z_BE0CEA4D_1A4E_4C32_BF92_B8DA3D3423E5_.wvu.Cols" localSheetId="5" hidden="1">'Sch-1(Disc)'!$I:$I,'Sch-1(Disc)'!$P:$Z</definedName>
    <definedName name="Z_BE0CEA4D_1A4E_4C32_BF92_B8DA3D3423E5_.wvu.Cols" localSheetId="7" hidden="1">'Sch-2'!$I:$P</definedName>
    <definedName name="Z_BE0CEA4D_1A4E_4C32_BF92_B8DA3D3423E5_.wvu.Cols" localSheetId="8" hidden="1">'Sch-5 Dis'!$I:$P</definedName>
    <definedName name="Z_BE0CEA4D_1A4E_4C32_BF92_B8DA3D3423E5_.wvu.FilterData" localSheetId="4" hidden="1">'Sch-1(A)'!$A$33:$R$271</definedName>
    <definedName name="Z_BE0CEA4D_1A4E_4C32_BF92_B8DA3D3423E5_.wvu.FilterData" localSheetId="6" hidden="1">'Sch-1(B)'!$A$20:$P$60</definedName>
    <definedName name="Z_BE0CEA4D_1A4E_4C32_BF92_B8DA3D3423E5_.wvu.FilterData" localSheetId="5" hidden="1">'Sch-1(Disc)'!$A$20:$F$92</definedName>
    <definedName name="Z_BE0CEA4D_1A4E_4C32_BF92_B8DA3D3423E5_.wvu.PrintArea" localSheetId="15" hidden="1">'Bid Form 2nd Envelope'!$A$1:$F$59</definedName>
    <definedName name="Z_BE0CEA4D_1A4E_4C32_BF92_B8DA3D3423E5_.wvu.PrintArea" localSheetId="10" hidden="1">Discount!$A$2:$G$42</definedName>
    <definedName name="Z_BE0CEA4D_1A4E_4C32_BF92_B8DA3D3423E5_.wvu.PrintArea" localSheetId="12" hidden="1">'Entry Tax'!$A$1:$E$16</definedName>
    <definedName name="Z_BE0CEA4D_1A4E_4C32_BF92_B8DA3D3423E5_.wvu.PrintArea" localSheetId="2" hidden="1">Instructions!$A$1:$C$40</definedName>
    <definedName name="Z_BE0CEA4D_1A4E_4C32_BF92_B8DA3D3423E5_.wvu.PrintArea" localSheetId="3" hidden="1">'Names of Bidder'!$B$1:$G$28</definedName>
    <definedName name="Z_BE0CEA4D_1A4E_4C32_BF92_B8DA3D3423E5_.wvu.PrintArea" localSheetId="11" hidden="1">Octroi!$A$1:$E$16</definedName>
    <definedName name="Z_BE0CEA4D_1A4E_4C32_BF92_B8DA3D3423E5_.wvu.PrintArea" localSheetId="13" hidden="1">'Other Taxes &amp; Duties'!$A$1:$F$16</definedName>
    <definedName name="Z_BE0CEA4D_1A4E_4C32_BF92_B8DA3D3423E5_.wvu.PrintArea" localSheetId="16" hidden="1">'Q &amp; C'!$A$1:$F$38</definedName>
    <definedName name="Z_BE0CEA4D_1A4E_4C32_BF92_B8DA3D3423E5_.wvu.PrintArea" localSheetId="4" hidden="1">'Sch-1(A)'!$A$1:$R$281</definedName>
    <definedName name="Z_BE0CEA4D_1A4E_4C32_BF92_B8DA3D3423E5_.wvu.PrintArea" localSheetId="6" hidden="1">'Sch-1(B)'!$A$1:$P$67</definedName>
    <definedName name="Z_BE0CEA4D_1A4E_4C32_BF92_B8DA3D3423E5_.wvu.PrintArea" localSheetId="5" hidden="1">'Sch-1(Disc)'!$A$1:$F$98</definedName>
    <definedName name="Z_BE0CEA4D_1A4E_4C32_BF92_B8DA3D3423E5_.wvu.PrintArea" localSheetId="7" hidden="1">'Sch-2'!$A$1:$E$20</definedName>
    <definedName name="Z_BE0CEA4D_1A4E_4C32_BF92_B8DA3D3423E5_.wvu.PrintArea" localSheetId="14" hidden="1">'Sch-3'!$A$1:$D$32</definedName>
    <definedName name="Z_BE0CEA4D_1A4E_4C32_BF92_B8DA3D3423E5_.wvu.PrintArea" localSheetId="9" hidden="1">'Sch-3 After Discount'!$A$1:$D$33</definedName>
    <definedName name="Z_BE0CEA4D_1A4E_4C32_BF92_B8DA3D3423E5_.wvu.PrintArea" localSheetId="8" hidden="1">'Sch-5 Dis'!$A$1:$E$44</definedName>
    <definedName name="Z_BE0CEA4D_1A4E_4C32_BF92_B8DA3D3423E5_.wvu.PrintTitles" localSheetId="4" hidden="1">'Sch-1(A)'!$14:$16</definedName>
    <definedName name="Z_BE0CEA4D_1A4E_4C32_BF92_B8DA3D3423E5_.wvu.PrintTitles" localSheetId="6" hidden="1">'Sch-1(B)'!$14:$16</definedName>
    <definedName name="Z_BE0CEA4D_1A4E_4C32_BF92_B8DA3D3423E5_.wvu.PrintTitles" localSheetId="5" hidden="1">'Sch-1(Disc)'!$14:$16</definedName>
    <definedName name="Z_BE0CEA4D_1A4E_4C32_BF92_B8DA3D3423E5_.wvu.PrintTitles" localSheetId="7" hidden="1">'Sch-2'!$3:$13</definedName>
    <definedName name="Z_BE0CEA4D_1A4E_4C32_BF92_B8DA3D3423E5_.wvu.PrintTitles" localSheetId="14" hidden="1">'Sch-3'!$3:$13</definedName>
    <definedName name="Z_BE0CEA4D_1A4E_4C32_BF92_B8DA3D3423E5_.wvu.PrintTitles" localSheetId="9" hidden="1">'Sch-3 After Discount'!$3:$13</definedName>
    <definedName name="Z_BE0CEA4D_1A4E_4C32_BF92_B8DA3D3423E5_.wvu.PrintTitles" localSheetId="8" hidden="1">'Sch-5 Dis'!$3:$13</definedName>
    <definedName name="Z_BE0CEA4D_1A4E_4C32_BF92_B8DA3D3423E5_.wvu.Rows" localSheetId="1" hidden="1">Cover!$7:$7</definedName>
    <definedName name="Z_BE0CEA4D_1A4E_4C32_BF92_B8DA3D3423E5_.wvu.Rows" localSheetId="10" hidden="1">Discount!$17:$30</definedName>
    <definedName name="Z_BE0CEA4D_1A4E_4C32_BF92_B8DA3D3423E5_.wvu.Rows" localSheetId="2" hidden="1">Instructions!$36:$37</definedName>
    <definedName name="Z_BE0CEA4D_1A4E_4C32_BF92_B8DA3D3423E5_.wvu.Rows" localSheetId="5" hidden="1">'Sch-1(Disc)'!$68:$91</definedName>
    <definedName name="Z_BE0CEA4D_1A4E_4C32_BF92_B8DA3D3423E5_.wvu.Rows" localSheetId="14" hidden="1">'Sch-3'!$16:$27</definedName>
    <definedName name="Z_BE0CEA4D_1A4E_4C32_BF92_B8DA3D3423E5_.wvu.Rows" localSheetId="9" hidden="1">'Sch-3 After Discount'!$17:$28</definedName>
    <definedName name="Z_CB39F8EE_FAD8_4C4E_B5E9_5EC27AC08528_.wvu.Cols" localSheetId="15" hidden="1">'Bid Form 2nd Envelope'!$Y:$AM</definedName>
    <definedName name="Z_CB39F8EE_FAD8_4C4E_B5E9_5EC27AC08528_.wvu.Cols" localSheetId="3" hidden="1">'Names of Bidder'!$L:$L</definedName>
    <definedName name="Z_CB39F8EE_FAD8_4C4E_B5E9_5EC27AC08528_.wvu.Cols" localSheetId="4" hidden="1">'Sch-1(A)'!$T:$AA,'Sch-1(A)'!$AD:$AN</definedName>
    <definedName name="Z_CB39F8EE_FAD8_4C4E_B5E9_5EC27AC08528_.wvu.Cols" localSheetId="6" hidden="1">'Sch-1(B)'!$R:$Y,'Sch-1(B)'!$AB:$AL</definedName>
    <definedName name="Z_CB39F8EE_FAD8_4C4E_B5E9_5EC27AC08528_.wvu.Cols" localSheetId="5" hidden="1">'Sch-1(Disc)'!$I:$I,'Sch-1(Disc)'!$P:$Z</definedName>
    <definedName name="Z_CB39F8EE_FAD8_4C4E_B5E9_5EC27AC08528_.wvu.Cols" localSheetId="7" hidden="1">'Sch-2'!$I:$P</definedName>
    <definedName name="Z_CB39F8EE_FAD8_4C4E_B5E9_5EC27AC08528_.wvu.Cols" localSheetId="8" hidden="1">'Sch-5 Dis'!$I:$P</definedName>
    <definedName name="Z_CB39F8EE_FAD8_4C4E_B5E9_5EC27AC08528_.wvu.FilterData" localSheetId="4" hidden="1">'Sch-1(A)'!$A$33:$R$271</definedName>
    <definedName name="Z_CB39F8EE_FAD8_4C4E_B5E9_5EC27AC08528_.wvu.FilterData" localSheetId="6" hidden="1">'Sch-1(B)'!$A$20:$P$60</definedName>
    <definedName name="Z_CB39F8EE_FAD8_4C4E_B5E9_5EC27AC08528_.wvu.FilterData" localSheetId="5" hidden="1">'Sch-1(Disc)'!$A$20:$F$92</definedName>
    <definedName name="Z_CB39F8EE_FAD8_4C4E_B5E9_5EC27AC08528_.wvu.PrintArea" localSheetId="15" hidden="1">'Bid Form 2nd Envelope'!$A$1:$F$59</definedName>
    <definedName name="Z_CB39F8EE_FAD8_4C4E_B5E9_5EC27AC08528_.wvu.PrintArea" localSheetId="10" hidden="1">Discount!$A$2:$G$42</definedName>
    <definedName name="Z_CB39F8EE_FAD8_4C4E_B5E9_5EC27AC08528_.wvu.PrintArea" localSheetId="12" hidden="1">'Entry Tax'!$A$1:$E$16</definedName>
    <definedName name="Z_CB39F8EE_FAD8_4C4E_B5E9_5EC27AC08528_.wvu.PrintArea" localSheetId="2" hidden="1">Instructions!$A$1:$C$40</definedName>
    <definedName name="Z_CB39F8EE_FAD8_4C4E_B5E9_5EC27AC08528_.wvu.PrintArea" localSheetId="3" hidden="1">'Names of Bidder'!$B$1:$G$28</definedName>
    <definedName name="Z_CB39F8EE_FAD8_4C4E_B5E9_5EC27AC08528_.wvu.PrintArea" localSheetId="11" hidden="1">Octroi!$A$1:$E$16</definedName>
    <definedName name="Z_CB39F8EE_FAD8_4C4E_B5E9_5EC27AC08528_.wvu.PrintArea" localSheetId="13" hidden="1">'Other Taxes &amp; Duties'!$A$1:$F$16</definedName>
    <definedName name="Z_CB39F8EE_FAD8_4C4E_B5E9_5EC27AC08528_.wvu.PrintArea" localSheetId="16" hidden="1">'Q &amp; C'!$A$1:$F$38</definedName>
    <definedName name="Z_CB39F8EE_FAD8_4C4E_B5E9_5EC27AC08528_.wvu.PrintArea" localSheetId="4" hidden="1">'Sch-1(A)'!$A$1:$R$281</definedName>
    <definedName name="Z_CB39F8EE_FAD8_4C4E_B5E9_5EC27AC08528_.wvu.PrintArea" localSheetId="6" hidden="1">'Sch-1(B)'!$A$1:$P$67</definedName>
    <definedName name="Z_CB39F8EE_FAD8_4C4E_B5E9_5EC27AC08528_.wvu.PrintArea" localSheetId="5" hidden="1">'Sch-1(Disc)'!$A$1:$F$98</definedName>
    <definedName name="Z_CB39F8EE_FAD8_4C4E_B5E9_5EC27AC08528_.wvu.PrintArea" localSheetId="7" hidden="1">'Sch-2'!$A$1:$E$20</definedName>
    <definedName name="Z_CB39F8EE_FAD8_4C4E_B5E9_5EC27AC08528_.wvu.PrintArea" localSheetId="14" hidden="1">'Sch-3'!$A$1:$D$32</definedName>
    <definedName name="Z_CB39F8EE_FAD8_4C4E_B5E9_5EC27AC08528_.wvu.PrintArea" localSheetId="9" hidden="1">'Sch-3 After Discount'!$A$1:$D$33</definedName>
    <definedName name="Z_CB39F8EE_FAD8_4C4E_B5E9_5EC27AC08528_.wvu.PrintArea" localSheetId="8" hidden="1">'Sch-5 Dis'!$A$1:$E$44</definedName>
    <definedName name="Z_CB39F8EE_FAD8_4C4E_B5E9_5EC27AC08528_.wvu.PrintTitles" localSheetId="4" hidden="1">'Sch-1(A)'!$14:$16</definedName>
    <definedName name="Z_CB39F8EE_FAD8_4C4E_B5E9_5EC27AC08528_.wvu.PrintTitles" localSheetId="6" hidden="1">'Sch-1(B)'!$14:$16</definedName>
    <definedName name="Z_CB39F8EE_FAD8_4C4E_B5E9_5EC27AC08528_.wvu.PrintTitles" localSheetId="5" hidden="1">'Sch-1(Disc)'!$14:$16</definedName>
    <definedName name="Z_CB39F8EE_FAD8_4C4E_B5E9_5EC27AC08528_.wvu.PrintTitles" localSheetId="7" hidden="1">'Sch-2'!$3:$13</definedName>
    <definedName name="Z_CB39F8EE_FAD8_4C4E_B5E9_5EC27AC08528_.wvu.PrintTitles" localSheetId="14" hidden="1">'Sch-3'!$3:$13</definedName>
    <definedName name="Z_CB39F8EE_FAD8_4C4E_B5E9_5EC27AC08528_.wvu.PrintTitles" localSheetId="9" hidden="1">'Sch-3 After Discount'!$3:$13</definedName>
    <definedName name="Z_CB39F8EE_FAD8_4C4E_B5E9_5EC27AC08528_.wvu.PrintTitles" localSheetId="8" hidden="1">'Sch-5 Dis'!$3:$13</definedName>
    <definedName name="Z_CB39F8EE_FAD8_4C4E_B5E9_5EC27AC08528_.wvu.Rows" localSheetId="1" hidden="1">Cover!$7:$7</definedName>
    <definedName name="Z_CB39F8EE_FAD8_4C4E_B5E9_5EC27AC08528_.wvu.Rows" localSheetId="10" hidden="1">Discount!$17:$30</definedName>
    <definedName name="Z_CB39F8EE_FAD8_4C4E_B5E9_5EC27AC08528_.wvu.Rows" localSheetId="2" hidden="1">Instructions!$36:$37</definedName>
    <definedName name="Z_CB39F8EE_FAD8_4C4E_B5E9_5EC27AC08528_.wvu.Rows" localSheetId="5" hidden="1">'Sch-1(Disc)'!$68:$91</definedName>
    <definedName name="Z_CB39F8EE_FAD8_4C4E_B5E9_5EC27AC08528_.wvu.Rows" localSheetId="14" hidden="1">'Sch-3'!$16:$27</definedName>
    <definedName name="Z_CB39F8EE_FAD8_4C4E_B5E9_5EC27AC08528_.wvu.Rows" localSheetId="9" hidden="1">'Sch-3 After Discount'!$17:$28</definedName>
    <definedName name="Z_D4A148BB_8D25_43B9_8797_A9D3AE767B49_.wvu.Cols" localSheetId="15" hidden="1">'Bid Form 2nd Envelope'!$Y:$AM</definedName>
    <definedName name="Z_D4A148BB_8D25_43B9_8797_A9D3AE767B49_.wvu.Cols" localSheetId="3" hidden="1">'Names of Bidder'!$L:$L</definedName>
    <definedName name="Z_D4A148BB_8D25_43B9_8797_A9D3AE767B49_.wvu.Cols" localSheetId="4" hidden="1">'Sch-1(A)'!$T:$AA,'Sch-1(A)'!$AD:$AN</definedName>
    <definedName name="Z_D4A148BB_8D25_43B9_8797_A9D3AE767B49_.wvu.Cols" localSheetId="6" hidden="1">'Sch-1(B)'!$R:$Y,'Sch-1(B)'!$AB:$AL</definedName>
    <definedName name="Z_D4A148BB_8D25_43B9_8797_A9D3AE767B49_.wvu.Cols" localSheetId="5" hidden="1">'Sch-1(Disc)'!$I:$I,'Sch-1(Disc)'!$P:$Z</definedName>
    <definedName name="Z_D4A148BB_8D25_43B9_8797_A9D3AE767B49_.wvu.Cols" localSheetId="7" hidden="1">'Sch-2'!$I:$P</definedName>
    <definedName name="Z_D4A148BB_8D25_43B9_8797_A9D3AE767B49_.wvu.Cols" localSheetId="8" hidden="1">'Sch-5 Dis'!$I:$P</definedName>
    <definedName name="Z_D4A148BB_8D25_43B9_8797_A9D3AE767B49_.wvu.FilterData" localSheetId="4" hidden="1">'Sch-1(A)'!$A$33:$R$271</definedName>
    <definedName name="Z_D4A148BB_8D25_43B9_8797_A9D3AE767B49_.wvu.FilterData" localSheetId="6" hidden="1">'Sch-1(B)'!$A$20:$P$60</definedName>
    <definedName name="Z_D4A148BB_8D25_43B9_8797_A9D3AE767B49_.wvu.FilterData" localSheetId="5" hidden="1">'Sch-1(Disc)'!$A$20:$F$92</definedName>
    <definedName name="Z_D4A148BB_8D25_43B9_8797_A9D3AE767B49_.wvu.PrintArea" localSheetId="15" hidden="1">'Bid Form 2nd Envelope'!$A$1:$F$59</definedName>
    <definedName name="Z_D4A148BB_8D25_43B9_8797_A9D3AE767B49_.wvu.PrintArea" localSheetId="10" hidden="1">Discount!$A$2:$G$42</definedName>
    <definedName name="Z_D4A148BB_8D25_43B9_8797_A9D3AE767B49_.wvu.PrintArea" localSheetId="12" hidden="1">'Entry Tax'!$A$1:$E$16</definedName>
    <definedName name="Z_D4A148BB_8D25_43B9_8797_A9D3AE767B49_.wvu.PrintArea" localSheetId="2" hidden="1">Instructions!$A$1:$C$40</definedName>
    <definedName name="Z_D4A148BB_8D25_43B9_8797_A9D3AE767B49_.wvu.PrintArea" localSheetId="3" hidden="1">'Names of Bidder'!$B$1:$G$28</definedName>
    <definedName name="Z_D4A148BB_8D25_43B9_8797_A9D3AE767B49_.wvu.PrintArea" localSheetId="11" hidden="1">Octroi!$A$1:$E$16</definedName>
    <definedName name="Z_D4A148BB_8D25_43B9_8797_A9D3AE767B49_.wvu.PrintArea" localSheetId="13" hidden="1">'Other Taxes &amp; Duties'!$A$1:$F$16</definedName>
    <definedName name="Z_D4A148BB_8D25_43B9_8797_A9D3AE767B49_.wvu.PrintArea" localSheetId="16" hidden="1">'Q &amp; C'!$A$1:$F$38</definedName>
    <definedName name="Z_D4A148BB_8D25_43B9_8797_A9D3AE767B49_.wvu.PrintArea" localSheetId="4" hidden="1">'Sch-1(A)'!$A$1:$R$281</definedName>
    <definedName name="Z_D4A148BB_8D25_43B9_8797_A9D3AE767B49_.wvu.PrintArea" localSheetId="6" hidden="1">'Sch-1(B)'!$A$1:$P$67</definedName>
    <definedName name="Z_D4A148BB_8D25_43B9_8797_A9D3AE767B49_.wvu.PrintArea" localSheetId="5" hidden="1">'Sch-1(Disc)'!$A$1:$F$98</definedName>
    <definedName name="Z_D4A148BB_8D25_43B9_8797_A9D3AE767B49_.wvu.PrintArea" localSheetId="7" hidden="1">'Sch-2'!$A$1:$E$20</definedName>
    <definedName name="Z_D4A148BB_8D25_43B9_8797_A9D3AE767B49_.wvu.PrintArea" localSheetId="14" hidden="1">'Sch-3'!$A$1:$D$32</definedName>
    <definedName name="Z_D4A148BB_8D25_43B9_8797_A9D3AE767B49_.wvu.PrintArea" localSheetId="9" hidden="1">'Sch-3 After Discount'!$A$1:$D$33</definedName>
    <definedName name="Z_D4A148BB_8D25_43B9_8797_A9D3AE767B49_.wvu.PrintArea" localSheetId="8" hidden="1">'Sch-5 Dis'!$A$1:$E$44</definedName>
    <definedName name="Z_D4A148BB_8D25_43B9_8797_A9D3AE767B49_.wvu.PrintTitles" localSheetId="4" hidden="1">'Sch-1(A)'!$14:$16</definedName>
    <definedName name="Z_D4A148BB_8D25_43B9_8797_A9D3AE767B49_.wvu.PrintTitles" localSheetId="6" hidden="1">'Sch-1(B)'!$14:$16</definedName>
    <definedName name="Z_D4A148BB_8D25_43B9_8797_A9D3AE767B49_.wvu.PrintTitles" localSheetId="5" hidden="1">'Sch-1(Disc)'!$14:$16</definedName>
    <definedName name="Z_D4A148BB_8D25_43B9_8797_A9D3AE767B49_.wvu.PrintTitles" localSheetId="7" hidden="1">'Sch-2'!$3:$13</definedName>
    <definedName name="Z_D4A148BB_8D25_43B9_8797_A9D3AE767B49_.wvu.PrintTitles" localSheetId="14" hidden="1">'Sch-3'!$3:$13</definedName>
    <definedName name="Z_D4A148BB_8D25_43B9_8797_A9D3AE767B49_.wvu.PrintTitles" localSheetId="9" hidden="1">'Sch-3 After Discount'!$3:$13</definedName>
    <definedName name="Z_D4A148BB_8D25_43B9_8797_A9D3AE767B49_.wvu.PrintTitles" localSheetId="8" hidden="1">'Sch-5 Dis'!$3:$13</definedName>
    <definedName name="Z_D4A148BB_8D25_43B9_8797_A9D3AE767B49_.wvu.Rows" localSheetId="1" hidden="1">Cover!$7:$7</definedName>
    <definedName name="Z_D4A148BB_8D25_43B9_8797_A9D3AE767B49_.wvu.Rows" localSheetId="10" hidden="1">Discount!$17:$30,Discount!$32:$33</definedName>
    <definedName name="Z_D4A148BB_8D25_43B9_8797_A9D3AE767B49_.wvu.Rows" localSheetId="2" hidden="1">Instructions!$36:$37</definedName>
    <definedName name="Z_D4A148BB_8D25_43B9_8797_A9D3AE767B49_.wvu.Rows" localSheetId="5" hidden="1">'Sch-1(Disc)'!$68:$91</definedName>
    <definedName name="Z_D4A148BB_8D25_43B9_8797_A9D3AE767B49_.wvu.Rows" localSheetId="14" hidden="1">'Sch-3'!$16:$27</definedName>
    <definedName name="Z_D4A148BB_8D25_43B9_8797_A9D3AE767B49_.wvu.Rows" localSheetId="9" hidden="1">'Sch-3 After Discount'!$17:$28</definedName>
    <definedName name="Z_D4DE57C7_E521_4428_80BD_545B19793C78_.wvu.Cols" localSheetId="15" hidden="1">'Bid Form 2nd Envelope'!$Y:$AN</definedName>
    <definedName name="Z_D4DE57C7_E521_4428_80BD_545B19793C78_.wvu.Cols" localSheetId="10" hidden="1">Discount!$I:$N</definedName>
    <definedName name="Z_D4DE57C7_E521_4428_80BD_545B19793C78_.wvu.Cols" localSheetId="3" hidden="1">'Names of Bidder'!$L:$L</definedName>
    <definedName name="Z_D4DE57C7_E521_4428_80BD_545B19793C78_.wvu.Cols" localSheetId="4" hidden="1">'Sch-1(A)'!$S:$X,'Sch-1(A)'!$AD:$AN</definedName>
    <definedName name="Z_D4DE57C7_E521_4428_80BD_545B19793C78_.wvu.Cols" localSheetId="6" hidden="1">'Sch-1(B)'!$Q:$V,'Sch-1(B)'!$AB:$AL</definedName>
    <definedName name="Z_D4DE57C7_E521_4428_80BD_545B19793C78_.wvu.Cols" localSheetId="5" hidden="1">'Sch-1(Disc)'!$I:$I,'Sch-1(Disc)'!$P:$Z</definedName>
    <definedName name="Z_D4DE57C7_E521_4428_80BD_545B19793C78_.wvu.Cols" localSheetId="7" hidden="1">'Sch-2'!$I:$P</definedName>
    <definedName name="Z_D4DE57C7_E521_4428_80BD_545B19793C78_.wvu.Cols" localSheetId="8" hidden="1">'Sch-5 Dis'!$I:$P</definedName>
    <definedName name="Z_D4DE57C7_E521_4428_80BD_545B19793C78_.wvu.FilterData" localSheetId="4" hidden="1">'Sch-1(A)'!$A$33:$R$271</definedName>
    <definedName name="Z_D4DE57C7_E521_4428_80BD_545B19793C78_.wvu.FilterData" localSheetId="6" hidden="1">'Sch-1(B)'!$A$20:$P$60</definedName>
    <definedName name="Z_D4DE57C7_E521_4428_80BD_545B19793C78_.wvu.FilterData" localSheetId="5" hidden="1">'Sch-1(Disc)'!$A$20:$F$92</definedName>
    <definedName name="Z_D4DE57C7_E521_4428_80BD_545B19793C78_.wvu.PrintArea" localSheetId="15" hidden="1">'Bid Form 2nd Envelope'!$A$1:$F$59</definedName>
    <definedName name="Z_D4DE57C7_E521_4428_80BD_545B19793C78_.wvu.PrintArea" localSheetId="10" hidden="1">Discount!$A$2:$G$42</definedName>
    <definedName name="Z_D4DE57C7_E521_4428_80BD_545B19793C78_.wvu.PrintArea" localSheetId="12" hidden="1">'Entry Tax'!$A$1:$E$16</definedName>
    <definedName name="Z_D4DE57C7_E521_4428_80BD_545B19793C78_.wvu.PrintArea" localSheetId="2" hidden="1">Instructions!$A$1:$C$40</definedName>
    <definedName name="Z_D4DE57C7_E521_4428_80BD_545B19793C78_.wvu.PrintArea" localSheetId="3" hidden="1">'Names of Bidder'!$B$1:$G$28</definedName>
    <definedName name="Z_D4DE57C7_E521_4428_80BD_545B19793C78_.wvu.PrintArea" localSheetId="11" hidden="1">Octroi!$A$1:$E$16</definedName>
    <definedName name="Z_D4DE57C7_E521_4428_80BD_545B19793C78_.wvu.PrintArea" localSheetId="13" hidden="1">'Other Taxes &amp; Duties'!$A$1:$F$16</definedName>
    <definedName name="Z_D4DE57C7_E521_4428_80BD_545B19793C78_.wvu.PrintArea" localSheetId="16" hidden="1">'Q &amp; C'!$A$1:$F$38</definedName>
    <definedName name="Z_D4DE57C7_E521_4428_80BD_545B19793C78_.wvu.PrintArea" localSheetId="4" hidden="1">'Sch-1(A)'!$A$1:$R$281</definedName>
    <definedName name="Z_D4DE57C7_E521_4428_80BD_545B19793C78_.wvu.PrintArea" localSheetId="6" hidden="1">'Sch-1(B)'!$A$1:$P$67</definedName>
    <definedName name="Z_D4DE57C7_E521_4428_80BD_545B19793C78_.wvu.PrintArea" localSheetId="5" hidden="1">'Sch-1(Disc)'!$A$1:$F$98</definedName>
    <definedName name="Z_D4DE57C7_E521_4428_80BD_545B19793C78_.wvu.PrintArea" localSheetId="7" hidden="1">'Sch-2'!$A$1:$E$20</definedName>
    <definedName name="Z_D4DE57C7_E521_4428_80BD_545B19793C78_.wvu.PrintArea" localSheetId="14" hidden="1">'Sch-3'!$A$1:$D$32</definedName>
    <definedName name="Z_D4DE57C7_E521_4428_80BD_545B19793C78_.wvu.PrintArea" localSheetId="9" hidden="1">'Sch-3 After Discount'!$A$1:$D$33</definedName>
    <definedName name="Z_D4DE57C7_E521_4428_80BD_545B19793C78_.wvu.PrintArea" localSheetId="8" hidden="1">'Sch-5 Dis'!$A$1:$E$44</definedName>
    <definedName name="Z_D4DE57C7_E521_4428_80BD_545B19793C78_.wvu.PrintTitles" localSheetId="4" hidden="1">'Sch-1(A)'!$17:$18</definedName>
    <definedName name="Z_D4DE57C7_E521_4428_80BD_545B19793C78_.wvu.PrintTitles" localSheetId="6" hidden="1">'Sch-1(B)'!$17:$18</definedName>
    <definedName name="Z_D4DE57C7_E521_4428_80BD_545B19793C78_.wvu.PrintTitles" localSheetId="5" hidden="1">'Sch-1(Disc)'!$14:$16</definedName>
    <definedName name="Z_D4DE57C7_E521_4428_80BD_545B19793C78_.wvu.PrintTitles" localSheetId="7" hidden="1">'Sch-2'!$3:$13</definedName>
    <definedName name="Z_D4DE57C7_E521_4428_80BD_545B19793C78_.wvu.PrintTitles" localSheetId="14" hidden="1">'Sch-3'!$3:$13</definedName>
    <definedName name="Z_D4DE57C7_E521_4428_80BD_545B19793C78_.wvu.PrintTitles" localSheetId="9" hidden="1">'Sch-3 After Discount'!$3:$13</definedName>
    <definedName name="Z_D4DE57C7_E521_4428_80BD_545B19793C78_.wvu.PrintTitles" localSheetId="8" hidden="1">'Sch-5 Dis'!$3:$13</definedName>
    <definedName name="Z_D4DE57C7_E521_4428_80BD_545B19793C78_.wvu.Rows" localSheetId="1" hidden="1">Cover!$7:$7</definedName>
    <definedName name="Z_D4DE57C7_E521_4428_80BD_545B19793C78_.wvu.Rows" localSheetId="10" hidden="1">Discount!$17:$30,Discount!$32:$32</definedName>
    <definedName name="Z_D4DE57C7_E521_4428_80BD_545B19793C78_.wvu.Rows" localSheetId="2" hidden="1">Instructions!$36:$37</definedName>
    <definedName name="Z_D4DE57C7_E521_4428_80BD_545B19793C78_.wvu.Rows" localSheetId="4" hidden="1">'Sch-1(A)'!$2:$2,'Sch-1(A)'!$12:$12,'Sch-1(A)'!$14:$15</definedName>
    <definedName name="Z_D4DE57C7_E521_4428_80BD_545B19793C78_.wvu.Rows" localSheetId="6" hidden="1">'Sch-1(B)'!$2:$2,'Sch-1(B)'!$12:$12,'Sch-1(B)'!$14:$15</definedName>
    <definedName name="Z_D4DE57C7_E521_4428_80BD_545B19793C78_.wvu.Rows" localSheetId="5" hidden="1">'Sch-1(Disc)'!$68:$91</definedName>
    <definedName name="Z_D4DE57C7_E521_4428_80BD_545B19793C78_.wvu.Rows" localSheetId="14" hidden="1">'Sch-3'!$16:$27</definedName>
    <definedName name="Z_D4DE57C7_E521_4428_80BD_545B19793C78_.wvu.Rows" localSheetId="9" hidden="1">'Sch-3 After Discount'!$17:$28</definedName>
    <definedName name="Z_E2E57CA5_082B_4C11_AB34_2A298199576B_.wvu.Cols" localSheetId="10" hidden="1">Discount!$I:$S</definedName>
    <definedName name="Z_E2E57CA5_082B_4C11_AB34_2A298199576B_.wvu.Cols" localSheetId="3" hidden="1">'Names of Bidder'!$L:$L</definedName>
    <definedName name="Z_E2E57CA5_082B_4C11_AB34_2A298199576B_.wvu.Cols" localSheetId="4" hidden="1">'Sch-1(A)'!$U:$AB,'Sch-1(A)'!$AD:$AN</definedName>
    <definedName name="Z_E2E57CA5_082B_4C11_AB34_2A298199576B_.wvu.Cols" localSheetId="6" hidden="1">'Sch-1(B)'!$S:$Z,'Sch-1(B)'!$AB:$AL</definedName>
    <definedName name="Z_E2E57CA5_082B_4C11_AB34_2A298199576B_.wvu.Cols" localSheetId="5" hidden="1">'Sch-1(Disc)'!$H:$N,'Sch-1(Disc)'!$P:$Z</definedName>
    <definedName name="Z_E2E57CA5_082B_4C11_AB34_2A298199576B_.wvu.Cols" localSheetId="7" hidden="1">'Sch-2'!$I:$P</definedName>
    <definedName name="Z_E2E57CA5_082B_4C11_AB34_2A298199576B_.wvu.Cols" localSheetId="8" hidden="1">'Sch-5 Dis'!$I:$P</definedName>
    <definedName name="Z_E2E57CA5_082B_4C11_AB34_2A298199576B_.wvu.FilterData" localSheetId="4" hidden="1">'Sch-1(A)'!$A$33:$R$271</definedName>
    <definedName name="Z_E2E57CA5_082B_4C11_AB34_2A298199576B_.wvu.FilterData" localSheetId="6" hidden="1">'Sch-1(B)'!$A$20:$P$60</definedName>
    <definedName name="Z_E2E57CA5_082B_4C11_AB34_2A298199576B_.wvu.FilterData" localSheetId="5" hidden="1">'Sch-1(Disc)'!$A$20:$F$92</definedName>
    <definedName name="Z_E2E57CA5_082B_4C11_AB34_2A298199576B_.wvu.PrintArea" localSheetId="15" hidden="1">'Bid Form 2nd Envelope'!$A$1:$F$59</definedName>
    <definedName name="Z_E2E57CA5_082B_4C11_AB34_2A298199576B_.wvu.PrintArea" localSheetId="10" hidden="1">Discount!$A$2:$G$42</definedName>
    <definedName name="Z_E2E57CA5_082B_4C11_AB34_2A298199576B_.wvu.PrintArea" localSheetId="12" hidden="1">'Entry Tax'!$A$1:$E$16</definedName>
    <definedName name="Z_E2E57CA5_082B_4C11_AB34_2A298199576B_.wvu.PrintArea" localSheetId="2" hidden="1">Instructions!$A$1:$C$40</definedName>
    <definedName name="Z_E2E57CA5_082B_4C11_AB34_2A298199576B_.wvu.PrintArea" localSheetId="3" hidden="1">'Names of Bidder'!$B$1:$G$28</definedName>
    <definedName name="Z_E2E57CA5_082B_4C11_AB34_2A298199576B_.wvu.PrintArea" localSheetId="11" hidden="1">Octroi!$A$1:$E$16</definedName>
    <definedName name="Z_E2E57CA5_082B_4C11_AB34_2A298199576B_.wvu.PrintArea" localSheetId="13" hidden="1">'Other Taxes &amp; Duties'!$A$1:$F$16</definedName>
    <definedName name="Z_E2E57CA5_082B_4C11_AB34_2A298199576B_.wvu.PrintArea" localSheetId="16" hidden="1">'Q &amp; C'!$A$1:$F$38</definedName>
    <definedName name="Z_E2E57CA5_082B_4C11_AB34_2A298199576B_.wvu.PrintArea" localSheetId="4" hidden="1">'Sch-1(A)'!$A$1:$R$281</definedName>
    <definedName name="Z_E2E57CA5_082B_4C11_AB34_2A298199576B_.wvu.PrintArea" localSheetId="6" hidden="1">'Sch-1(B)'!$A$1:$P$67</definedName>
    <definedName name="Z_E2E57CA5_082B_4C11_AB34_2A298199576B_.wvu.PrintArea" localSheetId="5" hidden="1">'Sch-1(Disc)'!$A$1:$F$98</definedName>
    <definedName name="Z_E2E57CA5_082B_4C11_AB34_2A298199576B_.wvu.PrintArea" localSheetId="7" hidden="1">'Sch-2'!$A$1:$E$20</definedName>
    <definedName name="Z_E2E57CA5_082B_4C11_AB34_2A298199576B_.wvu.PrintArea" localSheetId="14" hidden="1">'Sch-3'!$A$1:$D$32</definedName>
    <definedName name="Z_E2E57CA5_082B_4C11_AB34_2A298199576B_.wvu.PrintArea" localSheetId="9" hidden="1">'Sch-3 After Discount'!$A$1:$D$33</definedName>
    <definedName name="Z_E2E57CA5_082B_4C11_AB34_2A298199576B_.wvu.PrintArea" localSheetId="8" hidden="1">'Sch-5 Dis'!$A$1:$E$44</definedName>
    <definedName name="Z_E2E57CA5_082B_4C11_AB34_2A298199576B_.wvu.PrintTitles" localSheetId="4" hidden="1">'Sch-1(A)'!$14:$16</definedName>
    <definedName name="Z_E2E57CA5_082B_4C11_AB34_2A298199576B_.wvu.PrintTitles" localSheetId="6" hidden="1">'Sch-1(B)'!$14:$16</definedName>
    <definedName name="Z_E2E57CA5_082B_4C11_AB34_2A298199576B_.wvu.PrintTitles" localSheetId="5" hidden="1">'Sch-1(Disc)'!$14:$16</definedName>
    <definedName name="Z_E2E57CA5_082B_4C11_AB34_2A298199576B_.wvu.PrintTitles" localSheetId="7" hidden="1">'Sch-2'!$3:$13</definedName>
    <definedName name="Z_E2E57CA5_082B_4C11_AB34_2A298199576B_.wvu.PrintTitles" localSheetId="14" hidden="1">'Sch-3'!$3:$13</definedName>
    <definedName name="Z_E2E57CA5_082B_4C11_AB34_2A298199576B_.wvu.PrintTitles" localSheetId="9" hidden="1">'Sch-3 After Discount'!$3:$13</definedName>
    <definedName name="Z_E2E57CA5_082B_4C11_AB34_2A298199576B_.wvu.PrintTitles" localSheetId="8" hidden="1">'Sch-5 Dis'!$3:$13</definedName>
    <definedName name="Z_E2E57CA5_082B_4C11_AB34_2A298199576B_.wvu.Rows" localSheetId="1" hidden="1">Cover!$7:$7</definedName>
    <definedName name="Z_E2E57CA5_082B_4C11_AB34_2A298199576B_.wvu.Rows" localSheetId="10" hidden="1">Discount!$29:$30</definedName>
    <definedName name="Z_E8B8E0BD_9CB3_4C7D_9BC6_088FDFCB0B45_.wvu.Cols" localSheetId="15" hidden="1">'Bid Form 2nd Envelope'!$Y:$AM</definedName>
    <definedName name="Z_E8B8E0BD_9CB3_4C7D_9BC6_088FDFCB0B45_.wvu.Cols" localSheetId="3" hidden="1">'Names of Bidder'!$L:$L</definedName>
    <definedName name="Z_E8B8E0BD_9CB3_4C7D_9BC6_088FDFCB0B45_.wvu.Cols" localSheetId="4" hidden="1">'Sch-1(A)'!$T:$AA,'Sch-1(A)'!$AD:$AN</definedName>
    <definedName name="Z_E8B8E0BD_9CB3_4C7D_9BC6_088FDFCB0B45_.wvu.Cols" localSheetId="6" hidden="1">'Sch-1(B)'!$R:$Y,'Sch-1(B)'!$AB:$AL</definedName>
    <definedName name="Z_E8B8E0BD_9CB3_4C7D_9BC6_088FDFCB0B45_.wvu.Cols" localSheetId="5" hidden="1">'Sch-1(Disc)'!$I:$I,'Sch-1(Disc)'!$P:$Z</definedName>
    <definedName name="Z_E8B8E0BD_9CB3_4C7D_9BC6_088FDFCB0B45_.wvu.Cols" localSheetId="7" hidden="1">'Sch-2'!$I:$P</definedName>
    <definedName name="Z_E8B8E0BD_9CB3_4C7D_9BC6_088FDFCB0B45_.wvu.Cols" localSheetId="8" hidden="1">'Sch-5 Dis'!$I:$P</definedName>
    <definedName name="Z_E8B8E0BD_9CB3_4C7D_9BC6_088FDFCB0B45_.wvu.FilterData" localSheetId="4" hidden="1">'Sch-1(A)'!$A$33:$R$271</definedName>
    <definedName name="Z_E8B8E0BD_9CB3_4C7D_9BC6_088FDFCB0B45_.wvu.FilterData" localSheetId="6" hidden="1">'Sch-1(B)'!$A$20:$P$60</definedName>
    <definedName name="Z_E8B8E0BD_9CB3_4C7D_9BC6_088FDFCB0B45_.wvu.FilterData" localSheetId="5" hidden="1">'Sch-1(Disc)'!$A$20:$F$92</definedName>
    <definedName name="Z_E8B8E0BD_9CB3_4C7D_9BC6_088FDFCB0B45_.wvu.PrintArea" localSheetId="15" hidden="1">'Bid Form 2nd Envelope'!$A$1:$F$59</definedName>
    <definedName name="Z_E8B8E0BD_9CB3_4C7D_9BC6_088FDFCB0B45_.wvu.PrintArea" localSheetId="10" hidden="1">Discount!$A$2:$G$42</definedName>
    <definedName name="Z_E8B8E0BD_9CB3_4C7D_9BC6_088FDFCB0B45_.wvu.PrintArea" localSheetId="12" hidden="1">'Entry Tax'!$A$1:$E$16</definedName>
    <definedName name="Z_E8B8E0BD_9CB3_4C7D_9BC6_088FDFCB0B45_.wvu.PrintArea" localSheetId="2" hidden="1">Instructions!$A$1:$C$40</definedName>
    <definedName name="Z_E8B8E0BD_9CB3_4C7D_9BC6_088FDFCB0B45_.wvu.PrintArea" localSheetId="3" hidden="1">'Names of Bidder'!$B$1:$G$28</definedName>
    <definedName name="Z_E8B8E0BD_9CB3_4C7D_9BC6_088FDFCB0B45_.wvu.PrintArea" localSheetId="11" hidden="1">Octroi!$A$1:$E$16</definedName>
    <definedName name="Z_E8B8E0BD_9CB3_4C7D_9BC6_088FDFCB0B45_.wvu.PrintArea" localSheetId="13" hidden="1">'Other Taxes &amp; Duties'!$A$1:$F$16</definedName>
    <definedName name="Z_E8B8E0BD_9CB3_4C7D_9BC6_088FDFCB0B45_.wvu.PrintArea" localSheetId="16" hidden="1">'Q &amp; C'!$A$1:$F$38</definedName>
    <definedName name="Z_E8B8E0BD_9CB3_4C7D_9BC6_088FDFCB0B45_.wvu.PrintArea" localSheetId="4" hidden="1">'Sch-1(A)'!$A$1:$R$281</definedName>
    <definedName name="Z_E8B8E0BD_9CB3_4C7D_9BC6_088FDFCB0B45_.wvu.PrintArea" localSheetId="6" hidden="1">'Sch-1(B)'!$A$1:$P$67</definedName>
    <definedName name="Z_E8B8E0BD_9CB3_4C7D_9BC6_088FDFCB0B45_.wvu.PrintArea" localSheetId="5" hidden="1">'Sch-1(Disc)'!$A$1:$F$98</definedName>
    <definedName name="Z_E8B8E0BD_9CB3_4C7D_9BC6_088FDFCB0B45_.wvu.PrintArea" localSheetId="7" hidden="1">'Sch-2'!$A$1:$E$20</definedName>
    <definedName name="Z_E8B8E0BD_9CB3_4C7D_9BC6_088FDFCB0B45_.wvu.PrintArea" localSheetId="14" hidden="1">'Sch-3'!$A$1:$D$32</definedName>
    <definedName name="Z_E8B8E0BD_9CB3_4C7D_9BC6_088FDFCB0B45_.wvu.PrintArea" localSheetId="9" hidden="1">'Sch-3 After Discount'!$A$1:$D$33</definedName>
    <definedName name="Z_E8B8E0BD_9CB3_4C7D_9BC6_088FDFCB0B45_.wvu.PrintArea" localSheetId="8" hidden="1">'Sch-5 Dis'!$A$1:$E$44</definedName>
    <definedName name="Z_E8B8E0BD_9CB3_4C7D_9BC6_088FDFCB0B45_.wvu.PrintTitles" localSheetId="4" hidden="1">'Sch-1(A)'!$14:$16</definedName>
    <definedName name="Z_E8B8E0BD_9CB3_4C7D_9BC6_088FDFCB0B45_.wvu.PrintTitles" localSheetId="6" hidden="1">'Sch-1(B)'!$14:$16</definedName>
    <definedName name="Z_E8B8E0BD_9CB3_4C7D_9BC6_088FDFCB0B45_.wvu.PrintTitles" localSheetId="5" hidden="1">'Sch-1(Disc)'!$14:$16</definedName>
    <definedName name="Z_E8B8E0BD_9CB3_4C7D_9BC6_088FDFCB0B45_.wvu.PrintTitles" localSheetId="7" hidden="1">'Sch-2'!$3:$13</definedName>
    <definedName name="Z_E8B8E0BD_9CB3_4C7D_9BC6_088FDFCB0B45_.wvu.PrintTitles" localSheetId="14" hidden="1">'Sch-3'!$3:$13</definedName>
    <definedName name="Z_E8B8E0BD_9CB3_4C7D_9BC6_088FDFCB0B45_.wvu.PrintTitles" localSheetId="9" hidden="1">'Sch-3 After Discount'!$3:$13</definedName>
    <definedName name="Z_E8B8E0BD_9CB3_4C7D_9BC6_088FDFCB0B45_.wvu.PrintTitles" localSheetId="8" hidden="1">'Sch-5 Dis'!$3:$13</definedName>
    <definedName name="Z_E8B8E0BD_9CB3_4C7D_9BC6_088FDFCB0B45_.wvu.Rows" localSheetId="1" hidden="1">Cover!$7:$7</definedName>
    <definedName name="Z_E8B8E0BD_9CB3_4C7D_9BC6_088FDFCB0B45_.wvu.Rows" localSheetId="10" hidden="1">Discount!$17:$30</definedName>
    <definedName name="Z_E8B8E0BD_9CB3_4C7D_9BC6_088FDFCB0B45_.wvu.Rows" localSheetId="2" hidden="1">Instructions!$36:$37</definedName>
    <definedName name="Z_E8B8E0BD_9CB3_4C7D_9BC6_088FDFCB0B45_.wvu.Rows" localSheetId="5" hidden="1">'Sch-1(Disc)'!$68:$91</definedName>
    <definedName name="Z_E8B8E0BD_9CB3_4C7D_9BC6_088FDFCB0B45_.wvu.Rows" localSheetId="14" hidden="1">'Sch-3'!$16:$27</definedName>
    <definedName name="Z_E8B8E0BD_9CB3_4C7D_9BC6_088FDFCB0B45_.wvu.Rows" localSheetId="9" hidden="1">'Sch-3 After Discount'!$17:$28</definedName>
    <definedName name="Z_EEE4E2D7_4BFE_4C24_8B93_9FD441A50336_.wvu.Cols" localSheetId="10" hidden="1">Discount!$I:$Q</definedName>
    <definedName name="Z_EEE4E2D7_4BFE_4C24_8B93_9FD441A50336_.wvu.Cols" localSheetId="3" hidden="1">'Names of Bidder'!$L:$L</definedName>
    <definedName name="Z_EEE4E2D7_4BFE_4C24_8B93_9FD441A50336_.wvu.Cols" localSheetId="4" hidden="1">'Sch-1(A)'!$U:$X,'Sch-1(A)'!$AD:$AN</definedName>
    <definedName name="Z_EEE4E2D7_4BFE_4C24_8B93_9FD441A50336_.wvu.Cols" localSheetId="6" hidden="1">'Sch-1(B)'!$S:$V,'Sch-1(B)'!$AB:$AL</definedName>
    <definedName name="Z_EEE4E2D7_4BFE_4C24_8B93_9FD441A50336_.wvu.Cols" localSheetId="5" hidden="1">'Sch-1(Disc)'!$H:$J,'Sch-1(Disc)'!$P:$Z</definedName>
    <definedName name="Z_EEE4E2D7_4BFE_4C24_8B93_9FD441A50336_.wvu.Cols" localSheetId="7" hidden="1">'Sch-2'!$I:$P</definedName>
    <definedName name="Z_EEE4E2D7_4BFE_4C24_8B93_9FD441A50336_.wvu.Cols" localSheetId="8" hidden="1">'Sch-5 Dis'!$I:$P</definedName>
    <definedName name="Z_EEE4E2D7_4BFE_4C24_8B93_9FD441A50336_.wvu.FilterData" localSheetId="4" hidden="1">'Sch-1(A)'!$A$33:$R$271</definedName>
    <definedName name="Z_EEE4E2D7_4BFE_4C24_8B93_9FD441A50336_.wvu.FilterData" localSheetId="6" hidden="1">'Sch-1(B)'!$A$20:$P$60</definedName>
    <definedName name="Z_EEE4E2D7_4BFE_4C24_8B93_9FD441A50336_.wvu.FilterData" localSheetId="5" hidden="1">'Sch-1(Disc)'!$A$20:$F$92</definedName>
    <definedName name="Z_EEE4E2D7_4BFE_4C24_8B93_9FD441A50336_.wvu.PrintArea" localSheetId="15" hidden="1">'Bid Form 2nd Envelope'!$A$1:$F$61</definedName>
    <definedName name="Z_EEE4E2D7_4BFE_4C24_8B93_9FD441A50336_.wvu.PrintArea" localSheetId="10" hidden="1">Discount!$A$2:$G$42</definedName>
    <definedName name="Z_EEE4E2D7_4BFE_4C24_8B93_9FD441A50336_.wvu.PrintArea" localSheetId="12" hidden="1">'Entry Tax'!$A$1:$E$16</definedName>
    <definedName name="Z_EEE4E2D7_4BFE_4C24_8B93_9FD441A50336_.wvu.PrintArea" localSheetId="2" hidden="1">Instructions!$A$1:$C$40</definedName>
    <definedName name="Z_EEE4E2D7_4BFE_4C24_8B93_9FD441A50336_.wvu.PrintArea" localSheetId="3" hidden="1">'Names of Bidder'!$B$1:$E$26</definedName>
    <definedName name="Z_EEE4E2D7_4BFE_4C24_8B93_9FD441A50336_.wvu.PrintArea" localSheetId="11" hidden="1">Octroi!$A$1:$E$16</definedName>
    <definedName name="Z_EEE4E2D7_4BFE_4C24_8B93_9FD441A50336_.wvu.PrintArea" localSheetId="13" hidden="1">'Other Taxes &amp; Duties'!$A$1:$F$16</definedName>
    <definedName name="Z_EEE4E2D7_4BFE_4C24_8B93_9FD441A50336_.wvu.PrintArea" localSheetId="16" hidden="1">'Q &amp; C'!$A$1:$F$38</definedName>
    <definedName name="Z_EEE4E2D7_4BFE_4C24_8B93_9FD441A50336_.wvu.PrintArea" localSheetId="4" hidden="1">'Sch-1(A)'!$A$1:$R$281</definedName>
    <definedName name="Z_EEE4E2D7_4BFE_4C24_8B93_9FD441A50336_.wvu.PrintArea" localSheetId="6" hidden="1">'Sch-1(B)'!$A$1:$P$67</definedName>
    <definedName name="Z_EEE4E2D7_4BFE_4C24_8B93_9FD441A50336_.wvu.PrintArea" localSheetId="5" hidden="1">'Sch-1(Disc)'!$A$1:$F$98</definedName>
    <definedName name="Z_EEE4E2D7_4BFE_4C24_8B93_9FD441A50336_.wvu.PrintArea" localSheetId="7" hidden="1">'Sch-2'!$A$1:$E$20</definedName>
    <definedName name="Z_EEE4E2D7_4BFE_4C24_8B93_9FD441A50336_.wvu.PrintArea" localSheetId="14" hidden="1">'Sch-3'!$A$1:$D$32</definedName>
    <definedName name="Z_EEE4E2D7_4BFE_4C24_8B93_9FD441A50336_.wvu.PrintArea" localSheetId="9" hidden="1">'Sch-3 After Discount'!$A$1:$D$33</definedName>
    <definedName name="Z_EEE4E2D7_4BFE_4C24_8B93_9FD441A50336_.wvu.PrintArea" localSheetId="8" hidden="1">'Sch-5 Dis'!$A$1:$E$44</definedName>
    <definedName name="Z_EEE4E2D7_4BFE_4C24_8B93_9FD441A50336_.wvu.PrintTitles" localSheetId="4" hidden="1">'Sch-1(A)'!$14:$16</definedName>
    <definedName name="Z_EEE4E2D7_4BFE_4C24_8B93_9FD441A50336_.wvu.PrintTitles" localSheetId="6" hidden="1">'Sch-1(B)'!$14:$16</definedName>
    <definedName name="Z_EEE4E2D7_4BFE_4C24_8B93_9FD441A50336_.wvu.PrintTitles" localSheetId="5" hidden="1">'Sch-1(Disc)'!$14:$16</definedName>
    <definedName name="Z_EEE4E2D7_4BFE_4C24_8B93_9FD441A50336_.wvu.PrintTitles" localSheetId="7" hidden="1">'Sch-2'!$3:$13</definedName>
    <definedName name="Z_EEE4E2D7_4BFE_4C24_8B93_9FD441A50336_.wvu.PrintTitles" localSheetId="14" hidden="1">'Sch-3'!$3:$13</definedName>
    <definedName name="Z_EEE4E2D7_4BFE_4C24_8B93_9FD441A50336_.wvu.PrintTitles" localSheetId="9" hidden="1">'Sch-3 After Discount'!$3:$13</definedName>
    <definedName name="Z_EEE4E2D7_4BFE_4C24_8B93_9FD441A50336_.wvu.PrintTitles" localSheetId="8" hidden="1">'Sch-5 Dis'!$3:$13</definedName>
    <definedName name="Z_EEE4E2D7_4BFE_4C24_8B93_9FD441A50336_.wvu.Rows" localSheetId="1" hidden="1">Cover!$7:$7</definedName>
    <definedName name="Z_EEE4E2D7_4BFE_4C24_8B93_9FD441A50336_.wvu.Rows" localSheetId="10" hidden="1">Discount!$29:$30</definedName>
    <definedName name="Z_EEE4E2D7_4BFE_4C24_8B93_9FD441A50336_.wvu.Rows" localSheetId="4" hidden="1">'Sch-1(A)'!#REF!,'Sch-1(A)'!#REF!,'Sch-1(A)'!#REF!,'Sch-1(A)'!#REF!</definedName>
    <definedName name="Z_EEE4E2D7_4BFE_4C24_8B93_9FD441A50336_.wvu.Rows" localSheetId="6" hidden="1">'Sch-1(B)'!#REF!,'Sch-1(B)'!#REF!,'Sch-1(B)'!#REF!,'Sch-1(B)'!#REF!</definedName>
    <definedName name="Z_EEE4E2D7_4BFE_4C24_8B93_9FD441A50336_.wvu.Rows" localSheetId="5" hidden="1">'Sch-1(Disc)'!#REF!,'Sch-1(Disc)'!#REF!,'Sch-1(Disc)'!#REF!,'Sch-1(Disc)'!#REF!</definedName>
    <definedName name="Z_EF8F60CB_82F3_477F_A7D3_94F4C70843DC_.wvu.Cols" localSheetId="15" hidden="1">'Bid Form 2nd Envelope'!$Y:$AN</definedName>
    <definedName name="Z_EF8F60CB_82F3_477F_A7D3_94F4C70843DC_.wvu.Cols" localSheetId="10" hidden="1">Discount!$I:$N</definedName>
    <definedName name="Z_EF8F60CB_82F3_477F_A7D3_94F4C70843DC_.wvu.Cols" localSheetId="3" hidden="1">'Names of Bidder'!$L:$L</definedName>
    <definedName name="Z_EF8F60CB_82F3_477F_A7D3_94F4C70843DC_.wvu.Cols" localSheetId="4" hidden="1">'Sch-1(A)'!$S:$Y,'Sch-1(A)'!$AD:$AN</definedName>
    <definedName name="Z_EF8F60CB_82F3_477F_A7D3_94F4C70843DC_.wvu.Cols" localSheetId="6" hidden="1">'Sch-1(B)'!$Q:$W,'Sch-1(B)'!$AB:$AL</definedName>
    <definedName name="Z_EF8F60CB_82F3_477F_A7D3_94F4C70843DC_.wvu.Cols" localSheetId="5" hidden="1">'Sch-1(Disc)'!$I:$I,'Sch-1(Disc)'!$P:$Z</definedName>
    <definedName name="Z_EF8F60CB_82F3_477F_A7D3_94F4C70843DC_.wvu.Cols" localSheetId="7" hidden="1">'Sch-2'!$I:$P</definedName>
    <definedName name="Z_EF8F60CB_82F3_477F_A7D3_94F4C70843DC_.wvu.Cols" localSheetId="8" hidden="1">'Sch-5 Dis'!$I:$P</definedName>
    <definedName name="Z_EF8F60CB_82F3_477F_A7D3_94F4C70843DC_.wvu.FilterData" localSheetId="4" hidden="1">'Sch-1(A)'!$A$33:$R$271</definedName>
    <definedName name="Z_EF8F60CB_82F3_477F_A7D3_94F4C70843DC_.wvu.FilterData" localSheetId="6" hidden="1">'Sch-1(B)'!$A$20:$P$60</definedName>
    <definedName name="Z_EF8F60CB_82F3_477F_A7D3_94F4C70843DC_.wvu.FilterData" localSheetId="5" hidden="1">'Sch-1(Disc)'!$A$20:$F$92</definedName>
    <definedName name="Z_EF8F60CB_82F3_477F_A7D3_94F4C70843DC_.wvu.PrintArea" localSheetId="15" hidden="1">'Bid Form 2nd Envelope'!$A$1:$F$59</definedName>
    <definedName name="Z_EF8F60CB_82F3_477F_A7D3_94F4C70843DC_.wvu.PrintArea" localSheetId="10" hidden="1">Discount!$A$2:$G$42</definedName>
    <definedName name="Z_EF8F60CB_82F3_477F_A7D3_94F4C70843DC_.wvu.PrintArea" localSheetId="12" hidden="1">'Entry Tax'!$A$1:$E$16</definedName>
    <definedName name="Z_EF8F60CB_82F3_477F_A7D3_94F4C70843DC_.wvu.PrintArea" localSheetId="2" hidden="1">Instructions!$A$1:$C$40</definedName>
    <definedName name="Z_EF8F60CB_82F3_477F_A7D3_94F4C70843DC_.wvu.PrintArea" localSheetId="3" hidden="1">'Names of Bidder'!$B$1:$G$28</definedName>
    <definedName name="Z_EF8F60CB_82F3_477F_A7D3_94F4C70843DC_.wvu.PrintArea" localSheetId="11" hidden="1">Octroi!$A$1:$E$16</definedName>
    <definedName name="Z_EF8F60CB_82F3_477F_A7D3_94F4C70843DC_.wvu.PrintArea" localSheetId="13" hidden="1">'Other Taxes &amp; Duties'!$A$1:$F$16</definedName>
    <definedName name="Z_EF8F60CB_82F3_477F_A7D3_94F4C70843DC_.wvu.PrintArea" localSheetId="16" hidden="1">'Q &amp; C'!$A$1:$F$38</definedName>
    <definedName name="Z_EF8F60CB_82F3_477F_A7D3_94F4C70843DC_.wvu.PrintArea" localSheetId="4" hidden="1">'Sch-1(A)'!$A$1:$R$281</definedName>
    <definedName name="Z_EF8F60CB_82F3_477F_A7D3_94F4C70843DC_.wvu.PrintArea" localSheetId="6" hidden="1">'Sch-1(B)'!$A$1:$P$67</definedName>
    <definedName name="Z_EF8F60CB_82F3_477F_A7D3_94F4C70843DC_.wvu.PrintArea" localSheetId="5" hidden="1">'Sch-1(Disc)'!$A$1:$F$98</definedName>
    <definedName name="Z_EF8F60CB_82F3_477F_A7D3_94F4C70843DC_.wvu.PrintArea" localSheetId="7" hidden="1">'Sch-2'!$A$1:$E$20</definedName>
    <definedName name="Z_EF8F60CB_82F3_477F_A7D3_94F4C70843DC_.wvu.PrintArea" localSheetId="14" hidden="1">'Sch-3'!$A$1:$D$32</definedName>
    <definedName name="Z_EF8F60CB_82F3_477F_A7D3_94F4C70843DC_.wvu.PrintArea" localSheetId="9" hidden="1">'Sch-3 After Discount'!$A$1:$D$33</definedName>
    <definedName name="Z_EF8F60CB_82F3_477F_A7D3_94F4C70843DC_.wvu.PrintArea" localSheetId="8" hidden="1">'Sch-5 Dis'!$A$1:$E$44</definedName>
    <definedName name="Z_EF8F60CB_82F3_477F_A7D3_94F4C70843DC_.wvu.PrintTitles" localSheetId="4" hidden="1">'Sch-1(A)'!$17:$18</definedName>
    <definedName name="Z_EF8F60CB_82F3_477F_A7D3_94F4C70843DC_.wvu.PrintTitles" localSheetId="6" hidden="1">'Sch-1(B)'!$17:$18</definedName>
    <definedName name="Z_EF8F60CB_82F3_477F_A7D3_94F4C70843DC_.wvu.PrintTitles" localSheetId="5" hidden="1">'Sch-1(Disc)'!$14:$16</definedName>
    <definedName name="Z_EF8F60CB_82F3_477F_A7D3_94F4C70843DC_.wvu.PrintTitles" localSheetId="7" hidden="1">'Sch-2'!$3:$13</definedName>
    <definedName name="Z_EF8F60CB_82F3_477F_A7D3_94F4C70843DC_.wvu.PrintTitles" localSheetId="14" hidden="1">'Sch-3'!$3:$13</definedName>
    <definedName name="Z_EF8F60CB_82F3_477F_A7D3_94F4C70843DC_.wvu.PrintTitles" localSheetId="9" hidden="1">'Sch-3 After Discount'!$3:$13</definedName>
    <definedName name="Z_EF8F60CB_82F3_477F_A7D3_94F4C70843DC_.wvu.PrintTitles" localSheetId="8" hidden="1">'Sch-5 Dis'!$3:$13</definedName>
    <definedName name="Z_EF8F60CB_82F3_477F_A7D3_94F4C70843DC_.wvu.Rows" localSheetId="1" hidden="1">Cover!$7:$7</definedName>
    <definedName name="Z_EF8F60CB_82F3_477F_A7D3_94F4C70843DC_.wvu.Rows" localSheetId="10" hidden="1">Discount!$17:$30,Discount!$32:$32</definedName>
    <definedName name="Z_EF8F60CB_82F3_477F_A7D3_94F4C70843DC_.wvu.Rows" localSheetId="2" hidden="1">Instructions!$36:$37</definedName>
    <definedName name="Z_EF8F60CB_82F3_477F_A7D3_94F4C70843DC_.wvu.Rows" localSheetId="4" hidden="1">'Sch-1(A)'!$2:$2,'Sch-1(A)'!$12:$12,'Sch-1(A)'!$14:$15,'Sch-1(A)'!#REF!</definedName>
    <definedName name="Z_EF8F60CB_82F3_477F_A7D3_94F4C70843DC_.wvu.Rows" localSheetId="6" hidden="1">'Sch-1(B)'!$2:$2,'Sch-1(B)'!$12:$12,'Sch-1(B)'!$14:$15,'Sch-1(B)'!#REF!</definedName>
    <definedName name="Z_EF8F60CB_82F3_477F_A7D3_94F4C70843DC_.wvu.Rows" localSheetId="5" hidden="1">'Sch-1(Disc)'!$68:$91</definedName>
    <definedName name="Z_EF8F60CB_82F3_477F_A7D3_94F4C70843DC_.wvu.Rows" localSheetId="14" hidden="1">'Sch-3'!$16:$27</definedName>
    <definedName name="Z_EF8F60CB_82F3_477F_A7D3_94F4C70843DC_.wvu.Rows" localSheetId="9" hidden="1">'Sch-3 After Discount'!$17:$28</definedName>
    <definedName name="Z_F51A1875_E3DE_4601_ADCE_E0FEEC04A5F8_.wvu.PrintArea" localSheetId="2" hidden="1">Instructions!$A$1:$C$40</definedName>
    <definedName name="Z_FC366365_2136_48B2_A9F6_DEB708B66B93_.wvu.Cols" localSheetId="15" hidden="1">'Bid Form 2nd Envelope'!$Y:$AN</definedName>
    <definedName name="Z_FC366365_2136_48B2_A9F6_DEB708B66B93_.wvu.Cols" localSheetId="10" hidden="1">Discount!$I:$N</definedName>
    <definedName name="Z_FC366365_2136_48B2_A9F6_DEB708B66B93_.wvu.Cols" localSheetId="3" hidden="1">'Names of Bidder'!$L:$L</definedName>
    <definedName name="Z_FC366365_2136_48B2_A9F6_DEB708B66B93_.wvu.Cols" localSheetId="4" hidden="1">'Sch-1(A)'!$S:$Y,'Sch-1(A)'!$AD:$AN</definedName>
    <definedName name="Z_FC366365_2136_48B2_A9F6_DEB708B66B93_.wvu.Cols" localSheetId="6" hidden="1">'Sch-1(B)'!$Q:$W,'Sch-1(B)'!$AB:$AL</definedName>
    <definedName name="Z_FC366365_2136_48B2_A9F6_DEB708B66B93_.wvu.Cols" localSheetId="5" hidden="1">'Sch-1(Disc)'!$I:$I,'Sch-1(Disc)'!$P:$Z</definedName>
    <definedName name="Z_FC366365_2136_48B2_A9F6_DEB708B66B93_.wvu.Cols" localSheetId="7" hidden="1">'Sch-2'!$I:$P</definedName>
    <definedName name="Z_FC366365_2136_48B2_A9F6_DEB708B66B93_.wvu.Cols" localSheetId="8" hidden="1">'Sch-5 Dis'!$I:$P</definedName>
    <definedName name="Z_FC366365_2136_48B2_A9F6_DEB708B66B93_.wvu.FilterData" localSheetId="4" hidden="1">'Sch-1(A)'!$A$33:$R$271</definedName>
    <definedName name="Z_FC366365_2136_48B2_A9F6_DEB708B66B93_.wvu.FilterData" localSheetId="6" hidden="1">'Sch-1(B)'!$A$20:$P$60</definedName>
    <definedName name="Z_FC366365_2136_48B2_A9F6_DEB708B66B93_.wvu.FilterData" localSheetId="5" hidden="1">'Sch-1(Disc)'!$A$20:$F$92</definedName>
    <definedName name="Z_FC366365_2136_48B2_A9F6_DEB708B66B93_.wvu.PrintArea" localSheetId="15" hidden="1">'Bid Form 2nd Envelope'!$A$1:$F$59</definedName>
    <definedName name="Z_FC366365_2136_48B2_A9F6_DEB708B66B93_.wvu.PrintArea" localSheetId="10" hidden="1">Discount!$A$2:$G$42</definedName>
    <definedName name="Z_FC366365_2136_48B2_A9F6_DEB708B66B93_.wvu.PrintArea" localSheetId="12" hidden="1">'Entry Tax'!$A$1:$E$16</definedName>
    <definedName name="Z_FC366365_2136_48B2_A9F6_DEB708B66B93_.wvu.PrintArea" localSheetId="2" hidden="1">Instructions!$A$1:$C$40</definedName>
    <definedName name="Z_FC366365_2136_48B2_A9F6_DEB708B66B93_.wvu.PrintArea" localSheetId="3" hidden="1">'Names of Bidder'!$B$1:$G$28</definedName>
    <definedName name="Z_FC366365_2136_48B2_A9F6_DEB708B66B93_.wvu.PrintArea" localSheetId="11" hidden="1">Octroi!$A$1:$E$16</definedName>
    <definedName name="Z_FC366365_2136_48B2_A9F6_DEB708B66B93_.wvu.PrintArea" localSheetId="13" hidden="1">'Other Taxes &amp; Duties'!$A$1:$F$16</definedName>
    <definedName name="Z_FC366365_2136_48B2_A9F6_DEB708B66B93_.wvu.PrintArea" localSheetId="16" hidden="1">'Q &amp; C'!$A$1:$F$38</definedName>
    <definedName name="Z_FC366365_2136_48B2_A9F6_DEB708B66B93_.wvu.PrintArea" localSheetId="4" hidden="1">'Sch-1(A)'!$A$1:$R$281</definedName>
    <definedName name="Z_FC366365_2136_48B2_A9F6_DEB708B66B93_.wvu.PrintArea" localSheetId="6" hidden="1">'Sch-1(B)'!$A$1:$P$67</definedName>
    <definedName name="Z_FC366365_2136_48B2_A9F6_DEB708B66B93_.wvu.PrintArea" localSheetId="5" hidden="1">'Sch-1(Disc)'!$A$1:$F$98</definedName>
    <definedName name="Z_FC366365_2136_48B2_A9F6_DEB708B66B93_.wvu.PrintArea" localSheetId="7" hidden="1">'Sch-2'!$A$1:$E$20</definedName>
    <definedName name="Z_FC366365_2136_48B2_A9F6_DEB708B66B93_.wvu.PrintArea" localSheetId="14" hidden="1">'Sch-3'!$A$1:$D$32</definedName>
    <definedName name="Z_FC366365_2136_48B2_A9F6_DEB708B66B93_.wvu.PrintArea" localSheetId="9" hidden="1">'Sch-3 After Discount'!$A$1:$D$33</definedName>
    <definedName name="Z_FC366365_2136_48B2_A9F6_DEB708B66B93_.wvu.PrintArea" localSheetId="8" hidden="1">'Sch-5 Dis'!$A$1:$E$44</definedName>
    <definedName name="Z_FC366365_2136_48B2_A9F6_DEB708B66B93_.wvu.PrintTitles" localSheetId="4" hidden="1">'Sch-1(A)'!$17:$18</definedName>
    <definedName name="Z_FC366365_2136_48B2_A9F6_DEB708B66B93_.wvu.PrintTitles" localSheetId="6" hidden="1">'Sch-1(B)'!$17:$18</definedName>
    <definedName name="Z_FC366365_2136_48B2_A9F6_DEB708B66B93_.wvu.PrintTitles" localSheetId="5" hidden="1">'Sch-1(Disc)'!$14:$16</definedName>
    <definedName name="Z_FC366365_2136_48B2_A9F6_DEB708B66B93_.wvu.PrintTitles" localSheetId="7" hidden="1">'Sch-2'!$3:$13</definedName>
    <definedName name="Z_FC366365_2136_48B2_A9F6_DEB708B66B93_.wvu.PrintTitles" localSheetId="14" hidden="1">'Sch-3'!$3:$13</definedName>
    <definedName name="Z_FC366365_2136_48B2_A9F6_DEB708B66B93_.wvu.PrintTitles" localSheetId="9" hidden="1">'Sch-3 After Discount'!$3:$13</definedName>
    <definedName name="Z_FC366365_2136_48B2_A9F6_DEB708B66B93_.wvu.PrintTitles" localSheetId="8" hidden="1">'Sch-5 Dis'!$3:$13</definedName>
    <definedName name="Z_FC366365_2136_48B2_A9F6_DEB708B66B93_.wvu.Rows" localSheetId="1" hidden="1">Cover!$7:$7</definedName>
    <definedName name="Z_FC366365_2136_48B2_A9F6_DEB708B66B93_.wvu.Rows" localSheetId="10" hidden="1">Discount!$17:$30,Discount!$32:$32</definedName>
    <definedName name="Z_FC366365_2136_48B2_A9F6_DEB708B66B93_.wvu.Rows" localSheetId="2" hidden="1">Instructions!$36:$37</definedName>
    <definedName name="Z_FC366365_2136_48B2_A9F6_DEB708B66B93_.wvu.Rows" localSheetId="4" hidden="1">'Sch-1(A)'!$2:$2,'Sch-1(A)'!$12:$12,'Sch-1(A)'!$14:$15,'Sch-1(A)'!#REF!</definedName>
    <definedName name="Z_FC366365_2136_48B2_A9F6_DEB708B66B93_.wvu.Rows" localSheetId="6" hidden="1">'Sch-1(B)'!$2:$2,'Sch-1(B)'!$12:$12,'Sch-1(B)'!$14:$15,'Sch-1(B)'!#REF!</definedName>
    <definedName name="Z_FC366365_2136_48B2_A9F6_DEB708B66B93_.wvu.Rows" localSheetId="5" hidden="1">'Sch-1(Disc)'!$68:$91</definedName>
    <definedName name="Z_FC366365_2136_48B2_A9F6_DEB708B66B93_.wvu.Rows" localSheetId="14" hidden="1">'Sch-3'!$16:$27</definedName>
    <definedName name="Z_FC366365_2136_48B2_A9F6_DEB708B66B93_.wvu.Rows" localSheetId="9" hidden="1">'Sch-3 After Discount'!$17:$28</definedName>
    <definedName name="Z_FCAAE906_744B_4580_8002_466CC408DAC9_.wvu.Cols" localSheetId="15" hidden="1">'Bid Form 2nd Envelope'!$Y:$AN</definedName>
    <definedName name="Z_FCAAE906_744B_4580_8002_466CC408DAC9_.wvu.Cols" localSheetId="10" hidden="1">Discount!$I:$N</definedName>
    <definedName name="Z_FCAAE906_744B_4580_8002_466CC408DAC9_.wvu.Cols" localSheetId="3" hidden="1">'Names of Bidder'!$L:$L</definedName>
    <definedName name="Z_FCAAE906_744B_4580_8002_466CC408DAC9_.wvu.Cols" localSheetId="4" hidden="1">'Sch-1(A)'!$S:$X,'Sch-1(A)'!$AD:$AN</definedName>
    <definedName name="Z_FCAAE906_744B_4580_8002_466CC408DAC9_.wvu.Cols" localSheetId="6" hidden="1">'Sch-1(B)'!$Q:$V,'Sch-1(B)'!$AB:$AL</definedName>
    <definedName name="Z_FCAAE906_744B_4580_8002_466CC408DAC9_.wvu.Cols" localSheetId="5" hidden="1">'Sch-1(Disc)'!$I:$I,'Sch-1(Disc)'!$P:$Z</definedName>
    <definedName name="Z_FCAAE906_744B_4580_8002_466CC408DAC9_.wvu.Cols" localSheetId="7" hidden="1">'Sch-2'!$I:$P</definedName>
    <definedName name="Z_FCAAE906_744B_4580_8002_466CC408DAC9_.wvu.Cols" localSheetId="8" hidden="1">'Sch-5 Dis'!$I:$P</definedName>
    <definedName name="Z_FCAAE906_744B_4580_8002_466CC408DAC9_.wvu.FilterData" localSheetId="4" hidden="1">'Sch-1(A)'!$A$33:$R$271</definedName>
    <definedName name="Z_FCAAE906_744B_4580_8002_466CC408DAC9_.wvu.FilterData" localSheetId="6" hidden="1">'Sch-1(B)'!$A$20:$P$60</definedName>
    <definedName name="Z_FCAAE906_744B_4580_8002_466CC408DAC9_.wvu.FilterData" localSheetId="5" hidden="1">'Sch-1(Disc)'!$A$20:$F$92</definedName>
    <definedName name="Z_FCAAE906_744B_4580_8002_466CC408DAC9_.wvu.PrintArea" localSheetId="15" hidden="1">'Bid Form 2nd Envelope'!$A$1:$F$59</definedName>
    <definedName name="Z_FCAAE906_744B_4580_8002_466CC408DAC9_.wvu.PrintArea" localSheetId="10" hidden="1">Discount!$A$2:$G$42</definedName>
    <definedName name="Z_FCAAE906_744B_4580_8002_466CC408DAC9_.wvu.PrintArea" localSheetId="12" hidden="1">'Entry Tax'!$A$1:$E$16</definedName>
    <definedName name="Z_FCAAE906_744B_4580_8002_466CC408DAC9_.wvu.PrintArea" localSheetId="2" hidden="1">Instructions!$A$1:$C$40</definedName>
    <definedName name="Z_FCAAE906_744B_4580_8002_466CC408DAC9_.wvu.PrintArea" localSheetId="3" hidden="1">'Names of Bidder'!$B$1:$G$28</definedName>
    <definedName name="Z_FCAAE906_744B_4580_8002_466CC408DAC9_.wvu.PrintArea" localSheetId="11" hidden="1">Octroi!$A$1:$E$16</definedName>
    <definedName name="Z_FCAAE906_744B_4580_8002_466CC408DAC9_.wvu.PrintArea" localSheetId="13" hidden="1">'Other Taxes &amp; Duties'!$A$1:$F$16</definedName>
    <definedName name="Z_FCAAE906_744B_4580_8002_466CC408DAC9_.wvu.PrintArea" localSheetId="16" hidden="1">'Q &amp; C'!$A$1:$F$38</definedName>
    <definedName name="Z_FCAAE906_744B_4580_8002_466CC408DAC9_.wvu.PrintArea" localSheetId="4" hidden="1">'Sch-1(A)'!$A$1:$R$281</definedName>
    <definedName name="Z_FCAAE906_744B_4580_8002_466CC408DAC9_.wvu.PrintArea" localSheetId="6" hidden="1">'Sch-1(B)'!$A$1:$P$67</definedName>
    <definedName name="Z_FCAAE906_744B_4580_8002_466CC408DAC9_.wvu.PrintArea" localSheetId="5" hidden="1">'Sch-1(Disc)'!$A$1:$F$98</definedName>
    <definedName name="Z_FCAAE906_744B_4580_8002_466CC408DAC9_.wvu.PrintArea" localSheetId="7" hidden="1">'Sch-2'!$A$1:$E$20</definedName>
    <definedName name="Z_FCAAE906_744B_4580_8002_466CC408DAC9_.wvu.PrintArea" localSheetId="14" hidden="1">'Sch-3'!$A$1:$D$32</definedName>
    <definedName name="Z_FCAAE906_744B_4580_8002_466CC408DAC9_.wvu.PrintArea" localSheetId="9" hidden="1">'Sch-3 After Discount'!$A$1:$D$33</definedName>
    <definedName name="Z_FCAAE906_744B_4580_8002_466CC408DAC9_.wvu.PrintArea" localSheetId="8" hidden="1">'Sch-5 Dis'!$A$1:$E$44</definedName>
    <definedName name="Z_FCAAE906_744B_4580_8002_466CC408DAC9_.wvu.PrintTitles" localSheetId="4" hidden="1">'Sch-1(A)'!$17:$18</definedName>
    <definedName name="Z_FCAAE906_744B_4580_8002_466CC408DAC9_.wvu.PrintTitles" localSheetId="6" hidden="1">'Sch-1(B)'!$17:$18</definedName>
    <definedName name="Z_FCAAE906_744B_4580_8002_466CC408DAC9_.wvu.PrintTitles" localSheetId="5" hidden="1">'Sch-1(Disc)'!$14:$16</definedName>
    <definedName name="Z_FCAAE906_744B_4580_8002_466CC408DAC9_.wvu.PrintTitles" localSheetId="7" hidden="1">'Sch-2'!$3:$13</definedName>
    <definedName name="Z_FCAAE906_744B_4580_8002_466CC408DAC9_.wvu.PrintTitles" localSheetId="14" hidden="1">'Sch-3'!$3:$13</definedName>
    <definedName name="Z_FCAAE906_744B_4580_8002_466CC408DAC9_.wvu.PrintTitles" localSheetId="9" hidden="1">'Sch-3 After Discount'!$3:$13</definedName>
    <definedName name="Z_FCAAE906_744B_4580_8002_466CC408DAC9_.wvu.PrintTitles" localSheetId="8" hidden="1">'Sch-5 Dis'!$3:$13</definedName>
    <definedName name="Z_FCAAE906_744B_4580_8002_466CC408DAC9_.wvu.Rows" localSheetId="1" hidden="1">Cover!$7:$7</definedName>
    <definedName name="Z_FCAAE906_744B_4580_8002_466CC408DAC9_.wvu.Rows" localSheetId="10" hidden="1">Discount!$17:$30,Discount!$32:$32</definedName>
    <definedName name="Z_FCAAE906_744B_4580_8002_466CC408DAC9_.wvu.Rows" localSheetId="2" hidden="1">Instructions!$36:$37</definedName>
    <definedName name="Z_FCAAE906_744B_4580_8002_466CC408DAC9_.wvu.Rows" localSheetId="4" hidden="1">'Sch-1(A)'!$2:$2,'Sch-1(A)'!$12:$12,'Sch-1(A)'!$14:$15</definedName>
    <definedName name="Z_FCAAE906_744B_4580_8002_466CC408DAC9_.wvu.Rows" localSheetId="6" hidden="1">'Sch-1(B)'!$2:$2,'Sch-1(B)'!$12:$12,'Sch-1(B)'!$14:$15</definedName>
    <definedName name="Z_FCAAE906_744B_4580_8002_466CC408DAC9_.wvu.Rows" localSheetId="5" hidden="1">'Sch-1(Disc)'!$68:$91</definedName>
    <definedName name="Z_FCAAE906_744B_4580_8002_466CC408DAC9_.wvu.Rows" localSheetId="14" hidden="1">'Sch-3'!$16:$27</definedName>
    <definedName name="Z_FCAAE906_744B_4580_8002_466CC408DAC9_.wvu.Rows" localSheetId="9" hidden="1">'Sch-3 After Discount'!$17:$28</definedName>
    <definedName name="Z_FD7F7BE1_8CB1_460B_98AB_D33E15FD14E6_.wvu.Cols" localSheetId="15" hidden="1">'Bid Form 2nd Envelope'!$Y:$AM</definedName>
    <definedName name="Z_FD7F7BE1_8CB1_460B_98AB_D33E15FD14E6_.wvu.Cols" localSheetId="10" hidden="1">Discount!$I:$O</definedName>
    <definedName name="Z_FD7F7BE1_8CB1_460B_98AB_D33E15FD14E6_.wvu.Cols" localSheetId="3" hidden="1">'Names of Bidder'!$L:$L</definedName>
    <definedName name="Z_FD7F7BE1_8CB1_460B_98AB_D33E15FD14E6_.wvu.Cols" localSheetId="4" hidden="1">'Sch-1(A)'!$AD:$AN</definedName>
    <definedName name="Z_FD7F7BE1_8CB1_460B_98AB_D33E15FD14E6_.wvu.Cols" localSheetId="6" hidden="1">'Sch-1(B)'!$AB:$AL</definedName>
    <definedName name="Z_FD7F7BE1_8CB1_460B_98AB_D33E15FD14E6_.wvu.Cols" localSheetId="5" hidden="1">'Sch-1(Disc)'!$I:$I,'Sch-1(Disc)'!$P:$Z</definedName>
    <definedName name="Z_FD7F7BE1_8CB1_460B_98AB_D33E15FD14E6_.wvu.Cols" localSheetId="7" hidden="1">'Sch-2'!$I:$P</definedName>
    <definedName name="Z_FD7F7BE1_8CB1_460B_98AB_D33E15FD14E6_.wvu.Cols" localSheetId="8" hidden="1">'Sch-5 Dis'!$I:$P</definedName>
    <definedName name="Z_FD7F7BE1_8CB1_460B_98AB_D33E15FD14E6_.wvu.FilterData" localSheetId="4" hidden="1">'Sch-1(A)'!$A$33:$R$271</definedName>
    <definedName name="Z_FD7F7BE1_8CB1_460B_98AB_D33E15FD14E6_.wvu.FilterData" localSheetId="6" hidden="1">'Sch-1(B)'!$A$20:$P$60</definedName>
    <definedName name="Z_FD7F7BE1_8CB1_460B_98AB_D33E15FD14E6_.wvu.FilterData" localSheetId="5" hidden="1">'Sch-1(Disc)'!$A$20:$F$92</definedName>
    <definedName name="Z_FD7F7BE1_8CB1_460B_98AB_D33E15FD14E6_.wvu.PrintArea" localSheetId="15" hidden="1">'Bid Form 2nd Envelope'!$A$1:$F$59</definedName>
    <definedName name="Z_FD7F7BE1_8CB1_460B_98AB_D33E15FD14E6_.wvu.PrintArea" localSheetId="10" hidden="1">Discount!$A$2:$G$42</definedName>
    <definedName name="Z_FD7F7BE1_8CB1_460B_98AB_D33E15FD14E6_.wvu.PrintArea" localSheetId="12" hidden="1">'Entry Tax'!$A$1:$E$16</definedName>
    <definedName name="Z_FD7F7BE1_8CB1_460B_98AB_D33E15FD14E6_.wvu.PrintArea" localSheetId="2" hidden="1">Instructions!$A$1:$C$40</definedName>
    <definedName name="Z_FD7F7BE1_8CB1_460B_98AB_D33E15FD14E6_.wvu.PrintArea" localSheetId="3" hidden="1">'Names of Bidder'!$B$1:$G$28</definedName>
    <definedName name="Z_FD7F7BE1_8CB1_460B_98AB_D33E15FD14E6_.wvu.PrintArea" localSheetId="11" hidden="1">Octroi!$A$1:$E$16</definedName>
    <definedName name="Z_FD7F7BE1_8CB1_460B_98AB_D33E15FD14E6_.wvu.PrintArea" localSheetId="13" hidden="1">'Other Taxes &amp; Duties'!$A$1:$F$16</definedName>
    <definedName name="Z_FD7F7BE1_8CB1_460B_98AB_D33E15FD14E6_.wvu.PrintArea" localSheetId="16" hidden="1">'Q &amp; C'!$A$1:$F$38</definedName>
    <definedName name="Z_FD7F7BE1_8CB1_460B_98AB_D33E15FD14E6_.wvu.PrintArea" localSheetId="4" hidden="1">'Sch-1(A)'!$A$1:$R$281</definedName>
    <definedName name="Z_FD7F7BE1_8CB1_460B_98AB_D33E15FD14E6_.wvu.PrintArea" localSheetId="6" hidden="1">'Sch-1(B)'!$A$1:$P$67</definedName>
    <definedName name="Z_FD7F7BE1_8CB1_460B_98AB_D33E15FD14E6_.wvu.PrintArea" localSheetId="5" hidden="1">'Sch-1(Disc)'!$A$1:$F$98</definedName>
    <definedName name="Z_FD7F7BE1_8CB1_460B_98AB_D33E15FD14E6_.wvu.PrintArea" localSheetId="7" hidden="1">'Sch-2'!$A$1:$E$20</definedName>
    <definedName name="Z_FD7F7BE1_8CB1_460B_98AB_D33E15FD14E6_.wvu.PrintArea" localSheetId="14" hidden="1">'Sch-3'!$A$1:$D$32</definedName>
    <definedName name="Z_FD7F7BE1_8CB1_460B_98AB_D33E15FD14E6_.wvu.PrintArea" localSheetId="9" hidden="1">'Sch-3 After Discount'!$A$1:$D$33</definedName>
    <definedName name="Z_FD7F7BE1_8CB1_460B_98AB_D33E15FD14E6_.wvu.PrintArea" localSheetId="8" hidden="1">'Sch-5 Dis'!$A$1:$E$44</definedName>
    <definedName name="Z_FD7F7BE1_8CB1_460B_98AB_D33E15FD14E6_.wvu.PrintTitles" localSheetId="4" hidden="1">'Sch-1(A)'!$14:$16</definedName>
    <definedName name="Z_FD7F7BE1_8CB1_460B_98AB_D33E15FD14E6_.wvu.PrintTitles" localSheetId="6" hidden="1">'Sch-1(B)'!$14:$16</definedName>
    <definedName name="Z_FD7F7BE1_8CB1_460B_98AB_D33E15FD14E6_.wvu.PrintTitles" localSheetId="5" hidden="1">'Sch-1(Disc)'!$14:$16</definedName>
    <definedName name="Z_FD7F7BE1_8CB1_460B_98AB_D33E15FD14E6_.wvu.PrintTitles" localSheetId="7" hidden="1">'Sch-2'!$3:$13</definedName>
    <definedName name="Z_FD7F7BE1_8CB1_460B_98AB_D33E15FD14E6_.wvu.PrintTitles" localSheetId="14" hidden="1">'Sch-3'!$3:$13</definedName>
    <definedName name="Z_FD7F7BE1_8CB1_460B_98AB_D33E15FD14E6_.wvu.PrintTitles" localSheetId="9" hidden="1">'Sch-3 After Discount'!$3:$13</definedName>
    <definedName name="Z_FD7F7BE1_8CB1_460B_98AB_D33E15FD14E6_.wvu.PrintTitles" localSheetId="8" hidden="1">'Sch-5 Dis'!$3:$13</definedName>
    <definedName name="Z_FD7F7BE1_8CB1_460B_98AB_D33E15FD14E6_.wvu.Rows" localSheetId="1" hidden="1">Cover!$7:$7</definedName>
    <definedName name="Z_FD7F7BE1_8CB1_460B_98AB_D33E15FD14E6_.wvu.Rows" localSheetId="10" hidden="1">Discount!$17:$30</definedName>
    <definedName name="Z_FD7F7BE1_8CB1_460B_98AB_D33E15FD14E6_.wvu.Rows" localSheetId="2" hidden="1">Instructions!$36:$37</definedName>
    <definedName name="Z_FD7F7BE1_8CB1_460B_98AB_D33E15FD14E6_.wvu.Rows" localSheetId="4" hidden="1">'Sch-1(A)'!#REF!,'Sch-1(A)'!#REF!</definedName>
    <definedName name="Z_FD7F7BE1_8CB1_460B_98AB_D33E15FD14E6_.wvu.Rows" localSheetId="6" hidden="1">'Sch-1(B)'!#REF!,'Sch-1(B)'!#REF!</definedName>
    <definedName name="Z_FD7F7BE1_8CB1_460B_98AB_D33E15FD14E6_.wvu.Rows" localSheetId="5" hidden="1">'Sch-1(Disc)'!$68:$91</definedName>
    <definedName name="Z_FD7F7BE1_8CB1_460B_98AB_D33E15FD14E6_.wvu.Rows" localSheetId="14" hidden="1">'Sch-3'!$16:$27</definedName>
    <definedName name="Z_FD7F7BE1_8CB1_460B_98AB_D33E15FD14E6_.wvu.Rows" localSheetId="9" hidden="1">'Sch-3 After Discount'!$17:$28</definedName>
  </definedNames>
  <calcPr calcId="181029"/>
  <customWorkbookViews>
    <customWorkbookView name="SAMRAT JAIN {सम्राट जैन} - Personal View" guid="{93F2FEDA-AB07-4652-9895-BE34975CD6CE}" mergeInterval="0" personalView="1" maximized="1" xWindow="-8" yWindow="-8" windowWidth="1936" windowHeight="1048" tabRatio="617" activeSheetId="15"/>
    <customWorkbookView name="Samrat Jain {Samrat Jain} - Personal View" guid="{D4DE57C7-E521-4428-80BD-545B19793C78}" mergeInterval="0" personalView="1" maximized="1" xWindow="-8" yWindow="-8" windowWidth="1936" windowHeight="1056" tabRatio="617" activeSheetId="2" showComments="commIndAndComment"/>
    <customWorkbookView name="Rahul {Rahul} - Personal View" guid="{427AF4ED-2BDF-478F-9F0A-595838FA0EC8}" mergeInterval="0" personalView="1" maximized="1" windowWidth="1916" windowHeight="774" tabRatio="704" activeSheetId="9"/>
    <customWorkbookView name="Kapil Mandil {कपिल मंडिल} - Personal View" guid="{EF8F60CB-82F3-477F-A7D3-94F4C70843DC}" mergeInterval="0" personalView="1" maximized="1" windowWidth="1916" windowHeight="803" tabRatio="704" activeSheetId="11"/>
    <customWorkbookView name="60002749 - Personal View" guid="{9658319F-66FC-48F8-AB8A-302F6F77BA10}" mergeInterval="0" personalView="1" maximized="1" xWindow="1" yWindow="1" windowWidth="1366" windowHeight="538" tabRatio="759" activeSheetId="9"/>
    <customWorkbookView name="Jasminder Singh Bhatia {जसमिंदर सिंह भाटिया} - Personal View" guid="{D4A148BB-8D25-43B9-8797-A9D3AE767B49}" mergeInterval="0" personalView="1" maximized="1" windowWidth="1596" windowHeight="634" tabRatio="759" activeSheetId="5"/>
    <customWorkbookView name="60000863 - Personal View" guid="{714760DF-5EB1-4543-9C04-C1A23AAE4384}" mergeInterval="0" personalView="1" maximized="1" xWindow="1" yWindow="1" windowWidth="1014" windowHeight="469" tabRatio="959" activeSheetId="15"/>
    <customWorkbookView name="60002487 - Personal View" guid="{BE0CEA4D-1A4E-4C32-BF92-B8DA3D3423E5}" mergeInterval="0" personalView="1" maximized="1" windowWidth="1362" windowHeight="543" tabRatio="959" activeSheetId="5"/>
    <customWorkbookView name="60001192 - Personal View" guid="{3DA0B320-DAF7-4F4A-921A-9FCFD188E8C7}" mergeInterval="0" personalView="1" maximized="1" xWindow="1" yWindow="1" windowWidth="1362" windowHeight="496" tabRatio="881" activeSheetId="2"/>
    <customWorkbookView name="NRAPENDRA KUMAR - Personal View" guid="{8C0E2163-61BB-48DF-AFAF-5E75147ED450}" mergeInterval="0" personalView="1" maximized="1" windowWidth="1362" windowHeight="503" tabRatio="881" activeSheetId="2"/>
    <customWorkbookView name="Baijnath Singh - Personal View" guid="{FD7F7BE1-8CB1-460B-98AB-D33E15FD14E6}" mergeInterval="0" personalView="1" maximized="1" windowWidth="1362" windowHeight="495" tabRatio="881" activeSheetId="4"/>
    <customWorkbookView name="01258 - Personal View" guid="{1F4837C2-36FF-4422-95DC-EAAD1B4FAC2F}" mergeInterval="0" personalView="1" maximized="1" xWindow="1" yWindow="1" windowWidth="1362" windowHeight="464" tabRatio="881" activeSheetId="2"/>
    <customWorkbookView name="01209 - Personal View" guid="{27A45B7A-04F2-4516-B80B-5ED0825D4ED3}" mergeInterval="0" personalView="1" maximized="1" xWindow="1" yWindow="1" windowWidth="1366" windowHeight="538" tabRatio="632" activeSheetId="2"/>
    <customWorkbookView name="00398 - Personal View" guid="{14D7F02E-BCCA-4517-ABC7-537FF4AEB67A}" mergeInterval="0" personalView="1" maximized="1" xWindow="1" yWindow="1" windowWidth="1020" windowHeight="501" tabRatio="632" activeSheetId="2"/>
    <customWorkbookView name="asd - Personal View" guid="{01ACF2E1-8E61-4459-ABC1-B6C183DEED61}" mergeInterval="0" personalView="1" maximized="1" windowWidth="1276" windowHeight="597" activeSheetId="1"/>
    <customWorkbookView name="20074 - Personal View" guid="{4F65FF32-EC61-4022-A399-2986D7B6B8B3}" mergeInterval="0" personalView="1" maximized="1" windowWidth="1020" windowHeight="539" tabRatio="632" activeSheetId="5"/>
    <customWorkbookView name="Ann Mary Jose           - Personal View" guid="{091A6405-72DB-46E0-B81A-EC53A5C58396}" mergeInterval="0" personalView="1" maximized="1" xWindow="1" yWindow="1" windowWidth="1362" windowHeight="496" tabRatio="632" activeSheetId="2"/>
    <customWorkbookView name="KIRAN - Personal View" guid="{EEE4E2D7-4BFE-4C24-8B93-9FD441A50336}" mergeInterval="0" personalView="1" maximized="1" windowWidth="1362" windowHeight="543" tabRatio="632" activeSheetId="14"/>
    <customWorkbookView name="02405 - Personal View" guid="{E2E57CA5-082B-4C11-AB34-2A298199576B}" mergeInterval="0" personalView="1" maximized="1" xWindow="1" yWindow="1" windowWidth="1362" windowHeight="496" tabRatio="959" activeSheetId="2"/>
    <customWorkbookView name="admin - Personal View" guid="{E8B8E0BD-9CB3-4C7D-9BC6-088FDFCB0B45}" mergeInterval="0" personalView="1" maximized="1" windowWidth="1362" windowHeight="543" tabRatio="959" activeSheetId="2"/>
    <customWorkbookView name="60001209 - Personal View" guid="{CB39F8EE-FAD8-4C4E-B5E9-5EC27AC08528}" mergeInterval="0" personalView="1" maximized="1" xWindow="1" yWindow="1" windowWidth="1362" windowHeight="538" tabRatio="959" activeSheetId="2"/>
    <customWorkbookView name="60001758 - Personal View" guid="{97B2ED79-AE3F-4DF3-959D-96AE4A0B76A0}" mergeInterval="0" personalView="1" maximized="1" xWindow="1" yWindow="1" windowWidth="1600" windowHeight="670" tabRatio="959" activeSheetId="15"/>
    <customWorkbookView name="Neelam - Personal View" guid="{2D068FA3-47E3-4516-81A6-894AA90F7864}" mergeInterval="0" personalView="1" maximized="1" xWindow="-9" yWindow="-9" windowWidth="1938" windowHeight="1048" tabRatio="704" activeSheetId="11"/>
    <customWorkbookView name="Rahul kumar - Personal View" guid="{25F14B1D-FADD-4C44-AA48-5D402D65337D}" mergeInterval="0" personalView="1" maximized="1" xWindow="-8" yWindow="-8" windowWidth="1382" windowHeight="744" tabRatio="704" activeSheetId="2"/>
    <customWorkbookView name="Rahul . {राहुल} - Personal View" guid="{FC366365-2136-48B2-A9F6-DEB708B66B93}" mergeInterval="0" personalView="1" maximized="1" xWindow="-8" yWindow="-8" windowWidth="1936" windowHeight="1056" tabRatio="704" activeSheetId="5"/>
    <customWorkbookView name="Ram Lal {Ram Lal} - Personal View" guid="{FCAAE906-744B-4580-8002-466CC408DAC9}" mergeInterval="0" personalView="1" maximized="1" xWindow="-8" yWindow="-8" windowWidth="1936" windowHeight="1056" tabRatio="617" activeSheetId="15"/>
  </customWorkbookViews>
</workbook>
</file>

<file path=xl/calcChain.xml><?xml version="1.0" encoding="utf-8"?>
<calcChain xmlns="http://schemas.openxmlformats.org/spreadsheetml/2006/main">
  <c r="Q196" i="5" l="1"/>
  <c r="R21" i="5" l="1"/>
  <c r="R22" i="5"/>
  <c r="R23" i="5"/>
  <c r="R24" i="5"/>
  <c r="R25" i="5"/>
  <c r="R26" i="5"/>
  <c r="R27" i="5"/>
  <c r="R28" i="5"/>
  <c r="R29" i="5"/>
  <c r="R30" i="5"/>
  <c r="R31" i="5"/>
  <c r="R32" i="5"/>
  <c r="R33" i="5"/>
  <c r="R34" i="5"/>
  <c r="R35" i="5"/>
  <c r="R36" i="5"/>
  <c r="R37" i="5"/>
  <c r="R38" i="5"/>
  <c r="R39" i="5"/>
  <c r="R40" i="5"/>
  <c r="R41" i="5"/>
  <c r="R42" i="5"/>
  <c r="R43" i="5"/>
  <c r="R44" i="5"/>
  <c r="R45" i="5"/>
  <c r="R46" i="5"/>
  <c r="R47" i="5"/>
  <c r="R48" i="5"/>
  <c r="R49" i="5"/>
  <c r="R50" i="5"/>
  <c r="R51" i="5"/>
  <c r="R52" i="5"/>
  <c r="R53" i="5"/>
  <c r="R54" i="5"/>
  <c r="R55" i="5"/>
  <c r="R56" i="5"/>
  <c r="R57" i="5"/>
  <c r="R58" i="5"/>
  <c r="R59" i="5"/>
  <c r="R60" i="5"/>
  <c r="R61" i="5"/>
  <c r="R62" i="5"/>
  <c r="R63" i="5"/>
  <c r="R64" i="5"/>
  <c r="R65" i="5"/>
  <c r="R66" i="5"/>
  <c r="R67" i="5"/>
  <c r="R68" i="5"/>
  <c r="R69" i="5"/>
  <c r="R70" i="5"/>
  <c r="R71" i="5"/>
  <c r="R72" i="5"/>
  <c r="R73" i="5"/>
  <c r="R74" i="5"/>
  <c r="R75" i="5"/>
  <c r="R76" i="5"/>
  <c r="R77" i="5"/>
  <c r="R78" i="5"/>
  <c r="R79" i="5"/>
  <c r="R80" i="5"/>
  <c r="R81" i="5"/>
  <c r="R82" i="5"/>
  <c r="R83" i="5"/>
  <c r="R84" i="5"/>
  <c r="R85" i="5"/>
  <c r="R86" i="5"/>
  <c r="R87" i="5"/>
  <c r="R88" i="5"/>
  <c r="R89" i="5"/>
  <c r="R90" i="5"/>
  <c r="R91" i="5"/>
  <c r="R92" i="5"/>
  <c r="R93" i="5"/>
  <c r="R94" i="5"/>
  <c r="R95" i="5"/>
  <c r="R96" i="5"/>
  <c r="R97" i="5"/>
  <c r="R98" i="5"/>
  <c r="R99" i="5"/>
  <c r="R100" i="5"/>
  <c r="R101" i="5"/>
  <c r="R102" i="5"/>
  <c r="R103" i="5"/>
  <c r="R104" i="5"/>
  <c r="R105" i="5"/>
  <c r="R106" i="5"/>
  <c r="R107" i="5"/>
  <c r="R108" i="5"/>
  <c r="R109" i="5"/>
  <c r="R110" i="5"/>
  <c r="R111" i="5"/>
  <c r="R112" i="5"/>
  <c r="R113" i="5"/>
  <c r="R114" i="5"/>
  <c r="R115" i="5"/>
  <c r="R116" i="5"/>
  <c r="R117" i="5"/>
  <c r="R118" i="5"/>
  <c r="R119" i="5"/>
  <c r="R120" i="5"/>
  <c r="R121" i="5"/>
  <c r="R122" i="5"/>
  <c r="R123" i="5"/>
  <c r="R124" i="5"/>
  <c r="R125" i="5"/>
  <c r="R126" i="5"/>
  <c r="R127" i="5"/>
  <c r="R128" i="5"/>
  <c r="R129" i="5"/>
  <c r="R130" i="5"/>
  <c r="R131" i="5"/>
  <c r="R132" i="5"/>
  <c r="R133" i="5"/>
  <c r="R134" i="5"/>
  <c r="R135" i="5"/>
  <c r="R136" i="5"/>
  <c r="R137" i="5"/>
  <c r="R138" i="5"/>
  <c r="R139" i="5"/>
  <c r="R140" i="5"/>
  <c r="R141" i="5"/>
  <c r="R142" i="5"/>
  <c r="R143" i="5"/>
  <c r="R144" i="5"/>
  <c r="R145" i="5"/>
  <c r="R146" i="5"/>
  <c r="R147" i="5"/>
  <c r="R148" i="5"/>
  <c r="R149" i="5"/>
  <c r="R150" i="5"/>
  <c r="R151" i="5"/>
  <c r="R152" i="5"/>
  <c r="R153" i="5"/>
  <c r="R154" i="5"/>
  <c r="R155" i="5"/>
  <c r="R156" i="5"/>
  <c r="R157" i="5"/>
  <c r="R158" i="5"/>
  <c r="R159" i="5"/>
  <c r="R160" i="5"/>
  <c r="R161" i="5"/>
  <c r="R162" i="5"/>
  <c r="R163" i="5"/>
  <c r="R164" i="5"/>
  <c r="R165" i="5"/>
  <c r="R166" i="5"/>
  <c r="R167" i="5"/>
  <c r="R168" i="5"/>
  <c r="R169" i="5"/>
  <c r="R170" i="5"/>
  <c r="R171" i="5"/>
  <c r="R172" i="5"/>
  <c r="R173" i="5"/>
  <c r="R174" i="5"/>
  <c r="R175" i="5"/>
  <c r="R176" i="5"/>
  <c r="R177" i="5"/>
  <c r="R178" i="5"/>
  <c r="R179" i="5"/>
  <c r="R180" i="5"/>
  <c r="R181" i="5"/>
  <c r="R182" i="5"/>
  <c r="R183" i="5"/>
  <c r="R184" i="5"/>
  <c r="R185" i="5"/>
  <c r="R186" i="5"/>
  <c r="R187" i="5"/>
  <c r="R188" i="5"/>
  <c r="R189" i="5"/>
  <c r="R190" i="5"/>
  <c r="R191" i="5"/>
  <c r="R192" i="5"/>
  <c r="R193" i="5"/>
  <c r="R194" i="5"/>
  <c r="R195" i="5"/>
  <c r="R196" i="5"/>
  <c r="R197" i="5"/>
  <c r="R198" i="5"/>
  <c r="R199" i="5"/>
  <c r="R200" i="5"/>
  <c r="R201" i="5"/>
  <c r="R202" i="5"/>
  <c r="R203" i="5"/>
  <c r="R204" i="5"/>
  <c r="R205" i="5"/>
  <c r="R206" i="5"/>
  <c r="R207" i="5"/>
  <c r="R208" i="5"/>
  <c r="R209" i="5"/>
  <c r="R210" i="5"/>
  <c r="R211" i="5"/>
  <c r="R212" i="5"/>
  <c r="R213" i="5"/>
  <c r="R214" i="5"/>
  <c r="R215" i="5"/>
  <c r="R216" i="5"/>
  <c r="R217" i="5"/>
  <c r="R218" i="5"/>
  <c r="R219" i="5"/>
  <c r="R220" i="5"/>
  <c r="R221" i="5"/>
  <c r="R222" i="5"/>
  <c r="R223" i="5"/>
  <c r="R224" i="5"/>
  <c r="R225" i="5"/>
  <c r="R226" i="5"/>
  <c r="R227" i="5"/>
  <c r="R228" i="5"/>
  <c r="R229" i="5"/>
  <c r="R230" i="5"/>
  <c r="R231" i="5"/>
  <c r="R232" i="5"/>
  <c r="R233" i="5"/>
  <c r="R234" i="5"/>
  <c r="R235" i="5"/>
  <c r="R236" i="5"/>
  <c r="R237" i="5"/>
  <c r="R238" i="5"/>
  <c r="R239" i="5"/>
  <c r="R240" i="5"/>
  <c r="R241" i="5"/>
  <c r="R242" i="5"/>
  <c r="R243" i="5"/>
  <c r="R244" i="5"/>
  <c r="R245" i="5"/>
  <c r="R246" i="5"/>
  <c r="R247" i="5"/>
  <c r="R248" i="5"/>
  <c r="R249" i="5"/>
  <c r="R250" i="5"/>
  <c r="R251" i="5"/>
  <c r="R252" i="5"/>
  <c r="R253" i="5"/>
  <c r="R254" i="5"/>
  <c r="R255" i="5"/>
  <c r="R256" i="5"/>
  <c r="R257" i="5"/>
  <c r="R258" i="5"/>
  <c r="R259" i="5"/>
  <c r="R260" i="5"/>
  <c r="R261" i="5"/>
  <c r="R262" i="5"/>
  <c r="R263" i="5"/>
  <c r="R264" i="5"/>
  <c r="R265" i="5"/>
  <c r="R266" i="5"/>
  <c r="R267" i="5"/>
  <c r="R268" i="5"/>
  <c r="R269" i="5"/>
  <c r="R270" i="5"/>
  <c r="R20" i="5"/>
  <c r="P21" i="5"/>
  <c r="P22" i="5"/>
  <c r="P23" i="5"/>
  <c r="P24" i="5"/>
  <c r="P25" i="5"/>
  <c r="P26" i="5"/>
  <c r="P27" i="5"/>
  <c r="P28" i="5"/>
  <c r="P29" i="5"/>
  <c r="P30" i="5"/>
  <c r="P33" i="5"/>
  <c r="P34" i="5"/>
  <c r="P35" i="5"/>
  <c r="P36" i="5"/>
  <c r="P37" i="5"/>
  <c r="P38" i="5"/>
  <c r="P39" i="5"/>
  <c r="P40" i="5"/>
  <c r="P41" i="5"/>
  <c r="P42" i="5"/>
  <c r="P43" i="5"/>
  <c r="P44" i="5"/>
  <c r="P45" i="5"/>
  <c r="P46" i="5"/>
  <c r="P47" i="5"/>
  <c r="P48" i="5"/>
  <c r="P49" i="5"/>
  <c r="P50" i="5"/>
  <c r="P51" i="5"/>
  <c r="P52" i="5"/>
  <c r="P53" i="5"/>
  <c r="P54" i="5"/>
  <c r="P55" i="5"/>
  <c r="P56" i="5"/>
  <c r="P57" i="5"/>
  <c r="P58" i="5"/>
  <c r="P59" i="5"/>
  <c r="P60" i="5"/>
  <c r="P61" i="5"/>
  <c r="P62" i="5"/>
  <c r="P63" i="5"/>
  <c r="P64" i="5"/>
  <c r="P65" i="5"/>
  <c r="P66" i="5"/>
  <c r="P67" i="5"/>
  <c r="P68" i="5"/>
  <c r="P69" i="5"/>
  <c r="P70" i="5"/>
  <c r="P71" i="5"/>
  <c r="P72" i="5"/>
  <c r="P73" i="5"/>
  <c r="P74" i="5"/>
  <c r="P75" i="5"/>
  <c r="P76" i="5"/>
  <c r="P77" i="5"/>
  <c r="P78" i="5"/>
  <c r="P79" i="5"/>
  <c r="P80" i="5"/>
  <c r="P81" i="5"/>
  <c r="P82" i="5"/>
  <c r="P83" i="5"/>
  <c r="P84" i="5"/>
  <c r="P85" i="5"/>
  <c r="P86" i="5"/>
  <c r="P87" i="5"/>
  <c r="P88" i="5"/>
  <c r="P89" i="5"/>
  <c r="P90" i="5"/>
  <c r="P91" i="5"/>
  <c r="P92" i="5"/>
  <c r="P93" i="5"/>
  <c r="P94" i="5"/>
  <c r="P95" i="5"/>
  <c r="P96" i="5"/>
  <c r="P97" i="5"/>
  <c r="P98" i="5"/>
  <c r="P99" i="5"/>
  <c r="P100" i="5"/>
  <c r="P101" i="5"/>
  <c r="P102" i="5"/>
  <c r="P103" i="5"/>
  <c r="P104" i="5"/>
  <c r="P105" i="5"/>
  <c r="P106" i="5"/>
  <c r="P107" i="5"/>
  <c r="P108" i="5"/>
  <c r="P109" i="5"/>
  <c r="P110" i="5"/>
  <c r="P111" i="5"/>
  <c r="P112" i="5"/>
  <c r="P113" i="5"/>
  <c r="P114" i="5"/>
  <c r="P115" i="5"/>
  <c r="P116" i="5"/>
  <c r="P117" i="5"/>
  <c r="P118" i="5"/>
  <c r="P119" i="5"/>
  <c r="P120" i="5"/>
  <c r="P121" i="5"/>
  <c r="P122" i="5"/>
  <c r="P123" i="5"/>
  <c r="P124" i="5"/>
  <c r="P125" i="5"/>
  <c r="P126" i="5"/>
  <c r="P127" i="5"/>
  <c r="P128" i="5"/>
  <c r="P129" i="5"/>
  <c r="P130" i="5"/>
  <c r="P131" i="5"/>
  <c r="P132" i="5"/>
  <c r="P133" i="5"/>
  <c r="P134" i="5"/>
  <c r="P135" i="5"/>
  <c r="P136" i="5"/>
  <c r="P137" i="5"/>
  <c r="P138" i="5"/>
  <c r="P139" i="5"/>
  <c r="P140" i="5"/>
  <c r="P141" i="5"/>
  <c r="P142" i="5"/>
  <c r="P143" i="5"/>
  <c r="P144" i="5"/>
  <c r="P145" i="5"/>
  <c r="P146" i="5"/>
  <c r="P147" i="5"/>
  <c r="P148" i="5"/>
  <c r="P149" i="5"/>
  <c r="P150" i="5"/>
  <c r="P151" i="5"/>
  <c r="P152" i="5"/>
  <c r="P153" i="5"/>
  <c r="P154" i="5"/>
  <c r="P155" i="5"/>
  <c r="P156" i="5"/>
  <c r="P157" i="5"/>
  <c r="P158" i="5"/>
  <c r="P159" i="5"/>
  <c r="P160" i="5"/>
  <c r="P161" i="5"/>
  <c r="P162" i="5"/>
  <c r="P163" i="5"/>
  <c r="P164" i="5"/>
  <c r="P165" i="5"/>
  <c r="P166" i="5"/>
  <c r="P167" i="5"/>
  <c r="P168" i="5"/>
  <c r="P169" i="5"/>
  <c r="P170" i="5"/>
  <c r="P171" i="5"/>
  <c r="P172" i="5"/>
  <c r="P173" i="5"/>
  <c r="P174" i="5"/>
  <c r="P175" i="5"/>
  <c r="P176" i="5"/>
  <c r="P177" i="5"/>
  <c r="P178" i="5"/>
  <c r="P179" i="5"/>
  <c r="P180" i="5"/>
  <c r="P181" i="5"/>
  <c r="P182" i="5"/>
  <c r="P183" i="5"/>
  <c r="P184" i="5"/>
  <c r="P185" i="5"/>
  <c r="P186" i="5"/>
  <c r="P187" i="5"/>
  <c r="P188" i="5"/>
  <c r="P189" i="5"/>
  <c r="P190" i="5"/>
  <c r="P191" i="5"/>
  <c r="P192" i="5"/>
  <c r="P193" i="5"/>
  <c r="P194" i="5"/>
  <c r="P195" i="5"/>
  <c r="P198" i="5"/>
  <c r="P199" i="5"/>
  <c r="P200" i="5"/>
  <c r="P201" i="5"/>
  <c r="P202" i="5"/>
  <c r="P203" i="5"/>
  <c r="P204" i="5"/>
  <c r="P205" i="5"/>
  <c r="P206" i="5"/>
  <c r="P207" i="5"/>
  <c r="P208" i="5"/>
  <c r="P211" i="5"/>
  <c r="P212" i="5"/>
  <c r="P214" i="5"/>
  <c r="P216" i="5"/>
  <c r="P217" i="5"/>
  <c r="P220" i="5"/>
  <c r="P221" i="5"/>
  <c r="P223" i="5"/>
  <c r="P224" i="5"/>
  <c r="P225" i="5"/>
  <c r="P227" i="5"/>
  <c r="P228" i="5"/>
  <c r="P229" i="5"/>
  <c r="P230" i="5"/>
  <c r="P231" i="5"/>
  <c r="P233" i="5"/>
  <c r="P234" i="5"/>
  <c r="P235" i="5"/>
  <c r="P236" i="5"/>
  <c r="P237" i="5"/>
  <c r="P238" i="5"/>
  <c r="P239" i="5"/>
  <c r="P240" i="5"/>
  <c r="P241" i="5"/>
  <c r="P242" i="5"/>
  <c r="P243" i="5"/>
  <c r="P246" i="5"/>
  <c r="P248" i="5"/>
  <c r="P249" i="5"/>
  <c r="P250" i="5"/>
  <c r="P252" i="5"/>
  <c r="P253" i="5"/>
  <c r="P254" i="5"/>
  <c r="P255" i="5"/>
  <c r="P257" i="5"/>
  <c r="P258" i="5"/>
  <c r="P259" i="5"/>
  <c r="P260" i="5"/>
  <c r="P261" i="5"/>
  <c r="P262" i="5"/>
  <c r="P263" i="5"/>
  <c r="P264" i="5"/>
  <c r="P265" i="5"/>
  <c r="P266" i="5"/>
  <c r="P267" i="5"/>
  <c r="P268" i="5"/>
  <c r="P269" i="5"/>
  <c r="P270" i="5"/>
  <c r="P20" i="5"/>
  <c r="Q243" i="5" l="1"/>
  <c r="Q198" i="5" l="1"/>
  <c r="Q200" i="5"/>
  <c r="Q202" i="5"/>
  <c r="Q203" i="5"/>
  <c r="Q204" i="5"/>
  <c r="Q205" i="5"/>
  <c r="Q207" i="5"/>
  <c r="Q208" i="5"/>
  <c r="Q211" i="5"/>
  <c r="Q212" i="5"/>
  <c r="Q214" i="5"/>
  <c r="Q216" i="5"/>
  <c r="Q217" i="5"/>
  <c r="Q223" i="5"/>
  <c r="Q224" i="5"/>
  <c r="Q225" i="5"/>
  <c r="Q227" i="5"/>
  <c r="Q228" i="5"/>
  <c r="Q229" i="5"/>
  <c r="Q236" i="5"/>
  <c r="Q238" i="5"/>
  <c r="Q240" i="5"/>
  <c r="Q241" i="5"/>
  <c r="Q242" i="5"/>
  <c r="Q246" i="5"/>
  <c r="Q248" i="5"/>
  <c r="Q250" i="5"/>
  <c r="Q252" i="5"/>
  <c r="Q253" i="5"/>
  <c r="Q255" i="5"/>
  <c r="Q259" i="5"/>
  <c r="Q260" i="5"/>
  <c r="Q261" i="5"/>
  <c r="Q262" i="5"/>
  <c r="Q263" i="5"/>
  <c r="Q264" i="5"/>
  <c r="Q270" i="5"/>
  <c r="Q199" i="5"/>
  <c r="Q201" i="5"/>
  <c r="Q206" i="5"/>
  <c r="Q220" i="5"/>
  <c r="Q221" i="5"/>
  <c r="Q230" i="5"/>
  <c r="Q231" i="5"/>
  <c r="Q233" i="5"/>
  <c r="Q234" i="5"/>
  <c r="Q235" i="5"/>
  <c r="Q237" i="5"/>
  <c r="Q249" i="5"/>
  <c r="Q254" i="5"/>
  <c r="Q257" i="5"/>
  <c r="Q258" i="5"/>
  <c r="Q267" i="5"/>
  <c r="Q269" i="5"/>
  <c r="R271" i="5" l="1"/>
  <c r="Q272" i="5" s="1"/>
  <c r="Q33" i="5" l="1"/>
  <c r="Q34" i="5" l="1"/>
  <c r="Q35" i="5"/>
  <c r="Q36" i="5"/>
  <c r="Q37" i="5"/>
  <c r="Q38" i="5"/>
  <c r="Q39" i="5"/>
  <c r="Q40" i="5"/>
  <c r="Q41" i="5"/>
  <c r="Q42" i="5"/>
  <c r="Q43" i="5"/>
  <c r="Q44" i="5"/>
  <c r="Q45" i="5"/>
  <c r="Q46" i="5"/>
  <c r="Q47" i="5"/>
  <c r="Q48" i="5"/>
  <c r="Q49" i="5"/>
  <c r="Q50" i="5"/>
  <c r="Q51" i="5"/>
  <c r="Q52" i="5"/>
  <c r="Q53" i="5"/>
  <c r="Q54" i="5"/>
  <c r="Q55" i="5"/>
  <c r="Q56" i="5"/>
  <c r="Q57" i="5"/>
  <c r="Q58" i="5"/>
  <c r="Q59" i="5"/>
  <c r="Q60" i="5"/>
  <c r="Q61" i="5"/>
  <c r="Q62" i="5"/>
  <c r="Q63" i="5"/>
  <c r="Q64" i="5"/>
  <c r="Q65" i="5"/>
  <c r="Q66" i="5"/>
  <c r="Q67" i="5"/>
  <c r="Q68" i="5"/>
  <c r="Q69" i="5"/>
  <c r="Q70" i="5"/>
  <c r="Q71" i="5"/>
  <c r="Q72" i="5"/>
  <c r="Q73" i="5"/>
  <c r="Q74" i="5"/>
  <c r="Q75" i="5"/>
  <c r="Q76" i="5"/>
  <c r="Q77" i="5"/>
  <c r="Q78" i="5"/>
  <c r="Q79" i="5"/>
  <c r="Q80" i="5"/>
  <c r="Q81" i="5"/>
  <c r="Q82" i="5"/>
  <c r="Q83" i="5"/>
  <c r="Q84" i="5"/>
  <c r="Q85" i="5"/>
  <c r="Q86" i="5"/>
  <c r="Q87" i="5"/>
  <c r="Q88" i="5"/>
  <c r="Q89" i="5"/>
  <c r="Q90" i="5"/>
  <c r="Q91" i="5"/>
  <c r="Q92" i="5"/>
  <c r="Q93" i="5"/>
  <c r="Q94" i="5"/>
  <c r="Q95" i="5"/>
  <c r="Q96" i="5"/>
  <c r="Q97" i="5"/>
  <c r="Q98" i="5"/>
  <c r="Q99" i="5"/>
  <c r="Q100" i="5"/>
  <c r="Q101" i="5"/>
  <c r="Q102" i="5"/>
  <c r="Q103" i="5"/>
  <c r="Q104" i="5"/>
  <c r="Q105" i="5"/>
  <c r="Q106" i="5"/>
  <c r="Q107" i="5"/>
  <c r="Q108" i="5"/>
  <c r="Q109" i="5"/>
  <c r="Q110" i="5"/>
  <c r="Q111" i="5"/>
  <c r="Q112" i="5"/>
  <c r="Q113" i="5"/>
  <c r="Q114" i="5"/>
  <c r="Q115" i="5"/>
  <c r="Q116" i="5"/>
  <c r="Q117" i="5"/>
  <c r="Q118" i="5"/>
  <c r="Q119" i="5"/>
  <c r="Q120" i="5"/>
  <c r="Q121" i="5"/>
  <c r="Q122" i="5"/>
  <c r="Q123" i="5"/>
  <c r="Q124" i="5"/>
  <c r="Q125" i="5"/>
  <c r="Q126" i="5"/>
  <c r="Q127" i="5"/>
  <c r="Q128" i="5"/>
  <c r="Q129" i="5"/>
  <c r="Q130" i="5"/>
  <c r="Q131" i="5"/>
  <c r="Q132" i="5"/>
  <c r="Q133" i="5"/>
  <c r="Q134" i="5"/>
  <c r="Q135" i="5"/>
  <c r="Q136" i="5"/>
  <c r="Q137" i="5"/>
  <c r="Q138" i="5"/>
  <c r="Q139" i="5"/>
  <c r="Q140" i="5"/>
  <c r="Q141" i="5"/>
  <c r="Q142" i="5"/>
  <c r="Q143" i="5"/>
  <c r="Q144" i="5"/>
  <c r="Q145" i="5"/>
  <c r="Q146" i="5"/>
  <c r="Q147" i="5"/>
  <c r="Q148" i="5"/>
  <c r="Q149" i="5"/>
  <c r="Q150" i="5"/>
  <c r="Q151" i="5"/>
  <c r="Q152" i="5"/>
  <c r="Q153" i="5"/>
  <c r="Q154" i="5"/>
  <c r="Q155" i="5"/>
  <c r="Q156" i="5"/>
  <c r="Q157" i="5"/>
  <c r="Q158" i="5"/>
  <c r="Q159" i="5"/>
  <c r="Q160" i="5"/>
  <c r="Q161" i="5"/>
  <c r="Q162" i="5"/>
  <c r="Q163" i="5"/>
  <c r="Q164" i="5"/>
  <c r="Q165" i="5"/>
  <c r="Q166" i="5"/>
  <c r="Q167" i="5"/>
  <c r="Q168" i="5"/>
  <c r="Q169" i="5"/>
  <c r="Q170" i="5"/>
  <c r="Q171" i="5"/>
  <c r="Q172" i="5"/>
  <c r="Q173" i="5"/>
  <c r="Q174" i="5"/>
  <c r="Q175" i="5"/>
  <c r="Q176" i="5"/>
  <c r="Q177" i="5"/>
  <c r="Q178" i="5"/>
  <c r="Q179" i="5"/>
  <c r="Q180" i="5"/>
  <c r="Q181" i="5"/>
  <c r="Q182" i="5"/>
  <c r="Q183" i="5"/>
  <c r="Q184" i="5"/>
  <c r="Q185" i="5"/>
  <c r="Q186" i="5"/>
  <c r="Q187" i="5"/>
  <c r="Q188" i="5"/>
  <c r="Q189" i="5"/>
  <c r="Q190" i="5"/>
  <c r="Q191" i="5"/>
  <c r="Q192" i="5"/>
  <c r="Q193" i="5"/>
  <c r="Q194" i="5"/>
  <c r="Q195" i="5"/>
  <c r="Q21" i="5"/>
  <c r="Q22" i="5"/>
  <c r="Q23" i="5"/>
  <c r="Q24" i="5"/>
  <c r="Q25" i="5"/>
  <c r="Q26" i="5"/>
  <c r="Q27" i="5"/>
  <c r="Q28" i="5"/>
  <c r="Q29" i="5"/>
  <c r="Q30" i="5"/>
  <c r="Q20" i="5"/>
  <c r="Q271" i="5" l="1"/>
  <c r="Q31" i="5"/>
  <c r="P56" i="21" l="1"/>
  <c r="P53" i="21"/>
  <c r="O280" i="5"/>
  <c r="P50" i="21"/>
  <c r="P51" i="21"/>
  <c r="P52" i="21"/>
  <c r="P54" i="21"/>
  <c r="P57" i="21"/>
  <c r="P58" i="21"/>
  <c r="P59" i="21"/>
  <c r="P21" i="21"/>
  <c r="P22" i="21"/>
  <c r="P23" i="21"/>
  <c r="P24" i="21"/>
  <c r="P25" i="21"/>
  <c r="P26" i="21"/>
  <c r="P27" i="21"/>
  <c r="P28" i="21"/>
  <c r="P29" i="21"/>
  <c r="P30" i="21"/>
  <c r="P31" i="21"/>
  <c r="P32" i="21"/>
  <c r="P33" i="21"/>
  <c r="P34" i="21"/>
  <c r="P35" i="21"/>
  <c r="P36" i="21"/>
  <c r="P37" i="21"/>
  <c r="P38" i="21"/>
  <c r="P39" i="21"/>
  <c r="P40" i="21"/>
  <c r="P41" i="21"/>
  <c r="P20" i="21"/>
  <c r="P55" i="21"/>
  <c r="P48" i="21"/>
  <c r="P47" i="21"/>
  <c r="P45" i="21"/>
  <c r="P60" i="21" l="1"/>
  <c r="Z271" i="5" l="1"/>
  <c r="O67" i="21"/>
  <c r="O66" i="21"/>
  <c r="D66" i="21"/>
  <c r="D65" i="21"/>
  <c r="Q42" i="21"/>
  <c r="R42" i="21" s="1"/>
  <c r="R61" i="21" s="1"/>
  <c r="F11" i="21"/>
  <c r="F10" i="21"/>
  <c r="F9" i="21"/>
  <c r="AI8" i="21"/>
  <c r="F8" i="21"/>
  <c r="A7" i="21"/>
  <c r="A6" i="21"/>
  <c r="AI2" i="21"/>
  <c r="AI1" i="21"/>
  <c r="AD1" i="21"/>
  <c r="AD2" i="21" s="1"/>
  <c r="P42" i="21" l="1"/>
  <c r="P61" i="21" s="1"/>
  <c r="A7" i="5" l="1"/>
  <c r="O274" i="5" l="1"/>
  <c r="O275" i="5" s="1"/>
  <c r="S228" i="5"/>
  <c r="S227" i="5"/>
  <c r="S226" i="5"/>
  <c r="D14" i="9" l="1"/>
  <c r="D15" i="9" s="1"/>
  <c r="D14" i="10"/>
  <c r="S269" i="5"/>
  <c r="S268" i="5"/>
  <c r="S267" i="5"/>
  <c r="S266" i="5"/>
  <c r="S265" i="5"/>
  <c r="S264" i="5"/>
  <c r="S263" i="5"/>
  <c r="S262" i="5"/>
  <c r="S261" i="5"/>
  <c r="S260" i="5"/>
  <c r="S259" i="5"/>
  <c r="S258" i="5"/>
  <c r="S257" i="5"/>
  <c r="S256" i="5"/>
  <c r="S255" i="5"/>
  <c r="S254" i="5"/>
  <c r="S253" i="5"/>
  <c r="S252" i="5"/>
  <c r="S250" i="5"/>
  <c r="S249" i="5"/>
  <c r="S248" i="5"/>
  <c r="S246" i="5"/>
  <c r="S243" i="5"/>
  <c r="S242" i="5"/>
  <c r="S241" i="5"/>
  <c r="S240" i="5"/>
  <c r="S238" i="5"/>
  <c r="S237" i="5"/>
  <c r="S236" i="5"/>
  <c r="S235" i="5"/>
  <c r="S234" i="5"/>
  <c r="S233" i="5"/>
  <c r="S232" i="5"/>
  <c r="S231" i="5"/>
  <c r="S230" i="5"/>
  <c r="S229" i="5"/>
  <c r="S225" i="5"/>
  <c r="S224" i="5"/>
  <c r="S223" i="5"/>
  <c r="S222" i="5"/>
  <c r="S221" i="5"/>
  <c r="S220" i="5"/>
  <c r="S219" i="5"/>
  <c r="S218" i="5"/>
  <c r="S217" i="5"/>
  <c r="S216" i="5"/>
  <c r="S215" i="5"/>
  <c r="S214" i="5"/>
  <c r="S213" i="5"/>
  <c r="S212" i="5"/>
  <c r="S211" i="5"/>
  <c r="S210" i="5"/>
  <c r="S209" i="5"/>
  <c r="S208" i="5"/>
  <c r="S207" i="5"/>
  <c r="S206" i="5"/>
  <c r="S205" i="5"/>
  <c r="S204" i="5"/>
  <c r="S203" i="5"/>
  <c r="S202" i="5"/>
  <c r="S201" i="5"/>
  <c r="S200" i="5"/>
  <c r="S199" i="5"/>
  <c r="S198" i="5"/>
  <c r="S196" i="5"/>
  <c r="S195" i="5"/>
  <c r="S194" i="5"/>
  <c r="S193" i="5"/>
  <c r="S192" i="5"/>
  <c r="S191" i="5"/>
  <c r="S190" i="5"/>
  <c r="S189" i="5"/>
  <c r="S188" i="5"/>
  <c r="S187" i="5"/>
  <c r="S186" i="5"/>
  <c r="S185" i="5"/>
  <c r="S184" i="5"/>
  <c r="S183" i="5"/>
  <c r="S182" i="5"/>
  <c r="S181" i="5"/>
  <c r="S180" i="5"/>
  <c r="S179" i="5"/>
  <c r="S178" i="5"/>
  <c r="S177" i="5"/>
  <c r="S176" i="5"/>
  <c r="S175" i="5"/>
  <c r="S174" i="5"/>
  <c r="S173" i="5"/>
  <c r="S172" i="5"/>
  <c r="S171" i="5"/>
  <c r="S170" i="5"/>
  <c r="S169" i="5"/>
  <c r="S168" i="5"/>
  <c r="S167" i="5"/>
  <c r="S166" i="5"/>
  <c r="S165" i="5"/>
  <c r="S164" i="5"/>
  <c r="S163" i="5"/>
  <c r="S162" i="5"/>
  <c r="S161" i="5"/>
  <c r="S160" i="5"/>
  <c r="S159" i="5"/>
  <c r="S158" i="5"/>
  <c r="S157" i="5"/>
  <c r="S156" i="5"/>
  <c r="S155" i="5"/>
  <c r="S154" i="5"/>
  <c r="S153" i="5"/>
  <c r="S152" i="5"/>
  <c r="S151" i="5"/>
  <c r="S150" i="5"/>
  <c r="S149" i="5"/>
  <c r="S148" i="5"/>
  <c r="S147" i="5"/>
  <c r="S146" i="5"/>
  <c r="S145" i="5"/>
  <c r="S144" i="5"/>
  <c r="S143" i="5"/>
  <c r="S142" i="5"/>
  <c r="S141" i="5"/>
  <c r="S140" i="5"/>
  <c r="S139" i="5"/>
  <c r="S138" i="5"/>
  <c r="S137" i="5"/>
  <c r="S136" i="5"/>
  <c r="S135" i="5"/>
  <c r="S134" i="5"/>
  <c r="S133" i="5"/>
  <c r="S132" i="5"/>
  <c r="S131" i="5"/>
  <c r="S130" i="5"/>
  <c r="S129" i="5"/>
  <c r="S128" i="5"/>
  <c r="S127" i="5"/>
  <c r="S126" i="5"/>
  <c r="S125" i="5"/>
  <c r="S124" i="5"/>
  <c r="S123" i="5" l="1"/>
  <c r="S114" i="5"/>
  <c r="S113" i="5"/>
  <c r="S112" i="5"/>
  <c r="S111" i="5"/>
  <c r="S110" i="5"/>
  <c r="S109" i="5"/>
  <c r="S108" i="5"/>
  <c r="S107" i="5"/>
  <c r="S106" i="5"/>
  <c r="S105" i="5"/>
  <c r="A1" i="15" l="1"/>
  <c r="S104" i="5"/>
  <c r="S115" i="5"/>
  <c r="S116" i="5"/>
  <c r="S117" i="5"/>
  <c r="S118" i="5"/>
  <c r="S119" i="5"/>
  <c r="S120" i="5"/>
  <c r="S121" i="5"/>
  <c r="S122" i="5"/>
  <c r="S33" i="5"/>
  <c r="D11" i="10" l="1"/>
  <c r="F9" i="16"/>
  <c r="D11" i="16"/>
  <c r="F11" i="16" s="1"/>
  <c r="D16" i="16"/>
  <c r="F24" i="16" s="1"/>
  <c r="D17" i="16"/>
  <c r="F25" i="16" s="1"/>
  <c r="F17" i="16"/>
  <c r="D20" i="16"/>
  <c r="F20" i="16" s="1"/>
  <c r="F31" i="16"/>
  <c r="F32" i="16" s="1"/>
  <c r="F14" i="16" s="1"/>
  <c r="I31" i="16"/>
  <c r="J31" i="16" s="1"/>
  <c r="M31" i="16"/>
  <c r="N31" i="16" s="1"/>
  <c r="I33" i="16"/>
  <c r="K33" i="16" s="1"/>
  <c r="M33" i="16"/>
  <c r="O32" i="16" s="1"/>
  <c r="I34" i="16"/>
  <c r="J34" i="16" s="1"/>
  <c r="M34" i="16"/>
  <c r="N34" i="16" s="1"/>
  <c r="I35" i="16"/>
  <c r="J35" i="16" s="1"/>
  <c r="M35" i="16"/>
  <c r="O35" i="16" s="1"/>
  <c r="I36" i="16"/>
  <c r="K36" i="16" s="1"/>
  <c r="M36" i="16"/>
  <c r="N36" i="16" s="1"/>
  <c r="I37" i="16"/>
  <c r="K37" i="16" s="1"/>
  <c r="M37" i="16"/>
  <c r="N37" i="16" s="1"/>
  <c r="I38" i="16"/>
  <c r="Z1" i="15"/>
  <c r="E45" i="15" s="1"/>
  <c r="A9" i="15"/>
  <c r="A10" i="15"/>
  <c r="A11" i="15"/>
  <c r="A12" i="15"/>
  <c r="A13" i="15"/>
  <c r="A42" i="15"/>
  <c r="F6" i="14"/>
  <c r="F7" i="14"/>
  <c r="F8" i="14"/>
  <c r="F9" i="14"/>
  <c r="F10" i="14"/>
  <c r="F11" i="14"/>
  <c r="F12" i="14"/>
  <c r="F13" i="14"/>
  <c r="F14" i="14"/>
  <c r="F15" i="14"/>
  <c r="E6" i="13"/>
  <c r="E7" i="13"/>
  <c r="E8" i="13"/>
  <c r="E9" i="13"/>
  <c r="E10" i="13"/>
  <c r="E11" i="13"/>
  <c r="E12" i="13"/>
  <c r="E13" i="13"/>
  <c r="E14" i="13"/>
  <c r="E15" i="13"/>
  <c r="E6" i="12"/>
  <c r="E7" i="12"/>
  <c r="E8" i="12"/>
  <c r="E9" i="12"/>
  <c r="E10" i="12"/>
  <c r="E11" i="12"/>
  <c r="E12" i="12"/>
  <c r="E13" i="12"/>
  <c r="E14" i="12"/>
  <c r="E15" i="12"/>
  <c r="J16" i="11"/>
  <c r="I19" i="11"/>
  <c r="J19" i="11" s="1"/>
  <c r="I20" i="11"/>
  <c r="J20" i="11" s="1"/>
  <c r="I21" i="11"/>
  <c r="J21" i="11" s="1"/>
  <c r="I22" i="11"/>
  <c r="J22" i="11" s="1"/>
  <c r="J24" i="11"/>
  <c r="I25" i="11"/>
  <c r="J25" i="11"/>
  <c r="I26" i="11"/>
  <c r="J26" i="11"/>
  <c r="I27" i="11"/>
  <c r="J27" i="11"/>
  <c r="I28" i="11"/>
  <c r="J28" i="11"/>
  <c r="I29" i="11"/>
  <c r="J29" i="11" s="1"/>
  <c r="I30" i="11"/>
  <c r="J30" i="11"/>
  <c r="D7" i="10"/>
  <c r="D8" i="10"/>
  <c r="D9" i="10"/>
  <c r="D10" i="10"/>
  <c r="D17" i="10"/>
  <c r="D19" i="10"/>
  <c r="D25" i="10"/>
  <c r="D28" i="10"/>
  <c r="D7" i="9"/>
  <c r="D8" i="9"/>
  <c r="D9" i="9"/>
  <c r="D10" i="9"/>
  <c r="D11" i="9"/>
  <c r="D16" i="9"/>
  <c r="D7" i="16" s="1"/>
  <c r="F7" i="16" s="1"/>
  <c r="D18" i="9"/>
  <c r="D8" i="16" s="1"/>
  <c r="F8" i="16" s="1"/>
  <c r="D24" i="9"/>
  <c r="D27" i="9"/>
  <c r="D7" i="8"/>
  <c r="D8" i="8"/>
  <c r="D9" i="8"/>
  <c r="D10" i="8"/>
  <c r="D11" i="8"/>
  <c r="C16" i="8"/>
  <c r="O14" i="8" s="1"/>
  <c r="K18" i="8"/>
  <c r="K23" i="8" s="1"/>
  <c r="O18" i="8"/>
  <c r="O23" i="8" s="1"/>
  <c r="C21" i="8"/>
  <c r="C26" i="8"/>
  <c r="D7" i="7"/>
  <c r="D8" i="7"/>
  <c r="D9" i="7"/>
  <c r="D10" i="7"/>
  <c r="D11" i="7"/>
  <c r="K14" i="7"/>
  <c r="D14" i="16" s="1"/>
  <c r="O14" i="7"/>
  <c r="R1" i="6"/>
  <c r="R2" i="6" s="1"/>
  <c r="W1" i="6"/>
  <c r="B8" i="6"/>
  <c r="W8" i="6"/>
  <c r="A7" i="6" s="1"/>
  <c r="B9" i="6"/>
  <c r="B10" i="6"/>
  <c r="B11" i="6"/>
  <c r="B19" i="6"/>
  <c r="D19" i="6"/>
  <c r="B20" i="6"/>
  <c r="B21" i="6"/>
  <c r="D21" i="6"/>
  <c r="I22" i="6"/>
  <c r="B23" i="6"/>
  <c r="D23" i="6"/>
  <c r="I24" i="6"/>
  <c r="B25" i="6"/>
  <c r="D25" i="6"/>
  <c r="I26" i="6"/>
  <c r="B27" i="6"/>
  <c r="D27" i="6"/>
  <c r="I28" i="6"/>
  <c r="B29" i="6"/>
  <c r="D29" i="6"/>
  <c r="I30" i="6"/>
  <c r="B31" i="6"/>
  <c r="D31" i="6"/>
  <c r="I32" i="6"/>
  <c r="B33" i="6"/>
  <c r="D33" i="6"/>
  <c r="I34" i="6"/>
  <c r="B35" i="6"/>
  <c r="D35" i="6"/>
  <c r="I36" i="6"/>
  <c r="B37" i="6"/>
  <c r="D37" i="6"/>
  <c r="I38" i="6"/>
  <c r="B39" i="6"/>
  <c r="D39" i="6"/>
  <c r="I40" i="6"/>
  <c r="B41" i="6"/>
  <c r="D41" i="6"/>
  <c r="I42" i="6"/>
  <c r="I43" i="6"/>
  <c r="B44" i="6"/>
  <c r="D44" i="6"/>
  <c r="E44" i="6"/>
  <c r="I44" i="6" s="1"/>
  <c r="B45" i="6"/>
  <c r="I45" i="6"/>
  <c r="B46" i="6"/>
  <c r="D46" i="6"/>
  <c r="E46" i="6"/>
  <c r="I46" i="6" s="1"/>
  <c r="I47" i="6"/>
  <c r="B48" i="6"/>
  <c r="D48" i="6"/>
  <c r="E48" i="6"/>
  <c r="I48" i="6" s="1"/>
  <c r="I49" i="6"/>
  <c r="B50" i="6"/>
  <c r="D50" i="6"/>
  <c r="E50" i="6"/>
  <c r="I50" i="6" s="1"/>
  <c r="I51" i="6"/>
  <c r="B52" i="6"/>
  <c r="D52" i="6"/>
  <c r="E52" i="6"/>
  <c r="F52" i="6" s="1"/>
  <c r="I53" i="6"/>
  <c r="B54" i="6"/>
  <c r="D54" i="6"/>
  <c r="E54" i="6"/>
  <c r="I54" i="6" s="1"/>
  <c r="I55" i="6"/>
  <c r="B56" i="6"/>
  <c r="D56" i="6"/>
  <c r="E56" i="6"/>
  <c r="I56" i="6" s="1"/>
  <c r="I57" i="6"/>
  <c r="B58" i="6"/>
  <c r="D58" i="6"/>
  <c r="E58" i="6"/>
  <c r="I58" i="6" s="1"/>
  <c r="I59" i="6"/>
  <c r="B60" i="6"/>
  <c r="D60" i="6"/>
  <c r="E60" i="6"/>
  <c r="F60" i="6" s="1"/>
  <c r="I61" i="6"/>
  <c r="B62" i="6"/>
  <c r="D62" i="6"/>
  <c r="E62" i="6"/>
  <c r="I62" i="6" s="1"/>
  <c r="I63" i="6"/>
  <c r="B64" i="6"/>
  <c r="D64" i="6"/>
  <c r="E64" i="6"/>
  <c r="I64" i="6" s="1"/>
  <c r="I65" i="6"/>
  <c r="B66" i="6"/>
  <c r="D66" i="6"/>
  <c r="E66" i="6"/>
  <c r="I66" i="6" s="1"/>
  <c r="I67" i="6"/>
  <c r="I68" i="6"/>
  <c r="I69" i="6"/>
  <c r="I70" i="6"/>
  <c r="I71" i="6"/>
  <c r="I72" i="6"/>
  <c r="I73" i="6"/>
  <c r="I74" i="6"/>
  <c r="I75" i="6"/>
  <c r="I76" i="6"/>
  <c r="I77" i="6"/>
  <c r="I78" i="6"/>
  <c r="I79" i="6"/>
  <c r="I80" i="6"/>
  <c r="I81" i="6"/>
  <c r="I82" i="6"/>
  <c r="I83" i="6"/>
  <c r="I84" i="6"/>
  <c r="I85" i="6"/>
  <c r="I86" i="6"/>
  <c r="I87" i="6"/>
  <c r="I88" i="6"/>
  <c r="I89" i="6"/>
  <c r="I90" i="6"/>
  <c r="I91" i="6"/>
  <c r="B96" i="6"/>
  <c r="B97" i="6"/>
  <c r="E97" i="6"/>
  <c r="E98" i="6"/>
  <c r="AF1" i="5"/>
  <c r="AK1" i="5"/>
  <c r="F8" i="5"/>
  <c r="G38" i="11" s="1"/>
  <c r="AK8" i="5"/>
  <c r="A7" i="10" s="1"/>
  <c r="F9" i="5"/>
  <c r="B9" i="10" s="1"/>
  <c r="F10" i="5"/>
  <c r="B10" i="10" s="1"/>
  <c r="F11" i="5"/>
  <c r="B11" i="10" s="1"/>
  <c r="D279" i="5"/>
  <c r="C40" i="11" s="1"/>
  <c r="D280" i="5"/>
  <c r="B40" i="15" s="1"/>
  <c r="D18" i="7"/>
  <c r="O281" i="5"/>
  <c r="F41" i="11" s="1"/>
  <c r="AA6" i="4"/>
  <c r="AK2" i="5" s="1"/>
  <c r="B7" i="4"/>
  <c r="L8" i="4"/>
  <c r="B9" i="4"/>
  <c r="A6" i="6" s="1"/>
  <c r="B10" i="4"/>
  <c r="B14" i="4"/>
  <c r="B15" i="4"/>
  <c r="H27" i="4"/>
  <c r="G27" i="4" s="1"/>
  <c r="A1" i="3"/>
  <c r="B2" i="2"/>
  <c r="B3" i="2"/>
  <c r="C15" i="15" l="1"/>
  <c r="A3" i="21"/>
  <c r="A2" i="11"/>
  <c r="A1" i="21"/>
  <c r="I15" i="11"/>
  <c r="J15" i="11" s="1"/>
  <c r="K31" i="16"/>
  <c r="K34" i="16"/>
  <c r="E46" i="15"/>
  <c r="F16" i="14"/>
  <c r="D33" i="8" s="1"/>
  <c r="J37" i="16"/>
  <c r="E16" i="13"/>
  <c r="D30" i="8" s="1"/>
  <c r="F64" i="6"/>
  <c r="F62" i="6"/>
  <c r="F50" i="6"/>
  <c r="F48" i="6"/>
  <c r="F66" i="6"/>
  <c r="F56" i="6"/>
  <c r="F46" i="6"/>
  <c r="I52" i="6"/>
  <c r="F58" i="6"/>
  <c r="O34" i="16"/>
  <c r="O31" i="16"/>
  <c r="I60" i="6"/>
  <c r="E16" i="12"/>
  <c r="D27" i="8" s="1"/>
  <c r="F54" i="6"/>
  <c r="O37" i="16"/>
  <c r="K35" i="16"/>
  <c r="F22" i="16"/>
  <c r="AF2" i="5"/>
  <c r="W2" i="6"/>
  <c r="A1" i="6"/>
  <c r="B18" i="7"/>
  <c r="B10" i="7"/>
  <c r="B8" i="7"/>
  <c r="A3" i="7"/>
  <c r="D42" i="8"/>
  <c r="B25" i="8"/>
  <c r="K14" i="8"/>
  <c r="B31" i="9"/>
  <c r="B32" i="10"/>
  <c r="C41" i="11"/>
  <c r="F39" i="15"/>
  <c r="O36" i="16"/>
  <c r="J36" i="16"/>
  <c r="N35" i="16"/>
  <c r="O33" i="16"/>
  <c r="J33" i="16"/>
  <c r="K32" i="16"/>
  <c r="D4" i="16"/>
  <c r="B1" i="4"/>
  <c r="A6" i="5"/>
  <c r="D19" i="7"/>
  <c r="A1" i="7"/>
  <c r="B42" i="8"/>
  <c r="D14" i="8"/>
  <c r="D36" i="8" s="1"/>
  <c r="D23" i="10" s="1"/>
  <c r="B10" i="8"/>
  <c r="B8" i="8"/>
  <c r="A3" i="8"/>
  <c r="D30" i="9"/>
  <c r="B10" i="9"/>
  <c r="B8" i="9"/>
  <c r="A3" i="9"/>
  <c r="D31" i="10"/>
  <c r="B8" i="10"/>
  <c r="A3" i="10"/>
  <c r="F40" i="11"/>
  <c r="B39" i="15"/>
  <c r="B6" i="15"/>
  <c r="A38" i="16"/>
  <c r="N33" i="16"/>
  <c r="B2" i="4"/>
  <c r="A3" i="5"/>
  <c r="B19" i="7"/>
  <c r="B11" i="7"/>
  <c r="B9" i="7"/>
  <c r="A7" i="7"/>
  <c r="D43" i="8"/>
  <c r="A1" i="8"/>
  <c r="B30" i="9"/>
  <c r="A1" i="9"/>
  <c r="B31" i="10"/>
  <c r="A1" i="10"/>
  <c r="C12" i="11"/>
  <c r="F40" i="15"/>
  <c r="F37" i="15"/>
  <c r="Z2" i="15"/>
  <c r="A1" i="5"/>
  <c r="A3" i="6"/>
  <c r="B43" i="8"/>
  <c r="B20" i="8"/>
  <c r="B11" i="8"/>
  <c r="B9" i="8"/>
  <c r="A7" i="8"/>
  <c r="D31" i="9"/>
  <c r="B11" i="9"/>
  <c r="B9" i="9"/>
  <c r="A7" i="9"/>
  <c r="D32" i="10"/>
  <c r="I39" i="16" l="1"/>
  <c r="I40" i="16"/>
  <c r="I24" i="11"/>
  <c r="I16" i="11"/>
  <c r="I41" i="16"/>
  <c r="I18" i="11"/>
  <c r="J18" i="11" s="1"/>
  <c r="O18" i="11" s="1"/>
  <c r="F43" i="15"/>
  <c r="B45" i="15"/>
  <c r="B47" i="15"/>
  <c r="C43" i="15"/>
  <c r="B46" i="15"/>
  <c r="AG7" i="15"/>
  <c r="AG8" i="15" s="1"/>
  <c r="AG6" i="15"/>
  <c r="AG9" i="15"/>
  <c r="N15" i="11"/>
  <c r="T15" i="21" s="1"/>
  <c r="O19" i="11"/>
  <c r="O22" i="11"/>
  <c r="O21" i="11"/>
  <c r="O20" i="11"/>
  <c r="A6" i="7"/>
  <c r="A6" i="10"/>
  <c r="A6" i="9"/>
  <c r="A6" i="8"/>
  <c r="T42" i="21" l="1"/>
  <c r="U42" i="21" s="1"/>
  <c r="V42" i="21" s="1"/>
  <c r="V61" i="21" s="1"/>
  <c r="T61" i="21"/>
  <c r="D26" i="9"/>
  <c r="D22" i="9"/>
  <c r="D6" i="16"/>
  <c r="D10" i="16" s="1"/>
  <c r="B34" i="15"/>
  <c r="I15" i="6"/>
  <c r="F6" i="16" l="1"/>
  <c r="F10" i="16" s="1"/>
  <c r="F12" i="16" s="1"/>
  <c r="D12" i="16"/>
  <c r="C19" i="8"/>
  <c r="E25" i="6" l="1"/>
  <c r="F25" i="6" s="1"/>
  <c r="E29" i="6"/>
  <c r="F29" i="6" s="1"/>
  <c r="E35" i="6"/>
  <c r="I35" i="6" s="1"/>
  <c r="E31" i="6"/>
  <c r="I31" i="6" s="1"/>
  <c r="E23" i="6"/>
  <c r="I23" i="6" s="1"/>
  <c r="E33" i="6"/>
  <c r="F33" i="6" s="1"/>
  <c r="E37" i="6"/>
  <c r="I37" i="6" s="1"/>
  <c r="E39" i="6"/>
  <c r="F39" i="6" s="1"/>
  <c r="E41" i="6"/>
  <c r="I41" i="6" s="1"/>
  <c r="E27" i="6"/>
  <c r="I27" i="6" s="1"/>
  <c r="E21" i="6"/>
  <c r="I21" i="6" s="1"/>
  <c r="D15" i="16"/>
  <c r="F33" i="16"/>
  <c r="AB17" i="15"/>
  <c r="D27" i="10"/>
  <c r="C24" i="8"/>
  <c r="I18" i="8"/>
  <c r="C20" i="8"/>
  <c r="D17" i="8" s="1"/>
  <c r="I25" i="6" l="1"/>
  <c r="D15" i="10"/>
  <c r="D16" i="10" s="1"/>
  <c r="F31" i="6"/>
  <c r="I29" i="6"/>
  <c r="F27" i="6"/>
  <c r="F35" i="6"/>
  <c r="F41" i="6"/>
  <c r="I39" i="6"/>
  <c r="F23" i="6"/>
  <c r="F37" i="6"/>
  <c r="I33" i="6"/>
  <c r="F21" i="6"/>
  <c r="I23" i="8"/>
  <c r="C25" i="8"/>
  <c r="D22" i="8" s="1"/>
  <c r="A1" i="17"/>
  <c r="J19" i="8"/>
  <c r="M18" i="8"/>
  <c r="N19" i="8" s="1"/>
  <c r="F15" i="16"/>
  <c r="F35" i="16"/>
  <c r="F36" i="16" s="1"/>
  <c r="F16" i="16" s="1"/>
  <c r="F23" i="16"/>
  <c r="D18" i="16"/>
  <c r="D19" i="16" s="1"/>
  <c r="F93" i="6" l="1"/>
  <c r="J24" i="8"/>
  <c r="M23" i="8"/>
  <c r="N24" i="8" s="1"/>
  <c r="N20" i="8"/>
  <c r="O17" i="8" s="1"/>
  <c r="J20" i="8"/>
  <c r="K17" i="8" s="1"/>
  <c r="F18" i="16"/>
  <c r="F19" i="16" s="1"/>
  <c r="A7" i="17"/>
  <c r="B7" i="17" s="1"/>
  <c r="D7" i="17" s="1"/>
  <c r="A11" i="17"/>
  <c r="B11" i="17" s="1"/>
  <c r="D11" i="17" s="1"/>
  <c r="A10" i="17"/>
  <c r="B10" i="17" s="1"/>
  <c r="D10" i="17" s="1"/>
  <c r="A6" i="17"/>
  <c r="B6" i="17" s="1"/>
  <c r="A9" i="17"/>
  <c r="B9" i="17" s="1"/>
  <c r="D9" i="17" s="1"/>
  <c r="A8" i="17"/>
  <c r="B8" i="17" s="1"/>
  <c r="D8" i="17" s="1"/>
  <c r="A4" i="17" l="1"/>
  <c r="AC17" i="15" s="1"/>
  <c r="B17" i="15" s="1"/>
  <c r="N25" i="8"/>
  <c r="O22" i="8" s="1"/>
  <c r="O36" i="8" s="1"/>
  <c r="J25" i="8"/>
  <c r="K22" i="8" s="1"/>
  <c r="K36" i="8" s="1"/>
</calcChain>
</file>

<file path=xl/sharedStrings.xml><?xml version="1.0" encoding="utf-8"?>
<sst xmlns="http://schemas.openxmlformats.org/spreadsheetml/2006/main" count="2005" uniqueCount="908">
  <si>
    <t xml:space="preserve">This letter of discount is optional. Bidder may / may not offer any discount. </t>
  </si>
  <si>
    <t>Letter of Discount</t>
  </si>
  <si>
    <t>LETTER OF DISCOUNT</t>
  </si>
  <si>
    <t>Sector-29, (near IFFCO Chowk)</t>
  </si>
  <si>
    <t>Subject  :</t>
  </si>
  <si>
    <t>Dear Sir</t>
  </si>
  <si>
    <t>With reference to the subject tender, we hereby offer unconditional discount on the prices quoted by us as per details given here below :</t>
  </si>
  <si>
    <t>Eq Weightage of Rs/ %</t>
  </si>
  <si>
    <t>Final Discount Factor</t>
  </si>
  <si>
    <r>
      <t xml:space="preserve">Discount on lum-sum basis on the Schedules as given below : </t>
    </r>
    <r>
      <rPr>
        <sz val="11"/>
        <rFont val="Book Antiqua"/>
        <family val="1"/>
      </rPr>
      <t xml:space="preserve">[The discount shall be proportionately applicable on all the relevent items of the respective Schdules.] </t>
    </r>
    <r>
      <rPr>
        <b/>
        <sz val="11"/>
        <rFont val="Book Antiqua"/>
        <family val="1"/>
      </rPr>
      <t>In Rs.</t>
    </r>
  </si>
  <si>
    <t>Schedule-1 : Ex works prices (Direct Only)</t>
  </si>
  <si>
    <t>In Rs.</t>
  </si>
  <si>
    <t>Schedule-1 :  (Direct Only)</t>
  </si>
  <si>
    <t>Schedule-1 : Ex works prices (Bought Out Only)</t>
  </si>
  <si>
    <t>Schedule-1 : (Bought Out Only)</t>
  </si>
  <si>
    <t>Schedule-2 : Freight &amp; Insurance</t>
  </si>
  <si>
    <t>Schedule-3 : Erection Charges</t>
  </si>
  <si>
    <t>Schedule-6 : Type Test Charges</t>
  </si>
  <si>
    <r>
      <t>Discount on percent basis on the Schedules as given below :</t>
    </r>
    <r>
      <rPr>
        <sz val="11"/>
        <rFont val="Book Antiqua"/>
        <family val="1"/>
      </rPr>
      <t xml:space="preserve"> [The discount shall be proportionately applicable on all the relevent items of the respective Schdules.] </t>
    </r>
    <r>
      <rPr>
        <b/>
        <sz val="11"/>
        <rFont val="Book Antiqua"/>
        <family val="1"/>
      </rPr>
      <t>In Percent (%)</t>
    </r>
  </si>
  <si>
    <t>In Percent (%)</t>
  </si>
  <si>
    <t>Please consider this letter of discount as the integral part of our price bid.</t>
  </si>
  <si>
    <t>Details of Octroi</t>
  </si>
  <si>
    <t>Sl No.</t>
  </si>
  <si>
    <t>Description of Items</t>
  </si>
  <si>
    <t>Rate of Octroi</t>
  </si>
  <si>
    <t>Octroi</t>
  </si>
  <si>
    <t>(1)</t>
  </si>
  <si>
    <t>(2)</t>
  </si>
  <si>
    <t>(3)</t>
  </si>
  <si>
    <t>(4)</t>
  </si>
  <si>
    <t>(5) =(3) x (4)</t>
  </si>
  <si>
    <t>Total</t>
  </si>
  <si>
    <t>Details of Entry Tax</t>
  </si>
  <si>
    <t>Amount on which Entry Tax is applicable</t>
  </si>
  <si>
    <t>Rate of Entry Tax</t>
  </si>
  <si>
    <t>Entry Tax</t>
  </si>
  <si>
    <t>Details of Other Taxes &amp; Duties</t>
  </si>
  <si>
    <t>Amount on which Other Taxes &amp; Duties are applicable</t>
  </si>
  <si>
    <t>Description of Taxes &amp; Duties</t>
  </si>
  <si>
    <t>Rate of Taxes &amp; Duties</t>
  </si>
  <si>
    <t>Amount of Taxes &amp; Duties</t>
  </si>
  <si>
    <t>(5)</t>
  </si>
  <si>
    <t>Total Octroi as applicable for destination site/state on all items of supply, as per the provisions of the Bidding Documents, on all items of Schedule 1.</t>
  </si>
  <si>
    <t>Total Entry Tax as applicable for destination site/state on all items of supply, as per the provisions of the Bidding Documents, on all items of Schedule 1.</t>
  </si>
  <si>
    <t>Click here for details of Octroi</t>
  </si>
  <si>
    <t>Click here for details of Entry Taxes</t>
  </si>
  <si>
    <t>Click here for details of Other Taxes &amp; Duties</t>
  </si>
  <si>
    <t>No.</t>
  </si>
  <si>
    <t>Schedule-7 : Type Test Charges</t>
  </si>
  <si>
    <r>
      <t>Multipackage discount applicable on this package (TW04)</t>
    </r>
    <r>
      <rPr>
        <sz val="11"/>
        <rFont val="Book Antiqua"/>
        <family val="1"/>
      </rPr>
      <t xml:space="preserve"> only if other packages covered under the same bidding document is also awarded to us. Discount on percent basis on total price quoted by us without Taxes &amp; Duties. [This discount shall be proportionately applicable on all the items of all the Schdules i.e. Sch-1 (without type test charges), Sch-2, Sch-3 &amp; Sch-7] </t>
    </r>
    <r>
      <rPr>
        <b/>
        <sz val="11"/>
        <rFont val="Book Antiqua"/>
        <family val="1"/>
      </rPr>
      <t>In Percent (%)</t>
    </r>
  </si>
  <si>
    <r>
      <t>Multipackage discount applicable on this package (TW04)</t>
    </r>
    <r>
      <rPr>
        <sz val="11"/>
        <rFont val="Book Antiqua"/>
        <family val="1"/>
      </rPr>
      <t xml:space="preserve"> </t>
    </r>
    <r>
      <rPr>
        <b/>
        <sz val="11"/>
        <rFont val="Book Antiqua"/>
        <family val="1"/>
      </rPr>
      <t>only</t>
    </r>
    <r>
      <rPr>
        <sz val="11"/>
        <rFont val="Book Antiqua"/>
        <family val="1"/>
      </rPr>
      <t xml:space="preserve"> if other packages covered under the same bidding document is also awarded to us. Discount on lum-sum basis on total price quoted by us without Taxes &amp; Duties. [This discount shall be proportionately applicable on all the items of all the Schdules i.e. Sch-1 (without type test charges), Sch-2, Sch-3 &amp; Sch-7] </t>
    </r>
    <r>
      <rPr>
        <b/>
        <sz val="11"/>
        <rFont val="Book Antiqua"/>
        <family val="1"/>
      </rPr>
      <t>IN Rs.</t>
    </r>
  </si>
  <si>
    <t>Note       :</t>
  </si>
  <si>
    <r>
      <t xml:space="preserve">Type Test Charges 
</t>
    </r>
    <r>
      <rPr>
        <sz val="10"/>
        <rFont val="Book Antiqua"/>
        <family val="1"/>
      </rPr>
      <t>[Total of this Schedule is included in Schedule - 1 above.]</t>
    </r>
  </si>
  <si>
    <t>TOTAL SALES TAX</t>
  </si>
  <si>
    <t>TOTAL VAT</t>
  </si>
  <si>
    <t xml:space="preserve">Rate of Sales Tax </t>
  </si>
  <si>
    <t>Total VAT for direct transaction between the Contractor and the Employer (identified in Schedule 1 as 'Direct') which are not included in the Ex-works price as per the provision of the Bidding Documents, as applicable</t>
  </si>
  <si>
    <t>Total Sales Tax for direct transaction between the Contractor and the Employer (identified in Schedule 1 as 'Direct') which are not included in the Ex-works price as per the provision of the Bidding Documents, as applicable.</t>
  </si>
  <si>
    <t>Total Excise Duty for direct transaction between the Contractor and the Employer (identified in Schedule 1 as 'Direct') which are not included in the Ex-works price as per the provision of the Bidding Documents, as applicable.</t>
  </si>
  <si>
    <t>Bought-Out</t>
  </si>
  <si>
    <t>Total Others levies payable in India (please specify) as applicable for destination site/state on all items of supply, as per the provisions of the Bidding Documents, on all items of Schedule 1.</t>
  </si>
  <si>
    <t>Amount on which Octroi is applicable</t>
  </si>
  <si>
    <t xml:space="preserve">Date         : </t>
  </si>
  <si>
    <t>Date      :</t>
  </si>
  <si>
    <t>Dear Ladies and/or Gentlemen,</t>
  </si>
  <si>
    <t xml:space="preserve">The above amounts are in accordance with the price schedules attached herewith and are made part of this bid.  </t>
  </si>
  <si>
    <t xml:space="preserve">Price Schedules </t>
  </si>
  <si>
    <t>In line with the requirements of the Bidding documents, we enclose herewith the following Price Schedules, duly filled - in as per your proforma:</t>
  </si>
  <si>
    <t>Thanking you, we remain,</t>
  </si>
  <si>
    <t>Yours faithfully,</t>
  </si>
  <si>
    <t>Printed Name :</t>
  </si>
  <si>
    <t>Designation :</t>
  </si>
  <si>
    <t>Bid Proposal Ref. No.</t>
  </si>
  <si>
    <t>Name of Contract  :</t>
  </si>
  <si>
    <t>We are aware that the Price Schedules do not generally give a full description of the Work to be performed under each item and we shall be deemed to have read the Technical Specifications and other sections of the Bidding Documents and Drawings to ascertain the full scope of Work included in each item while filling-in the rates and prices. We agree that the entered rates and prices shall be deemed to include for the full scope as aforesaid, including overheads and profit.</t>
  </si>
  <si>
    <t>We understand that in the price schedules, where there are errors between the total of the amounts given under the column for the price Breakdown and the amount given under the Total Price, the former shall prevail and the latter will be corrected accordingly. We further understand that where there are discrepancies between amounts stated in figures and amounts stated in words, the amount stated in words shall prevail. Similarly, any discrepancy in the total bid price and that of the summation of Schedule price (price indicated in a Schedule indicating the total of that schedule), the total bid price shall be corrected to reflect the actual summation of the Schedule prices.</t>
  </si>
  <si>
    <t>We declare that items left blank in the Schedules will be deemed to have been included in other items. The TOTAL for each Schedule and the TOTAL of Grand Summary shall be deemed to be the total price for executing the Facilities and sections thereof in complete accordance with the Contract, whether or not each individual item has been priced.</t>
  </si>
  <si>
    <t># (For Joint Venture only) We, the partners of Joint Venture submitting this bid, do agree and confirm that in case of Award of Contract on the Joint Venture, we shall be jointly and severally liable and responsible for the execution of the Contract in accordance with Contract terms and conditions.</t>
  </si>
  <si>
    <t xml:space="preserve">We, hereby, declare that only the persons or firms interested in this proposal as principals are named here and that no other persons or firms other than those mentioned herein have any interest in this proposal or in the Contract to be entered into, if the award is made on us, that this proposal is made without any connection with any other person, firm or party likewise submitting a proposal is in all respects for and in good faith, without collusion or fraud. </t>
  </si>
  <si>
    <t>st</t>
  </si>
  <si>
    <t>nd</t>
  </si>
  <si>
    <t>rd</t>
  </si>
  <si>
    <t>th</t>
  </si>
  <si>
    <t>January</t>
  </si>
  <si>
    <t>February</t>
  </si>
  <si>
    <t>March</t>
  </si>
  <si>
    <t>April</t>
  </si>
  <si>
    <t>May</t>
  </si>
  <si>
    <t>June</t>
  </si>
  <si>
    <t>July</t>
  </si>
  <si>
    <t>August</t>
  </si>
  <si>
    <t>September</t>
  </si>
  <si>
    <t>October</t>
  </si>
  <si>
    <t>November</t>
  </si>
  <si>
    <t>December</t>
  </si>
  <si>
    <t>One</t>
  </si>
  <si>
    <t>Two</t>
  </si>
  <si>
    <t>Three</t>
  </si>
  <si>
    <t>Four</t>
  </si>
  <si>
    <t>Five</t>
  </si>
  <si>
    <t>Six</t>
  </si>
  <si>
    <t>Seven</t>
  </si>
  <si>
    <t>Eight</t>
  </si>
  <si>
    <t>Nine</t>
  </si>
  <si>
    <t>Ten</t>
  </si>
  <si>
    <t>Eleven</t>
  </si>
  <si>
    <t>Twelve</t>
  </si>
  <si>
    <t>Thirteen</t>
  </si>
  <si>
    <t>Fourteen</t>
  </si>
  <si>
    <t>Fifteen</t>
  </si>
  <si>
    <t>Sixteen</t>
  </si>
  <si>
    <t>Seventeen</t>
  </si>
  <si>
    <t>Eighteen</t>
  </si>
  <si>
    <t>Nineteen</t>
  </si>
  <si>
    <t>Twenty</t>
  </si>
  <si>
    <t>Twenty Two</t>
  </si>
  <si>
    <t>Twenty One</t>
  </si>
  <si>
    <t>Twenty Three</t>
  </si>
  <si>
    <t>Select only the options provided in pull down menus.</t>
  </si>
  <si>
    <t>Select Sole Bidder or JV (Joint Venture) from the pull down menu. Do not leave this cell blank.</t>
  </si>
  <si>
    <t>Fill up ref. no. as bidder's ref no. of this letter.</t>
  </si>
  <si>
    <t xml:space="preserve">Fill up names &amp; Designation of the representatives of other JV partner(s) if the bidder is JV (Joint Venture) . </t>
  </si>
  <si>
    <t>* * *</t>
  </si>
  <si>
    <t>Twenty Four</t>
  </si>
  <si>
    <t>Twenty Six</t>
  </si>
  <si>
    <t>Twenty Five</t>
  </si>
  <si>
    <t>Twenty Seven</t>
  </si>
  <si>
    <t>Twenty Eight</t>
  </si>
  <si>
    <t>Twenty Nine</t>
  </si>
  <si>
    <t>Thirty</t>
  </si>
  <si>
    <t>Thirty One</t>
  </si>
  <si>
    <t>Thirty Two</t>
  </si>
  <si>
    <t>Thirty Three</t>
  </si>
  <si>
    <t>Thirty Four</t>
  </si>
  <si>
    <t>Thirty Six</t>
  </si>
  <si>
    <t>Thirty Seven</t>
  </si>
  <si>
    <t>Thirty Eight</t>
  </si>
  <si>
    <t>Thirty Nine</t>
  </si>
  <si>
    <t>Forty</t>
  </si>
  <si>
    <t>Forty One</t>
  </si>
  <si>
    <t>Forty Two</t>
  </si>
  <si>
    <t>Forty Three</t>
  </si>
  <si>
    <t>Forty Four</t>
  </si>
  <si>
    <t>Forty Five</t>
  </si>
  <si>
    <t>Forty Six</t>
  </si>
  <si>
    <t>Forty Seven</t>
  </si>
  <si>
    <t>Forty Eight</t>
  </si>
  <si>
    <t>Forty Nine</t>
  </si>
  <si>
    <t>Fifty</t>
  </si>
  <si>
    <t>Fifty One</t>
  </si>
  <si>
    <t>Fifty Two</t>
  </si>
  <si>
    <t>Fifty Three</t>
  </si>
  <si>
    <t>Fifty Four</t>
  </si>
  <si>
    <t>Fifty Five</t>
  </si>
  <si>
    <t>Fifty Six</t>
  </si>
  <si>
    <t>Fifty Seven</t>
  </si>
  <si>
    <t>Fifty Eight</t>
  </si>
  <si>
    <t>Fifty Nine</t>
  </si>
  <si>
    <t>Sixty</t>
  </si>
  <si>
    <t>Sixty One</t>
  </si>
  <si>
    <t>Sixty Two</t>
  </si>
  <si>
    <t>Sixty Three</t>
  </si>
  <si>
    <t>Sixty Four</t>
  </si>
  <si>
    <t>Sixty Five</t>
  </si>
  <si>
    <t>Sixty Six</t>
  </si>
  <si>
    <t>Sixty Seven</t>
  </si>
  <si>
    <t>Sixty Eight</t>
  </si>
  <si>
    <t>Sixty Nine</t>
  </si>
  <si>
    <t xml:space="preserve">Seventy </t>
  </si>
  <si>
    <t>Seventy One</t>
  </si>
  <si>
    <t>Seventy Two</t>
  </si>
  <si>
    <t>Seventy Three</t>
  </si>
  <si>
    <t>Seventy Four</t>
  </si>
  <si>
    <t>Seventy Five</t>
  </si>
  <si>
    <t>Seventy Six</t>
  </si>
  <si>
    <t>Seventy Seven</t>
  </si>
  <si>
    <t>Seventy Eight</t>
  </si>
  <si>
    <t>Seventy Nine</t>
  </si>
  <si>
    <t xml:space="preserve">Eighty </t>
  </si>
  <si>
    <t>Eighty One</t>
  </si>
  <si>
    <t>Eighty Two</t>
  </si>
  <si>
    <t>Eighty Three</t>
  </si>
  <si>
    <t>Eighty Four</t>
  </si>
  <si>
    <t>Eighty Five</t>
  </si>
  <si>
    <t>Eighty Six</t>
  </si>
  <si>
    <t>Eighty Seven</t>
  </si>
  <si>
    <t>Eighty Eight</t>
  </si>
  <si>
    <t>Eighty Nine</t>
  </si>
  <si>
    <t xml:space="preserve">Ninety </t>
  </si>
  <si>
    <t>Ninety One</t>
  </si>
  <si>
    <t>Ninety Two</t>
  </si>
  <si>
    <t>Ninety Three</t>
  </si>
  <si>
    <t>Ninety Four</t>
  </si>
  <si>
    <t>Ninety Five</t>
  </si>
  <si>
    <t>Ninety Six</t>
  </si>
  <si>
    <t>Ninety Seven</t>
  </si>
  <si>
    <t>Ninety Eight</t>
  </si>
  <si>
    <t>Ninety Nine</t>
  </si>
  <si>
    <t xml:space="preserve">One Hundred </t>
  </si>
  <si>
    <t>STATEMENT OF QUOTED / CORRECTED PRICES</t>
  </si>
  <si>
    <t>All Figures are in Rupees</t>
  </si>
  <si>
    <t>Bidder</t>
  </si>
  <si>
    <t>Price Component</t>
  </si>
  <si>
    <t>Quoted Price</t>
  </si>
  <si>
    <t>Corrected Price</t>
  </si>
  <si>
    <t xml:space="preserve">DISCOUNT  </t>
  </si>
  <si>
    <t>TAXES &amp; DUTIES PAYABLE ADDITIONALLY</t>
  </si>
  <si>
    <t>A) EXCISE DUTY</t>
  </si>
  <si>
    <t>B) CENTRAL SALES TAX /VAT</t>
  </si>
  <si>
    <t xml:space="preserve">C) ENTRY TAX / OCTROI </t>
  </si>
  <si>
    <t xml:space="preserve">D) OTHERS </t>
  </si>
  <si>
    <t>E)    TOTAL TAXES &amp; DUTIES</t>
  </si>
  <si>
    <t>TOTAL BID PRICE (INCLUDING TAXES &amp; DUTIES)</t>
  </si>
  <si>
    <t>I)</t>
  </si>
  <si>
    <t>Bidder  has indicated the following taxes and duties additionally applicable for their bid:</t>
  </si>
  <si>
    <t>Excise Duty</t>
  </si>
  <si>
    <t>Rs.</t>
  </si>
  <si>
    <t>CST /VAT</t>
  </si>
  <si>
    <t xml:space="preserve">Others </t>
  </si>
  <si>
    <t>II)</t>
  </si>
  <si>
    <t>Ex-Works Price of Direct Supplies (after discount, if any)</t>
  </si>
  <si>
    <t>Excise Duty @ 10.3% of (a) above</t>
  </si>
  <si>
    <t>CST / VAT @ 2% of Ex-Works of Direct Supplies (a) + ED (b) above</t>
  </si>
  <si>
    <t>Purchase Price for Entry Tax (Total Ex-Works+F&amp;I+ED+CST+Others)</t>
  </si>
  <si>
    <t>Statement of Quoted / Corrected Prices</t>
  </si>
  <si>
    <t>Page</t>
  </si>
  <si>
    <r>
      <t>TOTAL SCHEDULE NO. 1:</t>
    </r>
    <r>
      <rPr>
        <sz val="11"/>
        <rFont val="Book Antiqua"/>
        <family val="1"/>
      </rPr>
      <t>Ex-Works Price of</t>
    </r>
    <r>
      <rPr>
        <b/>
        <sz val="11"/>
        <rFont val="Book Antiqua"/>
        <family val="1"/>
      </rPr>
      <t xml:space="preserve"> </t>
    </r>
    <r>
      <rPr>
        <sz val="11"/>
        <rFont val="Book Antiqua"/>
        <family val="1"/>
      </rPr>
      <t>Plant and Equipment including Type Test Charges</t>
    </r>
  </si>
  <si>
    <r>
      <t>TOTAL SCHEDULE NO.2:</t>
    </r>
    <r>
      <rPr>
        <sz val="11"/>
        <rFont val="Book Antiqua"/>
        <family val="1"/>
      </rPr>
      <t xml:space="preserve"> Local Transportation, Insurance and other Incidental Services.</t>
    </r>
  </si>
  <si>
    <r>
      <t xml:space="preserve">TOTAL SCHEDULE NO.3: </t>
    </r>
    <r>
      <rPr>
        <sz val="11"/>
        <rFont val="Book Antiqua"/>
        <family val="1"/>
      </rPr>
      <t>Installation Charges</t>
    </r>
  </si>
  <si>
    <r>
      <t xml:space="preserve">TOTAL SCHEDULE NO.4: </t>
    </r>
    <r>
      <rPr>
        <sz val="11"/>
        <rFont val="Book Antiqua"/>
        <family val="1"/>
      </rPr>
      <t>Training Charges</t>
    </r>
  </si>
  <si>
    <r>
      <t>TOTAL BID PRICE:  (</t>
    </r>
    <r>
      <rPr>
        <sz val="11"/>
        <rFont val="Book Antiqua"/>
        <family val="1"/>
      </rPr>
      <t>Excluding Taxes &amp; Duties</t>
    </r>
    <r>
      <rPr>
        <b/>
        <sz val="11"/>
        <rFont val="Book Antiqua"/>
        <family val="1"/>
      </rPr>
      <t>)</t>
    </r>
  </si>
  <si>
    <r>
      <t xml:space="preserve">NET BID PRICE </t>
    </r>
    <r>
      <rPr>
        <sz val="11"/>
        <rFont val="Book Antiqua"/>
        <family val="1"/>
      </rPr>
      <t>(Excluding Taxes &amp; Duties)</t>
    </r>
  </si>
  <si>
    <r>
      <t xml:space="preserve">TOTAL SCHEDULE NO.7: </t>
    </r>
    <r>
      <rPr>
        <sz val="11"/>
        <rFont val="Book Antiqua"/>
        <family val="1"/>
      </rPr>
      <t>Type Test Charges
[Total of this Schedule is included in Schedule-1 above]</t>
    </r>
  </si>
  <si>
    <t>BID FORM (Second Envelope)</t>
  </si>
  <si>
    <t>Please provide additional information of the Bidder</t>
  </si>
  <si>
    <t>Date :</t>
  </si>
  <si>
    <t>Place :</t>
  </si>
  <si>
    <t>Direct Total</t>
  </si>
  <si>
    <t>`</t>
  </si>
  <si>
    <t>BO Total</t>
  </si>
  <si>
    <t>After Discount</t>
  </si>
  <si>
    <t>Sales Tax</t>
  </si>
  <si>
    <t>Vat</t>
  </si>
  <si>
    <t>Sole Bidder</t>
  </si>
  <si>
    <t>Enter following details of the bidder</t>
  </si>
  <si>
    <t>Specify type of Bidder         [Select from drop down menu]</t>
  </si>
  <si>
    <t xml:space="preserve">Printed Name </t>
  </si>
  <si>
    <t>Designation</t>
  </si>
  <si>
    <t xml:space="preserve">Date     </t>
  </si>
  <si>
    <t xml:space="preserve">Place     </t>
  </si>
  <si>
    <t>Instructions / error messages, if any, will be displayed automatically  after selecting the cell.</t>
  </si>
  <si>
    <t xml:space="preserve">Rate of  VAT </t>
  </si>
  <si>
    <t>State/Province to be indicated :</t>
  </si>
  <si>
    <t>Business Address                       :</t>
  </si>
  <si>
    <t>Country of Incorporation         :</t>
  </si>
  <si>
    <t>Name of Principal Officer         :</t>
  </si>
  <si>
    <t>Address of  Principal Officer    :</t>
  </si>
  <si>
    <t>All Prices are in Indian Rupees.</t>
  </si>
  <si>
    <t>Amount on which Sales Tax is applicable   [only ex-w price]</t>
  </si>
  <si>
    <t>Amount on which VAT is applicable   [only ex-w price]</t>
  </si>
  <si>
    <t>Amount</t>
  </si>
  <si>
    <t>ED</t>
  </si>
  <si>
    <t xml:space="preserve">GRAND TOTAL [1+2+3] </t>
  </si>
  <si>
    <t>Above Grand Total does not include Octroi, Entry Tax , Other Taxes &amp; Duties quoted by bidder at Sl. No. 4,5 &amp; 6 above</t>
  </si>
  <si>
    <t>Plus Octroi, Entry Tax , Other Taxes &amp; Duties quoted by bidder at Sl. No. 4,5 &amp; 6 above</t>
  </si>
  <si>
    <t>Plus Octroi, Entry Tax , Other Taxes &amp; Duties quoted by bidder at Sl. No. 4,5 &amp; 6 of Sch-5</t>
  </si>
  <si>
    <t>Grand Total after Discount</t>
  </si>
  <si>
    <t xml:space="preserve">Sector-29, </t>
  </si>
  <si>
    <t>After MPDiscount</t>
  </si>
  <si>
    <t>Grand Total after MPD</t>
  </si>
  <si>
    <t>Entry Tax / Octroi</t>
  </si>
  <si>
    <t>III)</t>
  </si>
  <si>
    <t>Bidder has offered following discount(s)</t>
  </si>
  <si>
    <t>Details of dicounts</t>
  </si>
  <si>
    <t>Gross LS</t>
  </si>
  <si>
    <t>Gross %</t>
  </si>
  <si>
    <t>Sch-1 Direct LS</t>
  </si>
  <si>
    <t>Sch-1 BO LS</t>
  </si>
  <si>
    <t>Sch-2 LS</t>
  </si>
  <si>
    <t>Sch-3 LS</t>
  </si>
  <si>
    <t>Sch-7 LS</t>
  </si>
  <si>
    <t>Sch-1 Direct %</t>
  </si>
  <si>
    <t>Sch-1 BO %</t>
  </si>
  <si>
    <t>Sch-2 %</t>
  </si>
  <si>
    <t>Sch-3 %</t>
  </si>
  <si>
    <t>Sch-7 %</t>
  </si>
  <si>
    <t>Different Manner</t>
  </si>
  <si>
    <t>Text for Discount</t>
  </si>
  <si>
    <r>
      <t xml:space="preserve">With regard to Entry Tax, it may be  mentioned that the substations covered under the subject pacakge falls in State of MP, where an entry tax </t>
    </r>
    <r>
      <rPr>
        <b/>
        <sz val="11"/>
        <color indexed="12"/>
        <rFont val="Book Antiqua"/>
        <family val="1"/>
      </rPr>
      <t>@ 1%</t>
    </r>
    <r>
      <rPr>
        <sz val="11"/>
        <rFont val="Book Antiqua"/>
        <family val="1"/>
      </rPr>
      <t xml:space="preserve"> of Purchase Price is applicable. In view of the above, the taxes and duties inter-alia including entry tax applicable for the bids are calculated :</t>
    </r>
  </si>
  <si>
    <r>
      <t xml:space="preserve">Entry Tax </t>
    </r>
    <r>
      <rPr>
        <b/>
        <sz val="11"/>
        <color indexed="12"/>
        <rFont val="Book Antiqua"/>
        <family val="1"/>
      </rPr>
      <t>@ 1%</t>
    </r>
    <r>
      <rPr>
        <sz val="11"/>
        <rFont val="Book Antiqua"/>
        <family val="1"/>
      </rPr>
      <t xml:space="preserve"> of (e) above</t>
    </r>
  </si>
  <si>
    <r>
      <t>Bid Form 2</t>
    </r>
    <r>
      <rPr>
        <b/>
        <vertAlign val="superscript"/>
        <sz val="11"/>
        <rFont val="Book Antiqua"/>
        <family val="1"/>
      </rPr>
      <t>nd</t>
    </r>
    <r>
      <rPr>
        <b/>
        <sz val="11"/>
        <rFont val="Book Antiqua"/>
        <family val="1"/>
      </rPr>
      <t xml:space="preserve"> Envelope</t>
    </r>
  </si>
  <si>
    <t>Package Code</t>
  </si>
  <si>
    <t>Specification No.</t>
  </si>
  <si>
    <t>Price Schedules</t>
  </si>
  <si>
    <t>While filling up the worksheets following may please be observed :</t>
  </si>
  <si>
    <t>This Workbook consists of following worksheets :</t>
  </si>
  <si>
    <t xml:space="preserve">Cover : </t>
  </si>
  <si>
    <t>Opening page of the workbook.</t>
  </si>
  <si>
    <t>Names of Bidder :</t>
  </si>
  <si>
    <t>Fill up names and address of the Sole Bidder and /or Joint Venture.</t>
  </si>
  <si>
    <t>Click for Sch-1 given at the right top of the worksheet to go to Sch-1.</t>
  </si>
  <si>
    <t>Fill up unit rates for all the items in numeric values greater than 0 (zero). If unit rate is left blank, the corresponding item shall be deemed to be included in the total price.</t>
  </si>
  <si>
    <t>Total amount shall get calculated automatically.</t>
  </si>
  <si>
    <t>Fill up only green shaded cells.</t>
  </si>
  <si>
    <t>●</t>
  </si>
  <si>
    <t>No cell is required to be filled in by the bidder in this worksheet.</t>
  </si>
  <si>
    <t>Fill up additional information as required.</t>
  </si>
  <si>
    <t>Happy Bidding !</t>
  </si>
  <si>
    <t>I</t>
  </si>
  <si>
    <t>II</t>
  </si>
  <si>
    <t xml:space="preserve"> </t>
  </si>
  <si>
    <t>MT</t>
  </si>
  <si>
    <t>Nos.</t>
  </si>
  <si>
    <t>Unit</t>
  </si>
  <si>
    <t>a)</t>
  </si>
  <si>
    <t>b)</t>
  </si>
  <si>
    <t>c)</t>
  </si>
  <si>
    <t>d)</t>
  </si>
  <si>
    <t>e)</t>
  </si>
  <si>
    <t>f)</t>
  </si>
  <si>
    <t>SI. No.</t>
  </si>
  <si>
    <t>Description</t>
  </si>
  <si>
    <t>(i)</t>
  </si>
  <si>
    <t>(ii)</t>
  </si>
  <si>
    <t>Sl. No.</t>
  </si>
  <si>
    <t>Item Nos.</t>
  </si>
  <si>
    <t>Total Price (INR)</t>
  </si>
  <si>
    <t>1</t>
  </si>
  <si>
    <t>TOTAL EXCISE DUTY</t>
  </si>
  <si>
    <t>2</t>
  </si>
  <si>
    <t>3</t>
  </si>
  <si>
    <t>4</t>
  </si>
  <si>
    <t>TOTAL OTHER TAXES &amp; DUTIES</t>
  </si>
  <si>
    <t xml:space="preserve">Local Transportation, Insurance and other Incidental Services </t>
  </si>
  <si>
    <t>Installation Charges</t>
  </si>
  <si>
    <t xml:space="preserve">Training Charges </t>
  </si>
  <si>
    <t>5</t>
  </si>
  <si>
    <t>Taxes and Duties</t>
  </si>
  <si>
    <t>6</t>
  </si>
  <si>
    <t>GRAND TOTAL [1+2+3+4+5]</t>
  </si>
  <si>
    <t>Item  Description</t>
  </si>
  <si>
    <t>To:</t>
  </si>
  <si>
    <t>Contract Services</t>
  </si>
  <si>
    <t>Power Grid Corporation of India Ltd.,</t>
  </si>
  <si>
    <t>"Saudamini", Plot No.-2</t>
  </si>
  <si>
    <t>Gurgaon (Haryana) - 122001</t>
  </si>
  <si>
    <t>6 = 4 x 5</t>
  </si>
  <si>
    <t xml:space="preserve">Date          : </t>
  </si>
  <si>
    <t>Place         :</t>
  </si>
  <si>
    <t>Printed Name   :</t>
  </si>
  <si>
    <t>Designation   :</t>
  </si>
  <si>
    <t>Name     :</t>
  </si>
  <si>
    <t>Address :</t>
  </si>
  <si>
    <t>SUMMARY OF TAXES &amp; DUTIES APPLICABLE ON GOODS</t>
  </si>
  <si>
    <t>Rate of Excise Duty for Direct items indicated in Sch-1</t>
  </si>
  <si>
    <t>TOTAL SCHEDULE NO. 1</t>
  </si>
  <si>
    <t>TOTAL SCHEDULE NO. 2</t>
  </si>
  <si>
    <t>TOTAL SCHEDULE NO. 3</t>
  </si>
  <si>
    <t>TOTAL SCHEDULE NO. 4</t>
  </si>
  <si>
    <t>Schedule - 1</t>
  </si>
  <si>
    <t>Direct</t>
  </si>
  <si>
    <t>Schedule - 5</t>
  </si>
  <si>
    <t>(iii)</t>
  </si>
  <si>
    <t>(iv)</t>
  </si>
  <si>
    <t>TOTAL SCHEDULE NO. 5</t>
  </si>
  <si>
    <t>TOTAL SCHEDULE NO. 7</t>
  </si>
  <si>
    <t>Not Applicable</t>
  </si>
  <si>
    <t>TOTAL OCTROI</t>
  </si>
  <si>
    <t>TOTAL ENTRY TAX</t>
  </si>
  <si>
    <t>Amount on which Entry Tax  is applicable</t>
  </si>
  <si>
    <t>Amount on which Other Taxes &amp; Duties are  applicable</t>
  </si>
  <si>
    <t>Thirty Five</t>
  </si>
  <si>
    <t>Certain data type entries have been restricted, such as Numeric values or limits of numeric values.</t>
  </si>
  <si>
    <t>Do not link any cell of this work book with any other work book.</t>
  </si>
  <si>
    <t>(v)</t>
  </si>
  <si>
    <t>Do not use copy &amp; paste or cut &amp; paste options for filling up the data.</t>
  </si>
  <si>
    <t>(vi)</t>
  </si>
  <si>
    <t>Do not reformat any of the cell of the work book.</t>
  </si>
  <si>
    <t>2 or More</t>
  </si>
  <si>
    <t>Name of other Partner - 2 (more, if any)</t>
  </si>
  <si>
    <t>Address of other Partner - 2 (more, if any)</t>
  </si>
  <si>
    <t>Select nos. of the JV Partners other than the Lead Partner from drop down menu.</t>
  </si>
  <si>
    <r>
      <t>In case of JV partners more than 2, enter details of 3</t>
    </r>
    <r>
      <rPr>
        <vertAlign val="superscript"/>
        <sz val="12"/>
        <rFont val="Book Antiqua"/>
        <family val="1"/>
      </rPr>
      <t>rd</t>
    </r>
    <r>
      <rPr>
        <sz val="12"/>
        <rFont val="Book Antiqua"/>
        <family val="1"/>
      </rPr>
      <t xml:space="preserve"> &amp; more partners along with details of 2</t>
    </r>
    <r>
      <rPr>
        <vertAlign val="superscript"/>
        <sz val="12"/>
        <rFont val="Book Antiqua"/>
        <family val="1"/>
      </rPr>
      <t>nd</t>
    </r>
    <r>
      <rPr>
        <sz val="12"/>
        <rFont val="Book Antiqua"/>
        <family val="1"/>
      </rPr>
      <t xml:space="preserve"> partner.</t>
    </r>
  </si>
  <si>
    <t>The reimbursement of Excise Duty, Sales Tax/VAT and other levies as per Sl. No. 1, 2 &amp; 3 above subject to provision of ITB Clause 11.4 shall be only against those items for which the Mode of Transaction indicated in Schedule - 1 is 'Direct'. In case of those items in the said Sechedule-1 against which the  mode of transaction has been  left blank, the same shall be deemed to be 'Bought-out' for the purpose of Evaluation and award of Contract and the price indicated in Schedule 1 against such items shall be deemed to be inclusive of all such taxes, duties and levies.</t>
  </si>
  <si>
    <t>Place        :</t>
  </si>
  <si>
    <t>After filling up all the schedues, save the file, take print out of all the schedules and Bid form and sign &amp; stamp and submit them as hard copy of the 2nd envelope (Price part) of the bid. Also ensure to submit the soft copy of the the same file on CD/ DVD.</t>
  </si>
  <si>
    <t>(SCHEDULE OF RATES AND PRICES)</t>
  </si>
  <si>
    <t>(GRAND SUMMARY : AFTER DISCOUNT)</t>
  </si>
  <si>
    <t>(6) =(3) x (5)</t>
  </si>
  <si>
    <t>Name :</t>
  </si>
  <si>
    <t>Fill up date in dd-mm-yyyy format from drop down menu.</t>
  </si>
  <si>
    <t>Meter</t>
  </si>
  <si>
    <t>Cu.M</t>
  </si>
  <si>
    <t>Sq.M.</t>
  </si>
  <si>
    <t>Cu.M.</t>
  </si>
  <si>
    <t>Qty. (for all locations)</t>
  </si>
  <si>
    <t>Unit Rate</t>
  </si>
  <si>
    <t>Total Price</t>
  </si>
  <si>
    <t xml:space="preserve"> Total  Price</t>
  </si>
  <si>
    <t>Discount(s) offered at sl. No. 1 to 2 will automatically get displayed and accounted for in the respective items of the Schedules.</t>
  </si>
  <si>
    <t xml:space="preserve">Price Break-up for individual items </t>
  </si>
  <si>
    <t>Fill up only green shaded cells in Sch-1 and Bid Form 2nd Envelope.</t>
  </si>
  <si>
    <t>Sch-1 (Price Components (Price Break-up) ) :</t>
  </si>
  <si>
    <t xml:space="preserve">Summary of  the Schedule-1 without considering discount (mentioned in the work sheet discount) shall be displayed automatically. </t>
  </si>
  <si>
    <t xml:space="preserve">In continuation of First Envelope of our Bid, we hereby submit the Second Envelope of the Bid, both of which shall be read together and in conjunction with each other, and shall be construed as an integral part of our Bid. Accordingly, we the undersigned, offer to execute Pile foundation, Civil and other allied works associated with the above-named package in full conformity with the said Bidding Documents for the sum of Rs. </t>
  </si>
  <si>
    <t>We confirm that except as otherwise specifically provided our Bid Prices in this Second Envelope include all taxes, duties, levies and charges as may be assessed on us, our Sub-Contractor/Sub-Vendor or their employees by all municipal, state or national government authorities in connection with the Facilities, in and outside of India.</t>
  </si>
  <si>
    <t>(GRAND SUMMARY )</t>
  </si>
  <si>
    <t>Grand Summary</t>
  </si>
  <si>
    <r>
      <t>Bid form 2</t>
    </r>
    <r>
      <rPr>
        <b/>
        <vertAlign val="superscript"/>
        <sz val="12"/>
        <color indexed="12"/>
        <rFont val="Book Antiqua"/>
        <family val="1"/>
      </rPr>
      <t>nd</t>
    </r>
    <r>
      <rPr>
        <b/>
        <sz val="12"/>
        <color indexed="12"/>
        <rFont val="Book Antiqua"/>
        <family val="1"/>
      </rPr>
      <t xml:space="preserve"> Envelope :</t>
    </r>
  </si>
  <si>
    <r>
      <t>Discount on percent basis on total price quoted by us .</t>
    </r>
    <r>
      <rPr>
        <sz val="11"/>
        <rFont val="Book Antiqua"/>
        <family val="1"/>
      </rPr>
      <t xml:space="preserve">  </t>
    </r>
    <r>
      <rPr>
        <b/>
        <sz val="11"/>
        <rFont val="Book Antiqua"/>
        <family val="1"/>
      </rPr>
      <t>In Percent (%)</t>
    </r>
  </si>
  <si>
    <t>Discount on lum-sum basis on total price quoted by us. In Rs.</t>
  </si>
  <si>
    <t>PR Line Item No</t>
  </si>
  <si>
    <t>Activity Header</t>
  </si>
  <si>
    <t>PR Activity No</t>
  </si>
  <si>
    <t>Activity Description</t>
  </si>
  <si>
    <t xml:space="preserve">  Description</t>
  </si>
  <si>
    <t>Rate of GST applicable ( in %)</t>
  </si>
  <si>
    <t xml:space="preserve">SAC
(Service Accounting Codes)
</t>
  </si>
  <si>
    <t>Qty</t>
  </si>
  <si>
    <t>16 = 14 x 15</t>
  </si>
  <si>
    <t>Whether SAC in column '8’ is confirmed. If not  indicate applicable the SAC #</t>
  </si>
  <si>
    <t>Whether  rate of GST in column ‘ 10 ’ is confirmed. If not  indicate applicable rate of GST #</t>
  </si>
  <si>
    <t xml:space="preserve"># In case the bidder leaves the cell for confirmation of the SAC and/or  GST rate “blank”,  the SAC and corresponding GST rate indicated by the Employer shall be deemed to be the one confirmed by the Bidder. </t>
  </si>
  <si>
    <t>Package</t>
  </si>
  <si>
    <t xml:space="preserve"> (Taxes and Duties)</t>
  </si>
  <si>
    <t>Total Price  [1+2]</t>
  </si>
  <si>
    <t>Schedule - 3 After Discount</t>
  </si>
  <si>
    <t>Schedule -3</t>
  </si>
  <si>
    <t>(SUMMARY OF TAXES &amp; DUTIES)</t>
  </si>
  <si>
    <t>Schedule - 2</t>
  </si>
  <si>
    <t>TOTAL GST ON SERVICES</t>
  </si>
  <si>
    <t>Total GST on Services  (indentified in Schedule-1) which are not included in the prices  as per the provision of the Bidding Documents, as applicable</t>
  </si>
  <si>
    <t>GRAND TOTAL</t>
  </si>
  <si>
    <t>All the cells in Sch-2 and Sch-3 are auto filled, therefore no cell is required to be filled up there.</t>
  </si>
  <si>
    <t>Sch -2(Taxes and Duties) :</t>
  </si>
  <si>
    <t>Sch -3(Grand Summary) :</t>
  </si>
  <si>
    <t xml:space="preserve">Taxes and duties shall be displayed automatically. </t>
  </si>
  <si>
    <t xml:space="preserve">This letter shall consider the net price as per Sch-3 (After Discount). </t>
  </si>
  <si>
    <t xml:space="preserve"> or such other sums as may be determined in accordance with the terms and conditions of the Bidding Documents.</t>
  </si>
  <si>
    <t>Schedule 3</t>
  </si>
  <si>
    <t>100% of applicable Taxes and Duties i.e GST , which are payable by the Employer under the Contract, shall be reimbursed by the Employer on production of satisfactory documentary evidence by the Contractor in accordance with the provisions of the Bidding Documents.</t>
  </si>
  <si>
    <t xml:space="preserve">We further understand that notwithstanding 3.0 above, in case of award on us, you shall also bear and pay/reimburse to us, GST applicable on Services specified in Schedule No. 1 of the Price Schedule in this Second Envelope,  by the Indian Laws. </t>
  </si>
  <si>
    <t>We declare that as specified in Clause 11.4.2, Section –II:ITB, Vol.-I of the Bidding Documents, prices quoted by us in the Price Schedules shall be subject to Price Adjustment during the execution of Contract in accordance with Appendix 2 (Price Adjustment) to the Contract agreement.</t>
  </si>
  <si>
    <t>Package-II</t>
  </si>
  <si>
    <t>Gurugram (Haryana) - 122001</t>
  </si>
  <si>
    <t>INR</t>
  </si>
  <si>
    <t>PRICE COMPONENTS (PRICE BREAK-UP)</t>
  </si>
  <si>
    <t>5.30 Add for plaster drip course/ groove in plastered surface or moulding to R.C.C. projections.</t>
  </si>
  <si>
    <t>ORIGINAL</t>
  </si>
  <si>
    <t xml:space="preserve">Earth work in excavation by mechanical means (Hydraulic excavator)/ manual means over areas (exceeding 30 cm in depth, 1.5 m in width as well as 10 sqm on plan) including getting out and disposal of excavated earth lead upto 50 m and lift upto 1.5 m, as directed by Engineer-incharge.
All kinds of soil. </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</si>
  <si>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2.8.1 All kinds of soil.</t>
  </si>
  <si>
    <t>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urplus excavated soil as directed, within a lead of 50 m :
2.10.1 All kinds of soil.
2.10.1.1 Pipes, cables etc, not exceeding 80 mm dia.</t>
  </si>
  <si>
    <t>Filling available excavated earth (excluding rock) in trenches, plinth, sides of foundations etc. in layers not exceeding 20cm in depth, consolidating each deposited layer by ramming and watering, lead up to 50 m and lift upto 1.5 m.</t>
  </si>
  <si>
    <t>Excavating, supplying and filling of local earth (including royalty) by mechanical transport upto a lead of 5km also including ramming and watering of the earth in layers not exceeding 20 cm in trenches, plinth,
sides of foundation etc. complete.</t>
  </si>
  <si>
    <t xml:space="preserve">Extra for every additional lift of 1.5 m or part thereof in excavation / banking excavated or stacked materials.
All kinds of soil. </t>
  </si>
  <si>
    <t>Supplying and filling in plinth with sand under floors, including watering, ramming, consolidating and dressing complete.</t>
  </si>
  <si>
    <t>Surface dressing of the ground including removing vegetation and inequalities not exceeding 15 cm deep and disposal of rubbish, lead up to 50 m and lift up to 1.5 m.
2.28.1 All kinds of soil</t>
  </si>
  <si>
    <t>Concrete Work</t>
  </si>
  <si>
    <t>Diluting and injecting chemical emulsion for POST-CONSTRUCTIONAL anti-termite treatment  : Along external wall where the apron is not provided using chemical emulsion @ 7.5 litres / sqm of the vertical surface of the substructure to a depth of 300mm including excavation channel along the wall &amp; rodding etc. complete: With Chlorpyriphos/ Lindane E.C. 20% with 1% concentration</t>
  </si>
  <si>
    <t xml:space="preserve">Providing and laying in position cement concrete of specified grade excluding the cost of centring and shuttering - All work upto plinth leve
4.1.3 1:2:4 (1 cement : 2 coarse sand : 4 graded stone aggregate 20 mm nominal size)  </t>
  </si>
  <si>
    <t>Providing and laying in position cement concrete of specified grade excluding the cost of centering and shuttering - All work up to plinth level :
1:4:8 (1 Cement : 4 coarse sand (zone-III) : 8 graded stone aggregate 40 mm nominal size)</t>
  </si>
  <si>
    <t>Providing and laying damp-proof course 50mm thick with cement concrete 1:2:4 (1 cement : 2 coarse sand(zone-III) : 4 graded stone aggregate 20mm nominal size).</t>
  </si>
  <si>
    <t>Extra for providing and mixing water proofing material in cement concrete work in doses by weight of cement as per manufacturer's specification.</t>
  </si>
  <si>
    <t>Providing &amp; applying a coat of residual petroleum bitumen of grade of VG-10 of approved quality using 1.7kg per square metre on damp proof course after cleaning the surface with brushes and finally with apiece of cloth lightly soaked in kerosene oil.</t>
  </si>
  <si>
    <t>Making plinth protection 50mm thick of cement concrete 1:3:6 (1 cement : 3 coarse sand (zone - III) : 6 graded stone aggregate 20 mm nominal size) over 75mm thick bed of dry brick ballast 40 mm nominal size, well rammed and consolidated and grouted with fine sand, including necessary excavation, levelling &amp; dressing &amp; finishing the top smooth.</t>
  </si>
  <si>
    <t>Centering and shuttering including strutting, propping etc. and removal of form for :Foundations, footings, bases of columns, etc. for mass concrete</t>
  </si>
  <si>
    <t>Centering and shuttering including strutting, propping etc. and removal of form for :Suspended floors, roofs, landings, balconies and access
platform</t>
  </si>
  <si>
    <t>Centering and shuttering including strutting, propping etc. and removal of form for : Lintels, beams, plinth beams, girders, bressumers and
cantilevers</t>
  </si>
  <si>
    <t>Centering and shuttering including strutting, propping etc. and removal of form for : Columns, Pillars, Piers, Abutments, Posts and Struts</t>
  </si>
  <si>
    <t>Centering and shuttering including strutting, propping etc. and removal of form for : Stairs, (excluding landings) except spiral-staircases</t>
  </si>
  <si>
    <t>Centering and shuttering including strutting, propping etc. and removal of form for : Weather shade, Chajjas, corbels etc., including edges.</t>
  </si>
  <si>
    <t>STEEL REINFORCEMENT
Steel reinforcement for R.C.C. work including straightening, cutting, bending, placing in position and binding all complete upto plinth level.
Thermo-Mechanically Treated bars of grade Fe-500D or more.</t>
  </si>
  <si>
    <t>Steel reinforcement for R.C.C. work including straightening, cutting, bending, placing in position and binding all complete above plinth level.
Thermo-Mechanically Treated bars of grade Fe-500D or more.</t>
  </si>
  <si>
    <t>5.3 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derived from natural sources : 3 graded stone aggregate 20 mm nominal size derived from natural sources).</t>
  </si>
  <si>
    <t>DESIGN MIX CONCRETE
Providing and laying in position ready mixed or site batched design mix cement concrete  for reinforced cement concrete work, using coarse aggregate and fine aggregates derived from natural sources, Potrland Puzzzolana/ Ordinary Portland/ Portland slag, admixutues in recommneded proportions as per IS: 9103 to accelerate/ retard setting of concrete   to improve workability without impairing strength and including pumping of concrete to site of laying, curing, carriage for all leads but excluding cost of centering, shuttering, finishing &amp; reinforcement as per direction of Engineer-in-charge. Concrete of M25 grade
All works upto plinth level</t>
  </si>
  <si>
    <t>DESIGN MIX CONCRETE
Providing and laying in position ready mixed or site batched design mix cement concrete  for reinforced cement concrete work, using coarse aggregate and fine aggregates derived from natural sources, Potrland Puzzzolana/ Ordinary Portland/ Portland slag, admixutues in recommneded proportions as per IS: 9103 to accelerate/ retard setting of concrete   to improve workability without impairing strength and including pumping of concrete to site of laying, curing, carriage for all leads but excluding cost of centering, shuttering, finishing &amp; reinforcement as per direction of Engineer-in-charge. Concrete of M25 grade                                    All works above plinth level upto floor V level</t>
  </si>
  <si>
    <t>Brick work with common burnt clay F.P.S. (non modular) bricks of class designation 7.5 in foundation and plinth in: Cement mortar 1:6 (1 cement : 6 coarse sand)</t>
  </si>
  <si>
    <t>Brick work with common burnt clay F.P.S. (non modular) bricks of class designation 7.5 in superstructure above plinth level up to floor V level in all shapes and sizes in :
Cement mortar 1:4 (1 cement : 4 coarse sand)</t>
  </si>
  <si>
    <t>Half brick masonry with common burnt clay F.P.S. (non modular) bricks of class designation 7.5 in superstructure above plinth level up to floor V level.
Cement mortar 1:4 (1 cement :4 coarse sand)</t>
  </si>
  <si>
    <t>6.15 Extra for providing and placing in position 2 Nos 6mm dia. M.S. bars at every third course of half brick masonry.</t>
  </si>
  <si>
    <t>Stone work, plain in copings, cornices, string courses and plinth courses, upto 75 mm thick in Cement mortar 1:6 (1 cement : 6 coarse sand), including pointing with white cement mortar 1:2 (1 white cement : 2 stone dust) with an admixture of pigment matching the stone shade.
7.32.1 Red sand stone</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</si>
  <si>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Granite of any colour and shadeArea of slab over 0.50 sqm</t>
  </si>
  <si>
    <t>Providing edge moulding to 18 mm thick marble stone counters, Vanities etc., including machine polishing to edge to give high gloss finish etc. complete as per design approved by Engineer-in-Charge.
8.3.2 Granite work</t>
  </si>
  <si>
    <t>Extra for fixing marble /granite stone over and above corresponding basic item, in facia and drops of width upto 150 mm  with epoxy resin based adhesive including cleaning etc.complete.</t>
  </si>
  <si>
    <t>Stone tile (polished) work for wall lining over 12 mm thick bed of cement mortar 1:3 (1 cement : 3 coarse sand) and cement slurry @ 3.3 kg/sqm including pointing in white cement complete.
8.9.1 8mm thick
8.9.1.2 Granite of any colour and shade</t>
  </si>
  <si>
    <t>8.31 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</si>
  <si>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Float glass panes
9.7.7.2 5.0 mm thick glass panes (weight not less
than 12.50 kg/sqm).</t>
  </si>
  <si>
    <t>9.12 Extra for providing frosted glass panes 4 mm thick (weight not less than 10 kg per sqm) instead of ordinary float glass panes 4 mm thick (weight
not less than 10 kg per sqm) in doors, windows and clerestory window shutters. (Area of opening for glass panes excluding portion inside rebate shall be measured)</t>
  </si>
  <si>
    <t>Providing and fixing teak wood lipping of size 25x3 mm in pelmet.</t>
  </si>
  <si>
    <t>Providing and fixing nickel plated M.S. pipe curtain rods with nickel plated brackets : (Hanger rods)
20 mm dia (heavy type) -1  metre long</t>
  </si>
  <si>
    <t>Providing and fixing M.S. grills of required pattern in frames of windows etc. with M.S. flats, square or round bars etc. including priming coat with approved steel primer all complete.
9.48.2 Fixed to openings /wooden frames with rawl plugs screws etc.</t>
  </si>
  <si>
    <t>Providing and fixing ISI marked IS : 1341 M.S. pressed butt hinges bright finished with necessary screws etc. complete :</t>
  </si>
  <si>
    <t>9.55.1 125x65x2.12 mm</t>
  </si>
  <si>
    <t>9.55.3 75x47x1.70 mm</t>
  </si>
  <si>
    <t>Providing M.S. Piano hinges ISI marked IS : 3818 finished with nickel plating and fixing with necessary screws etc., complete.
Overall width 35 mm</t>
  </si>
  <si>
    <t>Providing and fixing chromium plated brass 100 mm mortice latch and lock with 6 levers and a pair of lever handles of approved quality with necessary screws etc. complete.</t>
  </si>
  <si>
    <t>Providing and fixing special quality chromium plated brass cupboard locks with six levers of approved quality including necessary screws etc. complete.
Size 50 mm</t>
  </si>
  <si>
    <t>Providing and fixing chromium plated brass handles with necessary screws etc. complete:
100 mm (4 Nos. handles per cupboard)</t>
  </si>
  <si>
    <t>Providing and fixing aluminium sliding door bolts, ISI marked anodised (anodic coating not less than grade AC 10 as per IS : 1868), transparent or dyed to required colour or shade, with nuts and screws etc. complete :
300x16 mm</t>
  </si>
  <si>
    <t>Providing and fixing aluminium tower bolts, ISI marked, anodised (anodic coating not less than grade AC 10 as per IS : 1868 ) transparent or dyed  to required colour or shade, with necessary screws etc. complete :
250x10 mm</t>
  </si>
  <si>
    <t>Providing and fixing aluminium tower bolts, ISI marked, anodised (anodic coating not less than grade AC 10 as per IS : 1868 ) transparent or dyed  to required colour or shade, with necessary screws etc. complete                                 :150x10 mm (Wire mesh door)</t>
  </si>
  <si>
    <t>Providing and fixing aluminium tower bolts, ISI marked, anodised (anodic coating not less than grade AC 10 as per IS : 1868 ) transparent or dyed  to required colour or shade, with necessary screws etc. complete :                               100x10 mm (cupboard)</t>
  </si>
  <si>
    <t>Providing and fixing aluminium handles, ISI marked, anodised (anodic coating not less than grade AC 10 as per IS : 1868) transparent or dyed to required colour or shade, with necessary screws etc. complete :
125 mm</t>
  </si>
  <si>
    <t>Providing and fixing aluminium hanging floor door stopper, ISI marked, anodised (anodic coating not less than grade AC 10 as per IS : 1868)transparent or dyed to required colour and shade, with necessary screws etc. complete.
Twin rubber stopper</t>
  </si>
  <si>
    <t>Providing and fixing magnetic catcher of approved quality in cupboard / ward robe shutters, including fixing with necessary screws etc. complete.
Double strip (horizontal type) (12 Nos. magnetic catcher per cupboard)</t>
  </si>
  <si>
    <t>Providing and fixing fly proof stainless steel grade 304 wire gauge, to windows and clerestory windows using wire gauge with average width
of aperture 1.4 mm in both directions with wire of dia. 0.50 mm all complete.
9.135.2 With 12 mm mild steel U beading</t>
  </si>
  <si>
    <t>Providing and fixing factory made uPVC white colour fixed glazed windows/ ventilators comprising of uPVC multi-chambered frame and mullion(where ever required) extruded profiles duly reinforced with 1.60 ± 0.2 mm thick galvanized mild steel section made from roll forming process of required length (shape &amp; size according to uPVC profile), , uPVC extruded glazing beads of appropriate dimension, EPDM gasket, G.I fasteners 100 x 8 mm size for fixing frame to finished wall, plastic packers, plastic caps and necessary stainless steel screws etc. Profile of frame shall be mitred cut and fusion welded at all corners, mullion (if required) shall be also fusion welded including drilling of holes for fixing hardware's and drainage of water etc.After fixing frame the gap between frame and adjacent finished wall shall be filled with weather proof silicon sealant over backer rod of required size and of approved quality, all complete as per approved drawing &amp; direction of Engineer-in-Charge. (Single / double glass panes and silicon sealant shall be paid separately). Variation in profile dimension in higher side shall be accepted but no extra payment on this account shall be made.
Note: For uPVC frame, sash and mullion extruded profiles minus 5% tolerance in dimension i.e. in depth &amp; width of profile shall be acceptable
9.147B.1 Fixed window / ventilator made of (small series) frame 47 x 50 mm &amp; mullion 47 x 68 mm both having wall thickness of 1.9 ± 0.2 mm and single glazing bead of appropriate dimension. (Area upto 0.75 sqm.)</t>
  </si>
  <si>
    <t>Providing and fixing factory made uPVC white colour sliding glazed window upto 1.50 m in height dimension comprising of uPVC multi-chambered frame with in-built roller track and sash extruded profiles duly reinforced with 1.60 ± 0.2 mm thick galvanized mild steel section made from roll forming process of required length (shape &amp; size according to uPVC profile), appropriate dimension of uPVC extruded glazing beads and uPVC extruded interlocks, EPDM gasket, wool pile, zinc alloy (white powder coated) touch locks with hook, zinc alloy body with single nylon rollers (weight bearing capacity to be 40 kg), G.I fasteners 100 x 8 mm size for fixing frame to finished wall and necessary stainless steel screws
etc. Profile of frame &amp; sash shall be mitred cut and fusion welded at all corners, including drilling of holes for fixing hardware's and drainage of water etc. After fixing frame the gap between frame and adjacent finished wall shall be filled with weather proof silicon sealent over backer rod of required size and of approved quality, all complete as per approved drawing &amp; direction of Engineer-in-Charge. (Single / double glass panes, wire mesh and silicon sealent shall be paid separately). Variation in profile dimension in higher side shall be accepted but no extra payment on this account shall be made.
Note: For uPVC frame and sash extruded profiles minus 5% tolerance in dimension i.e. in depth &amp; width of profile shall be acceptable.
Three track three panels sliding window with fly proof S.S wire mesh (Two nos. glazed &amp; one no. wire mesh panels) made of (big series) frame 116 x 45 mm &amp; sash 46 x 62 mm both having wall thickness of 2.3 ± 0.2 mm and single glazing
bead / double glazing bead of appropriate dimension. (Area of window above 1.75 sqm).</t>
  </si>
  <si>
    <t>Providing and fixing factory made uPVC white colour sliding glazed door comprising of uPVC multi-chambered frame with in-built roller track and sash extruded profiles duly reinforced with 1.60 ± 0.2 mm thick galvanized mild steel section made from roll forming process of required length (shape &amp; size according to uPVC profile),  ppropriate dimension uPVC extruded glazing beads, uPVC extruded interlock and uPVC extruded Inline sash adaptor (if required), EPDM gasket, wool pile, zinc alloy (white powder coated) handle with key on one side of extreme panels along with zinc plated mild steel multi point locking having transmission gear with keeps, zinc alloy (white powder coated) cresent lock (if required), stainless steel (SS 304 grade) body with adjustable double nylon rollers (weight bearing capacity to be 120 kg), G.I fasteners 100 x 8 mm size for fixing frame to finished wall and necessary stainless steel screws etc. Profile of frame &amp; sash shall be mitred cut and fusion welded at all corners, including drilling of holes for fixing hardware's and drainage of water etc. After fixing frame the gap between frame and adjacent finished wall shall be filled with weather proof silicon sealent over backer rod of required size and of approved quality, all complete as per approved drawing &amp; direction of Engineer-in-Charge. (Single / double glass panes, wire mesh and silicon sealent shall be paid separately). Variation in profile dimension in higher side shall be accepted but no extra payment on this account shall be made.
Note: For uPVC frame and sash extruded profiles minus 5% tolerance in dimension i.e. in depth &amp; width of profile shall be acceptable.
9.147F.4 Three track three panels sliding door with fly proof S.S wire mesh (Two nos. glazed &amp; one no. wire mesh panels) made of (big series) frame 116 x 45 mm &amp; sash 46 x 82 mm both having wall thickness of 2.3 ± 0.2 mm and single glazing bead / double glazing bead of appropriate dimension. (Area of door above 2.00 sqm upto 5.00 sqm)</t>
  </si>
  <si>
    <t>10.17 Providing and fixing M.S. fan clamp type I or II of 16 mm dia M.S. bar bent to shape with hooked ends in R.C.C. slabs, beams during laying including painting the exposed portion of loop, all as per standard design complete.</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</si>
  <si>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</si>
  <si>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11.2 Dry brick on edge flooring in required pattern with bricks of class designation 7.5 on a bed of 12 mm mud mortar, including filling joints with local sand, with common burnt clay non modular bricks.</t>
  </si>
  <si>
    <t>Cement concrete flooring 1:2:4 (1 cement : 2 coarse sand : 4 graded stone aggregate) finished with a floating coat of neat cement, including cement  lurry, but excluding the cost of nosing of steps etc. complete.
11.3.1 40 mm thick with 20 mm nominal size stone aggregate</t>
  </si>
  <si>
    <t>Chequerred precast cement concrete tiles 22 mm thick in footpath &amp; courtyard, jointed with neat cement slurry mixed with pigment to match the shade of tiles, including rubbing and cleaning etc. complete, on 20 mm thick bed of cement mortar 1:4 (1 cement: 4 coarse sand).</t>
  </si>
  <si>
    <t>11.20.3 Dark shade pigment using ordinary cement</t>
  </si>
  <si>
    <t>VITRIFIED FLOOR TILE
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Laying of tiles will be done with the notch trowel, plier, wedge, clips of required thickness, leveling system and rubber mallet for placing the tiles gently and easily
11.41A.2 Glazed vitrified floor tiles polished finish of size
11.41A.2.2 Size of Tile 600 x 1200 mm</t>
  </si>
  <si>
    <t>11.41A.3 Glazed Vitrified tiles Matt/Antiskid finish of size
11.41A.3.1 Size of Tile 600 x 600 mm</t>
  </si>
  <si>
    <t>Providing and laying Vitrified tiles in different sizes (thickness to be specified by the manufacturer), with water absorption less than 0.08% and conforming to IS: 15622, of approved brand &amp; manufacturer, in all colours and shade, in skirting, riser of steps, laid with cement based high polymer modified quick set tile adhesive (water based) conforming to IS: 15477, in average 6 mm thickness, including grouting of joints
(Payment for grouting of joints to be made separately)</t>
  </si>
  <si>
    <t>11.47.2 Size of Tile 600x600 mm</t>
  </si>
  <si>
    <t>Providing gola 75x75 mm in cement concrete 1:2:4 (1 cement : 2 coarse sand : 4 stone aggregate 10 mm and down gauge), including finishing with cement mortar 1:3 (1 cement : 3 fine sand) as per standard design 
In 75x75 mm deep chase</t>
  </si>
  <si>
    <t>Making khurras 45x45 cm with average minimum thickness of 5 cm cement concrete 1:2:4 (1 cement : 2 coarse sand : 4 graded stone aggregate of 20 mm nominal size) over P.V.C. sheet 1 m x1 m x 400 micron, finished with 12 mm cement plaster 1:3 (1 cement : 3 coarse sand) and a coat of neat cement, rounding the edges and making and finishing the outlet complete.</t>
  </si>
  <si>
    <t>Providing and fixing on wall face Unplasticised Rigid PVC rain water pipes conforming to IS : 13592 Type A including jointing with seal ring conforming to  IS : 5382 leaving 10 mm gap for thermal expansion. 
(i) Single socketed pipes
12.41.2 110 mm diameter</t>
  </si>
  <si>
    <t>Providing and fixing on wall face Unplasticised - PVC moulded fittings/ accessories for Unplasticised Rigid PVC rain water pipes conforming to IS : 13592  Type A including jointing with seal ring conforming to IS : 5382 leaving 10 mm gap for thermal expansion.
Coupler
110 mm</t>
  </si>
  <si>
    <t>12.42.3 Single tee with door
12.42.3.2 110x110x110 mm</t>
  </si>
  <si>
    <t>12.42.4 Single tee without door
12.42.4.2 110x110x110 mm</t>
  </si>
  <si>
    <t>Bend  87.5°
110 mm bend</t>
  </si>
  <si>
    <t>12.42.6 Shoe (Plain)
12.42.6.2 110 mm Shoe</t>
  </si>
  <si>
    <t>Providing and fixing Unplasticised -PVC pipe clips of approved design to Unplasticised - PVC rain water pipes by means of 50x50x50mm hard wood plugs, screwed with M.S. screws of required length including cutting brick work and fixing in cement mortar 1:4 (1 cement : 4 coarse sand) and making good the wall etc. complete.
110 mm</t>
  </si>
  <si>
    <t>12.44 Providing and fixing to the inlet mouth of rain water pipe cast iron grating 15 cm diameter and weighing not less than 440 grams.</t>
  </si>
  <si>
    <t>12.50 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</si>
  <si>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12.55 Providing and fixing Heat Resistant Terrace Tiles (300 mm x 300 mm x 20 mm) with SRI (solar refractive index) &gt; 78, solar reflection &gt; 0.70 and initial emittance &gt; 0.75 on waterproof and sloped surface of terrace, laid on 20 mm thick cement sand mortar in the ratio of 1:4 (1 cement : 4 coarse sand) and grouting the joints with mix of white cement &amp; marble powder in ratio of 1:1, including rubbing and polishing of the surface upto 3 cuts complete, including providing skirting upto 150 mm height along the parapet walls in the same manner.</t>
  </si>
  <si>
    <t>12 mm cement plaster of mix :
1:4 (1 cement: 4 coarse sand)</t>
  </si>
  <si>
    <t>15 mm cement plaster on rough side of single or half brick wall of mix:1:4 (1 cement: 4 coarse sand)</t>
  </si>
  <si>
    <t>18 mm cement plaster in two coats under layer 12 mm thick cement plaster 1:5 finished with a top layer 6mm thick cement plaster 1:6.</t>
  </si>
  <si>
    <t>13.16 6 mm cement plaster of mix :
13.16.1 1:3 (1 cement : 3 fine sand)</t>
  </si>
  <si>
    <t>Neat cement punning.</t>
  </si>
  <si>
    <t>Providing and applying plaster of paris putty of 2 mm thickness over plastered surface to prepare the surface even and smooth complete.</t>
  </si>
  <si>
    <t>Distempering with oil bound washable distemper of approved brand and manufacture to give an even shade :
13.41.1 New work (two or more coats) over and including water
thinnable priming coat with cement primer</t>
  </si>
  <si>
    <t>EXTERIOR FINISHING
Finishing walls with Premium Acrylic Smooth exterior paint with Silicone additives of required shade:
New work (Two or more coats applied @ 1.43 ltr/10 sqm over and including priming coat of exterior primer applied @ 2.20 kg/10 sqm)</t>
  </si>
  <si>
    <t>Painting with synthetic enamel paint of approved brand and manufacture to give an even shade :
13.61.1 Two or more coats on new work</t>
  </si>
  <si>
    <t>Painting with black anti-corrosive bitumastic paint of approved brand and manufacture to give an even shade :
13.65.1 Two or more coats on new work</t>
  </si>
  <si>
    <t>Applying priming coats with primer of approved brand and manufacture, having low VOC (Volatile Organic Compound ) content.
13.85.1 With ready mixed pink or grey primer on wood work (hard and soft wood) having VOC content less than 50 grams/ litre</t>
  </si>
  <si>
    <t>Wall painting with premium acrylic emulsion paint of interior grade, having VOC (Volatile Organic Compound ) content less than 50 grams/ litre of approved brand and manufacture, including applying
additional coats wherever required to achieve even shade and colour/ Applying priming coats with primer of approved brand and manufacture, having low VOC (Volatile Organic Compound ) content.
13.83.2 Two coats/ 13.85.3 With water thinnable cement primer on wall surface having VOC content less than 50 grams/litre</t>
  </si>
  <si>
    <t>16.68 Providing and laying 60mm thick faciory 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t>
  </si>
  <si>
    <t>16.69 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</si>
  <si>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of edges to give high gloss finish etc. complete
at all levels.
8.2.2 Granite stone slab of colour black, Cherry/Ruby red
8.2.2.2 Area of slab over 0.50 sqm</t>
  </si>
  <si>
    <t>Providing and fixing Stainless Steel A ISI 304 (18/8) kitchen sink as per IS:13983 with C.I. brackets and stainless steel plug 40 mm, including painting of fittings and brackets, cutting and making good the walls wherever required :
Kitchen sink with drain board
510x1040 mm bowl depth 250 mm</t>
  </si>
  <si>
    <t>Providing and fixing CP Brass 32mm size Bottle Trap of approved quality &amp; make and as per the direction of Engineer-in-charge.</t>
  </si>
  <si>
    <t>Providing and fixing CP Brass Single lever telephonic wall mixer of quality &amp; make as approved by Engineer in charge.
(a) 15 mm nominal dia</t>
  </si>
  <si>
    <t>Providing and fixing P.V.C. waste pipe for sink or wash basin including P.V.C. waste fittings complete.
Semi regid pipe
32mm dia</t>
  </si>
  <si>
    <t>17.31 Providing and fixing 600x450 mm beveled edge mirror of superior
glass (of approved quality) complete with 6 mm thick hard board ground fixed to wooden cleats with C.P. brass screws and washers complete.</t>
  </si>
  <si>
    <t>Providing and fixing soil, waste and vent pipes :
100 mm dia
17.35.1.3 Hubless centrifugally cast (spun) iron
pipes epoxy coated inside &amp; outside
IS:15905</t>
  </si>
  <si>
    <t xml:space="preserve"> Providing and fixing soil, waste and vent pipes : 75 mm diameter :
17.35.2.3 Hubless centrifugally cast (spun) iron pipes epoxy coated inside &amp; outside IS:15905</t>
  </si>
  <si>
    <t>Providing and filling the joints with spun yarn cement slurry and cement mortar 1:2 (1cement:2fine sand) in SCI/ CI
75mm dia</t>
  </si>
  <si>
    <t xml:space="preserve"> Providing and fixing M.S. holder-bat clamps of approved design to Sand Cast iron/cast iron (spun) pipe embedded in and including cement concrete blocks 10x10x10 cm of 1:2:4 mix (1 cement : 2 coarse sand : 4 graded stone aggregate 20 mm nominal size), including cost of cutting holes and making good the walls etc. :
For 75 mm dia pipe (for vent pipes)</t>
  </si>
  <si>
    <t>Providing and fixing plain bend of required degree.
100mm dia.
17.39.1.3 Hubless centrifugally cast (spun) iron pipes epoxy coated inside &amp; outside IS:15905</t>
  </si>
  <si>
    <t>17.39.2 75 mm dia
17.39.2.3 Hubless centrifugally cast (spun) iron pipes epoxy coated inside &amp; outside IS:15905</t>
  </si>
  <si>
    <t>Providing and fixing heel rest sanitary bend
17.40.1 100 mm dia
17.40.1.1 Sand cast iron S&amp;S as per IS - 1729</t>
  </si>
  <si>
    <t>17.40.2 75 mm dia
17.40.2.1 Sand cast iron S&amp;S as per IS - 1729</t>
  </si>
  <si>
    <t>Providing and fixing double equal plain junction of required degree.
17.42.1 100x100x100x100 mm
17.42.1.3 Hubless centrifugally cast (spun) iron pipes epoxy coated inside &amp; outside IS:15905</t>
  </si>
  <si>
    <t>Providing and fixing single equal plain junction of required degree with access door, insertion rubber washer 3 mm thick, bolts and nuts complete.
17.43.1 100x100x100 mm
17.43.1.1 Sand cast iron S&amp;S as per IS - 1729</t>
  </si>
  <si>
    <t>Providing and fixing terminal guard :
17.56.1 100 mm
17.56.1.3 Hubless centrifugally cast (spun) iron epoxy coated inside &amp; outside as per IS:15905</t>
  </si>
  <si>
    <t>Providing and fixing shielded coupling for Hubless centrifugally cast iron pipe.
17.57A.1 100 mm dia
17.57A.1.1 SS 304 grade coupling with EPDM rubber gasket</t>
  </si>
  <si>
    <t>Providing lead caulked joint to SCI/ centrifugally cast (Spun) iron pipes and fittings of diametre.
100mm dia</t>
  </si>
  <si>
    <t>Providing and fixing M.S. stays and clamps for sand cast iron/ centrifugally cast (spun) iron pipes of diameter :
17.59.1 100 mm</t>
  </si>
  <si>
    <t>Providing and fixing trap of self cleansing design with screwed down or hinged grating with or without vent arm complete, including cost of cutting and making good the walls and floors :
17.60.1 100 mm inlet and 100 mm outlet
17.60.1.3 Hubless centrifugally cast (spun) iron epoxy coated inside &amp; outside as per IS:15905</t>
  </si>
  <si>
    <t>Providing and fixing M.S. holder bat clamp of approved design to sand cast iron/ cast iron (spun) pipes comprising of M.S. flat brackets made of 50x5 mm flat of specified shape, projecting 75 mm outside the wall surface and fixed on wall with 4nos, 6mm dia expansion hold fasteners, including drilling necessary holes in brick wall/ CC/RCC surface and the cost of bolts etc. The pipes shall be fixed to the
already fixed brackets with the help of 30 mm x1.6 mm galvanised M.S. flats of specified shape and of total length 420 mm and shall be fixed with M.S. nuts, bolts, &amp; washers of size 25x6 mm, one bolts on each side of the pipe.
17.77.2 Total bracket length 810 mm of approved shape and design (for two 100 mm dia pipes)</t>
  </si>
  <si>
    <t>Providing and fixing gun metal gate valve with C.I. wheel of approved quality (screwed end) :
18.17.1 25 mm nominal bore</t>
  </si>
  <si>
    <t>18.17.1A 20 mm nominal bore</t>
  </si>
  <si>
    <t>Providing and fixing C.P. brass shower rose with 15 or 20 mm inlet :
18.22.1 100 mm diameter</t>
  </si>
  <si>
    <t>Providing and fixing C.P. brass bib cock of approved quality conforming to IS:8931 :
18.49.1 15 mm nominal bore</t>
  </si>
  <si>
    <t>Providing and placing on terrace (at all floor levels) polyethylene water
storage tank, IS : 12701 marked, with cover and suitable locking
arrangement and making necessary holes for inlet, outlet and overflow
pipes but without fittings and the base support for tank.</t>
  </si>
  <si>
    <t>Providing and fixing C.P. brass long body bib cock of approved quality conforming to IS standards and weighing not less than 690 gms.
18.51.1 15 mm nominal bore</t>
  </si>
  <si>
    <t>Providing and fixing C.P. brass angle valve for basin mixer and geyser points of approved quality conforming to IS:8931.
18.53.1 15mm nominal bore</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</si>
  <si>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18.7.1 15 mm nominal dia Pipes</t>
  </si>
  <si>
    <t>18.7.2 20 mm nominal dia Pipes</t>
  </si>
  <si>
    <t>18.7.3 25 mm nominal dia Pipes</t>
  </si>
  <si>
    <t>18.7.4 32 mm nominal dia Pipes</t>
  </si>
  <si>
    <t>18.7.5 40 mm nominal dia Pipes</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</si>
  <si>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18.8.1 15 mm nominal dia Pipes</t>
  </si>
  <si>
    <t>18.8.2 20 mm nominal dia Pipes</t>
  </si>
  <si>
    <t>18.8.3 25 mm nominal dia Pipes</t>
  </si>
  <si>
    <t>Providing and fixing PTMT extension nipple for water tank pipe, fittings of approved quality and colour.
15 mm nominal bore, weighing not less than 32 gms</t>
  </si>
  <si>
    <t>Providing, laying and jointing glazed stoneware pipes class SP-1 with stiff mixture of cement mortar in the proportion of 1:1 (1 cement : 1 fine sand) including testing of joints etc. complete :
150 mm diameter</t>
  </si>
  <si>
    <t>Providing, laying and jointing glazed stoneware pipes class SP-1 with stiff mixture of cement mortar in the proportion of 1:1 (1 cement : 1 fine sand) including testing of joints etc. complete :
300 mm diameter</t>
  </si>
  <si>
    <t>Providing and laying cement concrete 1:5:10 (1 cement : 5 coarse sand : 10 graded stone aggregate 40 mm nominal size) up to haunches of S.W. pipes including bed concrete as per standard design :
300 mm diameter S.W. pipe</t>
  </si>
  <si>
    <t>Providing and fixing square-mouth S.W. gully trap class SP-1 complete with C.I. grating brick masonry chamber with water tight C.I. cover with frame of 300 x300 mm size (inside) the weight of cover to be not less than 4.50 kg and frame to be not less than 2.70 kg as per standard design:
100x100 mm size P type
With common burnt clay F.P.S. (non modular) bricks of class designation 7.5</t>
  </si>
  <si>
    <t>Providing and laying non-pressure NP2 class (light duty) R.C.C. pipes with collars jointed with stiff mixture of cement mortar in the proportion of 1:2 (1 cement : 2 fine sand) including testing of joints etc. complete :
19.6.4 300 mm dia. R.C.C. pipe</t>
  </si>
  <si>
    <t>Constructing brick masonry manhole in cement mortar 1:4 ( 1 cement : 4 coarse sand ) R.C.C. top slab with 1:2:4 mix (1 cement : 2 coarse sand : 4 graded stone aggregate 20 mm nominal size), foundation concrete 1:4:8 mix (1 cement : 4 coarse sand : 8 graded stone aggregate 40mm nominal size) inside plastering 12mm thick with cement mortar 1:3 (1 cement : 3 coarse sand) finished with floating coat of neat cement and making channels in cement concrete 1:2:4 (1 cement : 2 coarse sand : 4 graded stone aggregate 20mm nominal size) finished with a floating coat of neat cement complete as per standard design :
Inside size 90x80 cm and 45 cm deep including C.I. cover with frame (light duty) 455x610 mm internal dimensions total weight of cover and frame to be not less than 38 kg (weight of cover 23 kg and weight of frame 15 kg) :
With F.P.S. bricks with class designation 75</t>
  </si>
  <si>
    <t>Extra for depth for manholes :
19.8.1 Size 90x80 cm
19.8.1.1 With common burnt clay F.P.S. (non modular) bricks of class designation 7.5</t>
  </si>
  <si>
    <t>Supplying and fixing C.I. cover without frame for manholes :
500 mm diameter C.I. cover (medium duty) the weight of the cover to be not less than 58 kg</t>
  </si>
  <si>
    <t>Making connection of drain or sewer line with existing manhole including breaking into and making good the walls, floors with cement concrete 1:2:4 mix (1 cement : 2 coarse sand : 4 graded stone aggregate 20 mm nominal size) cement plastered on both sides with cement mortar 1:3 (1 cement : 3 coarse sand), finished with a
floating coat of neat cement and making necessary channels for the drain etc. complete :
19.21.2 For pipes 250 to 300 mm diameter</t>
  </si>
  <si>
    <t>Making soak pit 2.5 m diameter 3.0 metre deep with 45 x 45 cm dry brick honey comb shaft with bricks of class designation 75 and S.W. drain pipe 100 mm diameter, 1.8 m long complete as per standard design.
With common burnt clay F.P.S. (non modular) bricks of class designation 7.5</t>
  </si>
  <si>
    <t>Providing and laying water proofing treatment in sunken portion of WCs, bathroom etc., by applying cement slurry mixed with water proofing cement compound consisting of applying :
(a) First layer of slurry of cement @ 0.488 kg/sqm mixed withwater proofing cement compound @ 0.253 kg/ sqm. This layer will be allowed to air cure for 4 hours.
(b) Second layer of slurry of cement @ 0.242 kg/sqm mixed with water proofing cement compound @ 0.126 kg/sqm. This layer will be allowed to air cure for 4 hours followed with water curing for 48 hours.</t>
  </si>
  <si>
    <t>Grading roof for water proofing treatment with
22.14.1 Cement concrete 1:2:4</t>
  </si>
  <si>
    <t>Providing and applying integral crystalline slurry of hydrophilic in nature for waterproofing treatment to the RCC structures like retaining walls of the basement, water tanks, roof slabs, podiums, reservior, sewage &amp; water treatment plant, tunnels / subway and bridge deck etc., prepared by mixing in the ratio of 5 : 2 (5 parts integral crystalline slurry : 2 parts water) for vertical surfaces and 3 : 1 (3 parts integral crystalline slurry : 1 part water) for horizontal surfaces and applying the same from negative (internal) side with the help of synthetic fiber brush. The material shall meet the requirements as specified in ACI- 212-3R-2010 i.e by reducing permeability of concrete by more than 90% compared with control concrete as per DIN 1048 and resistant to 16 bar hydrostatic pressure on negative side. The crystalline slurry shall be capable of self-healing of cracks up to a width of 0.50mm.
The work shall be carried out all complete as per specification and the direction of the engineer-in-charge. The product performance shall carry guarantee for 10 years against any leakage.
22.23.2 For horizontal surface one coat @1.10 kg per sqm.</t>
  </si>
  <si>
    <t>25.1 Providing and supplying aluminium extruded tubular and other aluminium sections as per the architectural drawings and approved shop drawings , the aluminium quality as per grade 6063 T5 or T6 as per BS 1474,including super durable powder coating of 60-80 microns conforming to AAMA2604 of required colour and shade as approved by the Engineer-in-Charge. ( The item includes cost of material such as cleats, sleeves, screws etc. necessary for fabrication of extruded aluminium frame work. Nothing extra shall be paid on this account).
The weight of aluminium extruded section shall be taken for purpose of payment.</t>
  </si>
  <si>
    <t>Providing and fixing factory made single extruded WPC (Wood Polymer Composite) solid door/window/clerestory windows &amp; desertory other Frames/Chowkhat comprising of virgin PVC polymer of K value 58-60 (Suspension Grade), calcium carbonate and natural fibers (wood powder/ rice husk/wheat husk) and non toxic additives (maximum toxicity index of 12 for 100 gms) fabricated with miter joints after applying PVC solvent cement and screwed with full body threaded star headed SS screws having minimum frame density of 750 kg/ cum, screw withdrawal strength of 2200 N (Face) &amp; 1100 N (Edge), minimum compressive strength of 58 N/mm2, modulus of elasticity 900 N/mm2 and resistance to spread of flame of Class A category with property of being termite/borer proof, water/moisture proof and fire retardant and fixed in position with M.S hold fast/lugs/SS dash fasteners of required dia and length complete as per direction of Engineer-In- Charge. (M.S hold fast/lugs or SS dash fasteners shall be paid for separately).
Note: For WPC solid door/window frames, minus 5mm tolerance in dimensions i.e depth and width of profile shall be acceptable. Variation in profile dimensions on plus side shall be acceptable but no extra payment on this account shall be made.
26.86.3 Frame size 50 x 100 mm</t>
  </si>
  <si>
    <t>26.86.4 Frame size 50 x 125 mm</t>
  </si>
  <si>
    <t>Providing and fixing factory made single extruded WPC (Wood Polymer Composite) solid plain flush door shutter of required size comprising of virgin polymer of K value 58-60 (Suspension Grade), calcium carbonate and natural fibers (wood powder/ rice husk/wheat husk) and non toxic additives (maximum toxicity index of 12 for 100 gms) having minimum density of 650 kg/cum and screw withdrawal strength of 1800 N (Face) &amp;
900 N (Edge), minimum compressive strength 50 N/mm2, modulus of elasticity 850 N/mm2 and resistance to spread of flame of Class A category with property of being termite/borer proof, water/moisture proof and fire retardant and fixing with stainless steel butt hinges of required size with necessary full body threaded star headed counter sunk S.S screws, all as per direction of Engineer-In- Charge. (Note: stainless steel butt hinges and necessary S.S screws shall be paid separately)
26.87.1 30 mm thick</t>
  </si>
  <si>
    <t>26.87.2 35 mm thick</t>
  </si>
  <si>
    <t>Providing and fixing factory made single extruded WPC (Wood Polymer Composite) solid board one side white color and other side of board laminted with PVC foil of minimum 14 micron thickness of approved design pasted with hot melt adhesive for cup boards, work stations and bathroom/kitchen cabinet etc. of required sizes comprising of virgin polymer of K value 58-60 (Suspension Grade), calcium carbonate and natural fibers (wood powder/ rice husk/wheat husk) and non toxic additives (maximum toxicity index of 12 for 100 gms) having minimum density of 650 kg/cum and screw withdrawal strength of 1800
N (Face) &amp; 900 N (Edge), minimum compressive strength 50 N/ mm2, modulus of elasticity 850 N/mm2 and resistance to spread of flame of Class A category with property of being termite/ borer proof, water/moisture proof and fire retardant and fixing with stainless steel piano hinges/soft close clip on concealed hinges of required size with necessary full body threaded star headed counter sunk S.S screws, all as per direction of Engineer-In- Charge. (Note: stainless steel piano hinges/soft close clip on concealed hinges and necessary S.S screws shall be paid separately)
26.89.1 18 mm thick</t>
  </si>
  <si>
    <t>Providing and fixing factory made single extruded WPC (Wood Polymer Composite) solid plain white color board for backing of cup boards and bathroom/kitchen cabinets etc. of required size comprising of virgin polymer of K value 58-60 (Suspension Grade), calcium carbonate and natural fibers (wood powder/ rice husk/wheat husk) and non toxic additives (maximum toxicity index of 12 for 100 gms) having minimum density of 650 kg/cum and screw withdrawal strength of 1800 N (Face) &amp; 900 N (Edge), minimum compressive strength 50 N/mm2, modulus of elasticity 850 N/mm2 and resistance to spread of flame of Class A category with property of being termite/borer
proof, water/moisture proof and fire retardant and fixing with stainless steel screws etc. all as per direction of Engineer-InCharge. (Note: stainless steel screws shall be paid separately)
26.90.1 6 mm thick</t>
  </si>
  <si>
    <t>26.90.2 12 mm thick</t>
  </si>
  <si>
    <t>Providing and fixing white vitreous china pedestal type water closet (European type) with seat and lid, 10 litre low level white vitreous china flushing cistern &amp; C.P. flush bend with fittings &amp; C.I. brackets, 40 mm flush bend, overflow arrangement with specials of standard make and mosquito proof coupling of approved municipal design complete, including painting of fittings and brackets, cutting and making good the walls and floors wherever required :
17.3.1 W.C. pan with ISI marked white solid plastic seat and lid</t>
  </si>
  <si>
    <t>9.168 Providing and fixing cupboard shutter with 19mm thick one side decorative and other side balancing lamination factory pressed BWP grade marine ply as per IS 710 of approved brand including 2mm thick PVC edge banding tape with hot glue by edge bending machine etc. with auto closing spring loaded hinges (hydraulic type) etc. complete as per direction of Engineerin-charge.(Payment of providing and fixing auto closing hinges shall be paid separately)</t>
  </si>
  <si>
    <t>9.169 Providing and fixing 19mm thick both side balancing lamination factory pressed BWP grade marine ply as per IS 710 of approved brand boxes,shelves,racks,almirah,cupboard and drawer etc. including necessary nails,screws etc. complete as per direction of Engineer-in-charge.</t>
  </si>
  <si>
    <t>10.28 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</si>
  <si>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Construction of drains 300mm wide with 300mm depth by providing base PCC 1:4:8 and full brick wall of mortar 1:6 and plastering with a coat of neat cement of mortar 1:4 (1 cement:4 fine sand) all complete including back filling.</t>
  </si>
  <si>
    <t>Supplying, installing, testing and commissioning approved make 15mm CP health faucet with CP flexible tube 1.2 m long and wall hook (Jaquar or equvalent), CP crutch, nozzle &amp; 2 way Bib Cock (Jaquar or equivalent) with wall flange etc.,complete. The water flow rate is 6 ltrs/Min</t>
  </si>
  <si>
    <t>Providing and fixing Braided hose with Two 15mm Nuts &amp; Rubber washers with both side Nipple of Jaquar or equivalent make -450 mm length.</t>
  </si>
  <si>
    <t>Supply and fixing of SS Shield coupler 50mmx 40mm dia</t>
  </si>
  <si>
    <t>Providing and Fixing Stainless steel 304 grade bracket with necessary screws</t>
  </si>
  <si>
    <t>Providing brass cupboard locks with six levers of approved quality including necessary screws etc. complete. Size 40mm (in cupboards)</t>
  </si>
  <si>
    <t>Supply and fixing of SS Handles 100mm</t>
  </si>
  <si>
    <t>Supply and fixing of SS Handles 125mm</t>
  </si>
  <si>
    <t>Supply and appication of Silicon Sealent around UPVC windows and doors of  quarters.</t>
  </si>
  <si>
    <t>Providing and Fixing CPVC ball valves 20 mm</t>
  </si>
  <si>
    <t xml:space="preserve">Providing and fixing High Grade AISI 304 Stainless Steel Ball Bearing Drawer Slides Soft Closing channels 500mm long with necessary Stainless Steel screws etc. complete as per directions of Engineer in-charge.Make, Kich or equivqlent </t>
  </si>
  <si>
    <t>Providing and fixing Cabinet &amp; Drawer Handle(304 Grade)with necessary SS screws of Kich Make or equivalent. complete as per direction of Engineer in charge Tubular shape 10mm x 224mm of approved make.</t>
  </si>
  <si>
    <t>Providing and fixing stainless steel (304 Grade) Cutlery Plain Wired Basket of approximately size 386x500x100 mm along with PVC Cutlery Tray of approximate Size 380-440x501-550x55 mm of Hittice or approved approved make including stainless steel Patti/ bracket, nails, stainless steel screws
etc. complete as per direction of Engineer-in-charge.</t>
  </si>
  <si>
    <t>Providing and fixing stainless steel (304 Grade) plain wired basket of size 386x500x100mm of Hittich or approved equivalent make with Stainless steel patti/basket, nails, stainless steel screws etc. complete as per direction of Engineer-in-Charge.</t>
  </si>
  <si>
    <t>Providing and fixing stainless Steel (304 Grade)Grain/plain wired basket of size 386x500x200mm of Hittich or approved equivalent make with Stainless steel patti/basket, nails, stainless steel screws etc. complete as per direction of Engineer-in-Charge.</t>
  </si>
  <si>
    <t>Providing and fixing Stainless Steel (304 Grade) Wall mounted door stop (Satin Finish) with rubeer buffer of approved make or equivqlent.</t>
  </si>
  <si>
    <t>Providing P.O.P decorative moulding, cornices etc. i/c required scaffolding, hacking to plaster surface wherever required. complete as per Architect drawing &amp; direction of Engineer-in-Charge Corner decorative moulding of size 50x75mm</t>
  </si>
  <si>
    <t>Providing and fixing GI plaster mesh (Arpita or equivalent) made out of galvanized iron of nominal thickness 0.35mm with a zinc coating of 120 gms per sqm along the junctions of masonry and concrete works including fixing, scaffolding, lead and lifts etc. as per the directions of the Engineer in Charge.</t>
  </si>
  <si>
    <t>Providing &amp; fixing Counter sunk Wash basin of size 580x355x130mm, 32mm C.P. Waste coupling of Somany or equivalent.</t>
  </si>
  <si>
    <t>Providing and fixing C.P. brass shower arm.</t>
  </si>
  <si>
    <t>Providing and fixing SS AISI-304 grade towel rail complete with brackets fixed with CP brass screws PVC Sleeves, etc complete. 650MM long of approved make.</t>
  </si>
  <si>
    <t>Supply and installation of kitchen chimney Signia 60 cm autoclean function and a chimney with 60 cm autoclean technology with 1200 suction capacity of Kutchina or equivalent all complete as per instruction of EIC.</t>
  </si>
  <si>
    <t>cum</t>
  </si>
  <si>
    <t>Metre</t>
  </si>
  <si>
    <t>sqm</t>
  </si>
  <si>
    <t>Cum</t>
  </si>
  <si>
    <t>per 50kg of cement</t>
  </si>
  <si>
    <t>kg</t>
  </si>
  <si>
    <t>Mtr</t>
  </si>
  <si>
    <t>100sqm</t>
  </si>
  <si>
    <t>Nos</t>
  </si>
  <si>
    <t>each</t>
  </si>
  <si>
    <t>metre</t>
  </si>
  <si>
    <t>mtr</t>
  </si>
  <si>
    <t>per litre</t>
  </si>
  <si>
    <t>Kg</t>
  </si>
  <si>
    <t>Kg.</t>
  </si>
  <si>
    <t>Pair</t>
  </si>
  <si>
    <t>Each</t>
  </si>
  <si>
    <t>14.82 Dismantling W.C. Pan of all sizes including disposal of dismantled materials i/c malba all complete as per directions of Engineer-in- Charge.</t>
  </si>
  <si>
    <t>15.52 Dismantling of flushing cistern of all types (C.I./PVC/Vitrious China) including stacking of useful materials near the site and disposal of unserviceable materials within 50 metres lead.</t>
  </si>
  <si>
    <t>Demolishing cement concrete manually/ by mechanical means including disposal of material within 50 metres lead as per direction of Engineer - in - charge.
15.2.1 Nominal concrete 1:3:6 or richer mix (i/c equivalent design mix)</t>
  </si>
  <si>
    <t>15.3 Demolishing R.C.C. work manually/ by mechanical means including stacking of steel bars and disposal of unserviceable material within 50 metres lead as per direction of Engineer - in- charge</t>
  </si>
  <si>
    <t>Demolishing brick work manually/ by mechanical means including stacking of serviceable material and disposal of unserviceable material within 50 metres lead as per direction of Engineer-in-charge.
15.7.4 In cement mortar</t>
  </si>
  <si>
    <t>Dismantling doors, windows and clerestory windows (steel or wood) shutter including chowkhats, architrave, holdfasts etc. complete and stacking within 50 metres lead :
15.12.1 Of area 3 sq. metres and below</t>
  </si>
  <si>
    <t xml:space="preserve">
15.14.1 Of sectional area 40 square centimetres and above</t>
  </si>
  <si>
    <t>Dismantling roofing including ridges, hips, valleys and gutters etc., and stacking the material within 50 metres lead of:
15.28.1 G.S. Sheet</t>
  </si>
  <si>
    <t>Dismantling G.I. pipes (external work) including excavation and refilling trenches after taking out the pipes, manually/ by mechanical means including stacking of pipes within 50 metres lead as per direction of Engineer-in-charge :
15.44.1 15 mm to 40 mm nominal bore</t>
  </si>
  <si>
    <t>Dismantling C.I. pipes including excavation and refilling trenches after taking out the pipes, manually/ by mechanical means breaking lead caulked joints, melting of lead and making into blocks including stacking of pipes &amp; lead at site within 50 metre lead as per direction of Engineer-in-charge:
15.45.1 Up to 150 mm diameter</t>
  </si>
  <si>
    <t>15.60 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</si>
  <si>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Sqm</t>
  </si>
  <si>
    <t>SUB HEAD -I: WIRING</t>
  </si>
  <si>
    <t>Wiring for light point/ fan point/ exhaust fan point/ call bell point with 1.5 sq.mm FRLS PVC insulated copper conductor single core cable in surface / recessed medium class PVC conduit, with modular switch, modular plate, suitable GI box and earthing the point with 1.5 sq.mm FRLS PVC insulated copper conductor single core cable etc. as required. ( Group C)</t>
  </si>
  <si>
    <t>Wiring for twin control light point with 1.5 sq.mm FRLS PVC
insulated copper conductor single core cable in surface /
recessed medium class PVC conduit, 2 way modular switch,
modular plate, suitable GI box and earthing the point with 1.5
sq.mm FRLS PVC insulated copper conductor single core cable
etc. as required.</t>
  </si>
  <si>
    <t>Wiring for group controlled (looped) light point/fan point/exhaust fan point/ call bell point (without independent switch etc.) with 1.5 sq. mm FRLS PVC insulated copper conductor single core cable in surface/ recessed PVC conduit, and earthing the point with 1.5 sq. mm FRLS PVC insulated copper conductor single core cable etc. as required.Group-C (looping point )</t>
  </si>
  <si>
    <t>Wiring for circuit/ submain wiring along with earth wire with the following sizes of FRLS PVC insulated copper conductor, single core cable in surface/ recessed medium class PVC conduit as required</t>
  </si>
  <si>
    <t>2 X 1.5 sq. mm + 1 X 1.5 sq. mm earth wire For 6A Light Circuit Point</t>
  </si>
  <si>
    <t>2 X 2.5 sq. mm + 1 X 2.5 sq. mm earth wire For 6A UPS &amp; Light Circuit Point</t>
  </si>
  <si>
    <t>2 X 4 sq. mm + 1 X 4 sq. mm earth wire For 16A Power Circuit Point</t>
  </si>
  <si>
    <t>2 X 6 sq. mm + 1 X 6 sq. mm earth wire For AC Circuit Point</t>
  </si>
  <si>
    <t>4 X 10 sq. mm + 2 X 6 sq. mm earth wire For TPN LDB Submain wire</t>
  </si>
  <si>
    <t>4 X 16 sq. mm + 2 X 6 sq. mm earth wire For TPN LPDB Submain wire</t>
  </si>
  <si>
    <t>Supplying &amp; fixing suitable size GI box with modular plate and
cover in front on surface or in recess including providing and
fixing 25 A modular socket outlet and 25 A modular SP MCB, "C"
curve including connections, painting etc. as required.</t>
  </si>
  <si>
    <t>SUB HEAD -II: TELEPHONE AND TV</t>
  </si>
  <si>
    <t>Supplying and drawing following pair 0.5 mm dia FRLS PVC
insulated annealed copper conductor, unarmored telephone
cable in the existing surface/ recessed steel/ PVC conduit as
required.</t>
  </si>
  <si>
    <t>2 pair</t>
  </si>
  <si>
    <t>Supplying and drawing co-axial TV cable RG-6 grade, 0.7 mm
solid copper conductor PE insulated, shielded with fine tinned
copper braid and protected with PVC sheath in the existing
surface/ recessed steel/ PVC conduit as required.</t>
  </si>
  <si>
    <t>Supplying and fixing of following sizes of medium class PVC
conduit along with accessories in surface/recess including
cutting the wall and making good the same in case of recessed
conduit as required.</t>
  </si>
  <si>
    <t>25 mm</t>
  </si>
  <si>
    <t>Supplying and fixing following modular switch/ socket on the
existing modular plate &amp; switch box including connections but
excluding modular plate etc. as required.</t>
  </si>
  <si>
    <t>Telephone socket outlet</t>
  </si>
  <si>
    <t>TV antenna socket outlet</t>
  </si>
  <si>
    <t xml:space="preserve">SUB HEAD -III: SUB MAIN </t>
  </si>
  <si>
    <t>Wiring for circuit/ submain wiring alongwith earth wire with the following sizes of FRLS PVC insulated copper conductor, single core cable in surface/ recessed medium class PVC conduit as required.</t>
  </si>
  <si>
    <t>2 X 2.5 sq. mm + 1 X 2.5 sq. mm earth wire</t>
  </si>
  <si>
    <t>2 X 10 sq. mm + 1 X 6 sq. mm earth wire</t>
  </si>
  <si>
    <t>SUB HEAD -IV: FIXTURES</t>
  </si>
  <si>
    <t>Supplying and fixing suitable size GI box with modular plate and cover in front on surface or in recess, including providing and fixing 6 pin 5/6 &amp; 15/16 A modular socket outlet and 15/16 A modular switch, connections etc. as required.</t>
  </si>
  <si>
    <t>Supplying and fixing suitable size GI box with modular plate and
cover in front on surface or in recess, including providing and
fixing 3 pin 5/6 A modular socket outlet and 5/6 A modular
switch, connections etc. as required.</t>
  </si>
  <si>
    <t>Supplying and fixing suitable size GI box with modular plate and
cover in front on surface or in recess, including providng and
fixing 2 nos. 3 pin 5/6 A modular socket outlet and 2 nos. 5/6 A
modular switch, connections etc. as required. (For light plugs to
be used in non residential buildings).</t>
  </si>
  <si>
    <t>Supplying and fixing following size/ modules, GI box alongwith modular base &amp; cover plate for modular switches in recess etc as required.</t>
  </si>
  <si>
    <t>12 Module (200mmX150mm)</t>
  </si>
  <si>
    <t>8 Module (125mmX125mm)</t>
  </si>
  <si>
    <t>6 Module (200mmX75mm)</t>
  </si>
  <si>
    <t>3 Module (100mmX75mm)</t>
  </si>
  <si>
    <t>1 or 2 Module (75mmX75mm)</t>
  </si>
  <si>
    <t>Supplying and fixing following modular switch/ socket on the existing modular plate &amp; switch box including connections but excluding modular plate etc. as required.</t>
  </si>
  <si>
    <t>5/6 A switch</t>
  </si>
  <si>
    <t>3 pin 5/6 A socket outlet</t>
  </si>
  <si>
    <t>Supplying and fixing two module stepped type electronic fanregulator on the existing modular plate switch box includingconnections but excluding modular plate etc. as required.</t>
  </si>
  <si>
    <t>Supplying and fixing modular blanking plate on the existingmodular plate &amp; switch box excluding modular plate asrequired.</t>
  </si>
  <si>
    <t>Supplying and fixing 3 pin, 5 A ceiling rose on the existingjunction box/ wooden block including connections etc. as required.</t>
  </si>
  <si>
    <t>Supplying and fixing PVC batten/ angle holder including
connections etc. as required.</t>
  </si>
  <si>
    <t>SUB HEAD -IV: INSTALATION, TESTING &amp; COMMISSIONING</t>
  </si>
  <si>
    <t>Installation ,Testing, Commissioning of wall bracket /ceiling
fittings of all sizes and shapes containing upto two GLS/CFL/LED
lamps per fitting, complete with all accessories including
connections etc. as required.</t>
  </si>
  <si>
    <t>Installation, testing and commissioning of pre-wired,fluorescent fitting / compact fluorescent fitting of all types,complete with all accessories and tube/lamp etc. directly onceiling/ wall, including connections with 1.5 sq. mm FRLS PVC insulated, copper conductor, single core cable and earthing etc. as required.</t>
  </si>
  <si>
    <t>Installation, testing and commissioning of ceiling fan, including
wiring the down rods of standard length (upto 30 cm) with 1.5
sq. mm FRLS PVC insulated, copper conductor, single core cable
etc. as required.</t>
  </si>
  <si>
    <t>Installation of exhaust fan in the existing opening, including making good the damage, connection, testing, commissioning etc. as required (Upto 450 mm sweep)</t>
  </si>
  <si>
    <t>SUB HEAD -V: MCB'S AND MAIN DISTRIBUTION BOARDS</t>
  </si>
  <si>
    <t>Supplying and fixing following way, single pole and neutral,sheet steel, MCB distribution board, 240 V, on surface/ recess, complete with tinned copper bus bar, neutral bus bar, earth bar, din bar, interconnections, powder painted including earthing etc. as required. (But without MCB/RCCB/Isolator)</t>
  </si>
  <si>
    <t>16 way, Double door</t>
  </si>
  <si>
    <t>Supplying and fixing 5 A to 32 A rating, 240/415 V, 10 kA, "C" curve, miniature circuit breaker suitable for inductive load of following poles in the existing MCB DB complete with connections, testing and commissioning etc. as required.</t>
  </si>
  <si>
    <t>Single pole 6 Amp</t>
  </si>
  <si>
    <t>Single pole 16 Amp</t>
  </si>
  <si>
    <t>Supplying and fixing following rating, four pole, 415 V, isolator in the existing MCB DB complete with connections, testing and commissioning etc. as required. 63 amps</t>
  </si>
  <si>
    <t>Supplying and fixing following rating, double pole, (single phase and neutral), 240 V, residual current circuit breaker (RCCB), having a sensitivity current 30 mA in the existing MCB DB complete with connections, testing and commissioning etc. as required.</t>
  </si>
  <si>
    <t>40 A</t>
  </si>
  <si>
    <t>63A</t>
  </si>
  <si>
    <t>Fabrication, supply, erection and commissioning of distribution panel duly painted with apprved shade (approx. dimensions: 1500 mm wide x 2.10 mm  ht x 300 mm deep) fabricated out of 2 mm thick CRCA sheet with cover, hinges on one side, locking arrangement on the other side with following  MCBs energy meters etc alongwith 0-500 voltmeter(96x96 mm), indicating lamps, toggle swith, slide lock fuse etc including interconnections as required.  (1) Incoming 100 A - 4 pole RCCB with 300 mA current sensitivity - 1 no (2) DP 32 A MCB - 7 nos (3) 10-40 A, 1 - ph static Energy Meter - 5  nos (4) 4  strips 100 A tinned Copper Bus bar(50mm x 5mm x 500 mm) - I Set</t>
  </si>
  <si>
    <t>Supplying and fixing single pole blanking plate in the existing MCB DB complete etc. as required.</t>
  </si>
  <si>
    <t>Providing and fixing M.V. danger notice plate of 200 mm X 150 mm, made of mild steel, at least 2 mm thick, and vitreous enameled white on both sides, and with inscription in single red colour on front side as required.</t>
  </si>
  <si>
    <t>SUB HEAD -V: EARTHING AND LIGHTNING PROTECTION</t>
  </si>
  <si>
    <t>Earthing with G.I. earth pipe 4.5 metre long, 40 mm diaincluding accessories, and providing masonry enclosure withcover plate having locking arrangement and watering pipe etc.with charcoal/ coke and salt as required.</t>
  </si>
  <si>
    <t>Providing and laying earth connection from earth electrodewith 6 SWG dia G.I. Wire in 15 mm dia G.I. pipe from earthelectrode including connection with G.I. thimble excavation and re-filling as required.</t>
  </si>
  <si>
    <t>Providing and fixing 25 mm X 5 mm G.I. strip on surface or in recess for connections etc. as required.</t>
  </si>
  <si>
    <t>POWER CABLES</t>
  </si>
  <si>
    <t>Laying of one number PVC insulated and PVC sheathed / XLPE power cable of 1.1KV grade of following size direct in ground including excavation, sand cushioning, protective covering and refilling the trench etc as required.</t>
  </si>
  <si>
    <t>Upto 35 sq. mm</t>
  </si>
  <si>
    <t>3½ X 35 sq. mm (32mm)</t>
  </si>
  <si>
    <t>3½ X 50 sq. mm (35mm)</t>
  </si>
  <si>
    <t xml:space="preserve"> Providing and laying 1.1kV Grade PVC insulated Power Cable 3½ X 35 sq. mm</t>
  </si>
  <si>
    <t>Providing and laying 1.1kV Grade PVC insulated Power Cable 3½ X 50 sq. mm</t>
  </si>
  <si>
    <t>HEAD -2: Supply</t>
  </si>
  <si>
    <t>Ceiling Fan (1200 mm sweep) of reputed brand.</t>
  </si>
  <si>
    <t>Exhaust fan (450 mm sweep for kitchen) of reputed brand.</t>
  </si>
  <si>
    <t>Exhaust Fans  250 mm sweep for toilet (with louver having bird screen of approved brand.</t>
  </si>
  <si>
    <t>18 W LED Tube Light of reputed brand.</t>
  </si>
  <si>
    <t>14W Bracket Light, Decorative, wall mounting of reputed brand.</t>
  </si>
  <si>
    <t>9W Spot light/ Down light of reputed brand.</t>
  </si>
  <si>
    <t>10W Bulk Head Light of reputed brand.</t>
  </si>
  <si>
    <t>Modular Indicator for switchboard</t>
  </si>
  <si>
    <t>Door Bell of reputed brand.</t>
  </si>
  <si>
    <t>Krone type Distribution Board 20 pair of reputed brand.</t>
  </si>
  <si>
    <t>Point</t>
  </si>
  <si>
    <t>meter</t>
  </si>
  <si>
    <t>MTR</t>
  </si>
  <si>
    <t>Sub-Total</t>
  </si>
  <si>
    <t>Contracts and Material</t>
  </si>
  <si>
    <t>North Eastern Region Transmission System</t>
  </si>
  <si>
    <t>Dongtieh, Lower Nongrah,</t>
  </si>
  <si>
    <t xml:space="preserve">Lapalang, Shillong – 793 006 (Meghalaya)     </t>
  </si>
  <si>
    <t>Confirmed</t>
  </si>
  <si>
    <t xml:space="preserve">PART-B:Construction of 01Nos. B1 (4 units) Type building, 02 Nos B-2 (8 units) Type building, 01 Nos B3 (4 units) Type Building, 01 C (2 units) type building and dismantling of existing building at 220 kV Dimapur Sub-station under ADD CAP 2019-24. </t>
  </si>
  <si>
    <t>2.6.1</t>
  </si>
  <si>
    <t>2.8.1</t>
  </si>
  <si>
    <t>2.10.1.1</t>
  </si>
  <si>
    <t>2.25A</t>
  </si>
  <si>
    <t>2.26.1</t>
  </si>
  <si>
    <t>2.35.1.1</t>
  </si>
  <si>
    <t>4.1.3</t>
  </si>
  <si>
    <t xml:space="preserve">4.1.8 </t>
  </si>
  <si>
    <t>5.9.1</t>
  </si>
  <si>
    <t>5.9.3</t>
  </si>
  <si>
    <t>5.9.5</t>
  </si>
  <si>
    <t>5.9.6</t>
  </si>
  <si>
    <t>5.9.7</t>
  </si>
  <si>
    <t>5.9.19</t>
  </si>
  <si>
    <t>5.22.6</t>
  </si>
  <si>
    <t>5.22A.6</t>
  </si>
  <si>
    <t>5.33.1</t>
  </si>
  <si>
    <t>5.33.2</t>
  </si>
  <si>
    <t>6.1.2</t>
  </si>
  <si>
    <t>6.4.1</t>
  </si>
  <si>
    <t>6.13.2</t>
  </si>
  <si>
    <t>7.32.1</t>
  </si>
  <si>
    <t>8.2.2.2</t>
  </si>
  <si>
    <t>8.3.2</t>
  </si>
  <si>
    <t>8.9.1.2</t>
  </si>
  <si>
    <t>9.7.7.2</t>
  </si>
  <si>
    <t>9.47.1</t>
  </si>
  <si>
    <t>9.48.2</t>
  </si>
  <si>
    <t>9.61.1</t>
  </si>
  <si>
    <t>9.90.2</t>
  </si>
  <si>
    <t>9.92.2</t>
  </si>
  <si>
    <t>9.96.1</t>
  </si>
  <si>
    <t>9.97.2</t>
  </si>
  <si>
    <t>9.97.4</t>
  </si>
  <si>
    <t>9.97.5</t>
  </si>
  <si>
    <t>9.100.1</t>
  </si>
  <si>
    <t>9.101.2</t>
  </si>
  <si>
    <t>9.114.2</t>
  </si>
  <si>
    <t>9.127.2</t>
  </si>
  <si>
    <t>9.135.2</t>
  </si>
  <si>
    <t>9.147B.1</t>
  </si>
  <si>
    <t>9.147D.4</t>
  </si>
  <si>
    <t>9.147F.4</t>
  </si>
  <si>
    <t>10.25.2</t>
  </si>
  <si>
    <t>11.41A.2.2</t>
  </si>
  <si>
    <t>11.41A.3.1</t>
  </si>
  <si>
    <t>11.56.1</t>
  </si>
  <si>
    <t>12.21.1</t>
  </si>
  <si>
    <t>12.41.2</t>
  </si>
  <si>
    <t>12.42.1.2</t>
  </si>
  <si>
    <t xml:space="preserve">12.42.5.2 </t>
  </si>
  <si>
    <t>12.43.2</t>
  </si>
  <si>
    <t>13.1.1</t>
  </si>
  <si>
    <t>13.2.1</t>
  </si>
  <si>
    <t xml:space="preserve">13.47.1 </t>
  </si>
  <si>
    <t>13.73.2</t>
  </si>
  <si>
    <t>13.83.2</t>
  </si>
  <si>
    <t>17.10.1.1</t>
  </si>
  <si>
    <t>17.22A</t>
  </si>
  <si>
    <t>17.22B</t>
  </si>
  <si>
    <t>17.28.1.1</t>
  </si>
  <si>
    <t>17.35.</t>
  </si>
  <si>
    <t>17.36.1</t>
  </si>
  <si>
    <t>17.37.2</t>
  </si>
  <si>
    <t>17.39.1.3</t>
  </si>
  <si>
    <t>17.39.2.3</t>
  </si>
  <si>
    <t>17.57A</t>
  </si>
  <si>
    <t>17.58.1</t>
  </si>
  <si>
    <t>18.75.1</t>
  </si>
  <si>
    <t>19.1.2</t>
  </si>
  <si>
    <t xml:space="preserve">19.1.5 </t>
  </si>
  <si>
    <t xml:space="preserve">19.3.5 </t>
  </si>
  <si>
    <t>19.4.1.1</t>
  </si>
  <si>
    <t>19.7.1.1</t>
  </si>
  <si>
    <t>19.18.2</t>
  </si>
  <si>
    <t>19.32.1</t>
  </si>
  <si>
    <t>22.14.1</t>
  </si>
  <si>
    <t>22.23.2</t>
  </si>
  <si>
    <t>26.86.3</t>
  </si>
  <si>
    <t>26.86.4</t>
  </si>
  <si>
    <t>26.87.1</t>
  </si>
  <si>
    <t>26.87.2</t>
  </si>
  <si>
    <t>26.89.1</t>
  </si>
  <si>
    <t>26.90.1</t>
  </si>
  <si>
    <t>26.90.2</t>
  </si>
  <si>
    <t>17.3.1</t>
  </si>
  <si>
    <t>PART-A</t>
  </si>
  <si>
    <t>1.10.3</t>
  </si>
  <si>
    <t>1.55.3</t>
  </si>
  <si>
    <t>1.14.1</t>
  </si>
  <si>
    <t>1.14.2</t>
  </si>
  <si>
    <t>1.14.3</t>
  </si>
  <si>
    <t>1.14.4</t>
  </si>
  <si>
    <t>1.14.10</t>
  </si>
  <si>
    <t>1.14.11</t>
  </si>
  <si>
    <t>1.18.2</t>
  </si>
  <si>
    <t>1.21.2</t>
  </si>
  <si>
    <t>1.24.6</t>
  </si>
  <si>
    <t>1.24.7</t>
  </si>
  <si>
    <t>1.7.2</t>
  </si>
  <si>
    <t>1.7.5</t>
  </si>
  <si>
    <t>1.27.6</t>
  </si>
  <si>
    <t>1.27.5</t>
  </si>
  <si>
    <t>1.27.4</t>
  </si>
  <si>
    <t>1.27.2</t>
  </si>
  <si>
    <t>1.27.1</t>
  </si>
  <si>
    <t>1.24.1</t>
  </si>
  <si>
    <t>1.24.4</t>
  </si>
  <si>
    <t>1.50.1</t>
  </si>
  <si>
    <t>2.3.4</t>
  </si>
  <si>
    <t>2.10.1</t>
  </si>
  <si>
    <t>2.13.2</t>
  </si>
  <si>
    <t>2.14.2</t>
  </si>
  <si>
    <t>2.14.3</t>
  </si>
  <si>
    <t>NS</t>
  </si>
  <si>
    <t>14.13.1</t>
  </si>
  <si>
    <t>7.1.1</t>
  </si>
  <si>
    <t>9.1.21</t>
  </si>
  <si>
    <t>9.1.22</t>
  </si>
  <si>
    <t>DSR Item Ref</t>
  </si>
  <si>
    <t>AMOUNT Quoted Above the ESTIMATED COST IN FIGURES</t>
  </si>
  <si>
    <t>Total Quoted Bid Price for the Schedule-I</t>
  </si>
  <si>
    <r>
      <t>PERCENTAGE  QUOTED ABOVE THE ESTIMATED COST OR BELOW THE ESTIMATED COST  IN FIGURES</t>
    </r>
    <r>
      <rPr>
        <b/>
        <sz val="16"/>
        <color rgb="FF0066FF"/>
        <rFont val="Book Antiqua"/>
        <family val="1"/>
      </rPr>
      <t xml:space="preserve"> (use '-" sign in case of below)</t>
    </r>
  </si>
  <si>
    <t>TOTAL ESTIMATED COST FOR SCHEDULED ITEMS</t>
  </si>
  <si>
    <t>Unit Rate
[Before]</t>
  </si>
  <si>
    <t>%In case of any discrepancies between the Excel Formuale, the percentage Quoted above or below will be considred for calculating the final evaluatred price.</t>
  </si>
  <si>
    <t>Schedule-1(A)</t>
  </si>
  <si>
    <t>Schedule - 1(B)</t>
  </si>
  <si>
    <t>(NON-SCHEDULE OF RATES AND PRICES)</t>
  </si>
  <si>
    <t>Total QUOTED Price Exclusive of GST</t>
  </si>
  <si>
    <t>Schedule 1(B)</t>
  </si>
  <si>
    <t>Schedule 1(A)</t>
  </si>
  <si>
    <t>Price Components (Price Break-up) NON-SCHEDULED ITEM</t>
  </si>
  <si>
    <r>
      <t xml:space="preserve">Price Components (Price Break-up) </t>
    </r>
    <r>
      <rPr>
        <b/>
        <sz val="11"/>
        <rFont val="Book Antiqua"/>
        <family val="1"/>
      </rPr>
      <t>SCHEDULED ITEM</t>
    </r>
  </si>
  <si>
    <t>PART-C: ELECTRICAL ITEMS</t>
  </si>
  <si>
    <t>PART-C ELECTRICAL ITEMS</t>
  </si>
  <si>
    <t>15.2.1</t>
  </si>
  <si>
    <t>15.7.4</t>
  </si>
  <si>
    <t>15.12.1</t>
  </si>
  <si>
    <t>15.14.1</t>
  </si>
  <si>
    <t>15.28.1</t>
  </si>
  <si>
    <t>15.44.1</t>
  </si>
  <si>
    <t>15.45.1</t>
  </si>
  <si>
    <r>
      <t xml:space="preserve">Forming groove of uniform size in the top layer of washed stone grit plaster as per approved pattern using wooden battens, nailed to the under layer, including removal of wooden battens, repair to the edges of panels and finishing the groove complete as per specifications and direction of the Engineer-in-charge.
</t>
    </r>
    <r>
      <rPr>
        <sz val="12"/>
        <rFont val="Times New Roman"/>
        <family val="1"/>
      </rPr>
      <t xml:space="preserve"> 20 mm wide and 15 mm deep groove</t>
    </r>
  </si>
  <si>
    <t>Providing and fixing of lightning conductor finial, made of 25
mm dia 300 mm long, G.I. tube, having single prong at top, with
85 mm dia 6 mm thick G.I. base plate including holes etc.
complete as required.</t>
  </si>
  <si>
    <t>Jointing copper / G.I. tape (with another copper/ G I tape, base
of the finial or any other metallic object) by riveting / nut
bolting/ sweating and soldering etc as required.</t>
  </si>
  <si>
    <t>Providing and fixing G.I. tape 20 mm X 3 mm thick on parapet or
surface of wall for lightning conductor complete as
required.(For horizontal run)</t>
  </si>
  <si>
    <t>Providing and fixing G.I. tape 20 mm X 3 mm thick on parapet or
surface of wall for lightning conductor complete as
required.(For vertical run)</t>
  </si>
  <si>
    <t>Providing, laying and fixing following dia G.I. pipe (medium class) in ground complete with G.I. fittings including trenching (75 cm deep)and re-filling etc as required
50 mm dia</t>
  </si>
  <si>
    <t>Supplying and making end termination with brass compression
gland and aluminium lugs for following size of PVC insulated
and PVC sheathed / XLPE aluminium conductor cable of 1.1 KV
grade as required.</t>
  </si>
  <si>
    <t>PACKAGE-G :: Demolition &amp; Re-construction of Residential buildings at Misa substations in NER under O&amp;M Add Cap 2019-24.</t>
  </si>
  <si>
    <t>Package-H</t>
  </si>
  <si>
    <t>Specification No.: NESH/CSM/PRANIT/G1/1500-1316/Pkg-H/NIT</t>
  </si>
  <si>
    <t>Providing &amp; Fixing decorative high pressure laminated sheet of plain / wood grain in gloss /  matt/ suede finish with high density protective
surface layer and reverse side of adhesive bonding quality conforming to IS : 2046 Type S, including cost of adhesive of approved quality.
9.127.2 1.0 mm thick</t>
  </si>
  <si>
    <t>Providing and laying Polished Granite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 directed by the Engineer-in-Charge.
11.56.1 Polished Granite stone slab colour of Black, Cherry/Ruby Red or equivalent</t>
  </si>
  <si>
    <t xml:space="preserve">PART-B:Construction of 01Nos. B1 (2 units) Type building, 02 Nos B-2 (10 units) Type building, 01 Nos B3 (4 units) Type Building, 01 C (2 units) type building and dismantling of existing building at 400 kV Misa Sub-station under ADD CAP 2019-24. </t>
  </si>
  <si>
    <t>Dismantling 20 Nos B-type  buildings at 400kV Misa Substation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</si>
</sst>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 #,##0.00_ ;_ * \-#,##0.00_ ;_ * &quot;-&quot;??_ ;_ @_ "/>
    <numFmt numFmtId="164" formatCode="_(* #,##0.00_);_(* \(#,##0.00\);_(* &quot;-&quot;??_);_(@_)"/>
    <numFmt numFmtId="165" formatCode="0.0"/>
    <numFmt numFmtId="166" formatCode="0.000"/>
    <numFmt numFmtId="167" formatCode="_(* #,##0.00_);_(* \(#,##0.00\);_(* \-??_);_(@_)"/>
    <numFmt numFmtId="168" formatCode="_(* #,##0_);_(* \(#,##0\);_(* \-??_);_(@_)"/>
    <numFmt numFmtId="169" formatCode="#,##0.0"/>
    <numFmt numFmtId="170" formatCode="0.00_)"/>
    <numFmt numFmtId="171" formatCode="_-&quot;£&quot;* #,##0.00_-;\-&quot;£&quot;* #,##0.00_-;_-&quot;£&quot;* &quot;-&quot;??_-;_-@_-"/>
    <numFmt numFmtId="172" formatCode="&quot;\&quot;#,##0.00;[Red]\-&quot;\&quot;#,##0.00"/>
    <numFmt numFmtId="173" formatCode="#,##0.000_);\(#,##0.000\)"/>
    <numFmt numFmtId="174" formatCode="0.0_)"/>
    <numFmt numFmtId="175" formatCode=";;"/>
    <numFmt numFmtId="176" formatCode="&quot; &quot;@"/>
    <numFmt numFmtId="177" formatCode="[$-409]dd\-mmm\-yy;@"/>
    <numFmt numFmtId="178" formatCode="_(* #,##0_);_(* \(#,##0\);_(* &quot;-&quot;??_);_(@_)"/>
    <numFmt numFmtId="179" formatCode="0.0000%"/>
    <numFmt numFmtId="180" formatCode="0.0000000000%"/>
  </numFmts>
  <fonts count="97">
    <font>
      <sz val="11"/>
      <name val="Book Antiqua"/>
      <family val="1"/>
    </font>
    <font>
      <sz val="11"/>
      <color theme="1"/>
      <name val="Calibri"/>
      <family val="2"/>
      <scheme val="minor"/>
    </font>
    <font>
      <sz val="11"/>
      <color theme="1"/>
      <name val="Calibri"/>
      <family val="2"/>
      <scheme val="minor"/>
    </font>
    <font>
      <sz val="10"/>
      <name val="Arial"/>
      <family val="2"/>
    </font>
    <font>
      <u/>
      <sz val="10"/>
      <color indexed="12"/>
      <name val="Arial"/>
      <family val="2"/>
    </font>
    <font>
      <sz val="8"/>
      <name val="Arial"/>
      <family val="2"/>
    </font>
    <font>
      <b/>
      <sz val="12"/>
      <name val="Arial"/>
      <family val="2"/>
    </font>
    <font>
      <sz val="12"/>
      <name val="Book Antiqua"/>
      <family val="1"/>
    </font>
    <font>
      <b/>
      <sz val="12"/>
      <name val="Book Antiqua"/>
      <family val="1"/>
    </font>
    <font>
      <sz val="14"/>
      <name val="AngsanaUPC"/>
      <family val="1"/>
    </font>
    <font>
      <sz val="12"/>
      <name val="¹ÙÅÁÃ¼"/>
      <charset val="129"/>
    </font>
    <font>
      <sz val="10"/>
      <color indexed="10"/>
      <name val="Arial"/>
      <family val="2"/>
    </font>
    <font>
      <u/>
      <sz val="9"/>
      <color indexed="12"/>
      <name val="Arial"/>
      <family val="2"/>
    </font>
    <font>
      <sz val="7"/>
      <name val="Small Fonts"/>
      <family val="2"/>
    </font>
    <font>
      <b/>
      <sz val="10"/>
      <name val="Arial CE"/>
      <family val="2"/>
      <charset val="238"/>
    </font>
    <font>
      <u/>
      <sz val="9"/>
      <color indexed="36"/>
      <name val="Arial"/>
      <family val="2"/>
    </font>
    <font>
      <sz val="10"/>
      <name val="MS Sans Serif"/>
      <family val="2"/>
    </font>
    <font>
      <b/>
      <sz val="11"/>
      <name val="Book Antiqua"/>
      <family val="1"/>
    </font>
    <font>
      <sz val="11"/>
      <name val="Book Antiqua"/>
      <family val="1"/>
    </font>
    <font>
      <sz val="11"/>
      <color indexed="8"/>
      <name val="Book Antiqua"/>
      <family val="1"/>
    </font>
    <font>
      <sz val="10"/>
      <name val="Book Antiqua"/>
      <family val="1"/>
    </font>
    <font>
      <sz val="12"/>
      <name val="Arial"/>
      <family val="2"/>
    </font>
    <font>
      <b/>
      <sz val="12"/>
      <color indexed="12"/>
      <name val="Book Antiqua"/>
      <family val="1"/>
    </font>
    <font>
      <b/>
      <u/>
      <sz val="12"/>
      <name val="Book Antiqua"/>
      <family val="1"/>
    </font>
    <font>
      <b/>
      <sz val="16"/>
      <color indexed="12"/>
      <name val="Book Antiqua"/>
      <family val="1"/>
    </font>
    <font>
      <b/>
      <sz val="10"/>
      <name val="Book Antiqua"/>
      <family val="1"/>
    </font>
    <font>
      <sz val="11"/>
      <color indexed="12"/>
      <name val="Book Antiqua"/>
      <family val="1"/>
    </font>
    <font>
      <b/>
      <sz val="16"/>
      <color indexed="12"/>
      <name val="Arial"/>
      <family val="2"/>
    </font>
    <font>
      <b/>
      <sz val="11"/>
      <color indexed="9"/>
      <name val="Book Antiqua"/>
      <family val="1"/>
    </font>
    <font>
      <b/>
      <sz val="11"/>
      <color indexed="10"/>
      <name val="Book Antiqua"/>
      <family val="1"/>
    </font>
    <font>
      <sz val="8"/>
      <name val="Book Antiqua"/>
      <family val="1"/>
    </font>
    <font>
      <b/>
      <sz val="14"/>
      <color indexed="9"/>
      <name val="Book Antiqua"/>
      <family val="1"/>
    </font>
    <font>
      <sz val="11"/>
      <color indexed="9"/>
      <name val="Book Antiqua"/>
      <family val="1"/>
    </font>
    <font>
      <sz val="10"/>
      <name val="Book Antiqua"/>
      <family val="1"/>
    </font>
    <font>
      <sz val="8"/>
      <name val="Book Antiqua"/>
      <family val="1"/>
    </font>
    <font>
      <sz val="12"/>
      <name val="Arial"/>
      <family val="2"/>
    </font>
    <font>
      <sz val="10"/>
      <name val="Arial"/>
      <family val="2"/>
    </font>
    <font>
      <sz val="12"/>
      <color indexed="9"/>
      <name val="Book Antiqua"/>
      <family val="1"/>
    </font>
    <font>
      <b/>
      <sz val="11"/>
      <color indexed="12"/>
      <name val="Book Antiqua"/>
      <family val="1"/>
    </font>
    <font>
      <sz val="10"/>
      <color indexed="9"/>
      <name val="Book Antiqua"/>
      <family val="1"/>
    </font>
    <font>
      <sz val="11"/>
      <color indexed="9"/>
      <name val="Book Antiqua"/>
      <family val="1"/>
    </font>
    <font>
      <b/>
      <sz val="14"/>
      <name val="Book Antiqua"/>
      <family val="1"/>
    </font>
    <font>
      <i/>
      <sz val="11"/>
      <name val="Book Antiqua"/>
      <family val="1"/>
    </font>
    <font>
      <b/>
      <sz val="12"/>
      <color indexed="9"/>
      <name val="Book Antiqua"/>
      <family val="1"/>
    </font>
    <font>
      <sz val="10"/>
      <color indexed="9"/>
      <name val="Book Antiqua"/>
      <family val="1"/>
    </font>
    <font>
      <sz val="10"/>
      <color indexed="9"/>
      <name val="Arial"/>
      <family val="2"/>
    </font>
    <font>
      <b/>
      <vertAlign val="superscript"/>
      <sz val="11"/>
      <name val="Book Antiqua"/>
      <family val="1"/>
    </font>
    <font>
      <b/>
      <sz val="12"/>
      <color indexed="16"/>
      <name val="Book Antiqua"/>
      <family val="1"/>
    </font>
    <font>
      <b/>
      <sz val="14"/>
      <color indexed="12"/>
      <name val="Book Antiqua"/>
      <family val="1"/>
    </font>
    <font>
      <b/>
      <vertAlign val="superscript"/>
      <sz val="12"/>
      <color indexed="12"/>
      <name val="Book Antiqua"/>
      <family val="1"/>
    </font>
    <font>
      <sz val="11"/>
      <name val="Book Antiqua"/>
      <family val="1"/>
    </font>
    <font>
      <sz val="10"/>
      <color indexed="9"/>
      <name val="Wingdings 3"/>
      <family val="1"/>
      <charset val="2"/>
    </font>
    <font>
      <sz val="1"/>
      <color indexed="9"/>
      <name val="Book Antiqua"/>
      <family val="1"/>
    </font>
    <font>
      <vertAlign val="superscript"/>
      <sz val="12"/>
      <name val="Book Antiqua"/>
      <family val="1"/>
    </font>
    <font>
      <sz val="11"/>
      <name val="Arial"/>
      <family val="2"/>
    </font>
    <font>
      <b/>
      <sz val="11"/>
      <name val="Cambria"/>
      <family val="1"/>
    </font>
    <font>
      <b/>
      <sz val="12"/>
      <name val="Cambria"/>
      <family val="1"/>
    </font>
    <font>
      <sz val="11"/>
      <name val="Cambria"/>
      <family val="1"/>
    </font>
    <font>
      <sz val="10"/>
      <name val="Cambria"/>
      <family val="1"/>
    </font>
    <font>
      <sz val="11"/>
      <color indexed="10"/>
      <name val="Book Antiqua"/>
      <family val="1"/>
    </font>
    <font>
      <b/>
      <i/>
      <sz val="12"/>
      <name val="Book Antiqua"/>
      <family val="1"/>
    </font>
    <font>
      <b/>
      <i/>
      <sz val="11"/>
      <name val="Book Antiqua"/>
      <family val="1"/>
    </font>
    <font>
      <i/>
      <sz val="11"/>
      <color indexed="9"/>
      <name val="Book Antiqua"/>
      <family val="1"/>
    </font>
    <font>
      <sz val="14"/>
      <name val="Book Antiqua"/>
      <family val="1"/>
    </font>
    <font>
      <sz val="24"/>
      <color indexed="10"/>
      <name val="Book Antiqua"/>
      <family val="1"/>
    </font>
    <font>
      <b/>
      <sz val="16"/>
      <name val="Book Antiqua"/>
      <family val="1"/>
    </font>
    <font>
      <b/>
      <i/>
      <sz val="14"/>
      <name val="Book Antiqua"/>
      <family val="1"/>
    </font>
    <font>
      <sz val="14"/>
      <color indexed="9"/>
      <name val="Book Antiqua"/>
      <family val="1"/>
    </font>
    <font>
      <sz val="16"/>
      <name val="Book Antiqua"/>
      <family val="1"/>
    </font>
    <font>
      <sz val="14"/>
      <color indexed="10"/>
      <name val="Book Antiqua"/>
      <family val="1"/>
    </font>
    <font>
      <b/>
      <sz val="18"/>
      <name val="Book Antiqua"/>
      <family val="1"/>
    </font>
    <font>
      <b/>
      <sz val="22"/>
      <name val="Book Antiqua"/>
      <family val="1"/>
    </font>
    <font>
      <b/>
      <sz val="12"/>
      <color rgb="FFFF0000"/>
      <name val="Arial"/>
      <family val="2"/>
    </font>
    <font>
      <b/>
      <sz val="11"/>
      <color theme="1"/>
      <name val="Calibri"/>
      <family val="2"/>
      <scheme val="minor"/>
    </font>
    <font>
      <sz val="12"/>
      <color theme="1"/>
      <name val="Times New Roman"/>
      <family val="1"/>
    </font>
    <font>
      <sz val="12"/>
      <name val="Times New Roman"/>
      <family val="1"/>
    </font>
    <font>
      <sz val="11"/>
      <color rgb="FF000000"/>
      <name val="Calibri"/>
      <family val="2"/>
      <scheme val="minor"/>
    </font>
    <font>
      <b/>
      <sz val="20"/>
      <name val="Book Antiqua"/>
      <family val="1"/>
    </font>
    <font>
      <sz val="11"/>
      <name val="Calibri"/>
      <family val="2"/>
      <scheme val="minor"/>
    </font>
    <font>
      <sz val="12"/>
      <color rgb="FF000000"/>
      <name val="Times New Roman"/>
      <family val="1"/>
    </font>
    <font>
      <sz val="11"/>
      <color rgb="FF000000"/>
      <name val="Times New Roman"/>
      <family val="1"/>
    </font>
    <font>
      <sz val="12"/>
      <color rgb="FF000000"/>
      <name val="Book Antiqua"/>
      <family val="1"/>
    </font>
    <font>
      <b/>
      <sz val="11"/>
      <name val="Calibri"/>
      <family val="2"/>
    </font>
    <font>
      <i/>
      <sz val="12"/>
      <color indexed="9"/>
      <name val="Book Antiqua"/>
      <family val="1"/>
    </font>
    <font>
      <i/>
      <sz val="12"/>
      <name val="Book Antiqua"/>
      <family val="1"/>
    </font>
    <font>
      <sz val="12"/>
      <color theme="1"/>
      <name val="Book Antiqua"/>
      <family val="1"/>
    </font>
    <font>
      <sz val="12"/>
      <color rgb="FF000000"/>
      <name val="Calibri Light"/>
      <family val="1"/>
    </font>
    <font>
      <b/>
      <sz val="12"/>
      <color rgb="FF000000"/>
      <name val="Book Antiqua"/>
      <family val="1"/>
    </font>
    <font>
      <sz val="12"/>
      <color theme="1"/>
      <name val="Cambria"/>
      <family val="1"/>
      <scheme val="major"/>
    </font>
    <font>
      <sz val="12"/>
      <name val="Calibri"/>
      <family val="2"/>
      <scheme val="minor"/>
    </font>
    <font>
      <sz val="12"/>
      <color indexed="10"/>
      <name val="Book Antiqua"/>
      <family val="1"/>
    </font>
    <font>
      <sz val="18"/>
      <name val="Book Antiqua"/>
      <family val="1"/>
    </font>
    <font>
      <b/>
      <sz val="16"/>
      <color rgb="FF0066FF"/>
      <name val="Book Antiqua"/>
      <family val="1"/>
    </font>
    <font>
      <sz val="11"/>
      <color rgb="FF000000"/>
      <name val="Cambria"/>
      <family val="1"/>
    </font>
    <font>
      <sz val="11"/>
      <color theme="1"/>
      <name val="Cambria"/>
      <family val="1"/>
      <scheme val="major"/>
    </font>
    <font>
      <sz val="11"/>
      <color theme="1"/>
      <name val="Times New Roman"/>
      <family val="1"/>
    </font>
    <font>
      <b/>
      <sz val="12"/>
      <color theme="1"/>
      <name val="Times New Roman"/>
      <family val="1"/>
    </font>
  </fonts>
  <fills count="21">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42"/>
        <bgColor indexed="64"/>
      </patternFill>
    </fill>
    <fill>
      <patternFill patternType="solid">
        <fgColor indexed="43"/>
        <bgColor indexed="64"/>
      </patternFill>
    </fill>
    <fill>
      <patternFill patternType="solid">
        <fgColor indexed="12"/>
        <bgColor indexed="64"/>
      </patternFill>
    </fill>
    <fill>
      <patternFill patternType="solid">
        <fgColor indexed="22"/>
        <bgColor indexed="64"/>
      </patternFill>
    </fill>
    <fill>
      <patternFill patternType="solid">
        <fgColor indexed="45"/>
        <bgColor indexed="64"/>
      </patternFill>
    </fill>
    <fill>
      <patternFill patternType="solid">
        <fgColor rgb="FFFFFF00"/>
        <bgColor indexed="64"/>
      </patternFill>
    </fill>
    <fill>
      <patternFill patternType="solid">
        <fgColor theme="0"/>
        <bgColor indexed="64"/>
      </patternFill>
    </fill>
    <fill>
      <patternFill patternType="solid">
        <fgColor theme="9" tint="0.39997558519241921"/>
        <bgColor indexed="64"/>
      </patternFill>
    </fill>
    <fill>
      <patternFill patternType="solid">
        <fgColor rgb="FFFFC000"/>
        <bgColor indexed="64"/>
      </patternFill>
    </fill>
    <fill>
      <patternFill patternType="solid">
        <fgColor theme="8" tint="0.59999389629810485"/>
        <bgColor indexed="64"/>
      </patternFill>
    </fill>
    <fill>
      <patternFill patternType="solid">
        <fgColor rgb="FF00B0F0"/>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rgb="FFFFFFFF"/>
        <bgColor rgb="FF000000"/>
      </patternFill>
    </fill>
    <fill>
      <patternFill patternType="solid">
        <fgColor rgb="FFCCFFCC"/>
        <bgColor indexed="64"/>
      </patternFill>
    </fill>
    <fill>
      <patternFill patternType="solid">
        <fgColor theme="5" tint="0.79998168889431442"/>
        <bgColor indexed="64"/>
      </patternFill>
    </fill>
  </fills>
  <borders count="35">
    <border>
      <left/>
      <right/>
      <top/>
      <bottom/>
      <diagonal/>
    </border>
    <border>
      <left style="thin">
        <color indexed="64"/>
      </left>
      <right style="thin">
        <color indexed="64"/>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style="hair">
        <color indexed="64"/>
      </bottom>
      <diagonal/>
    </border>
    <border>
      <left/>
      <right/>
      <top/>
      <bottom style="hair">
        <color indexed="64"/>
      </bottom>
      <diagonal/>
    </border>
    <border>
      <left/>
      <right style="thin">
        <color indexed="64"/>
      </right>
      <top style="thin">
        <color indexed="64"/>
      </top>
      <bottom/>
      <diagonal/>
    </border>
    <border>
      <left/>
      <right/>
      <top style="hair">
        <color indexed="64"/>
      </top>
      <bottom/>
      <diagonal/>
    </border>
    <border>
      <left style="thin">
        <color rgb="FF000000"/>
      </left>
      <right style="thin">
        <color rgb="FF000000"/>
      </right>
      <top style="thin">
        <color rgb="FF000000"/>
      </top>
      <bottom style="thin">
        <color rgb="FF000000"/>
      </bottom>
      <diagonal/>
    </border>
  </borders>
  <cellStyleXfs count="50">
    <xf numFmtId="0" fontId="0" fillId="0" borderId="0"/>
    <xf numFmtId="9" fontId="9" fillId="0" borderId="0"/>
    <xf numFmtId="171" fontId="3" fillId="0" borderId="0" applyFont="0" applyFill="0" applyBorder="0" applyAlignment="0" applyProtection="0"/>
    <xf numFmtId="174" fontId="3" fillId="0" borderId="0" applyFont="0" applyFill="0" applyBorder="0" applyAlignment="0" applyProtection="0"/>
    <xf numFmtId="173" fontId="3" fillId="0" borderId="0" applyFont="0" applyFill="0" applyBorder="0" applyAlignment="0" applyProtection="0"/>
    <xf numFmtId="175" fontId="3" fillId="0" borderId="0" applyFont="0" applyFill="0" applyBorder="0" applyAlignment="0" applyProtection="0"/>
    <xf numFmtId="0" fontId="10" fillId="0" borderId="0"/>
    <xf numFmtId="164" fontId="3" fillId="0" borderId="0" applyFont="0" applyFill="0" applyBorder="0" applyAlignment="0" applyProtection="0"/>
    <xf numFmtId="172" fontId="3" fillId="0" borderId="0"/>
    <xf numFmtId="172" fontId="3" fillId="0" borderId="0"/>
    <xf numFmtId="172" fontId="3" fillId="0" borderId="0"/>
    <xf numFmtId="172" fontId="3" fillId="0" borderId="0"/>
    <xf numFmtId="172" fontId="3" fillId="0" borderId="0"/>
    <xf numFmtId="172" fontId="3" fillId="0" borderId="0"/>
    <xf numFmtId="172" fontId="3" fillId="0" borderId="0"/>
    <xf numFmtId="172" fontId="3" fillId="0" borderId="0"/>
    <xf numFmtId="169" fontId="11" fillId="0" borderId="1">
      <alignment horizontal="right"/>
    </xf>
    <xf numFmtId="0" fontId="6" fillId="0" borderId="2" applyNumberFormat="0" applyAlignment="0" applyProtection="0">
      <alignment horizontal="left" vertical="center"/>
    </xf>
    <xf numFmtId="0" fontId="6" fillId="0" borderId="3">
      <alignment horizontal="left" vertical="center"/>
    </xf>
    <xf numFmtId="0" fontId="4"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37" fontId="13" fillId="0" borderId="0"/>
    <xf numFmtId="166" fontId="3" fillId="0" borderId="0"/>
    <xf numFmtId="0" fontId="33" fillId="0" borderId="0"/>
    <xf numFmtId="0" fontId="20" fillId="0" borderId="0"/>
    <xf numFmtId="0" fontId="18" fillId="0" borderId="0"/>
    <xf numFmtId="0" fontId="33" fillId="0" borderId="0"/>
    <xf numFmtId="0" fontId="3" fillId="0" borderId="0"/>
    <xf numFmtId="0" fontId="18" fillId="0" borderId="0" applyNumberFormat="0" applyFill="0" applyBorder="0" applyProtection="0">
      <alignment vertical="top"/>
    </xf>
    <xf numFmtId="0" fontId="3" fillId="0" borderId="0" applyNumberFormat="0" applyFont="0" applyFill="0" applyBorder="0" applyAlignment="0" applyProtection="0">
      <alignment vertical="top"/>
    </xf>
    <xf numFmtId="0" fontId="36" fillId="0" borderId="0" applyNumberFormat="0" applyFont="0" applyFill="0" applyBorder="0" applyAlignment="0" applyProtection="0">
      <alignment vertical="top"/>
    </xf>
    <xf numFmtId="0" fontId="3" fillId="0" borderId="0"/>
    <xf numFmtId="0" fontId="18" fillId="0" borderId="0"/>
    <xf numFmtId="0" fontId="18" fillId="0" borderId="0"/>
    <xf numFmtId="0" fontId="3" fillId="0" borderId="0"/>
    <xf numFmtId="0" fontId="3" fillId="0" borderId="0"/>
    <xf numFmtId="0" fontId="3" fillId="0" borderId="0" applyNumberFormat="0" applyFont="0" applyFill="0" applyBorder="0" applyAlignment="0" applyProtection="0">
      <alignment vertical="top"/>
    </xf>
    <xf numFmtId="0" fontId="3" fillId="0" borderId="0"/>
    <xf numFmtId="0" fontId="14" fillId="0" borderId="0" applyFont="0"/>
    <xf numFmtId="0" fontId="15" fillId="0" borderId="0" applyNumberFormat="0" applyFill="0" applyBorder="0" applyAlignment="0" applyProtection="0">
      <alignment vertical="top"/>
      <protection locked="0"/>
    </xf>
    <xf numFmtId="0" fontId="16" fillId="0" borderId="0"/>
    <xf numFmtId="9" fontId="18" fillId="0" borderId="0" applyFont="0" applyFill="0" applyBorder="0" applyAlignment="0" applyProtection="0"/>
    <xf numFmtId="0" fontId="3" fillId="0" borderId="0"/>
    <xf numFmtId="43" fontId="2" fillId="0" borderId="0" applyFont="0" applyFill="0" applyBorder="0" applyAlignment="0" applyProtection="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applyNumberFormat="0" applyFont="0" applyFill="0" applyBorder="0" applyAlignment="0" applyProtection="0">
      <alignment vertical="top"/>
    </xf>
  </cellStyleXfs>
  <cellXfs count="1160">
    <xf numFmtId="0" fontId="0" fillId="0" borderId="0" xfId="0"/>
    <xf numFmtId="0" fontId="18" fillId="0" borderId="0" xfId="0" applyFont="1" applyAlignment="1">
      <alignment vertical="center"/>
    </xf>
    <xf numFmtId="0" fontId="18" fillId="0" borderId="0" xfId="0" applyFont="1" applyAlignment="1">
      <alignment horizontal="left" vertical="center"/>
    </xf>
    <xf numFmtId="0" fontId="18" fillId="0" borderId="0" xfId="0" applyFont="1" applyAlignment="1">
      <alignment horizontal="center" vertical="center"/>
    </xf>
    <xf numFmtId="0" fontId="17" fillId="0" borderId="4" xfId="0" applyFont="1" applyBorder="1" applyAlignment="1">
      <alignment horizontal="right" vertical="center"/>
    </xf>
    <xf numFmtId="0" fontId="18" fillId="0" borderId="0" xfId="0" applyFont="1" applyAlignment="1">
      <alignment horizontal="justify" vertical="center"/>
    </xf>
    <xf numFmtId="0" fontId="21" fillId="0" borderId="0" xfId="31" applyFont="1" applyAlignment="1" applyProtection="1">
      <alignment vertical="center"/>
      <protection hidden="1"/>
    </xf>
    <xf numFmtId="0" fontId="21" fillId="0" borderId="0" xfId="31" applyFont="1" applyProtection="1">
      <protection hidden="1"/>
    </xf>
    <xf numFmtId="0" fontId="3" fillId="0" borderId="0" xfId="31" applyProtection="1">
      <protection hidden="1"/>
    </xf>
    <xf numFmtId="0" fontId="7" fillId="0" borderId="0" xfId="31" applyFont="1" applyAlignment="1" applyProtection="1">
      <alignment vertical="center"/>
      <protection hidden="1"/>
    </xf>
    <xf numFmtId="0" fontId="7" fillId="0" borderId="5" xfId="31" applyFont="1" applyBorder="1" applyAlignment="1" applyProtection="1">
      <alignment vertical="center"/>
      <protection hidden="1"/>
    </xf>
    <xf numFmtId="0" fontId="7" fillId="0" borderId="6" xfId="31" applyFont="1" applyBorder="1" applyAlignment="1" applyProtection="1">
      <alignment vertical="center"/>
      <protection hidden="1"/>
    </xf>
    <xf numFmtId="0" fontId="3" fillId="0" borderId="0" xfId="31"/>
    <xf numFmtId="0" fontId="7" fillId="0" borderId="7" xfId="31" applyFont="1" applyBorder="1" applyAlignment="1" applyProtection="1">
      <alignment vertical="center"/>
      <protection hidden="1"/>
    </xf>
    <xf numFmtId="0" fontId="7" fillId="0" borderId="4" xfId="31" applyFont="1" applyBorder="1" applyAlignment="1" applyProtection="1">
      <alignment vertical="center"/>
      <protection hidden="1"/>
    </xf>
    <xf numFmtId="0" fontId="7" fillId="0" borderId="8" xfId="31" applyFont="1" applyBorder="1" applyAlignment="1" applyProtection="1">
      <alignment vertical="center"/>
      <protection hidden="1"/>
    </xf>
    <xf numFmtId="0" fontId="25" fillId="0" borderId="6" xfId="31" applyFont="1" applyBorder="1" applyAlignment="1" applyProtection="1">
      <alignment vertical="center"/>
      <protection hidden="1"/>
    </xf>
    <xf numFmtId="0" fontId="3" fillId="0" borderId="0" xfId="31" applyAlignment="1" applyProtection="1">
      <alignment vertical="center"/>
      <protection hidden="1"/>
    </xf>
    <xf numFmtId="0" fontId="20" fillId="0" borderId="6" xfId="31" applyFont="1" applyBorder="1" applyAlignment="1" applyProtection="1">
      <alignment vertical="center"/>
      <protection hidden="1"/>
    </xf>
    <xf numFmtId="0" fontId="27" fillId="0" borderId="0" xfId="31" applyFont="1" applyAlignment="1" applyProtection="1">
      <alignment vertical="center"/>
      <protection hidden="1"/>
    </xf>
    <xf numFmtId="0" fontId="20" fillId="0" borderId="8" xfId="31" applyFont="1" applyBorder="1" applyAlignment="1" applyProtection="1">
      <alignment vertical="center"/>
      <protection hidden="1"/>
    </xf>
    <xf numFmtId="0" fontId="7" fillId="0" borderId="9" xfId="31" applyFont="1" applyBorder="1" applyAlignment="1" applyProtection="1">
      <alignment vertical="center"/>
      <protection hidden="1"/>
    </xf>
    <xf numFmtId="0" fontId="20" fillId="0" borderId="0" xfId="31" applyFont="1" applyAlignment="1" applyProtection="1">
      <alignment vertical="center"/>
      <protection hidden="1"/>
    </xf>
    <xf numFmtId="0" fontId="17" fillId="0" borderId="0" xfId="32" applyFont="1" applyAlignment="1" applyProtection="1">
      <alignment vertical="center"/>
      <protection hidden="1"/>
    </xf>
    <xf numFmtId="0" fontId="17" fillId="0" borderId="0" xfId="0" applyFont="1" applyAlignment="1">
      <alignment horizontal="justify" vertical="center"/>
    </xf>
    <xf numFmtId="0" fontId="17" fillId="0" borderId="0" xfId="0" applyFont="1" applyAlignment="1">
      <alignment horizontal="right" vertical="center"/>
    </xf>
    <xf numFmtId="0" fontId="7" fillId="0" borderId="0" xfId="31" applyFont="1" applyAlignment="1" applyProtection="1">
      <alignment vertical="top"/>
      <protection hidden="1"/>
    </xf>
    <xf numFmtId="0" fontId="28" fillId="0" borderId="0" xfId="31" applyFont="1" applyAlignment="1" applyProtection="1">
      <alignment horizontal="center" vertical="center"/>
      <protection hidden="1"/>
    </xf>
    <xf numFmtId="0" fontId="17" fillId="0" borderId="0" xfId="31" applyFont="1" applyAlignment="1" applyProtection="1">
      <alignment vertical="center"/>
      <protection hidden="1"/>
    </xf>
    <xf numFmtId="0" fontId="18" fillId="0" borderId="0" xfId="31" applyFont="1" applyAlignment="1" applyProtection="1">
      <alignment vertical="center"/>
      <protection hidden="1"/>
    </xf>
    <xf numFmtId="0" fontId="17" fillId="0" borderId="0" xfId="34" applyFont="1" applyAlignment="1" applyProtection="1">
      <alignment vertical="top"/>
      <protection hidden="1"/>
    </xf>
    <xf numFmtId="0" fontId="18" fillId="0" borderId="0" xfId="31" applyFont="1" applyAlignment="1" applyProtection="1">
      <alignment vertical="top"/>
      <protection hidden="1"/>
    </xf>
    <xf numFmtId="0" fontId="28" fillId="0" borderId="0" xfId="31" applyFont="1" applyAlignment="1" applyProtection="1">
      <alignment vertical="center"/>
      <protection hidden="1"/>
    </xf>
    <xf numFmtId="176" fontId="17" fillId="0" borderId="10" xfId="31" applyNumberFormat="1" applyFont="1" applyBorder="1" applyAlignment="1" applyProtection="1">
      <alignment horizontal="center" vertical="center"/>
      <protection hidden="1"/>
    </xf>
    <xf numFmtId="0" fontId="18" fillId="0" borderId="11" xfId="31" applyFont="1" applyBorder="1" applyAlignment="1" applyProtection="1">
      <alignment horizontal="center" vertical="center"/>
      <protection hidden="1"/>
    </xf>
    <xf numFmtId="0" fontId="18" fillId="0" borderId="12" xfId="31" applyFont="1" applyBorder="1" applyAlignment="1" applyProtection="1">
      <alignment horizontal="justify" vertical="center" wrapText="1"/>
      <protection hidden="1"/>
    </xf>
    <xf numFmtId="0" fontId="18" fillId="0" borderId="13" xfId="31" applyFont="1" applyBorder="1" applyAlignment="1" applyProtection="1">
      <alignment vertical="center"/>
      <protection hidden="1"/>
    </xf>
    <xf numFmtId="0" fontId="17" fillId="0" borderId="0" xfId="31" applyFont="1" applyAlignment="1" applyProtection="1">
      <alignment vertical="center" wrapText="1"/>
      <protection hidden="1"/>
    </xf>
    <xf numFmtId="4" fontId="17" fillId="0" borderId="0" xfId="31" applyNumberFormat="1" applyFont="1" applyAlignment="1" applyProtection="1">
      <alignment vertical="center"/>
      <protection hidden="1"/>
    </xf>
    <xf numFmtId="0" fontId="18" fillId="0" borderId="0" xfId="31" applyFont="1" applyAlignment="1" applyProtection="1">
      <alignment horizontal="left" vertical="center" wrapText="1"/>
      <protection hidden="1"/>
    </xf>
    <xf numFmtId="0" fontId="18" fillId="0" borderId="0" xfId="31" applyFont="1" applyAlignment="1" applyProtection="1">
      <alignment horizontal="right" vertical="center"/>
      <protection hidden="1"/>
    </xf>
    <xf numFmtId="0" fontId="8" fillId="0" borderId="0" xfId="31" applyFont="1" applyAlignment="1" applyProtection="1">
      <alignment horizontal="center" vertical="top"/>
      <protection hidden="1"/>
    </xf>
    <xf numFmtId="0" fontId="17" fillId="0" borderId="4" xfId="31" applyFont="1" applyBorder="1" applyAlignment="1" applyProtection="1">
      <alignment vertical="top"/>
      <protection hidden="1"/>
    </xf>
    <xf numFmtId="0" fontId="17" fillId="0" borderId="10" xfId="31" applyFont="1" applyBorder="1" applyAlignment="1" applyProtection="1">
      <alignment horizontal="justify" vertical="top" wrapText="1"/>
      <protection hidden="1"/>
    </xf>
    <xf numFmtId="0" fontId="17" fillId="0" borderId="10" xfId="31" applyFont="1" applyBorder="1" applyAlignment="1" applyProtection="1">
      <alignment horizontal="right" vertical="center" wrapText="1" indent="5"/>
      <protection hidden="1"/>
    </xf>
    <xf numFmtId="0" fontId="18" fillId="0" borderId="13" xfId="31" applyFont="1" applyBorder="1" applyAlignment="1" applyProtection="1">
      <alignment horizontal="center" vertical="center"/>
      <protection hidden="1"/>
    </xf>
    <xf numFmtId="0" fontId="18" fillId="0" borderId="0" xfId="31" applyFont="1" applyAlignment="1" applyProtection="1">
      <alignment horizontal="left" vertical="center"/>
      <protection hidden="1"/>
    </xf>
    <xf numFmtId="0" fontId="7" fillId="0" borderId="0" xfId="31" applyFont="1" applyAlignment="1" applyProtection="1">
      <alignment horizontal="right"/>
      <protection hidden="1"/>
    </xf>
    <xf numFmtId="0" fontId="17" fillId="0" borderId="4" xfId="0" applyFont="1" applyBorder="1" applyAlignment="1">
      <alignment horizontal="left" vertical="center"/>
    </xf>
    <xf numFmtId="0" fontId="17" fillId="0" borderId="4" xfId="0" applyFont="1" applyBorder="1" applyAlignment="1">
      <alignment horizontal="justify" vertical="center"/>
    </xf>
    <xf numFmtId="0" fontId="17" fillId="0" borderId="4" xfId="0" applyFont="1" applyBorder="1" applyAlignment="1">
      <alignment horizontal="center" vertical="center"/>
    </xf>
    <xf numFmtId="0" fontId="18" fillId="0" borderId="0" xfId="32" applyAlignment="1" applyProtection="1">
      <alignment horizontal="left" vertical="center" indent="1"/>
      <protection hidden="1"/>
    </xf>
    <xf numFmtId="0" fontId="18" fillId="0" borderId="0" xfId="0" applyFont="1" applyAlignment="1" applyProtection="1">
      <alignment horizontal="left" vertical="center" indent="1"/>
      <protection hidden="1"/>
    </xf>
    <xf numFmtId="0" fontId="18" fillId="0" borderId="0" xfId="31" applyFont="1" applyAlignment="1" applyProtection="1">
      <alignment horizontal="left" vertical="center" indent="1"/>
      <protection hidden="1"/>
    </xf>
    <xf numFmtId="0" fontId="18" fillId="0" borderId="0" xfId="34" applyFont="1" applyAlignment="1" applyProtection="1">
      <alignment horizontal="left" vertical="center" indent="1"/>
      <protection hidden="1"/>
    </xf>
    <xf numFmtId="0" fontId="18" fillId="0" borderId="0" xfId="0" applyFont="1" applyAlignment="1" applyProtection="1">
      <alignment horizontal="left" vertical="center"/>
      <protection hidden="1"/>
    </xf>
    <xf numFmtId="4" fontId="17" fillId="0" borderId="10" xfId="31" applyNumberFormat="1" applyFont="1" applyBorder="1" applyAlignment="1" applyProtection="1">
      <alignment vertical="center"/>
      <protection hidden="1"/>
    </xf>
    <xf numFmtId="4" fontId="17" fillId="0" borderId="10" xfId="31" applyNumberFormat="1" applyFont="1" applyBorder="1" applyAlignment="1" applyProtection="1">
      <alignment vertical="center" wrapText="1"/>
      <protection hidden="1"/>
    </xf>
    <xf numFmtId="0" fontId="17" fillId="0" borderId="0" xfId="31" applyFont="1" applyAlignment="1" applyProtection="1">
      <alignment horizontal="left" vertical="top" wrapText="1"/>
      <protection hidden="1"/>
    </xf>
    <xf numFmtId="0" fontId="17" fillId="0" borderId="10" xfId="31" applyFont="1" applyBorder="1" applyAlignment="1" applyProtection="1">
      <alignment horizontal="center" vertical="center" wrapText="1"/>
      <protection hidden="1"/>
    </xf>
    <xf numFmtId="0" fontId="18" fillId="0" borderId="0" xfId="31" applyFont="1" applyAlignment="1" applyProtection="1">
      <alignment horizontal="center" vertical="center"/>
      <protection hidden="1"/>
    </xf>
    <xf numFmtId="0" fontId="17" fillId="0" borderId="0" xfId="31" applyFont="1" applyAlignment="1" applyProtection="1">
      <alignment horizontal="left" vertical="center" wrapText="1"/>
      <protection hidden="1"/>
    </xf>
    <xf numFmtId="0" fontId="17" fillId="0" borderId="0" xfId="31" applyFont="1" applyAlignment="1" applyProtection="1">
      <alignment horizontal="right" vertical="center" wrapText="1"/>
      <protection hidden="1"/>
    </xf>
    <xf numFmtId="0" fontId="17" fillId="0" borderId="4" xfId="0" applyFont="1" applyBorder="1" applyAlignment="1" applyProtection="1">
      <alignment horizontal="left" vertical="center"/>
      <protection hidden="1"/>
    </xf>
    <xf numFmtId="0" fontId="17" fillId="0" borderId="4" xfId="0" applyFont="1" applyBorder="1" applyAlignment="1" applyProtection="1">
      <alignment horizontal="justify" vertical="center"/>
      <protection hidden="1"/>
    </xf>
    <xf numFmtId="0" fontId="17" fillId="0" borderId="4" xfId="0" applyFont="1" applyBorder="1" applyAlignment="1" applyProtection="1">
      <alignment horizontal="center" vertical="center"/>
      <protection hidden="1"/>
    </xf>
    <xf numFmtId="0" fontId="17" fillId="0" borderId="4" xfId="0" applyFont="1" applyBorder="1" applyAlignment="1" applyProtection="1">
      <alignment vertical="center"/>
      <protection hidden="1"/>
    </xf>
    <xf numFmtId="0" fontId="17" fillId="0" borderId="4" xfId="0" applyFont="1" applyBorder="1" applyAlignment="1" applyProtection="1">
      <alignment horizontal="right" vertical="center"/>
      <protection hidden="1"/>
    </xf>
    <xf numFmtId="0" fontId="18" fillId="0" borderId="0" xfId="0" applyFont="1" applyAlignment="1" applyProtection="1">
      <alignment horizontal="justify" vertical="center"/>
      <protection hidden="1"/>
    </xf>
    <xf numFmtId="0" fontId="18" fillId="0" borderId="0" xfId="0" applyFont="1" applyAlignment="1" applyProtection="1">
      <alignment horizontal="center" vertical="center"/>
      <protection hidden="1"/>
    </xf>
    <xf numFmtId="0" fontId="18" fillId="0" borderId="0" xfId="0" applyFont="1" applyAlignment="1" applyProtection="1">
      <alignment vertical="center"/>
      <protection hidden="1"/>
    </xf>
    <xf numFmtId="0" fontId="17" fillId="0" borderId="0" xfId="0" applyFont="1" applyAlignment="1" applyProtection="1">
      <alignment horizontal="justify" vertical="center"/>
      <protection hidden="1"/>
    </xf>
    <xf numFmtId="0" fontId="17" fillId="0" borderId="0" xfId="0" applyFont="1" applyAlignment="1" applyProtection="1">
      <alignment horizontal="right" vertical="center"/>
      <protection hidden="1"/>
    </xf>
    <xf numFmtId="0" fontId="18" fillId="0" borderId="0" xfId="0" applyFont="1" applyAlignment="1" applyProtection="1">
      <alignment horizontal="right" vertical="center"/>
      <protection hidden="1"/>
    </xf>
    <xf numFmtId="0" fontId="17" fillId="0" borderId="0" xfId="0" applyFont="1" applyAlignment="1">
      <alignment horizontal="left" vertical="center" indent="1"/>
    </xf>
    <xf numFmtId="0" fontId="17" fillId="0" borderId="0" xfId="31" applyFont="1" applyAlignment="1" applyProtection="1">
      <alignment horizontal="left" vertical="center" indent="1"/>
      <protection hidden="1"/>
    </xf>
    <xf numFmtId="0" fontId="17" fillId="0" borderId="0" xfId="0" applyFont="1" applyAlignment="1" applyProtection="1">
      <alignment horizontal="left" vertical="center" indent="1"/>
      <protection hidden="1"/>
    </xf>
    <xf numFmtId="177" fontId="17" fillId="0" borderId="0" xfId="0" applyNumberFormat="1" applyFont="1" applyAlignment="1">
      <alignment horizontal="left" vertical="center" indent="1"/>
    </xf>
    <xf numFmtId="177" fontId="17" fillId="0" borderId="0" xfId="0" applyNumberFormat="1" applyFont="1" applyAlignment="1" applyProtection="1">
      <alignment horizontal="left" vertical="center" indent="1"/>
      <protection hidden="1"/>
    </xf>
    <xf numFmtId="0" fontId="36" fillId="0" borderId="0" xfId="27" applyFont="1" applyAlignment="1" applyProtection="1">
      <alignment horizontal="left" vertical="center"/>
      <protection hidden="1"/>
    </xf>
    <xf numFmtId="0" fontId="3" fillId="0" borderId="0" xfId="27" applyAlignment="1" applyProtection="1">
      <alignment vertical="center"/>
      <protection hidden="1"/>
    </xf>
    <xf numFmtId="0" fontId="36" fillId="0" borderId="0" xfId="27" applyFont="1" applyAlignment="1" applyProtection="1">
      <alignment vertical="center"/>
      <protection hidden="1"/>
    </xf>
    <xf numFmtId="0" fontId="3" fillId="0" borderId="0" xfId="27" applyProtection="1">
      <protection hidden="1"/>
    </xf>
    <xf numFmtId="1" fontId="18" fillId="0" borderId="0" xfId="35" applyNumberFormat="1" applyFont="1" applyAlignment="1" applyProtection="1">
      <alignment vertical="center" wrapText="1"/>
      <protection hidden="1"/>
    </xf>
    <xf numFmtId="1" fontId="17" fillId="0" borderId="0" xfId="35" applyNumberFormat="1" applyFont="1" applyAlignment="1" applyProtection="1">
      <alignment horizontal="center" vertical="center" wrapText="1"/>
      <protection hidden="1"/>
    </xf>
    <xf numFmtId="0" fontId="17" fillId="0" borderId="0" xfId="35" applyFont="1" applyAlignment="1" applyProtection="1">
      <alignment horizontal="center" vertical="center" wrapText="1"/>
      <protection hidden="1"/>
    </xf>
    <xf numFmtId="0" fontId="3" fillId="0" borderId="0" xfId="35" applyProtection="1">
      <protection hidden="1"/>
    </xf>
    <xf numFmtId="4" fontId="17" fillId="0" borderId="0" xfId="35" applyNumberFormat="1" applyFont="1" applyAlignment="1" applyProtection="1">
      <alignment horizontal="center" vertical="center" wrapText="1"/>
      <protection hidden="1"/>
    </xf>
    <xf numFmtId="0" fontId="20" fillId="0" borderId="0" xfId="35" applyFont="1" applyProtection="1">
      <protection hidden="1"/>
    </xf>
    <xf numFmtId="4" fontId="17" fillId="0" borderId="12" xfId="35" applyNumberFormat="1" applyFont="1" applyBorder="1" applyAlignment="1" applyProtection="1">
      <alignment horizontal="center" vertical="center" wrapText="1"/>
      <protection hidden="1"/>
    </xf>
    <xf numFmtId="1" fontId="17" fillId="0" borderId="12" xfId="35" applyNumberFormat="1" applyFont="1" applyBorder="1" applyAlignment="1" applyProtection="1">
      <alignment vertical="center" wrapText="1"/>
      <protection hidden="1"/>
    </xf>
    <xf numFmtId="4" fontId="17" fillId="0" borderId="12" xfId="35" applyNumberFormat="1" applyFont="1" applyBorder="1" applyAlignment="1" applyProtection="1">
      <alignment horizontal="right" vertical="center" wrapText="1"/>
      <protection hidden="1"/>
    </xf>
    <xf numFmtId="4" fontId="17" fillId="0" borderId="14" xfId="35" applyNumberFormat="1" applyFont="1" applyBorder="1" applyAlignment="1" applyProtection="1">
      <alignment horizontal="right" vertical="center" wrapText="1"/>
      <protection hidden="1"/>
    </xf>
    <xf numFmtId="4" fontId="18" fillId="0" borderId="15" xfId="35" applyNumberFormat="1" applyFont="1" applyBorder="1" applyAlignment="1" applyProtection="1">
      <alignment horizontal="right" vertical="center" wrapText="1"/>
      <protection hidden="1"/>
    </xf>
    <xf numFmtId="0" fontId="20" fillId="0" borderId="0" xfId="35" applyFont="1" applyAlignment="1" applyProtection="1">
      <alignment vertical="center"/>
      <protection hidden="1"/>
    </xf>
    <xf numFmtId="1" fontId="18" fillId="0" borderId="12" xfId="35" applyNumberFormat="1" applyFont="1" applyBorder="1" applyAlignment="1" applyProtection="1">
      <alignment horizontal="center" vertical="center" wrapText="1"/>
      <protection hidden="1"/>
    </xf>
    <xf numFmtId="0" fontId="17" fillId="0" borderId="14" xfId="35" applyFont="1" applyBorder="1" applyAlignment="1" applyProtection="1">
      <alignment vertical="center" wrapText="1"/>
      <protection hidden="1"/>
    </xf>
    <xf numFmtId="0" fontId="17" fillId="0" borderId="15" xfId="35" applyFont="1" applyBorder="1" applyAlignment="1" applyProtection="1">
      <alignment vertical="center" wrapText="1"/>
      <protection hidden="1"/>
    </xf>
    <xf numFmtId="4" fontId="18" fillId="0" borderId="12" xfId="35" applyNumberFormat="1" applyFont="1" applyBorder="1" applyAlignment="1" applyProtection="1">
      <alignment vertical="center" wrapText="1"/>
      <protection hidden="1"/>
    </xf>
    <xf numFmtId="4" fontId="17" fillId="0" borderId="14" xfId="35" applyNumberFormat="1" applyFont="1" applyBorder="1" applyAlignment="1" applyProtection="1">
      <alignment vertical="center" wrapText="1"/>
      <protection hidden="1"/>
    </xf>
    <xf numFmtId="4" fontId="18" fillId="0" borderId="15" xfId="35" applyNumberFormat="1" applyFont="1" applyBorder="1" applyAlignment="1" applyProtection="1">
      <alignment vertical="center" wrapText="1"/>
      <protection hidden="1"/>
    </xf>
    <xf numFmtId="3" fontId="20" fillId="0" borderId="0" xfId="35" applyNumberFormat="1" applyFont="1" applyProtection="1">
      <protection hidden="1"/>
    </xf>
    <xf numFmtId="4" fontId="18" fillId="0" borderId="12" xfId="35" applyNumberFormat="1" applyFont="1" applyBorder="1" applyAlignment="1" applyProtection="1">
      <alignment horizontal="right" vertical="center" wrapText="1"/>
      <protection hidden="1"/>
    </xf>
    <xf numFmtId="4" fontId="17" fillId="0" borderId="12" xfId="35" applyNumberFormat="1" applyFont="1" applyBorder="1" applyAlignment="1" applyProtection="1">
      <alignment vertical="center" wrapText="1"/>
      <protection hidden="1"/>
    </xf>
    <xf numFmtId="4" fontId="17" fillId="0" borderId="15" xfId="35" applyNumberFormat="1" applyFont="1" applyBorder="1" applyAlignment="1" applyProtection="1">
      <alignment vertical="center" wrapText="1"/>
      <protection hidden="1"/>
    </xf>
    <xf numFmtId="0" fontId="17" fillId="2" borderId="14" xfId="35" applyFont="1" applyFill="1" applyBorder="1" applyAlignment="1" applyProtection="1">
      <alignment vertical="center" wrapText="1"/>
      <protection hidden="1"/>
    </xf>
    <xf numFmtId="0" fontId="18" fillId="0" borderId="15" xfId="35" applyFont="1" applyBorder="1" applyAlignment="1" applyProtection="1">
      <alignment vertical="center" wrapText="1"/>
      <protection hidden="1"/>
    </xf>
    <xf numFmtId="4" fontId="18" fillId="0" borderId="14" xfId="35" applyNumberFormat="1" applyFont="1" applyBorder="1" applyAlignment="1" applyProtection="1">
      <alignment vertical="center" wrapText="1"/>
      <protection hidden="1"/>
    </xf>
    <xf numFmtId="178" fontId="20" fillId="0" borderId="0" xfId="35" applyNumberFormat="1" applyFont="1" applyProtection="1">
      <protection hidden="1"/>
    </xf>
    <xf numFmtId="0" fontId="18" fillId="0" borderId="15" xfId="35" applyFont="1" applyBorder="1" applyAlignment="1" applyProtection="1">
      <alignment horizontal="center" vertical="center" wrapText="1"/>
      <protection hidden="1"/>
    </xf>
    <xf numFmtId="3" fontId="18" fillId="0" borderId="14" xfId="35" applyNumberFormat="1" applyFont="1" applyBorder="1" applyAlignment="1" applyProtection="1">
      <alignment horizontal="right" vertical="center" wrapText="1"/>
      <protection hidden="1"/>
    </xf>
    <xf numFmtId="3" fontId="17" fillId="0" borderId="14" xfId="35" applyNumberFormat="1" applyFont="1" applyBorder="1" applyAlignment="1" applyProtection="1">
      <alignment horizontal="right" vertical="center" wrapText="1"/>
      <protection hidden="1"/>
    </xf>
    <xf numFmtId="4" fontId="17" fillId="0" borderId="15" xfId="7" applyNumberFormat="1" applyFont="1" applyBorder="1" applyAlignment="1" applyProtection="1">
      <alignment horizontal="right" vertical="center" wrapText="1"/>
      <protection hidden="1"/>
    </xf>
    <xf numFmtId="4" fontId="17" fillId="0" borderId="14" xfId="7" applyNumberFormat="1" applyFont="1" applyBorder="1" applyAlignment="1" applyProtection="1">
      <alignment horizontal="right" vertical="center" wrapText="1"/>
      <protection hidden="1"/>
    </xf>
    <xf numFmtId="4" fontId="17" fillId="0" borderId="14" xfId="35" applyNumberFormat="1" applyFont="1" applyBorder="1" applyAlignment="1" applyProtection="1">
      <alignment horizontal="center" vertical="center" wrapText="1"/>
      <protection hidden="1"/>
    </xf>
    <xf numFmtId="4" fontId="17" fillId="0" borderId="15" xfId="35" applyNumberFormat="1" applyFont="1" applyBorder="1" applyAlignment="1" applyProtection="1">
      <alignment horizontal="right" vertical="center" wrapText="1"/>
      <protection hidden="1"/>
    </xf>
    <xf numFmtId="1" fontId="17" fillId="0" borderId="5" xfId="35" applyNumberFormat="1" applyFont="1" applyBorder="1" applyAlignment="1" applyProtection="1">
      <alignment horizontal="center" vertical="center" wrapText="1"/>
      <protection hidden="1"/>
    </xf>
    <xf numFmtId="0" fontId="18" fillId="0" borderId="0" xfId="35" applyFont="1" applyAlignment="1" applyProtection="1">
      <alignment horizontal="justify" vertical="center" wrapText="1"/>
      <protection hidden="1"/>
    </xf>
    <xf numFmtId="1" fontId="18" fillId="0" borderId="5" xfId="35" applyNumberFormat="1" applyFont="1" applyBorder="1" applyAlignment="1" applyProtection="1">
      <alignment horizontal="left" vertical="center" wrapText="1" indent="3"/>
      <protection hidden="1"/>
    </xf>
    <xf numFmtId="3" fontId="18" fillId="0" borderId="6" xfId="35" applyNumberFormat="1" applyFont="1" applyBorder="1" applyAlignment="1" applyProtection="1">
      <alignment horizontal="right" vertical="center" wrapText="1"/>
      <protection hidden="1"/>
    </xf>
    <xf numFmtId="4" fontId="18" fillId="0" borderId="6" xfId="35" applyNumberFormat="1" applyFont="1" applyBorder="1" applyAlignment="1" applyProtection="1">
      <alignment horizontal="right" vertical="center" wrapText="1"/>
      <protection hidden="1"/>
    </xf>
    <xf numFmtId="4" fontId="18" fillId="0" borderId="0" xfId="35" applyNumberFormat="1" applyFont="1" applyAlignment="1" applyProtection="1">
      <alignment vertical="center" wrapText="1"/>
      <protection hidden="1"/>
    </xf>
    <xf numFmtId="1" fontId="17" fillId="0" borderId="5" xfId="35" applyNumberFormat="1" applyFont="1" applyBorder="1" applyAlignment="1" applyProtection="1">
      <alignment horizontal="center" vertical="top" wrapText="1"/>
      <protection hidden="1"/>
    </xf>
    <xf numFmtId="0" fontId="37" fillId="0" borderId="0" xfId="31" applyFont="1" applyAlignment="1" applyProtection="1">
      <alignment vertical="top"/>
      <protection hidden="1"/>
    </xf>
    <xf numFmtId="0" fontId="33" fillId="0" borderId="0" xfId="26" applyProtection="1">
      <protection hidden="1"/>
    </xf>
    <xf numFmtId="0" fontId="38" fillId="0" borderId="0" xfId="26" applyFont="1" applyAlignment="1" applyProtection="1">
      <alignment horizontal="center" vertical="center" wrapText="1"/>
      <protection hidden="1"/>
    </xf>
    <xf numFmtId="0" fontId="18" fillId="0" borderId="0" xfId="26" applyFont="1" applyAlignment="1" applyProtection="1">
      <alignment vertical="center"/>
      <protection hidden="1"/>
    </xf>
    <xf numFmtId="0" fontId="17" fillId="0" borderId="0" xfId="26" applyFont="1" applyAlignment="1" applyProtection="1">
      <alignment horizontal="center" vertical="center"/>
      <protection hidden="1"/>
    </xf>
    <xf numFmtId="0" fontId="18" fillId="0" borderId="0" xfId="26" applyFont="1" applyAlignment="1" applyProtection="1">
      <alignment horizontal="justify" vertical="center"/>
      <protection hidden="1"/>
    </xf>
    <xf numFmtId="0" fontId="33" fillId="0" borderId="0" xfId="26" applyAlignment="1" applyProtection="1">
      <alignment vertical="center"/>
      <protection hidden="1"/>
    </xf>
    <xf numFmtId="0" fontId="18" fillId="0" borderId="14" xfId="26" applyFont="1" applyBorder="1" applyAlignment="1" applyProtection="1">
      <alignment vertical="center" wrapText="1"/>
      <protection hidden="1"/>
    </xf>
    <xf numFmtId="0" fontId="18" fillId="0" borderId="15" xfId="26" applyFont="1" applyBorder="1" applyAlignment="1" applyProtection="1">
      <alignment vertical="center" wrapText="1"/>
      <protection hidden="1"/>
    </xf>
    <xf numFmtId="0" fontId="18" fillId="0" borderId="0" xfId="26" applyFont="1" applyAlignment="1" applyProtection="1">
      <alignment horizontal="center" vertical="center"/>
      <protection hidden="1"/>
    </xf>
    <xf numFmtId="0" fontId="18" fillId="0" borderId="3" xfId="26" applyFont="1" applyBorder="1" applyAlignment="1" applyProtection="1">
      <alignment vertical="center" wrapText="1"/>
      <protection hidden="1"/>
    </xf>
    <xf numFmtId="0" fontId="18" fillId="0" borderId="0" xfId="26" applyFont="1" applyProtection="1">
      <protection hidden="1"/>
    </xf>
    <xf numFmtId="0" fontId="18" fillId="0" borderId="0" xfId="26" applyFont="1" applyAlignment="1" applyProtection="1">
      <alignment vertical="center" wrapText="1"/>
      <protection hidden="1"/>
    </xf>
    <xf numFmtId="0" fontId="18" fillId="0" borderId="16" xfId="26" applyFont="1" applyBorder="1" applyAlignment="1" applyProtection="1">
      <alignment vertical="center"/>
      <protection hidden="1"/>
    </xf>
    <xf numFmtId="0" fontId="18" fillId="0" borderId="17" xfId="26" applyFont="1" applyBorder="1" applyAlignment="1" applyProtection="1">
      <alignment vertical="center"/>
      <protection hidden="1"/>
    </xf>
    <xf numFmtId="0" fontId="18" fillId="0" borderId="18" xfId="26" applyFont="1" applyBorder="1" applyAlignment="1" applyProtection="1">
      <alignment vertical="center"/>
      <protection hidden="1"/>
    </xf>
    <xf numFmtId="0" fontId="18" fillId="0" borderId="19" xfId="26" applyFont="1" applyBorder="1" applyAlignment="1" applyProtection="1">
      <alignment vertical="center"/>
      <protection hidden="1"/>
    </xf>
    <xf numFmtId="0" fontId="18" fillId="0" borderId="20" xfId="26" applyFont="1" applyBorder="1" applyAlignment="1" applyProtection="1">
      <alignment vertical="center"/>
      <protection hidden="1"/>
    </xf>
    <xf numFmtId="0" fontId="18" fillId="0" borderId="21" xfId="26" applyFont="1" applyBorder="1" applyAlignment="1" applyProtection="1">
      <alignment vertical="center"/>
      <protection hidden="1"/>
    </xf>
    <xf numFmtId="0" fontId="18" fillId="0" borderId="7" xfId="26" applyFont="1" applyBorder="1" applyAlignment="1" applyProtection="1">
      <alignment vertical="center"/>
      <protection hidden="1"/>
    </xf>
    <xf numFmtId="0" fontId="18" fillId="0" borderId="8" xfId="26" applyFont="1" applyBorder="1" applyAlignment="1" applyProtection="1">
      <alignment vertical="center"/>
      <protection hidden="1"/>
    </xf>
    <xf numFmtId="0" fontId="18" fillId="0" borderId="14" xfId="26" applyFont="1" applyBorder="1" applyAlignment="1" applyProtection="1">
      <alignment horizontal="left" vertical="center"/>
      <protection hidden="1"/>
    </xf>
    <xf numFmtId="0" fontId="18" fillId="0" borderId="15" xfId="26" applyFont="1" applyBorder="1" applyAlignment="1" applyProtection="1">
      <alignment horizontal="left" vertical="center"/>
      <protection hidden="1"/>
    </xf>
    <xf numFmtId="0" fontId="18" fillId="0" borderId="0" xfId="26" applyFont="1" applyAlignment="1" applyProtection="1">
      <alignment horizontal="left" vertical="center"/>
      <protection hidden="1"/>
    </xf>
    <xf numFmtId="0" fontId="17" fillId="0" borderId="0" xfId="28" applyNumberFormat="1" applyFont="1" applyFill="1" applyBorder="1" applyAlignment="1" applyProtection="1">
      <alignment horizontal="left" vertical="center"/>
    </xf>
    <xf numFmtId="0" fontId="39" fillId="0" borderId="0" xfId="26" applyFont="1" applyAlignment="1" applyProtection="1">
      <alignment vertical="center"/>
      <protection hidden="1"/>
    </xf>
    <xf numFmtId="0" fontId="39" fillId="0" borderId="0" xfId="26" applyFont="1" applyProtection="1">
      <protection hidden="1"/>
    </xf>
    <xf numFmtId="0" fontId="40" fillId="0" borderId="0" xfId="26" applyFont="1" applyAlignment="1" applyProtection="1">
      <alignment horizontal="center" vertical="center"/>
      <protection hidden="1"/>
    </xf>
    <xf numFmtId="0" fontId="17" fillId="0" borderId="0" xfId="0" applyFont="1" applyAlignment="1" applyProtection="1">
      <alignment horizontal="left" vertical="center"/>
      <protection hidden="1"/>
    </xf>
    <xf numFmtId="0" fontId="17" fillId="0" borderId="12" xfId="31" applyFont="1" applyBorder="1" applyAlignment="1" applyProtection="1">
      <alignment horizontal="right" vertical="center" wrapText="1"/>
      <protection hidden="1"/>
    </xf>
    <xf numFmtId="3" fontId="25" fillId="0" borderId="13" xfId="31" applyNumberFormat="1" applyFont="1" applyBorder="1" applyAlignment="1" applyProtection="1">
      <alignment horizontal="justify" vertical="center" wrapText="1"/>
      <protection hidden="1"/>
    </xf>
    <xf numFmtId="0" fontId="32" fillId="0" borderId="0" xfId="0" applyFont="1" applyProtection="1">
      <protection hidden="1"/>
    </xf>
    <xf numFmtId="0" fontId="17" fillId="0" borderId="0" xfId="0" applyFont="1" applyAlignment="1" applyProtection="1">
      <alignment horizontal="center" vertical="center"/>
      <protection hidden="1"/>
    </xf>
    <xf numFmtId="0" fontId="32" fillId="0" borderId="0" xfId="0" applyFont="1" applyAlignment="1" applyProtection="1">
      <alignment vertical="center"/>
      <protection hidden="1"/>
    </xf>
    <xf numFmtId="0" fontId="28" fillId="0" borderId="0" xfId="0" applyFont="1" applyAlignment="1" applyProtection="1">
      <alignment horizontal="center" vertical="center"/>
      <protection hidden="1"/>
    </xf>
    <xf numFmtId="0" fontId="32" fillId="0" borderId="0" xfId="0" applyFont="1" applyAlignment="1" applyProtection="1">
      <alignment horizontal="left" vertical="center"/>
      <protection hidden="1"/>
    </xf>
    <xf numFmtId="0" fontId="32" fillId="0" borderId="0" xfId="0" applyFont="1" applyAlignment="1" applyProtection="1">
      <alignment horizontal="justify" vertical="center"/>
      <protection hidden="1"/>
    </xf>
    <xf numFmtId="0" fontId="32" fillId="0" borderId="0" xfId="0" applyFont="1" applyAlignment="1" applyProtection="1">
      <alignment horizontal="center" vertical="center"/>
      <protection hidden="1"/>
    </xf>
    <xf numFmtId="0" fontId="32" fillId="0" borderId="0" xfId="0" applyFont="1" applyAlignment="1" applyProtection="1">
      <alignment horizontal="left" vertical="center" indent="1"/>
      <protection hidden="1"/>
    </xf>
    <xf numFmtId="0" fontId="32" fillId="0" borderId="0" xfId="32" applyFont="1" applyAlignment="1" applyProtection="1">
      <alignment horizontal="left" vertical="center" indent="1"/>
      <protection hidden="1"/>
    </xf>
    <xf numFmtId="0" fontId="28" fillId="0" borderId="0" xfId="32" applyFont="1" applyAlignment="1" applyProtection="1">
      <alignment vertical="center"/>
      <protection hidden="1"/>
    </xf>
    <xf numFmtId="0" fontId="28" fillId="0" borderId="0" xfId="0" applyFont="1" applyAlignment="1" applyProtection="1">
      <alignment horizontal="left" vertical="center"/>
      <protection hidden="1"/>
    </xf>
    <xf numFmtId="0" fontId="28" fillId="0" borderId="0" xfId="0" applyFont="1" applyAlignment="1" applyProtection="1">
      <alignment vertical="center"/>
      <protection hidden="1"/>
    </xf>
    <xf numFmtId="0" fontId="32" fillId="0" borderId="0" xfId="32" applyFont="1" applyAlignment="1" applyProtection="1">
      <alignment vertical="center"/>
      <protection hidden="1"/>
    </xf>
    <xf numFmtId="0" fontId="32" fillId="0" borderId="0" xfId="36" applyNumberFormat="1" applyFont="1" applyFill="1" applyBorder="1" applyAlignment="1" applyProtection="1">
      <alignment horizontal="center" vertical="center" wrapText="1"/>
      <protection hidden="1"/>
    </xf>
    <xf numFmtId="0" fontId="32" fillId="0" borderId="0" xfId="36" applyFont="1" applyFill="1" applyBorder="1" applyAlignment="1" applyProtection="1">
      <alignment horizontal="center" vertical="center" wrapText="1"/>
      <protection hidden="1"/>
    </xf>
    <xf numFmtId="0" fontId="32" fillId="0" borderId="0" xfId="36" applyNumberFormat="1" applyFont="1" applyFill="1" applyBorder="1" applyAlignment="1" applyProtection="1">
      <alignment vertical="center" wrapText="1"/>
      <protection hidden="1"/>
    </xf>
    <xf numFmtId="0" fontId="28" fillId="0" borderId="0" xfId="0" applyFont="1" applyAlignment="1" applyProtection="1">
      <alignment horizontal="center" vertical="center" wrapText="1"/>
      <protection hidden="1"/>
    </xf>
    <xf numFmtId="0" fontId="32" fillId="0" borderId="0" xfId="31" applyFont="1" applyAlignment="1" applyProtection="1">
      <alignment vertical="center"/>
      <protection hidden="1"/>
    </xf>
    <xf numFmtId="0" fontId="32" fillId="0" borderId="0" xfId="31" applyFont="1" applyAlignment="1" applyProtection="1">
      <alignment horizontal="right" vertical="center"/>
      <protection hidden="1"/>
    </xf>
    <xf numFmtId="0" fontId="32" fillId="0" borderId="0" xfId="31" applyFont="1" applyAlignment="1" applyProtection="1">
      <alignment horizontal="left" vertical="center"/>
      <protection hidden="1"/>
    </xf>
    <xf numFmtId="0" fontId="28" fillId="0" borderId="0" xfId="0" applyFont="1" applyAlignment="1" applyProtection="1">
      <alignment horizontal="right" vertical="center"/>
      <protection hidden="1"/>
    </xf>
    <xf numFmtId="0" fontId="32" fillId="0" borderId="0" xfId="36" applyNumberFormat="1" applyFont="1" applyFill="1" applyBorder="1" applyAlignment="1" applyProtection="1">
      <alignment horizontal="right" vertical="center" wrapText="1"/>
      <protection hidden="1"/>
    </xf>
    <xf numFmtId="2" fontId="32" fillId="0" borderId="0" xfId="0" applyNumberFormat="1" applyFont="1" applyAlignment="1" applyProtection="1">
      <alignment horizontal="right" vertical="center" wrapText="1"/>
      <protection hidden="1"/>
    </xf>
    <xf numFmtId="2" fontId="32" fillId="0" borderId="0" xfId="0" applyNumberFormat="1" applyFont="1" applyAlignment="1" applyProtection="1">
      <alignment horizontal="right" vertical="center"/>
      <protection hidden="1"/>
    </xf>
    <xf numFmtId="168" fontId="32" fillId="0" borderId="0" xfId="0" applyNumberFormat="1" applyFont="1" applyAlignment="1" applyProtection="1">
      <alignment horizontal="right" vertical="center" wrapText="1"/>
      <protection hidden="1"/>
    </xf>
    <xf numFmtId="2" fontId="32" fillId="0" borderId="0" xfId="0" applyNumberFormat="1" applyFont="1" applyAlignment="1" applyProtection="1">
      <alignment vertical="center" wrapText="1"/>
      <protection hidden="1"/>
    </xf>
    <xf numFmtId="0" fontId="32" fillId="0" borderId="0" xfId="0" applyFont="1" applyAlignment="1" applyProtection="1">
      <alignment vertical="center" wrapText="1"/>
      <protection hidden="1"/>
    </xf>
    <xf numFmtId="167" fontId="32" fillId="0" borderId="0" xfId="0" applyNumberFormat="1" applyFont="1" applyAlignment="1" applyProtection="1">
      <alignment horizontal="right" vertical="center" wrapText="1"/>
      <protection hidden="1"/>
    </xf>
    <xf numFmtId="2" fontId="32" fillId="0" borderId="0" xfId="0" applyNumberFormat="1" applyFont="1" applyAlignment="1" applyProtection="1">
      <alignment vertical="center"/>
      <protection hidden="1"/>
    </xf>
    <xf numFmtId="2" fontId="32" fillId="0" borderId="0" xfId="7" applyNumberFormat="1" applyFont="1" applyFill="1" applyBorder="1" applyAlignment="1" applyProtection="1">
      <alignment horizontal="right" vertical="center" wrapText="1"/>
      <protection hidden="1"/>
    </xf>
    <xf numFmtId="0" fontId="32" fillId="0" borderId="0" xfId="36" applyFont="1" applyFill="1" applyBorder="1" applyAlignment="1" applyProtection="1">
      <alignment horizontal="right" vertical="center" wrapText="1"/>
      <protection hidden="1"/>
    </xf>
    <xf numFmtId="0" fontId="32" fillId="0" borderId="0" xfId="36" applyNumberFormat="1" applyFont="1" applyFill="1" applyBorder="1" applyAlignment="1" applyProtection="1">
      <alignment horizontal="center" vertical="center"/>
      <protection hidden="1"/>
    </xf>
    <xf numFmtId="0" fontId="32" fillId="0" borderId="0" xfId="36" applyNumberFormat="1" applyFont="1" applyFill="1" applyBorder="1" applyAlignment="1" applyProtection="1">
      <alignment horizontal="right" vertical="center"/>
      <protection hidden="1"/>
    </xf>
    <xf numFmtId="0" fontId="18" fillId="0" borderId="13" xfId="31" applyFont="1" applyBorder="1" applyAlignment="1" applyProtection="1">
      <alignment horizontal="justify" vertical="top" wrapText="1"/>
      <protection hidden="1"/>
    </xf>
    <xf numFmtId="4" fontId="17" fillId="0" borderId="10" xfId="31" applyNumberFormat="1" applyFont="1" applyBorder="1" applyAlignment="1" applyProtection="1">
      <alignment horizontal="right" vertical="center"/>
      <protection hidden="1"/>
    </xf>
    <xf numFmtId="4" fontId="17" fillId="0" borderId="12" xfId="7" applyNumberFormat="1" applyFont="1" applyBorder="1" applyAlignment="1" applyProtection="1">
      <alignment horizontal="right" vertical="center" wrapText="1"/>
      <protection hidden="1"/>
    </xf>
    <xf numFmtId="0" fontId="3" fillId="0" borderId="5" xfId="35" applyBorder="1" applyProtection="1">
      <protection hidden="1"/>
    </xf>
    <xf numFmtId="0" fontId="3" fillId="0" borderId="6" xfId="35" applyBorder="1" applyProtection="1">
      <protection hidden="1"/>
    </xf>
    <xf numFmtId="0" fontId="20" fillId="0" borderId="5" xfId="35" applyFont="1" applyBorder="1" applyProtection="1">
      <protection hidden="1"/>
    </xf>
    <xf numFmtId="0" fontId="20" fillId="0" borderId="6" xfId="35" applyFont="1" applyBorder="1" applyProtection="1">
      <protection hidden="1"/>
    </xf>
    <xf numFmtId="1" fontId="18" fillId="0" borderId="7" xfId="35" applyNumberFormat="1" applyFont="1" applyBorder="1" applyAlignment="1" applyProtection="1">
      <alignment horizontal="left" vertical="center" wrapText="1" indent="3"/>
      <protection hidden="1"/>
    </xf>
    <xf numFmtId="0" fontId="18" fillId="0" borderId="4" xfId="35" applyFont="1" applyBorder="1" applyAlignment="1" applyProtection="1">
      <alignment horizontal="justify" vertical="center" wrapText="1"/>
      <protection hidden="1"/>
    </xf>
    <xf numFmtId="4" fontId="18" fillId="0" borderId="8" xfId="35" applyNumberFormat="1" applyFont="1" applyBorder="1" applyAlignment="1" applyProtection="1">
      <alignment horizontal="justify" vertical="center" wrapText="1"/>
      <protection hidden="1"/>
    </xf>
    <xf numFmtId="0" fontId="43" fillId="0" borderId="0" xfId="31" applyFont="1" applyAlignment="1" applyProtection="1">
      <alignment vertical="top"/>
      <protection hidden="1"/>
    </xf>
    <xf numFmtId="2" fontId="43" fillId="0" borderId="0" xfId="31" applyNumberFormat="1" applyFont="1" applyAlignment="1" applyProtection="1">
      <alignment vertical="top"/>
      <protection hidden="1"/>
    </xf>
    <xf numFmtId="166" fontId="37" fillId="0" borderId="0" xfId="31" applyNumberFormat="1" applyFont="1" applyAlignment="1" applyProtection="1">
      <alignment vertical="top"/>
      <protection hidden="1"/>
    </xf>
    <xf numFmtId="0" fontId="37" fillId="0" borderId="0" xfId="31" applyFont="1" applyAlignment="1" applyProtection="1">
      <alignment horizontal="right" vertical="top"/>
      <protection hidden="1"/>
    </xf>
    <xf numFmtId="2" fontId="43" fillId="2" borderId="0" xfId="31" applyNumberFormat="1" applyFont="1" applyFill="1" applyAlignment="1" applyProtection="1">
      <alignment vertical="top"/>
      <protection hidden="1"/>
    </xf>
    <xf numFmtId="0" fontId="32" fillId="0" borderId="0" xfId="0" applyFont="1" applyAlignment="1" applyProtection="1">
      <alignment horizontal="right" vertical="center"/>
      <protection hidden="1"/>
    </xf>
    <xf numFmtId="0" fontId="45" fillId="0" borderId="0" xfId="35" applyFont="1" applyProtection="1">
      <protection hidden="1"/>
    </xf>
    <xf numFmtId="0" fontId="44" fillId="0" borderId="0" xfId="35" applyFont="1" applyProtection="1">
      <protection hidden="1"/>
    </xf>
    <xf numFmtId="0" fontId="44" fillId="0" borderId="0" xfId="35" applyFont="1" applyAlignment="1" applyProtection="1">
      <alignment vertical="center"/>
      <protection hidden="1"/>
    </xf>
    <xf numFmtId="0" fontId="44" fillId="0" borderId="0" xfId="35" applyFont="1" applyAlignment="1" applyProtection="1">
      <alignment wrapText="1"/>
      <protection hidden="1"/>
    </xf>
    <xf numFmtId="10" fontId="44" fillId="0" borderId="0" xfId="35" applyNumberFormat="1" applyFont="1" applyAlignment="1" applyProtection="1">
      <alignment vertical="center"/>
      <protection hidden="1"/>
    </xf>
    <xf numFmtId="0" fontId="32" fillId="0" borderId="0" xfId="29" applyNumberFormat="1" applyFont="1" applyFill="1" applyBorder="1" applyAlignment="1" applyProtection="1">
      <alignment vertical="center" wrapText="1"/>
      <protection hidden="1"/>
    </xf>
    <xf numFmtId="0" fontId="45" fillId="3" borderId="0" xfId="35" applyFont="1" applyFill="1" applyProtection="1">
      <protection hidden="1"/>
    </xf>
    <xf numFmtId="4" fontId="18" fillId="4" borderId="6" xfId="35" applyNumberFormat="1" applyFont="1" applyFill="1" applyBorder="1" applyAlignment="1" applyProtection="1">
      <alignment horizontal="right" vertical="center" wrapText="1"/>
      <protection hidden="1"/>
    </xf>
    <xf numFmtId="0" fontId="22" fillId="0" borderId="18" xfId="31" applyFont="1" applyBorder="1" applyAlignment="1" applyProtection="1">
      <alignment horizontal="center" vertical="center"/>
      <protection hidden="1"/>
    </xf>
    <xf numFmtId="0" fontId="6" fillId="0" borderId="12" xfId="31" applyFont="1" applyBorder="1" applyAlignment="1" applyProtection="1">
      <alignment vertical="center"/>
      <protection hidden="1"/>
    </xf>
    <xf numFmtId="0" fontId="20" fillId="0" borderId="12" xfId="31" applyFont="1" applyBorder="1" applyAlignment="1" applyProtection="1">
      <alignment vertical="center"/>
      <protection hidden="1"/>
    </xf>
    <xf numFmtId="0" fontId="48" fillId="0" borderId="0" xfId="0" applyFont="1" applyAlignment="1" applyProtection="1">
      <alignment horizontal="center" vertical="center" wrapText="1"/>
      <protection hidden="1"/>
    </xf>
    <xf numFmtId="0" fontId="0" fillId="0" borderId="0" xfId="0" applyProtection="1">
      <protection hidden="1"/>
    </xf>
    <xf numFmtId="0" fontId="0" fillId="0" borderId="0" xfId="0" applyAlignment="1" applyProtection="1">
      <alignment vertical="top"/>
      <protection hidden="1"/>
    </xf>
    <xf numFmtId="0" fontId="7" fillId="0" borderId="0" xfId="0" applyFont="1" applyAlignment="1" applyProtection="1">
      <alignment vertical="top"/>
      <protection hidden="1"/>
    </xf>
    <xf numFmtId="0" fontId="7" fillId="0" borderId="0" xfId="0" applyFont="1" applyAlignment="1" applyProtection="1">
      <alignment vertical="center"/>
      <protection hidden="1"/>
    </xf>
    <xf numFmtId="0" fontId="21" fillId="0" borderId="0" xfId="0" applyFont="1" applyProtection="1">
      <protection hidden="1"/>
    </xf>
    <xf numFmtId="0" fontId="17" fillId="0" borderId="0" xfId="0" applyFont="1" applyAlignment="1" applyProtection="1">
      <alignment horizontal="center" vertical="top"/>
      <protection hidden="1"/>
    </xf>
    <xf numFmtId="0" fontId="7" fillId="0" borderId="0" xfId="0" applyFont="1" applyAlignment="1" applyProtection="1">
      <alignment horizontal="justify" vertical="center"/>
      <protection hidden="1"/>
    </xf>
    <xf numFmtId="0" fontId="21" fillId="0" borderId="0" xfId="0" applyFont="1" applyAlignment="1" applyProtection="1">
      <alignment vertical="top" wrapText="1"/>
      <protection hidden="1"/>
    </xf>
    <xf numFmtId="165" fontId="8" fillId="0" borderId="0" xfId="0" quotePrefix="1" applyNumberFormat="1" applyFont="1" applyAlignment="1" applyProtection="1">
      <alignment horizontal="left" vertical="top" wrapText="1" indent="1"/>
      <protection hidden="1"/>
    </xf>
    <xf numFmtId="0" fontId="7" fillId="0" borderId="0" xfId="0" applyFont="1" applyAlignment="1" applyProtection="1">
      <alignment horizontal="justify" vertical="top"/>
      <protection hidden="1"/>
    </xf>
    <xf numFmtId="165" fontId="8" fillId="0" borderId="0" xfId="0" quotePrefix="1" applyNumberFormat="1" applyFont="1" applyAlignment="1" applyProtection="1">
      <alignment horizontal="left" vertical="top" wrapText="1"/>
      <protection hidden="1"/>
    </xf>
    <xf numFmtId="0" fontId="22" fillId="0" borderId="0" xfId="0" applyFont="1" applyAlignment="1" applyProtection="1">
      <alignment horizontal="justify" vertical="center"/>
      <protection hidden="1"/>
    </xf>
    <xf numFmtId="0" fontId="7" fillId="0" borderId="0" xfId="0" applyFont="1" applyAlignment="1" applyProtection="1">
      <alignment horizontal="right" vertical="top" wrapText="1"/>
      <protection hidden="1"/>
    </xf>
    <xf numFmtId="0" fontId="7" fillId="0" borderId="0" xfId="0" applyFont="1" applyAlignment="1" applyProtection="1">
      <alignment horizontal="center" vertical="top" wrapText="1"/>
      <protection hidden="1"/>
    </xf>
    <xf numFmtId="0" fontId="18" fillId="0" borderId="0" xfId="0" applyFont="1" applyAlignment="1" applyProtection="1">
      <alignment vertical="top"/>
      <protection hidden="1"/>
    </xf>
    <xf numFmtId="0" fontId="7" fillId="0" borderId="0" xfId="0" applyFont="1" applyAlignment="1" applyProtection="1">
      <alignment horizontal="justify"/>
      <protection hidden="1"/>
    </xf>
    <xf numFmtId="0" fontId="7" fillId="0" borderId="0" xfId="0" applyFont="1" applyProtection="1">
      <protection hidden="1"/>
    </xf>
    <xf numFmtId="0" fontId="22" fillId="0" borderId="0" xfId="0" applyFont="1" applyAlignment="1" applyProtection="1">
      <alignment horizontal="center" vertical="top"/>
      <protection hidden="1"/>
    </xf>
    <xf numFmtId="1" fontId="18" fillId="0" borderId="12" xfId="31" applyNumberFormat="1" applyFont="1" applyBorder="1" applyAlignment="1" applyProtection="1">
      <alignment horizontal="right" vertical="center" wrapText="1"/>
      <protection hidden="1"/>
    </xf>
    <xf numFmtId="0" fontId="18" fillId="0" borderId="11" xfId="31" applyFont="1" applyBorder="1" applyAlignment="1" applyProtection="1">
      <alignment horizontal="justify" vertical="center" wrapText="1"/>
      <protection hidden="1"/>
    </xf>
    <xf numFmtId="0" fontId="17" fillId="0" borderId="0" xfId="0" applyFont="1" applyAlignment="1" applyProtection="1">
      <alignment horizontal="center" vertical="center" wrapText="1"/>
      <protection hidden="1"/>
    </xf>
    <xf numFmtId="0" fontId="51" fillId="0" borderId="0" xfId="37" applyFont="1" applyAlignment="1" applyProtection="1">
      <alignment horizontal="center"/>
      <protection hidden="1"/>
    </xf>
    <xf numFmtId="0" fontId="51" fillId="0" borderId="0" xfId="37" applyFont="1" applyProtection="1">
      <protection hidden="1"/>
    </xf>
    <xf numFmtId="0" fontId="51" fillId="0" borderId="0" xfId="27" applyFont="1" applyAlignment="1" applyProtection="1">
      <alignment horizontal="left" vertical="center"/>
      <protection hidden="1"/>
    </xf>
    <xf numFmtId="0" fontId="51" fillId="0" borderId="0" xfId="27" applyFont="1" applyProtection="1">
      <protection hidden="1"/>
    </xf>
    <xf numFmtId="0" fontId="51" fillId="0" borderId="0" xfId="27" applyFont="1" applyAlignment="1" applyProtection="1">
      <alignment vertical="center"/>
      <protection hidden="1"/>
    </xf>
    <xf numFmtId="0" fontId="51" fillId="0" borderId="0" xfId="27" applyFont="1" applyAlignment="1" applyProtection="1">
      <alignment horizontal="center" vertical="center"/>
      <protection hidden="1"/>
    </xf>
    <xf numFmtId="0" fontId="51" fillId="0" borderId="0" xfId="27" applyFont="1" applyAlignment="1" applyProtection="1">
      <alignment horizontal="left"/>
      <protection hidden="1"/>
    </xf>
    <xf numFmtId="0" fontId="51" fillId="0" borderId="0" xfId="27" applyFont="1" applyAlignment="1" applyProtection="1">
      <alignment horizontal="center"/>
      <protection hidden="1"/>
    </xf>
    <xf numFmtId="1" fontId="18" fillId="4" borderId="10" xfId="26" applyNumberFormat="1" applyFont="1" applyFill="1" applyBorder="1" applyAlignment="1" applyProtection="1">
      <alignment horizontal="center" vertical="center"/>
      <protection locked="0"/>
    </xf>
    <xf numFmtId="177" fontId="18" fillId="4" borderId="10" xfId="26" applyNumberFormat="1" applyFont="1" applyFill="1" applyBorder="1" applyAlignment="1" applyProtection="1">
      <alignment horizontal="center" vertical="center"/>
      <protection locked="0"/>
    </xf>
    <xf numFmtId="0" fontId="29" fillId="0" borderId="0" xfId="26" applyFont="1" applyAlignment="1" applyProtection="1">
      <alignment horizontal="center" vertical="center"/>
      <protection hidden="1"/>
    </xf>
    <xf numFmtId="0" fontId="52" fillId="0" borderId="0" xfId="26" applyFont="1" applyAlignment="1" applyProtection="1">
      <alignment vertical="center"/>
      <protection hidden="1"/>
    </xf>
    <xf numFmtId="0" fontId="33" fillId="0" borderId="0" xfId="26" applyAlignment="1" applyProtection="1">
      <alignment horizontal="center"/>
      <protection hidden="1"/>
    </xf>
    <xf numFmtId="2" fontId="17" fillId="0" borderId="0" xfId="0" applyNumberFormat="1" applyFont="1" applyAlignment="1" applyProtection="1">
      <alignment horizontal="center" vertical="center"/>
      <protection hidden="1"/>
    </xf>
    <xf numFmtId="0" fontId="32" fillId="0" borderId="0" xfId="0" applyFont="1" applyAlignment="1" applyProtection="1">
      <alignment horizontal="center" vertical="top"/>
      <protection hidden="1"/>
    </xf>
    <xf numFmtId="0" fontId="32" fillId="0" borderId="0" xfId="0" applyFont="1" applyAlignment="1" applyProtection="1">
      <alignment horizontal="justify" vertical="top"/>
      <protection hidden="1"/>
    </xf>
    <xf numFmtId="10" fontId="17" fillId="4" borderId="12" xfId="31" applyNumberFormat="1" applyFont="1" applyFill="1" applyBorder="1" applyAlignment="1" applyProtection="1">
      <alignment horizontal="right" vertical="center" wrapText="1"/>
      <protection locked="0"/>
    </xf>
    <xf numFmtId="0" fontId="17" fillId="0" borderId="4" xfId="23" applyFont="1" applyBorder="1" applyAlignment="1">
      <alignment vertical="center"/>
    </xf>
    <xf numFmtId="0" fontId="18" fillId="0" borderId="4" xfId="23" applyFont="1" applyBorder="1" applyAlignment="1">
      <alignment vertical="center"/>
    </xf>
    <xf numFmtId="0" fontId="17" fillId="0" borderId="4" xfId="23" applyFont="1" applyBorder="1" applyAlignment="1">
      <alignment horizontal="right" vertical="center"/>
    </xf>
    <xf numFmtId="0" fontId="18" fillId="0" borderId="0" xfId="23" applyFont="1" applyAlignment="1">
      <alignment vertical="center"/>
    </xf>
    <xf numFmtId="0" fontId="18" fillId="0" borderId="0" xfId="23" applyFont="1"/>
    <xf numFmtId="0" fontId="32" fillId="0" borderId="0" xfId="23" applyFont="1"/>
    <xf numFmtId="0" fontId="32" fillId="0" borderId="0" xfId="23" applyFont="1" applyAlignment="1">
      <alignment horizontal="center" vertical="center"/>
    </xf>
    <xf numFmtId="0" fontId="50" fillId="0" borderId="0" xfId="23" applyFont="1"/>
    <xf numFmtId="0" fontId="50" fillId="0" borderId="0" xfId="23" applyFont="1" applyAlignment="1">
      <alignment vertical="center"/>
    </xf>
    <xf numFmtId="0" fontId="17" fillId="0" borderId="0" xfId="23" applyFont="1" applyAlignment="1">
      <alignment horizontal="center" vertical="center"/>
    </xf>
    <xf numFmtId="0" fontId="50" fillId="0" borderId="0" xfId="23" applyFont="1" applyAlignment="1">
      <alignment horizontal="left" vertical="center"/>
    </xf>
    <xf numFmtId="177" fontId="50" fillId="0" borderId="0" xfId="23" applyNumberFormat="1" applyFont="1" applyAlignment="1">
      <alignment horizontal="left" vertical="center"/>
    </xf>
    <xf numFmtId="0" fontId="32" fillId="0" borderId="0" xfId="23" applyFont="1" applyAlignment="1">
      <alignment horizontal="center"/>
    </xf>
    <xf numFmtId="0" fontId="50" fillId="0" borderId="0" xfId="25" applyFont="1" applyAlignment="1">
      <alignment horizontal="left" vertical="center"/>
    </xf>
    <xf numFmtId="0" fontId="17" fillId="0" borderId="0" xfId="25" applyFont="1" applyAlignment="1">
      <alignment horizontal="left" vertical="center"/>
    </xf>
    <xf numFmtId="0" fontId="18" fillId="0" borderId="0" xfId="23" applyFont="1" applyAlignment="1">
      <alignment horizontal="justify" vertical="center"/>
    </xf>
    <xf numFmtId="0" fontId="50" fillId="0" borderId="0" xfId="33" applyFont="1" applyAlignment="1">
      <alignment horizontal="left" vertical="center"/>
    </xf>
    <xf numFmtId="0" fontId="50" fillId="0" borderId="0" xfId="23" applyFont="1" applyAlignment="1">
      <alignment horizontal="justify" vertical="center"/>
    </xf>
    <xf numFmtId="0" fontId="50" fillId="0" borderId="0" xfId="23" applyFont="1" applyAlignment="1">
      <alignment vertical="top"/>
    </xf>
    <xf numFmtId="165" fontId="50" fillId="0" borderId="0" xfId="23" applyNumberFormat="1" applyFont="1" applyAlignment="1">
      <alignment horizontal="center" vertical="top"/>
    </xf>
    <xf numFmtId="4" fontId="17" fillId="0" borderId="0" xfId="23" applyNumberFormat="1" applyFont="1" applyAlignment="1">
      <alignment vertical="center"/>
    </xf>
    <xf numFmtId="0" fontId="17" fillId="0" borderId="0" xfId="23" applyFont="1" applyAlignment="1">
      <alignment horizontal="justify" vertical="center"/>
    </xf>
    <xf numFmtId="165" fontId="50" fillId="0" borderId="0" xfId="23" applyNumberFormat="1" applyFont="1" applyAlignment="1">
      <alignment horizontal="center" vertical="center"/>
    </xf>
    <xf numFmtId="0" fontId="32" fillId="0" borderId="0" xfId="23" applyFont="1" applyAlignment="1">
      <alignment vertical="center"/>
    </xf>
    <xf numFmtId="0" fontId="50" fillId="0" borderId="0" xfId="23" applyFont="1" applyAlignment="1">
      <alignment horizontal="center" vertical="top"/>
    </xf>
    <xf numFmtId="0" fontId="50" fillId="0" borderId="0" xfId="0" applyFont="1" applyAlignment="1">
      <alignment vertical="center"/>
    </xf>
    <xf numFmtId="0" fontId="50" fillId="0" borderId="0" xfId="0" applyFont="1" applyAlignment="1">
      <alignment horizontal="center" vertical="center" wrapText="1"/>
    </xf>
    <xf numFmtId="0" fontId="50" fillId="0" borderId="0" xfId="0" applyFont="1"/>
    <xf numFmtId="0" fontId="50" fillId="0" borderId="0" xfId="0" applyFont="1" applyAlignment="1">
      <alignment horizontal="justify" vertical="center"/>
    </xf>
    <xf numFmtId="165" fontId="50" fillId="0" borderId="0" xfId="0" applyNumberFormat="1" applyFont="1" applyAlignment="1">
      <alignment horizontal="center" vertical="center"/>
    </xf>
    <xf numFmtId="0" fontId="50" fillId="0" borderId="0" xfId="0" applyFont="1" applyAlignment="1">
      <alignment horizontal="right" vertical="center"/>
    </xf>
    <xf numFmtId="177" fontId="17" fillId="0" borderId="0" xfId="23" applyNumberFormat="1" applyFont="1" applyAlignment="1">
      <alignment vertical="center"/>
    </xf>
    <xf numFmtId="0" fontId="17" fillId="0" borderId="0" xfId="23" applyFont="1" applyAlignment="1">
      <alignment horizontal="right" vertical="center"/>
    </xf>
    <xf numFmtId="0" fontId="18" fillId="0" borderId="0" xfId="23" applyFont="1" applyAlignment="1">
      <alignment horizontal="left" vertical="center"/>
    </xf>
    <xf numFmtId="0" fontId="17" fillId="0" borderId="0" xfId="23" applyFont="1" applyAlignment="1">
      <alignment horizontal="left" vertical="center" indent="2"/>
    </xf>
    <xf numFmtId="0" fontId="17" fillId="0" borderId="0" xfId="23" applyFont="1" applyAlignment="1">
      <alignment horizontal="left" vertical="center" indent="1"/>
    </xf>
    <xf numFmtId="0" fontId="18" fillId="0" borderId="0" xfId="23" applyFont="1" applyAlignment="1">
      <alignment horizontal="left" vertical="center" indent="1"/>
    </xf>
    <xf numFmtId="0" fontId="50" fillId="0" borderId="0" xfId="0" applyFont="1" applyAlignment="1">
      <alignment horizontal="left" vertical="center" wrapText="1" indent="2"/>
    </xf>
    <xf numFmtId="0" fontId="50" fillId="0" borderId="0" xfId="0" applyFont="1" applyAlignment="1">
      <alignment vertical="center" wrapText="1"/>
    </xf>
    <xf numFmtId="0" fontId="18" fillId="0" borderId="0" xfId="0" applyFont="1" applyAlignment="1">
      <alignment horizontal="right" vertical="center"/>
    </xf>
    <xf numFmtId="0" fontId="50" fillId="0" borderId="0" xfId="0" applyFont="1" applyAlignment="1">
      <alignment horizontal="left" vertical="center" indent="2"/>
    </xf>
    <xf numFmtId="0" fontId="17" fillId="0" borderId="0" xfId="0" applyFont="1" applyAlignment="1">
      <alignment horizontal="left" vertical="center"/>
    </xf>
    <xf numFmtId="2" fontId="18" fillId="0" borderId="12" xfId="31" applyNumberFormat="1" applyFont="1" applyBorder="1" applyAlignment="1" applyProtection="1">
      <alignment horizontal="right" vertical="center" wrapText="1"/>
      <protection hidden="1"/>
    </xf>
    <xf numFmtId="0" fontId="55" fillId="0" borderId="0" xfId="30" applyNumberFormat="1" applyFont="1" applyFill="1" applyBorder="1" applyAlignment="1" applyProtection="1">
      <alignment horizontal="center" vertical="center"/>
      <protection hidden="1"/>
    </xf>
    <xf numFmtId="0" fontId="56" fillId="0" borderId="0" xfId="30" applyNumberFormat="1" applyFont="1" applyFill="1" applyBorder="1" applyAlignment="1" applyProtection="1">
      <alignment horizontal="center" vertical="center"/>
      <protection hidden="1"/>
    </xf>
    <xf numFmtId="0" fontId="56" fillId="0" borderId="0" xfId="30" applyNumberFormat="1" applyFont="1" applyFill="1" applyBorder="1" applyAlignment="1" applyProtection="1">
      <alignment horizontal="center" vertical="top"/>
      <protection hidden="1"/>
    </xf>
    <xf numFmtId="0" fontId="6" fillId="0" borderId="0" xfId="30" applyNumberFormat="1" applyFont="1" applyFill="1" applyBorder="1" applyAlignment="1" applyProtection="1">
      <alignment horizontal="center" vertical="top"/>
      <protection hidden="1"/>
    </xf>
    <xf numFmtId="0" fontId="57" fillId="0" borderId="0" xfId="30" applyNumberFormat="1" applyFont="1" applyFill="1" applyBorder="1" applyAlignment="1" applyProtection="1">
      <alignment vertical="center"/>
      <protection hidden="1"/>
    </xf>
    <xf numFmtId="0" fontId="58" fillId="0" borderId="0" xfId="30" applyNumberFormat="1" applyFont="1" applyFill="1" applyBorder="1" applyAlignment="1" applyProtection="1">
      <alignment vertical="center"/>
      <protection hidden="1"/>
    </xf>
    <xf numFmtId="0" fontId="58" fillId="0" borderId="0" xfId="30" applyNumberFormat="1" applyFont="1" applyFill="1" applyBorder="1" applyAlignment="1" applyProtection="1">
      <alignment vertical="top"/>
      <protection hidden="1"/>
    </xf>
    <xf numFmtId="0" fontId="36" fillId="0" borderId="0" xfId="30" applyNumberFormat="1" applyFont="1" applyFill="1" applyBorder="1" applyAlignment="1" applyProtection="1">
      <alignment vertical="top"/>
      <protection hidden="1"/>
    </xf>
    <xf numFmtId="0" fontId="18" fillId="0" borderId="0" xfId="30" applyFont="1" applyAlignment="1" applyProtection="1">
      <alignment vertical="top"/>
      <protection hidden="1"/>
    </xf>
    <xf numFmtId="0" fontId="18" fillId="0" borderId="0" xfId="30" applyFont="1" applyAlignment="1" applyProtection="1">
      <alignment vertical="center"/>
      <protection hidden="1"/>
    </xf>
    <xf numFmtId="0" fontId="18" fillId="0" borderId="0" xfId="30" applyFont="1" applyAlignment="1" applyProtection="1">
      <alignment vertical="center" wrapText="1"/>
      <protection hidden="1"/>
    </xf>
    <xf numFmtId="0" fontId="58" fillId="0" borderId="0" xfId="30" applyNumberFormat="1" applyFont="1" applyFill="1" applyBorder="1" applyAlignment="1" applyProtection="1">
      <alignment vertical="top" wrapText="1"/>
      <protection hidden="1"/>
    </xf>
    <xf numFmtId="0" fontId="18" fillId="0" borderId="0" xfId="30" applyNumberFormat="1" applyFont="1" applyFill="1" applyBorder="1" applyAlignment="1" applyProtection="1">
      <alignment vertical="center"/>
      <protection hidden="1"/>
    </xf>
    <xf numFmtId="0" fontId="18" fillId="0" borderId="12" xfId="30" applyFont="1" applyBorder="1" applyAlignment="1" applyProtection="1">
      <alignment horizontal="center" vertical="top"/>
      <protection hidden="1"/>
    </xf>
    <xf numFmtId="4" fontId="18" fillId="4" borderId="12" xfId="30" applyNumberFormat="1" applyFont="1" applyFill="1" applyBorder="1" applyAlignment="1" applyProtection="1">
      <alignment horizontal="right" vertical="center"/>
      <protection locked="0"/>
    </xf>
    <xf numFmtId="2" fontId="58" fillId="0" borderId="0" xfId="30" applyNumberFormat="1" applyFont="1" applyFill="1" applyBorder="1" applyAlignment="1" applyProtection="1">
      <alignment vertical="center"/>
      <protection hidden="1"/>
    </xf>
    <xf numFmtId="180" fontId="57" fillId="0" borderId="0" xfId="30" applyNumberFormat="1" applyFont="1" applyFill="1" applyBorder="1" applyAlignment="1" applyProtection="1">
      <alignment vertical="center"/>
      <protection hidden="1"/>
    </xf>
    <xf numFmtId="10" fontId="18" fillId="4" borderId="12" xfId="30" applyNumberFormat="1" applyFont="1" applyFill="1" applyBorder="1" applyAlignment="1" applyProtection="1">
      <alignment horizontal="right" vertical="center"/>
      <protection locked="0"/>
    </xf>
    <xf numFmtId="10" fontId="58" fillId="0" borderId="0" xfId="30" applyNumberFormat="1" applyFont="1" applyFill="1" applyBorder="1" applyAlignment="1" applyProtection="1">
      <alignment vertical="top"/>
      <protection hidden="1"/>
    </xf>
    <xf numFmtId="0" fontId="54" fillId="0" borderId="0" xfId="30" applyNumberFormat="1" applyFont="1" applyFill="1" applyBorder="1" applyAlignment="1" applyProtection="1">
      <alignment vertical="top"/>
      <protection hidden="1"/>
    </xf>
    <xf numFmtId="0" fontId="18" fillId="0" borderId="10" xfId="30" applyFont="1" applyBorder="1" applyAlignment="1" applyProtection="1">
      <alignment horizontal="center" vertical="top"/>
      <protection hidden="1"/>
    </xf>
    <xf numFmtId="0" fontId="54" fillId="0" borderId="22" xfId="30" applyNumberFormat="1" applyFont="1" applyFill="1" applyBorder="1" applyAlignment="1" applyProtection="1">
      <alignment horizontal="right" vertical="top"/>
      <protection hidden="1"/>
    </xf>
    <xf numFmtId="0" fontId="57" fillId="0" borderId="0" xfId="30" applyNumberFormat="1" applyFont="1" applyFill="1" applyBorder="1" applyAlignment="1" applyProtection="1">
      <alignment vertical="top"/>
      <protection hidden="1"/>
    </xf>
    <xf numFmtId="0" fontId="17" fillId="0" borderId="11" xfId="30" applyFont="1" applyBorder="1" applyAlignment="1" applyProtection="1">
      <alignment horizontal="center" vertical="center" wrapText="1"/>
      <protection hidden="1"/>
    </xf>
    <xf numFmtId="0" fontId="18" fillId="0" borderId="18" xfId="30" applyNumberFormat="1" applyFont="1" applyFill="1" applyBorder="1" applyAlignment="1" applyProtection="1">
      <alignment horizontal="left" vertical="center" indent="3"/>
      <protection hidden="1"/>
    </xf>
    <xf numFmtId="0" fontId="54" fillId="0" borderId="23" xfId="30" applyNumberFormat="1" applyFont="1" applyFill="1" applyBorder="1" applyAlignment="1" applyProtection="1">
      <alignment vertical="top"/>
      <protection hidden="1"/>
    </xf>
    <xf numFmtId="0" fontId="18" fillId="0" borderId="23" xfId="30" applyFont="1" applyBorder="1" applyAlignment="1" applyProtection="1">
      <alignment horizontal="center" vertical="center"/>
      <protection hidden="1"/>
    </xf>
    <xf numFmtId="0" fontId="18" fillId="0" borderId="19" xfId="30" applyFont="1" applyBorder="1" applyAlignment="1" applyProtection="1">
      <alignment horizontal="right" vertical="center"/>
      <protection hidden="1"/>
    </xf>
    <xf numFmtId="4" fontId="18" fillId="4" borderId="24" xfId="30" applyNumberFormat="1" applyFont="1" applyFill="1" applyBorder="1" applyAlignment="1" applyProtection="1">
      <alignment horizontal="right" vertical="center" wrapText="1"/>
      <protection locked="0"/>
    </xf>
    <xf numFmtId="2" fontId="57" fillId="0" borderId="0" xfId="30" applyNumberFormat="1" applyFont="1" applyFill="1" applyBorder="1" applyAlignment="1" applyProtection="1">
      <alignment vertical="center"/>
      <protection hidden="1"/>
    </xf>
    <xf numFmtId="180" fontId="57" fillId="0" borderId="0" xfId="30" applyNumberFormat="1" applyFont="1" applyFill="1" applyBorder="1" applyAlignment="1" applyProtection="1">
      <alignment vertical="top"/>
      <protection hidden="1"/>
    </xf>
    <xf numFmtId="0" fontId="0" fillId="0" borderId="18" xfId="30" applyNumberFormat="1" applyFont="1" applyFill="1" applyBorder="1" applyAlignment="1" applyProtection="1">
      <alignment horizontal="left" vertical="center" indent="3"/>
      <protection hidden="1"/>
    </xf>
    <xf numFmtId="0" fontId="17" fillId="0" borderId="13" xfId="30" applyFont="1" applyBorder="1" applyAlignment="1" applyProtection="1">
      <alignment horizontal="center" vertical="center" wrapText="1"/>
      <protection hidden="1"/>
    </xf>
    <xf numFmtId="0" fontId="0" fillId="0" borderId="25" xfId="30" applyNumberFormat="1" applyFont="1" applyFill="1" applyBorder="1" applyAlignment="1" applyProtection="1">
      <alignment horizontal="left" vertical="center" indent="3"/>
      <protection hidden="1"/>
    </xf>
    <xf numFmtId="0" fontId="54" fillId="0" borderId="26" xfId="30" applyNumberFormat="1" applyFont="1" applyFill="1" applyBorder="1" applyAlignment="1" applyProtection="1">
      <alignment vertical="top"/>
      <protection hidden="1"/>
    </xf>
    <xf numFmtId="0" fontId="18" fillId="0" borderId="27" xfId="30" applyFont="1" applyBorder="1" applyAlignment="1" applyProtection="1">
      <alignment horizontal="right" vertical="center"/>
      <protection hidden="1"/>
    </xf>
    <xf numFmtId="4" fontId="18" fillId="4" borderId="28" xfId="30" applyNumberFormat="1" applyFont="1" applyFill="1" applyBorder="1" applyAlignment="1" applyProtection="1">
      <alignment horizontal="right" vertical="center" wrapText="1"/>
      <protection locked="0"/>
    </xf>
    <xf numFmtId="0" fontId="17" fillId="0" borderId="0" xfId="30" applyFont="1" applyAlignment="1" applyProtection="1">
      <alignment horizontal="center" vertical="center" wrapText="1"/>
      <protection hidden="1"/>
    </xf>
    <xf numFmtId="0" fontId="18" fillId="0" borderId="23" xfId="30" applyFont="1" applyBorder="1" applyAlignment="1" applyProtection="1">
      <alignment horizontal="right" vertical="center"/>
      <protection hidden="1"/>
    </xf>
    <xf numFmtId="10" fontId="18" fillId="4" borderId="24" xfId="30" applyNumberFormat="1" applyFont="1" applyFill="1" applyBorder="1" applyAlignment="1" applyProtection="1">
      <alignment horizontal="right" vertical="center" wrapText="1"/>
      <protection locked="0"/>
    </xf>
    <xf numFmtId="10" fontId="57" fillId="0" borderId="0" xfId="30" applyNumberFormat="1" applyFont="1" applyFill="1" applyBorder="1" applyAlignment="1" applyProtection="1">
      <alignment vertical="top"/>
      <protection hidden="1"/>
    </xf>
    <xf numFmtId="0" fontId="18" fillId="0" borderId="26" xfId="30" applyFont="1" applyBorder="1" applyAlignment="1" applyProtection="1">
      <alignment horizontal="right" vertical="center"/>
      <protection hidden="1"/>
    </xf>
    <xf numFmtId="10" fontId="18" fillId="4" borderId="28" xfId="30" applyNumberFormat="1" applyFont="1" applyFill="1" applyBorder="1" applyAlignment="1" applyProtection="1">
      <alignment horizontal="right" vertical="center" wrapText="1"/>
      <protection locked="0"/>
    </xf>
    <xf numFmtId="0" fontId="18" fillId="0" borderId="9" xfId="30" applyFont="1" applyBorder="1" applyAlignment="1" applyProtection="1">
      <alignment vertical="center"/>
      <protection hidden="1"/>
    </xf>
    <xf numFmtId="0" fontId="17" fillId="0" borderId="0" xfId="30" applyFont="1" applyBorder="1" applyAlignment="1" applyProtection="1">
      <alignment horizontal="center" vertical="center" wrapText="1"/>
      <protection hidden="1"/>
    </xf>
    <xf numFmtId="0" fontId="18" fillId="0" borderId="0" xfId="30" applyNumberFormat="1" applyFont="1" applyFill="1" applyBorder="1" applyAlignment="1" applyProtection="1">
      <alignment horizontal="left" vertical="center" indent="6"/>
      <protection hidden="1"/>
    </xf>
    <xf numFmtId="0" fontId="18" fillId="0" borderId="0" xfId="30" applyFont="1" applyBorder="1" applyAlignment="1" applyProtection="1">
      <alignment horizontal="justify" vertical="center"/>
      <protection hidden="1"/>
    </xf>
    <xf numFmtId="0" fontId="18" fillId="0" borderId="0" xfId="30" applyNumberFormat="1" applyFont="1" applyFill="1" applyBorder="1" applyAlignment="1" applyProtection="1">
      <alignment vertical="center" wrapText="1"/>
      <protection hidden="1"/>
    </xf>
    <xf numFmtId="0" fontId="57" fillId="0" borderId="0" xfId="0" applyFont="1" applyAlignment="1" applyProtection="1">
      <alignment horizontal="justify" vertical="center"/>
      <protection hidden="1"/>
    </xf>
    <xf numFmtId="0" fontId="18" fillId="0" borderId="0" xfId="24" applyFont="1" applyAlignment="1" applyProtection="1">
      <alignment vertical="center"/>
      <protection hidden="1"/>
    </xf>
    <xf numFmtId="165" fontId="18" fillId="0" borderId="0" xfId="0" applyNumberFormat="1" applyFont="1" applyAlignment="1" applyProtection="1">
      <alignment horizontal="center" vertical="center"/>
      <protection hidden="1"/>
    </xf>
    <xf numFmtId="0" fontId="20" fillId="0" borderId="0" xfId="24" applyProtection="1">
      <protection hidden="1"/>
    </xf>
    <xf numFmtId="177" fontId="17" fillId="0" borderId="0" xfId="24" applyNumberFormat="1" applyFont="1" applyAlignment="1" applyProtection="1">
      <alignment vertical="center"/>
      <protection hidden="1"/>
    </xf>
    <xf numFmtId="0" fontId="17" fillId="0" borderId="0" xfId="24" applyFont="1" applyAlignment="1" applyProtection="1">
      <alignment horizontal="right" vertical="center"/>
      <protection hidden="1"/>
    </xf>
    <xf numFmtId="0" fontId="57" fillId="0" borderId="0" xfId="24" applyFont="1" applyAlignment="1" applyProtection="1">
      <alignment horizontal="left" vertical="center"/>
      <protection hidden="1"/>
    </xf>
    <xf numFmtId="0" fontId="17" fillId="0" borderId="0" xfId="24" applyFont="1" applyAlignment="1" applyProtection="1">
      <alignment horizontal="left" vertical="center" indent="2"/>
      <protection hidden="1"/>
    </xf>
    <xf numFmtId="0" fontId="18" fillId="0" borderId="0" xfId="24" applyFont="1" applyAlignment="1" applyProtection="1">
      <alignment horizontal="left" vertical="center" indent="1"/>
      <protection hidden="1"/>
    </xf>
    <xf numFmtId="0" fontId="57" fillId="0" borderId="0" xfId="24" applyFont="1" applyAlignment="1" applyProtection="1">
      <alignment vertical="center"/>
      <protection hidden="1"/>
    </xf>
    <xf numFmtId="0" fontId="0" fillId="0" borderId="0" xfId="0" applyAlignment="1" applyProtection="1">
      <alignment horizontal="center" vertical="center" wrapText="1"/>
      <protection hidden="1"/>
    </xf>
    <xf numFmtId="0" fontId="0" fillId="0" borderId="0" xfId="0" applyAlignment="1" applyProtection="1">
      <alignment vertical="center" wrapText="1"/>
      <protection hidden="1"/>
    </xf>
    <xf numFmtId="0" fontId="17" fillId="0" borderId="12" xfId="0" applyFont="1" applyBorder="1" applyAlignment="1" applyProtection="1">
      <alignment horizontal="center" vertical="center" wrapText="1"/>
      <protection hidden="1"/>
    </xf>
    <xf numFmtId="0" fontId="17" fillId="0" borderId="12" xfId="0" applyFont="1" applyBorder="1" applyAlignment="1" applyProtection="1">
      <alignment vertical="center" wrapText="1"/>
      <protection hidden="1"/>
    </xf>
    <xf numFmtId="0" fontId="17" fillId="0" borderId="12" xfId="0" quotePrefix="1" applyFont="1" applyBorder="1" applyAlignment="1" applyProtection="1">
      <alignment horizontal="center" vertical="center"/>
      <protection hidden="1"/>
    </xf>
    <xf numFmtId="0" fontId="0" fillId="0" borderId="12" xfId="0" applyBorder="1" applyAlignment="1" applyProtection="1">
      <alignment horizontal="center" vertical="center"/>
      <protection hidden="1"/>
    </xf>
    <xf numFmtId="0" fontId="0" fillId="4" borderId="12" xfId="0" applyFill="1" applyBorder="1" applyAlignment="1" applyProtection="1">
      <alignment vertical="center"/>
      <protection locked="0"/>
    </xf>
    <xf numFmtId="2" fontId="0" fillId="4" borderId="12" xfId="0" applyNumberFormat="1" applyFill="1" applyBorder="1" applyAlignment="1" applyProtection="1">
      <alignment vertical="center"/>
      <protection locked="0"/>
    </xf>
    <xf numFmtId="10" fontId="0" fillId="4" borderId="12" xfId="0" applyNumberFormat="1" applyFill="1" applyBorder="1" applyAlignment="1" applyProtection="1">
      <alignment vertical="center"/>
      <protection locked="0"/>
    </xf>
    <xf numFmtId="0" fontId="0" fillId="0" borderId="12" xfId="0" applyBorder="1" applyAlignment="1" applyProtection="1">
      <alignment vertical="center"/>
      <protection hidden="1"/>
    </xf>
    <xf numFmtId="0" fontId="17" fillId="0" borderId="12" xfId="0" applyFont="1" applyBorder="1" applyAlignment="1" applyProtection="1">
      <alignment horizontal="center" vertical="center"/>
      <protection hidden="1"/>
    </xf>
    <xf numFmtId="0" fontId="17" fillId="0" borderId="12" xfId="0" applyFont="1" applyBorder="1" applyAlignment="1" applyProtection="1">
      <alignment vertical="center"/>
      <protection hidden="1"/>
    </xf>
    <xf numFmtId="0" fontId="17" fillId="0" borderId="0" xfId="0" applyFont="1" applyProtection="1">
      <protection hidden="1"/>
    </xf>
    <xf numFmtId="0" fontId="0" fillId="0" borderId="0" xfId="0" applyAlignment="1" applyProtection="1">
      <alignment horizontal="center" vertical="center"/>
      <protection hidden="1"/>
    </xf>
    <xf numFmtId="0" fontId="0" fillId="0" borderId="0" xfId="0" applyAlignment="1" applyProtection="1">
      <alignment vertical="center"/>
      <protection hidden="1"/>
    </xf>
    <xf numFmtId="0" fontId="17" fillId="0" borderId="0" xfId="0" quotePrefix="1" applyFont="1" applyAlignment="1" applyProtection="1">
      <alignment horizontal="center" vertical="center"/>
      <protection hidden="1"/>
    </xf>
    <xf numFmtId="0" fontId="4" fillId="4" borderId="0" xfId="19" applyFill="1" applyAlignment="1" applyProtection="1">
      <alignment horizontal="center" vertical="center" wrapText="1"/>
    </xf>
    <xf numFmtId="0" fontId="0" fillId="0" borderId="0" xfId="31" applyFont="1" applyAlignment="1" applyProtection="1">
      <alignment vertical="center"/>
      <protection hidden="1"/>
    </xf>
    <xf numFmtId="10" fontId="17" fillId="4" borderId="12" xfId="31" applyNumberFormat="1" applyFont="1" applyFill="1" applyBorder="1" applyAlignment="1">
      <alignment horizontal="right" vertical="center" wrapText="1"/>
    </xf>
    <xf numFmtId="0" fontId="17" fillId="4" borderId="12" xfId="31" applyFont="1" applyFill="1" applyBorder="1" applyAlignment="1">
      <alignment horizontal="right" vertical="center" wrapText="1"/>
    </xf>
    <xf numFmtId="0" fontId="6" fillId="0" borderId="0" xfId="0" applyFont="1" applyProtection="1">
      <protection hidden="1"/>
    </xf>
    <xf numFmtId="165" fontId="0" fillId="0" borderId="12" xfId="0" applyNumberFormat="1" applyBorder="1" applyAlignment="1">
      <alignment horizontal="center" vertical="top"/>
    </xf>
    <xf numFmtId="0" fontId="50" fillId="4" borderId="0" xfId="0" applyFont="1" applyFill="1" applyAlignment="1" applyProtection="1">
      <alignment vertical="center"/>
      <protection locked="0"/>
    </xf>
    <xf numFmtId="0" fontId="32" fillId="0" borderId="0" xfId="0" applyFont="1" applyAlignment="1" applyProtection="1">
      <alignment horizontal="center"/>
      <protection hidden="1"/>
    </xf>
    <xf numFmtId="10" fontId="17" fillId="0" borderId="0" xfId="0" applyNumberFormat="1" applyFont="1" applyAlignment="1" applyProtection="1">
      <alignment horizontal="center" vertical="center"/>
      <protection hidden="1"/>
    </xf>
    <xf numFmtId="0" fontId="17" fillId="0" borderId="0" xfId="0" applyFont="1" applyAlignment="1" applyProtection="1">
      <alignment horizontal="left" vertical="center" wrapText="1"/>
      <protection hidden="1"/>
    </xf>
    <xf numFmtId="0" fontId="32" fillId="0" borderId="0" xfId="0" applyFont="1" applyAlignment="1" applyProtection="1">
      <alignment horizontal="center" vertical="center" wrapText="1"/>
      <protection hidden="1"/>
    </xf>
    <xf numFmtId="165" fontId="0" fillId="0" borderId="12" xfId="0" applyNumberFormat="1" applyBorder="1" applyAlignment="1" applyProtection="1">
      <alignment horizontal="center" vertical="top" wrapText="1"/>
      <protection hidden="1"/>
    </xf>
    <xf numFmtId="164" fontId="0" fillId="0" borderId="12" xfId="0" applyNumberFormat="1" applyBorder="1" applyAlignment="1" applyProtection="1">
      <alignment vertical="top" wrapText="1"/>
      <protection hidden="1"/>
    </xf>
    <xf numFmtId="2" fontId="0" fillId="0" borderId="12" xfId="0" applyNumberFormat="1" applyBorder="1" applyAlignment="1" applyProtection="1">
      <alignment horizontal="right" vertical="center"/>
      <protection hidden="1"/>
    </xf>
    <xf numFmtId="0" fontId="0" fillId="0" borderId="0" xfId="0" applyAlignment="1" applyProtection="1">
      <alignment horizontal="justify" vertical="center"/>
      <protection hidden="1"/>
    </xf>
    <xf numFmtId="14" fontId="0" fillId="0" borderId="0" xfId="0" applyNumberFormat="1" applyAlignment="1" applyProtection="1">
      <alignment horizontal="left" vertical="center"/>
      <protection hidden="1"/>
    </xf>
    <xf numFmtId="39" fontId="0" fillId="0" borderId="12" xfId="7" applyNumberFormat="1" applyFont="1" applyFill="1" applyBorder="1" applyAlignment="1" applyProtection="1">
      <alignment horizontal="right" vertical="top" wrapText="1"/>
      <protection locked="0" hidden="1"/>
    </xf>
    <xf numFmtId="0" fontId="0" fillId="0" borderId="0" xfId="0" applyAlignment="1" applyProtection="1">
      <alignment horizontal="left" vertical="center"/>
      <protection hidden="1"/>
    </xf>
    <xf numFmtId="0" fontId="0" fillId="0" borderId="0" xfId="32" applyFont="1" applyAlignment="1" applyProtection="1">
      <alignment vertical="center"/>
      <protection hidden="1"/>
    </xf>
    <xf numFmtId="0" fontId="0" fillId="0" borderId="12" xfId="0" applyBorder="1" applyAlignment="1">
      <alignment horizontal="justify" vertical="top" wrapText="1"/>
    </xf>
    <xf numFmtId="0" fontId="17" fillId="0" borderId="12" xfId="0" applyFont="1" applyBorder="1" applyAlignment="1">
      <alignment horizontal="center" vertical="top" wrapText="1"/>
    </xf>
    <xf numFmtId="0" fontId="0" fillId="0" borderId="12" xfId="0" applyBorder="1" applyAlignment="1">
      <alignment horizontal="center" vertical="top" wrapText="1"/>
    </xf>
    <xf numFmtId="0" fontId="0" fillId="0" borderId="0" xfId="0" applyAlignment="1" applyProtection="1">
      <alignment horizontal="center"/>
      <protection hidden="1"/>
    </xf>
    <xf numFmtId="0" fontId="0" fillId="5" borderId="0" xfId="0" applyFill="1" applyAlignment="1" applyProtection="1">
      <alignment horizontal="left" vertical="center"/>
      <protection hidden="1"/>
    </xf>
    <xf numFmtId="0" fontId="0" fillId="5" borderId="0" xfId="0" applyFill="1" applyProtection="1">
      <protection hidden="1"/>
    </xf>
    <xf numFmtId="1" fontId="0" fillId="5" borderId="0" xfId="0" applyNumberFormat="1" applyFill="1" applyProtection="1">
      <protection hidden="1"/>
    </xf>
    <xf numFmtId="2" fontId="0" fillId="0" borderId="0" xfId="0" applyNumberFormat="1" applyProtection="1">
      <protection hidden="1"/>
    </xf>
    <xf numFmtId="10" fontId="0" fillId="0" borderId="0" xfId="0" applyNumberFormat="1" applyAlignment="1" applyProtection="1">
      <alignment horizontal="center" vertical="center"/>
      <protection hidden="1"/>
    </xf>
    <xf numFmtId="1" fontId="0" fillId="0" borderId="0" xfId="0" applyNumberFormat="1" applyAlignment="1" applyProtection="1">
      <alignment vertical="center"/>
      <protection hidden="1"/>
    </xf>
    <xf numFmtId="0" fontId="0" fillId="0" borderId="0" xfId="0" applyAlignment="1" applyProtection="1">
      <alignment horizontal="left" vertical="center" indent="1"/>
      <protection hidden="1"/>
    </xf>
    <xf numFmtId="1" fontId="0" fillId="0" borderId="0" xfId="0" applyNumberFormat="1" applyProtection="1">
      <protection hidden="1"/>
    </xf>
    <xf numFmtId="0" fontId="0" fillId="0" borderId="0" xfId="32" applyFont="1" applyAlignment="1" applyProtection="1">
      <alignment horizontal="left" vertical="center" indent="1"/>
      <protection hidden="1"/>
    </xf>
    <xf numFmtId="2" fontId="0" fillId="0" borderId="0" xfId="0" applyNumberFormat="1" applyAlignment="1" applyProtection="1">
      <alignment horizontal="center" vertical="center"/>
      <protection hidden="1"/>
    </xf>
    <xf numFmtId="179" fontId="0" fillId="0" borderId="0" xfId="0" applyNumberFormat="1" applyAlignment="1" applyProtection="1">
      <alignment horizontal="center"/>
      <protection hidden="1"/>
    </xf>
    <xf numFmtId="15" fontId="0" fillId="0" borderId="0" xfId="0" applyNumberFormat="1" applyProtection="1">
      <protection hidden="1"/>
    </xf>
    <xf numFmtId="0" fontId="0" fillId="0" borderId="3" xfId="0" applyBorder="1" applyAlignment="1">
      <alignment horizontal="justify" vertical="top" wrapText="1"/>
    </xf>
    <xf numFmtId="0" fontId="0" fillId="0" borderId="12" xfId="0" applyBorder="1" applyAlignment="1">
      <alignment horizontal="center" vertical="top"/>
    </xf>
    <xf numFmtId="2" fontId="0" fillId="0" borderId="0" xfId="0" applyNumberFormat="1" applyAlignment="1" applyProtection="1">
      <alignment vertical="center"/>
      <protection hidden="1"/>
    </xf>
    <xf numFmtId="0" fontId="0" fillId="0" borderId="0" xfId="0" applyAlignment="1" applyProtection="1">
      <alignment horizontal="right" vertical="center"/>
      <protection hidden="1"/>
    </xf>
    <xf numFmtId="2" fontId="0" fillId="0" borderId="0" xfId="7" applyNumberFormat="1" applyFont="1" applyFill="1" applyBorder="1" applyAlignment="1" applyProtection="1">
      <alignment horizontal="center" vertical="center"/>
      <protection hidden="1"/>
    </xf>
    <xf numFmtId="0" fontId="0" fillId="0" borderId="12" xfId="0" applyBorder="1" applyAlignment="1">
      <alignment horizontal="center"/>
    </xf>
    <xf numFmtId="0" fontId="0" fillId="0" borderId="4" xfId="0" applyBorder="1" applyAlignment="1" applyProtection="1">
      <alignment horizontal="center" vertical="center"/>
      <protection hidden="1"/>
    </xf>
    <xf numFmtId="0" fontId="0" fillId="0" borderId="0" xfId="0" applyAlignment="1" applyProtection="1">
      <alignment horizontal="justify" vertical="top"/>
      <protection hidden="1"/>
    </xf>
    <xf numFmtId="177" fontId="0" fillId="0" borderId="0" xfId="0" applyNumberFormat="1" applyAlignment="1" applyProtection="1">
      <alignment horizontal="justify" vertical="top"/>
      <protection hidden="1"/>
    </xf>
    <xf numFmtId="0" fontId="0" fillId="0" borderId="0" xfId="31" applyFont="1" applyAlignment="1" applyProtection="1">
      <alignment horizontal="left" vertical="center" indent="1"/>
      <protection hidden="1"/>
    </xf>
    <xf numFmtId="0" fontId="0" fillId="0" borderId="0" xfId="34" applyFont="1" applyAlignment="1" applyProtection="1">
      <alignment horizontal="left" vertical="center" indent="1"/>
      <protection hidden="1"/>
    </xf>
    <xf numFmtId="0" fontId="0" fillId="0" borderId="0" xfId="31" applyFont="1" applyAlignment="1" applyProtection="1">
      <alignment vertical="top"/>
      <protection hidden="1"/>
    </xf>
    <xf numFmtId="0" fontId="0" fillId="0" borderId="13" xfId="31" applyFont="1" applyBorder="1" applyAlignment="1" applyProtection="1">
      <alignment horizontal="center" vertical="center"/>
      <protection hidden="1"/>
    </xf>
    <xf numFmtId="0" fontId="0" fillId="0" borderId="13" xfId="31" applyFont="1" applyBorder="1" applyAlignment="1" applyProtection="1">
      <alignment vertical="center"/>
      <protection hidden="1"/>
    </xf>
    <xf numFmtId="0" fontId="0" fillId="0" borderId="13" xfId="31" applyFont="1" applyBorder="1" applyAlignment="1" applyProtection="1">
      <alignment horizontal="justify" vertical="top" wrapText="1"/>
      <protection hidden="1"/>
    </xf>
    <xf numFmtId="0" fontId="0" fillId="0" borderId="0" xfId="31" applyFont="1" applyAlignment="1" applyProtection="1">
      <alignment horizontal="center" vertical="center"/>
      <protection hidden="1"/>
    </xf>
    <xf numFmtId="4" fontId="0" fillId="0" borderId="0" xfId="31" applyNumberFormat="1" applyFont="1" applyAlignment="1" applyProtection="1">
      <alignment vertical="center"/>
      <protection hidden="1"/>
    </xf>
    <xf numFmtId="0" fontId="0" fillId="0" borderId="0" xfId="31" applyFont="1" applyAlignment="1" applyProtection="1">
      <alignment horizontal="right" vertical="center"/>
      <protection hidden="1"/>
    </xf>
    <xf numFmtId="0" fontId="0" fillId="0" borderId="0" xfId="31" applyFont="1" applyAlignment="1" applyProtection="1">
      <alignment horizontal="left" vertical="center"/>
      <protection hidden="1"/>
    </xf>
    <xf numFmtId="0" fontId="17" fillId="0" borderId="0" xfId="31" applyFont="1" applyAlignment="1" applyProtection="1">
      <alignment horizontal="center" vertical="top"/>
      <protection hidden="1"/>
    </xf>
    <xf numFmtId="3" fontId="17" fillId="0" borderId="13" xfId="31" applyNumberFormat="1" applyFont="1" applyBorder="1" applyAlignment="1" applyProtection="1">
      <alignment horizontal="justify" vertical="center" wrapText="1"/>
      <protection hidden="1"/>
    </xf>
    <xf numFmtId="4" fontId="0" fillId="0" borderId="0" xfId="31" applyNumberFormat="1" applyFont="1" applyAlignment="1" applyProtection="1">
      <alignment vertical="top"/>
      <protection hidden="1"/>
    </xf>
    <xf numFmtId="0" fontId="0" fillId="0" borderId="0" xfId="31" applyFont="1" applyAlignment="1" applyProtection="1">
      <alignment horizontal="right"/>
      <protection hidden="1"/>
    </xf>
    <xf numFmtId="0" fontId="0" fillId="0" borderId="0" xfId="32" applyFont="1" applyAlignment="1" applyProtection="1">
      <alignment horizontal="justify" vertical="top"/>
      <protection hidden="1"/>
    </xf>
    <xf numFmtId="0" fontId="17" fillId="0" borderId="15" xfId="0" applyFont="1" applyBorder="1" applyAlignment="1">
      <alignment horizontal="justify" vertical="top" wrapText="1"/>
    </xf>
    <xf numFmtId="170" fontId="19" fillId="0" borderId="12" xfId="0" applyNumberFormat="1" applyFont="1" applyBorder="1" applyAlignment="1">
      <alignment horizontal="justify" vertical="top" wrapText="1"/>
    </xf>
    <xf numFmtId="0" fontId="0" fillId="0" borderId="0" xfId="0" applyAlignment="1" applyProtection="1">
      <alignment horizontal="center" vertical="top"/>
      <protection hidden="1"/>
    </xf>
    <xf numFmtId="0" fontId="0" fillId="0" borderId="12" xfId="0" applyBorder="1" applyAlignment="1" applyProtection="1">
      <alignment horizontal="center" vertical="top"/>
      <protection hidden="1"/>
    </xf>
    <xf numFmtId="0" fontId="17" fillId="0" borderId="12" xfId="0" applyFont="1" applyBorder="1" applyAlignment="1" applyProtection="1">
      <alignment horizontal="center" vertical="top"/>
      <protection hidden="1"/>
    </xf>
    <xf numFmtId="0" fontId="0" fillId="0" borderId="4" xfId="0" applyBorder="1" applyAlignment="1" applyProtection="1">
      <alignment horizontal="justify" vertical="top"/>
      <protection hidden="1"/>
    </xf>
    <xf numFmtId="0" fontId="0" fillId="0" borderId="15" xfId="0" applyBorder="1" applyAlignment="1" applyProtection="1">
      <alignment horizontal="justify" vertical="top" wrapText="1"/>
      <protection hidden="1"/>
    </xf>
    <xf numFmtId="0" fontId="0" fillId="0" borderId="15" xfId="0" applyBorder="1" applyAlignment="1">
      <alignment horizontal="justify" vertical="top" wrapText="1"/>
    </xf>
    <xf numFmtId="0" fontId="32" fillId="0" borderId="0" xfId="32" applyFont="1" applyAlignment="1" applyProtection="1">
      <alignment horizontal="justify" vertical="top"/>
      <protection hidden="1"/>
    </xf>
    <xf numFmtId="0" fontId="28" fillId="0" borderId="0" xfId="0" applyFont="1" applyAlignment="1" applyProtection="1">
      <alignment horizontal="justify" vertical="top" wrapText="1"/>
      <protection hidden="1"/>
    </xf>
    <xf numFmtId="0" fontId="28" fillId="0" borderId="0" xfId="0" applyFont="1" applyAlignment="1" applyProtection="1">
      <alignment horizontal="justify" vertical="top"/>
      <protection hidden="1"/>
    </xf>
    <xf numFmtId="0" fontId="28" fillId="0" borderId="0" xfId="36" applyFont="1" applyFill="1" applyBorder="1" applyAlignment="1" applyProtection="1">
      <alignment horizontal="justify" vertical="top"/>
      <protection hidden="1"/>
    </xf>
    <xf numFmtId="0" fontId="32" fillId="0" borderId="0" xfId="36" applyFont="1" applyFill="1" applyBorder="1" applyAlignment="1" applyProtection="1">
      <alignment horizontal="justify" vertical="top" wrapText="1"/>
      <protection hidden="1"/>
    </xf>
    <xf numFmtId="0" fontId="32" fillId="0" borderId="0" xfId="36" applyNumberFormat="1" applyFont="1" applyFill="1" applyBorder="1" applyAlignment="1" applyProtection="1">
      <alignment horizontal="justify" vertical="top"/>
      <protection hidden="1"/>
    </xf>
    <xf numFmtId="170" fontId="32" fillId="0" borderId="0" xfId="36" quotePrefix="1" applyNumberFormat="1" applyFont="1" applyFill="1" applyBorder="1" applyAlignment="1" applyProtection="1">
      <alignment horizontal="justify" vertical="top" wrapText="1"/>
      <protection hidden="1"/>
    </xf>
    <xf numFmtId="170" fontId="32" fillId="0" borderId="0" xfId="36" applyNumberFormat="1" applyFont="1" applyFill="1" applyBorder="1" applyAlignment="1" applyProtection="1">
      <alignment horizontal="justify" vertical="top" wrapText="1"/>
      <protection hidden="1"/>
    </xf>
    <xf numFmtId="0" fontId="28" fillId="0" borderId="0" xfId="36" applyFont="1" applyFill="1" applyBorder="1" applyAlignment="1" applyProtection="1">
      <alignment horizontal="justify" vertical="top" wrapText="1"/>
      <protection hidden="1"/>
    </xf>
    <xf numFmtId="165" fontId="32" fillId="0" borderId="0" xfId="36" applyNumberFormat="1" applyFont="1" applyFill="1" applyBorder="1" applyAlignment="1" applyProtection="1">
      <alignment horizontal="justify" vertical="top" wrapText="1"/>
      <protection hidden="1"/>
    </xf>
    <xf numFmtId="0" fontId="32" fillId="0" borderId="0" xfId="36" applyNumberFormat="1" applyFont="1" applyFill="1" applyBorder="1" applyAlignment="1" applyProtection="1">
      <alignment horizontal="justify" vertical="top" wrapText="1"/>
      <protection hidden="1"/>
    </xf>
    <xf numFmtId="3" fontId="32" fillId="0" borderId="0" xfId="36" applyNumberFormat="1" applyFont="1" applyFill="1" applyBorder="1" applyAlignment="1" applyProtection="1">
      <alignment horizontal="justify" vertical="top" wrapText="1"/>
      <protection hidden="1"/>
    </xf>
    <xf numFmtId="0" fontId="0" fillId="0" borderId="9" xfId="0" applyBorder="1" applyAlignment="1" applyProtection="1">
      <alignment horizontal="center" vertical="top"/>
      <protection hidden="1"/>
    </xf>
    <xf numFmtId="0" fontId="17" fillId="0" borderId="0" xfId="32" applyFont="1" applyAlignment="1" applyProtection="1">
      <alignment horizontal="center" vertical="top"/>
      <protection hidden="1"/>
    </xf>
    <xf numFmtId="0" fontId="0" fillId="0" borderId="0" xfId="32" applyFont="1" applyAlignment="1" applyProtection="1">
      <alignment horizontal="center" vertical="top"/>
      <protection hidden="1"/>
    </xf>
    <xf numFmtId="0" fontId="0" fillId="0" borderId="4" xfId="0" applyBorder="1" applyAlignment="1" applyProtection="1">
      <alignment horizontal="center" vertical="top"/>
      <protection hidden="1"/>
    </xf>
    <xf numFmtId="0" fontId="28" fillId="0" borderId="0" xfId="0" applyFont="1" applyAlignment="1" applyProtection="1">
      <alignment horizontal="center" vertical="top"/>
      <protection hidden="1"/>
    </xf>
    <xf numFmtId="0" fontId="28" fillId="0" borderId="0" xfId="32" applyFont="1" applyAlignment="1" applyProtection="1">
      <alignment horizontal="center" vertical="top"/>
      <protection hidden="1"/>
    </xf>
    <xf numFmtId="0" fontId="28" fillId="0" borderId="13" xfId="32" applyFont="1" applyBorder="1" applyAlignment="1" applyProtection="1">
      <alignment horizontal="center" vertical="top"/>
      <protection hidden="1"/>
    </xf>
    <xf numFmtId="0" fontId="32" fillId="0" borderId="12" xfId="32" applyFont="1" applyBorder="1" applyAlignment="1" applyProtection="1">
      <alignment horizontal="center" vertical="top"/>
      <protection hidden="1"/>
    </xf>
    <xf numFmtId="0" fontId="32" fillId="0" borderId="12" xfId="0" applyFont="1" applyBorder="1" applyAlignment="1" applyProtection="1">
      <alignment horizontal="center" vertical="top"/>
      <protection hidden="1"/>
    </xf>
    <xf numFmtId="0" fontId="28" fillId="0" borderId="12" xfId="0" applyFont="1" applyBorder="1" applyAlignment="1" applyProtection="1">
      <alignment horizontal="center" vertical="top" wrapText="1"/>
      <protection hidden="1"/>
    </xf>
    <xf numFmtId="0" fontId="28" fillId="0" borderId="12" xfId="0" applyFont="1" applyBorder="1" applyAlignment="1" applyProtection="1">
      <alignment horizontal="center" vertical="top"/>
      <protection hidden="1"/>
    </xf>
    <xf numFmtId="165" fontId="28" fillId="0" borderId="12" xfId="36" applyNumberFormat="1" applyFont="1" applyFill="1" applyBorder="1" applyAlignment="1" applyProtection="1">
      <alignment horizontal="center" vertical="top" wrapText="1"/>
      <protection hidden="1"/>
    </xf>
    <xf numFmtId="165" fontId="32" fillId="0" borderId="12" xfId="36" applyNumberFormat="1" applyFont="1" applyFill="1" applyBorder="1" applyAlignment="1" applyProtection="1">
      <alignment horizontal="center" vertical="top" wrapText="1"/>
      <protection hidden="1"/>
    </xf>
    <xf numFmtId="0" fontId="32" fillId="0" borderId="12" xfId="36" applyFont="1" applyFill="1" applyBorder="1" applyAlignment="1" applyProtection="1">
      <alignment horizontal="center" vertical="top" wrapText="1"/>
      <protection hidden="1"/>
    </xf>
    <xf numFmtId="0" fontId="28" fillId="0" borderId="12" xfId="36" applyFont="1" applyFill="1" applyBorder="1" applyAlignment="1" applyProtection="1">
      <alignment horizontal="center" vertical="top" wrapText="1"/>
      <protection hidden="1"/>
    </xf>
    <xf numFmtId="0" fontId="32" fillId="0" borderId="12" xfId="36" applyNumberFormat="1" applyFont="1" applyFill="1" applyBorder="1" applyAlignment="1" applyProtection="1">
      <alignment horizontal="center" vertical="top"/>
      <protection hidden="1"/>
    </xf>
    <xf numFmtId="0" fontId="0" fillId="0" borderId="13" xfId="0" applyBorder="1" applyAlignment="1">
      <alignment horizontal="center" vertical="center" wrapText="1"/>
    </xf>
    <xf numFmtId="0" fontId="0" fillId="0" borderId="13" xfId="0" applyBorder="1" applyAlignment="1">
      <alignment horizontal="center" vertical="center"/>
    </xf>
    <xf numFmtId="0" fontId="0" fillId="0" borderId="12" xfId="0" applyBorder="1" applyAlignment="1">
      <alignment horizontal="center" vertical="center" wrapText="1"/>
    </xf>
    <xf numFmtId="0" fontId="0" fillId="0" borderId="12" xfId="0" applyBorder="1" applyAlignment="1">
      <alignment horizontal="center" vertical="center"/>
    </xf>
    <xf numFmtId="178" fontId="0" fillId="0" borderId="12" xfId="7" applyNumberFormat="1" applyFont="1" applyBorder="1" applyAlignment="1">
      <alignment horizontal="center" vertical="center" wrapText="1"/>
    </xf>
    <xf numFmtId="0" fontId="0" fillId="0" borderId="10" xfId="0" applyBorder="1" applyAlignment="1">
      <alignment horizontal="center" vertical="center" wrapText="1"/>
    </xf>
    <xf numFmtId="1" fontId="0" fillId="0" borderId="13" xfId="0" applyNumberFormat="1" applyBorder="1" applyAlignment="1">
      <alignment horizontal="center" vertical="center"/>
    </xf>
    <xf numFmtId="1" fontId="0" fillId="0" borderId="10" xfId="0" applyNumberFormat="1" applyBorder="1" applyAlignment="1">
      <alignment horizontal="center" vertical="center"/>
    </xf>
    <xf numFmtId="0" fontId="17" fillId="0" borderId="12" xfId="0" applyFont="1" applyBorder="1" applyAlignment="1" applyProtection="1">
      <alignment horizontal="center" vertical="top" wrapText="1"/>
      <protection hidden="1"/>
    </xf>
    <xf numFmtId="0" fontId="17" fillId="0" borderId="3" xfId="0" applyFont="1" applyBorder="1" applyAlignment="1">
      <alignment horizontal="justify" vertical="top" wrapText="1"/>
    </xf>
    <xf numFmtId="2" fontId="0" fillId="0" borderId="12" xfId="0" applyNumberFormat="1" applyBorder="1" applyAlignment="1">
      <alignment horizontal="center" vertical="top"/>
    </xf>
    <xf numFmtId="39" fontId="0" fillId="0" borderId="10" xfId="7" applyNumberFormat="1" applyFont="1" applyFill="1" applyBorder="1" applyAlignment="1" applyProtection="1">
      <alignment horizontal="right" vertical="top" wrapText="1"/>
      <protection locked="0" hidden="1"/>
    </xf>
    <xf numFmtId="0" fontId="0" fillId="0" borderId="0" xfId="0" applyAlignment="1" applyProtection="1">
      <alignment horizontal="justify" vertical="top" wrapText="1"/>
      <protection hidden="1"/>
    </xf>
    <xf numFmtId="0" fontId="17" fillId="0" borderId="12" xfId="0" applyFont="1" applyBorder="1" applyAlignment="1" applyProtection="1">
      <alignment horizontal="justify" vertical="top" wrapText="1"/>
      <protection hidden="1"/>
    </xf>
    <xf numFmtId="0" fontId="0" fillId="0" borderId="0" xfId="0" applyAlignment="1" applyProtection="1">
      <alignment vertical="top" wrapText="1"/>
      <protection hidden="1"/>
    </xf>
    <xf numFmtId="0" fontId="17" fillId="0" borderId="15" xfId="0" applyFont="1" applyBorder="1" applyAlignment="1" applyProtection="1">
      <alignment horizontal="justify" vertical="top" wrapText="1"/>
      <protection hidden="1"/>
    </xf>
    <xf numFmtId="0" fontId="0" fillId="0" borderId="15" xfId="0" applyBorder="1" applyAlignment="1" applyProtection="1">
      <alignment horizontal="justify" vertical="top"/>
      <protection hidden="1"/>
    </xf>
    <xf numFmtId="2" fontId="0" fillId="0" borderId="10" xfId="0" applyNumberFormat="1" applyBorder="1" applyAlignment="1" applyProtection="1">
      <alignment horizontal="right" vertical="center"/>
      <protection hidden="1"/>
    </xf>
    <xf numFmtId="1" fontId="0" fillId="0" borderId="12" xfId="0" applyNumberFormat="1" applyBorder="1" applyAlignment="1">
      <alignment horizontal="center" vertical="center"/>
    </xf>
    <xf numFmtId="0" fontId="0" fillId="0" borderId="11" xfId="0" applyBorder="1" applyAlignment="1">
      <alignment horizontal="justify" vertical="top" wrapText="1"/>
    </xf>
    <xf numFmtId="0" fontId="17" fillId="9" borderId="12" xfId="0" applyFont="1" applyFill="1" applyBorder="1" applyAlignment="1">
      <alignment horizontal="center" vertical="top" wrapText="1"/>
    </xf>
    <xf numFmtId="0" fontId="17" fillId="9" borderId="15" xfId="0" applyFont="1" applyFill="1" applyBorder="1" applyAlignment="1">
      <alignment horizontal="justify" vertical="top" wrapText="1"/>
    </xf>
    <xf numFmtId="0" fontId="0" fillId="9" borderId="12" xfId="0" applyFill="1" applyBorder="1" applyAlignment="1" applyProtection="1">
      <alignment horizontal="center" vertical="center"/>
      <protection hidden="1"/>
    </xf>
    <xf numFmtId="165" fontId="0" fillId="9" borderId="12" xfId="0" applyNumberFormat="1" applyFill="1" applyBorder="1" applyAlignment="1" applyProtection="1">
      <alignment horizontal="center" vertical="top" wrapText="1"/>
      <protection hidden="1"/>
    </xf>
    <xf numFmtId="0" fontId="17" fillId="9" borderId="0" xfId="0" applyFont="1" applyFill="1" applyAlignment="1" applyProtection="1">
      <alignment horizontal="left" vertical="center"/>
      <protection hidden="1"/>
    </xf>
    <xf numFmtId="0" fontId="32" fillId="9" borderId="0" xfId="0" applyFont="1" applyFill="1" applyAlignment="1" applyProtection="1">
      <alignment horizontal="center"/>
      <protection hidden="1"/>
    </xf>
    <xf numFmtId="0" fontId="0" fillId="9" borderId="0" xfId="0" applyFill="1" applyAlignment="1" applyProtection="1">
      <alignment vertical="center"/>
      <protection hidden="1"/>
    </xf>
    <xf numFmtId="0" fontId="32" fillId="9" borderId="0" xfId="0" applyFont="1" applyFill="1" applyProtection="1">
      <protection hidden="1"/>
    </xf>
    <xf numFmtId="0" fontId="0" fillId="9" borderId="0" xfId="0" applyFill="1" applyProtection="1">
      <protection hidden="1"/>
    </xf>
    <xf numFmtId="0" fontId="0" fillId="9" borderId="0" xfId="0" applyFill="1" applyAlignment="1" applyProtection="1">
      <alignment horizontal="center"/>
      <protection hidden="1"/>
    </xf>
    <xf numFmtId="15" fontId="0" fillId="9" borderId="0" xfId="0" applyNumberFormat="1" applyFill="1" applyProtection="1">
      <protection hidden="1"/>
    </xf>
    <xf numFmtId="0" fontId="17" fillId="9" borderId="3" xfId="36" applyFont="1" applyFill="1" applyBorder="1" applyAlignment="1" applyProtection="1">
      <alignment horizontal="justify" vertical="top" wrapText="1"/>
      <protection hidden="1"/>
    </xf>
    <xf numFmtId="0" fontId="17" fillId="9" borderId="3" xfId="0" applyFont="1" applyFill="1" applyBorder="1" applyAlignment="1" applyProtection="1">
      <alignment horizontal="center" vertical="top" wrapText="1"/>
      <protection hidden="1"/>
    </xf>
    <xf numFmtId="0" fontId="17" fillId="9" borderId="15" xfId="0" applyFont="1" applyFill="1" applyBorder="1" applyAlignment="1" applyProtection="1">
      <alignment horizontal="center" vertical="top" wrapText="1"/>
      <protection hidden="1"/>
    </xf>
    <xf numFmtId="39" fontId="17" fillId="9" borderId="12" xfId="7" applyNumberFormat="1" applyFont="1" applyFill="1" applyBorder="1" applyAlignment="1" applyProtection="1">
      <alignment horizontal="right" vertical="top" wrapText="1"/>
      <protection hidden="1"/>
    </xf>
    <xf numFmtId="2" fontId="17" fillId="9" borderId="12" xfId="0" applyNumberFormat="1" applyFont="1" applyFill="1" applyBorder="1" applyAlignment="1" applyProtection="1">
      <alignment horizontal="right" vertical="center"/>
      <protection hidden="1"/>
    </xf>
    <xf numFmtId="176" fontId="17" fillId="0" borderId="12" xfId="31" applyNumberFormat="1" applyFont="1" applyBorder="1" applyAlignment="1" applyProtection="1">
      <alignment horizontal="center" vertical="center"/>
      <protection hidden="1"/>
    </xf>
    <xf numFmtId="180" fontId="58" fillId="0" borderId="0" xfId="30" applyNumberFormat="1" applyFont="1" applyFill="1" applyBorder="1" applyAlignment="1" applyProtection="1">
      <alignment vertical="top"/>
      <protection hidden="1"/>
    </xf>
    <xf numFmtId="39" fontId="0" fillId="0" borderId="10" xfId="7" applyNumberFormat="1" applyFont="1" applyFill="1" applyBorder="1" applyAlignment="1" applyProtection="1">
      <alignment horizontal="right" vertical="top" wrapText="1"/>
      <protection hidden="1"/>
    </xf>
    <xf numFmtId="0" fontId="0" fillId="0" borderId="0" xfId="23" applyFont="1" applyAlignment="1">
      <alignment vertical="top"/>
    </xf>
    <xf numFmtId="0" fontId="0" fillId="0" borderId="0" xfId="23" applyFont="1" applyAlignment="1">
      <alignment horizontal="justify"/>
    </xf>
    <xf numFmtId="0" fontId="17" fillId="10" borderId="12" xfId="0" applyFont="1" applyFill="1" applyBorder="1" applyAlignment="1">
      <alignment horizontal="center" vertical="top" wrapText="1"/>
    </xf>
    <xf numFmtId="0" fontId="17" fillId="10" borderId="15" xfId="0" applyFont="1" applyFill="1" applyBorder="1" applyAlignment="1">
      <alignment horizontal="justify" vertical="top" wrapText="1"/>
    </xf>
    <xf numFmtId="0" fontId="0" fillId="10" borderId="12" xfId="0" applyFill="1" applyBorder="1" applyAlignment="1" applyProtection="1">
      <alignment horizontal="center" vertical="center"/>
      <protection hidden="1"/>
    </xf>
    <xf numFmtId="0" fontId="17" fillId="0" borderId="0" xfId="0" applyFont="1" applyAlignment="1" applyProtection="1">
      <alignment horizontal="center" vertical="top" wrapText="1"/>
      <protection hidden="1"/>
    </xf>
    <xf numFmtId="0" fontId="32" fillId="0" borderId="0" xfId="32" applyFont="1" applyAlignment="1" applyProtection="1">
      <alignment horizontal="center" vertical="top"/>
      <protection hidden="1"/>
    </xf>
    <xf numFmtId="0" fontId="28" fillId="0" borderId="0" xfId="0" applyFont="1" applyAlignment="1" applyProtection="1">
      <alignment horizontal="center" vertical="top" wrapText="1"/>
      <protection hidden="1"/>
    </xf>
    <xf numFmtId="165" fontId="28" fillId="0" borderId="0" xfId="36" applyNumberFormat="1" applyFont="1" applyFill="1" applyBorder="1" applyAlignment="1" applyProtection="1">
      <alignment horizontal="center" vertical="top" wrapText="1"/>
      <protection hidden="1"/>
    </xf>
    <xf numFmtId="165" fontId="32" fillId="0" borderId="0" xfId="36" applyNumberFormat="1" applyFont="1" applyFill="1" applyBorder="1" applyAlignment="1" applyProtection="1">
      <alignment horizontal="center" vertical="top" wrapText="1"/>
      <protection hidden="1"/>
    </xf>
    <xf numFmtId="0" fontId="32" fillId="0" borderId="0" xfId="36" applyFont="1" applyFill="1" applyBorder="1" applyAlignment="1" applyProtection="1">
      <alignment horizontal="center" vertical="top" wrapText="1"/>
      <protection hidden="1"/>
    </xf>
    <xf numFmtId="0" fontId="28" fillId="0" borderId="0" xfId="36" applyFont="1" applyFill="1" applyBorder="1" applyAlignment="1" applyProtection="1">
      <alignment horizontal="center" vertical="top" wrapText="1"/>
      <protection hidden="1"/>
    </xf>
    <xf numFmtId="0" fontId="32" fillId="0" borderId="0" xfId="36" applyNumberFormat="1" applyFont="1" applyFill="1" applyBorder="1" applyAlignment="1" applyProtection="1">
      <alignment horizontal="center" vertical="top"/>
      <protection hidden="1"/>
    </xf>
    <xf numFmtId="0" fontId="17" fillId="11" borderId="0" xfId="30" applyFont="1" applyFill="1" applyAlignment="1" applyProtection="1">
      <alignment horizontal="center" vertical="center" wrapText="1"/>
      <protection hidden="1"/>
    </xf>
    <xf numFmtId="0" fontId="18" fillId="11" borderId="12" xfId="30" applyFont="1" applyFill="1" applyBorder="1" applyAlignment="1" applyProtection="1">
      <alignment horizontal="center" vertical="top"/>
      <protection hidden="1"/>
    </xf>
    <xf numFmtId="0" fontId="57" fillId="11" borderId="0" xfId="30" applyNumberFormat="1" applyFont="1" applyFill="1" applyBorder="1" applyAlignment="1" applyProtection="1">
      <alignment vertical="center"/>
      <protection hidden="1"/>
    </xf>
    <xf numFmtId="0" fontId="57" fillId="11" borderId="0" xfId="30" applyNumberFormat="1" applyFont="1" applyFill="1" applyBorder="1" applyAlignment="1" applyProtection="1">
      <alignment vertical="top"/>
      <protection hidden="1"/>
    </xf>
    <xf numFmtId="0" fontId="54" fillId="11" borderId="0" xfId="30" applyNumberFormat="1" applyFont="1" applyFill="1" applyBorder="1" applyAlignment="1" applyProtection="1">
      <alignment vertical="top"/>
      <protection hidden="1"/>
    </xf>
    <xf numFmtId="0" fontId="18" fillId="0" borderId="12" xfId="31" applyFont="1" applyBorder="1" applyAlignment="1" applyProtection="1">
      <alignment horizontal="center" vertical="center"/>
      <protection hidden="1"/>
    </xf>
    <xf numFmtId="0" fontId="17" fillId="7" borderId="15" xfId="31" applyFont="1" applyFill="1" applyBorder="1" applyAlignment="1" applyProtection="1">
      <alignment horizontal="left" vertical="center" wrapText="1"/>
      <protection hidden="1"/>
    </xf>
    <xf numFmtId="4" fontId="18" fillId="0" borderId="13" xfId="31" applyNumberFormat="1" applyFont="1" applyBorder="1" applyAlignment="1" applyProtection="1">
      <alignment vertical="center"/>
      <protection hidden="1"/>
    </xf>
    <xf numFmtId="4" fontId="17" fillId="0" borderId="13" xfId="31" applyNumberFormat="1" applyFont="1" applyBorder="1" applyAlignment="1" applyProtection="1">
      <alignment vertical="center"/>
      <protection hidden="1"/>
    </xf>
    <xf numFmtId="176" fontId="17" fillId="0" borderId="13" xfId="31" applyNumberFormat="1" applyFont="1" applyBorder="1" applyAlignment="1" applyProtection="1">
      <alignment horizontal="center" vertical="center"/>
      <protection hidden="1"/>
    </xf>
    <xf numFmtId="0" fontId="18" fillId="0" borderId="12" xfId="31" applyFont="1" applyBorder="1" applyAlignment="1" applyProtection="1">
      <alignment horizontal="left" vertical="center" wrapText="1"/>
      <protection hidden="1"/>
    </xf>
    <xf numFmtId="4" fontId="17" fillId="0" borderId="12" xfId="31" applyNumberFormat="1" applyFont="1" applyBorder="1" applyAlignment="1" applyProtection="1">
      <alignment vertical="center"/>
      <protection hidden="1"/>
    </xf>
    <xf numFmtId="0" fontId="17" fillId="7" borderId="14" xfId="31" applyFont="1" applyFill="1" applyBorder="1" applyAlignment="1" applyProtection="1">
      <alignment horizontal="left" vertical="center" wrapText="1"/>
      <protection hidden="1"/>
    </xf>
    <xf numFmtId="0" fontId="17" fillId="0" borderId="0" xfId="30" applyFont="1" applyFill="1" applyAlignment="1" applyProtection="1">
      <alignment horizontal="center" vertical="center" wrapText="1"/>
      <protection hidden="1"/>
    </xf>
    <xf numFmtId="0" fontId="18" fillId="0" borderId="0" xfId="30" applyFont="1" applyFill="1" applyBorder="1" applyAlignment="1" applyProtection="1">
      <alignment vertical="center"/>
      <protection hidden="1"/>
    </xf>
    <xf numFmtId="0" fontId="17" fillId="0" borderId="4" xfId="0" applyFont="1" applyBorder="1" applyAlignment="1" applyProtection="1">
      <alignment horizontal="left" vertical="top"/>
      <protection hidden="1"/>
    </xf>
    <xf numFmtId="0" fontId="0" fillId="0" borderId="0" xfId="0" applyAlignment="1">
      <alignment horizontal="left" vertical="center"/>
    </xf>
    <xf numFmtId="0" fontId="0" fillId="0" borderId="0" xfId="0" applyAlignment="1">
      <alignment wrapText="1"/>
    </xf>
    <xf numFmtId="2" fontId="17" fillId="0" borderId="4" xfId="0" applyNumberFormat="1" applyFont="1" applyBorder="1" applyAlignment="1" applyProtection="1">
      <alignment horizontal="left" vertical="top"/>
      <protection hidden="1"/>
    </xf>
    <xf numFmtId="0" fontId="17" fillId="0" borderId="4" xfId="0" applyFont="1" applyBorder="1" applyAlignment="1" applyProtection="1">
      <alignment vertical="top"/>
      <protection hidden="1"/>
    </xf>
    <xf numFmtId="0" fontId="17" fillId="0" borderId="0" xfId="0" applyFont="1" applyAlignment="1" applyProtection="1">
      <alignment vertical="top"/>
      <protection hidden="1"/>
    </xf>
    <xf numFmtId="0" fontId="32" fillId="0" borderId="0" xfId="0" applyFont="1" applyAlignment="1" applyProtection="1">
      <alignment vertical="top"/>
      <protection hidden="1"/>
    </xf>
    <xf numFmtId="0" fontId="0" fillId="5" borderId="0" xfId="0" applyFill="1" applyAlignment="1" applyProtection="1">
      <alignment horizontal="left" vertical="top"/>
      <protection hidden="1"/>
    </xf>
    <xf numFmtId="0" fontId="0" fillId="5" borderId="0" xfId="0" applyFill="1" applyAlignment="1" applyProtection="1">
      <alignment vertical="top"/>
      <protection hidden="1"/>
    </xf>
    <xf numFmtId="0" fontId="0" fillId="0" borderId="0" xfId="0" applyAlignment="1" applyProtection="1">
      <alignment horizontal="left" vertical="top"/>
      <protection hidden="1"/>
    </xf>
    <xf numFmtId="2" fontId="0" fillId="0" borderId="0" xfId="0" applyNumberFormat="1" applyAlignment="1" applyProtection="1">
      <alignment horizontal="left" vertical="top"/>
      <protection hidden="1"/>
    </xf>
    <xf numFmtId="1" fontId="0" fillId="5" borderId="0" xfId="0" applyNumberFormat="1" applyFill="1" applyAlignment="1" applyProtection="1">
      <alignment vertical="top"/>
      <protection hidden="1"/>
    </xf>
    <xf numFmtId="2" fontId="0" fillId="0" borderId="0" xfId="0" applyNumberFormat="1" applyAlignment="1" applyProtection="1">
      <alignment vertical="top"/>
      <protection hidden="1"/>
    </xf>
    <xf numFmtId="0" fontId="17" fillId="12" borderId="0" xfId="0" applyFont="1" applyFill="1" applyAlignment="1" applyProtection="1">
      <alignment horizontal="center" vertical="top" wrapText="1"/>
      <protection hidden="1"/>
    </xf>
    <xf numFmtId="0" fontId="17" fillId="12" borderId="0" xfId="0" applyFont="1" applyFill="1" applyAlignment="1" applyProtection="1">
      <alignment vertical="top"/>
      <protection hidden="1"/>
    </xf>
    <xf numFmtId="0" fontId="32" fillId="12" borderId="0" xfId="0" applyFont="1" applyFill="1" applyAlignment="1" applyProtection="1">
      <alignment vertical="top"/>
      <protection hidden="1"/>
    </xf>
    <xf numFmtId="0" fontId="0" fillId="12" borderId="0" xfId="0" applyFill="1" applyAlignment="1" applyProtection="1">
      <alignment vertical="top"/>
      <protection hidden="1"/>
    </xf>
    <xf numFmtId="0" fontId="0" fillId="12" borderId="0" xfId="0" applyFill="1" applyAlignment="1" applyProtection="1">
      <alignment horizontal="left" vertical="top"/>
      <protection hidden="1"/>
    </xf>
    <xf numFmtId="10" fontId="0" fillId="12" borderId="0" xfId="0" applyNumberFormat="1" applyFill="1" applyAlignment="1" applyProtection="1">
      <alignment horizontal="center" vertical="top"/>
      <protection hidden="1"/>
    </xf>
    <xf numFmtId="0" fontId="28" fillId="6" borderId="0" xfId="0" applyFont="1" applyFill="1" applyAlignment="1" applyProtection="1">
      <alignment horizontal="center" vertical="top"/>
      <protection hidden="1"/>
    </xf>
    <xf numFmtId="10" fontId="0" fillId="0" borderId="0" xfId="0" applyNumberFormat="1" applyAlignment="1" applyProtection="1">
      <alignment horizontal="center" vertical="top"/>
      <protection hidden="1"/>
    </xf>
    <xf numFmtId="1" fontId="0" fillId="0" borderId="0" xfId="0" applyNumberFormat="1" applyAlignment="1" applyProtection="1">
      <alignment vertical="top"/>
      <protection hidden="1"/>
    </xf>
    <xf numFmtId="2" fontId="0" fillId="0" borderId="0" xfId="0" applyNumberFormat="1" applyAlignment="1" applyProtection="1">
      <alignment horizontal="center" vertical="top"/>
      <protection hidden="1"/>
    </xf>
    <xf numFmtId="0" fontId="17" fillId="0" borderId="0" xfId="32" applyFont="1" applyAlignment="1" applyProtection="1">
      <alignment vertical="top"/>
      <protection hidden="1"/>
    </xf>
    <xf numFmtId="2" fontId="17" fillId="0" borderId="0" xfId="32" applyNumberFormat="1" applyFont="1" applyAlignment="1" applyProtection="1">
      <alignment vertical="top"/>
      <protection hidden="1"/>
    </xf>
    <xf numFmtId="0" fontId="17" fillId="0" borderId="0" xfId="0" applyFont="1" applyAlignment="1" applyProtection="1">
      <alignment horizontal="justify" vertical="top" wrapText="1"/>
      <protection hidden="1"/>
    </xf>
    <xf numFmtId="0" fontId="0" fillId="0" borderId="0" xfId="32" applyFont="1" applyAlignment="1" applyProtection="1">
      <alignment vertical="top"/>
      <protection hidden="1"/>
    </xf>
    <xf numFmtId="0" fontId="17" fillId="0" borderId="0" xfId="0" applyFont="1" applyAlignment="1" applyProtection="1">
      <alignment horizontal="left" vertical="top"/>
      <protection hidden="1"/>
    </xf>
    <xf numFmtId="10" fontId="17" fillId="0" borderId="0" xfId="0" applyNumberFormat="1" applyFont="1" applyAlignment="1" applyProtection="1">
      <alignment horizontal="center" vertical="top"/>
      <protection hidden="1"/>
    </xf>
    <xf numFmtId="2" fontId="17" fillId="0" borderId="0" xfId="0" applyNumberFormat="1" applyFont="1" applyAlignment="1" applyProtection="1">
      <alignment horizontal="center" vertical="top"/>
      <protection hidden="1"/>
    </xf>
    <xf numFmtId="179" fontId="0" fillId="0" borderId="0" xfId="0" applyNumberFormat="1" applyAlignment="1" applyProtection="1">
      <alignment horizontal="center" vertical="top"/>
      <protection hidden="1"/>
    </xf>
    <xf numFmtId="2" fontId="0" fillId="0" borderId="0" xfId="32" applyNumberFormat="1" applyFont="1" applyAlignment="1" applyProtection="1">
      <alignment vertical="top"/>
      <protection hidden="1"/>
    </xf>
    <xf numFmtId="15" fontId="0" fillId="0" borderId="0" xfId="0" applyNumberFormat="1" applyAlignment="1" applyProtection="1">
      <alignment vertical="top"/>
      <protection hidden="1"/>
    </xf>
    <xf numFmtId="0" fontId="17" fillId="0" borderId="0" xfId="0" applyFont="1" applyAlignment="1" applyProtection="1">
      <alignment vertical="top" wrapText="1"/>
      <protection hidden="1"/>
    </xf>
    <xf numFmtId="0" fontId="32" fillId="0" borderId="0" xfId="0" applyFont="1" applyAlignment="1" applyProtection="1">
      <alignment vertical="top" wrapText="1"/>
      <protection hidden="1"/>
    </xf>
    <xf numFmtId="2" fontId="17" fillId="9" borderId="12" xfId="0" applyNumberFormat="1" applyFont="1" applyFill="1" applyBorder="1" applyAlignment="1" applyProtection="1">
      <alignment horizontal="center" vertical="top"/>
      <protection hidden="1"/>
    </xf>
    <xf numFmtId="2" fontId="17" fillId="9" borderId="12" xfId="0" applyNumberFormat="1" applyFont="1" applyFill="1" applyBorder="1" applyAlignment="1" applyProtection="1">
      <alignment horizontal="left" vertical="top"/>
      <protection hidden="1"/>
    </xf>
    <xf numFmtId="0" fontId="32" fillId="9" borderId="12" xfId="0" applyFont="1" applyFill="1" applyBorder="1" applyAlignment="1" applyProtection="1">
      <alignment vertical="top"/>
      <protection hidden="1"/>
    </xf>
    <xf numFmtId="0" fontId="0" fillId="9" borderId="12" xfId="0" applyFill="1" applyBorder="1" applyAlignment="1" applyProtection="1">
      <alignment vertical="top"/>
      <protection hidden="1"/>
    </xf>
    <xf numFmtId="2" fontId="32" fillId="9" borderId="12" xfId="0" applyNumberFormat="1" applyFont="1" applyFill="1" applyBorder="1" applyAlignment="1" applyProtection="1">
      <alignment vertical="top"/>
      <protection hidden="1"/>
    </xf>
    <xf numFmtId="2" fontId="0" fillId="9" borderId="0" xfId="0" applyNumberFormat="1" applyFill="1" applyAlignment="1" applyProtection="1">
      <alignment vertical="top"/>
      <protection hidden="1"/>
    </xf>
    <xf numFmtId="0" fontId="0" fillId="9" borderId="0" xfId="0" applyFill="1" applyAlignment="1" applyProtection="1">
      <alignment vertical="top"/>
      <protection hidden="1"/>
    </xf>
    <xf numFmtId="0" fontId="0" fillId="9" borderId="0" xfId="0" applyFill="1" applyAlignment="1" applyProtection="1">
      <alignment horizontal="center" vertical="top"/>
      <protection hidden="1"/>
    </xf>
    <xf numFmtId="15" fontId="0" fillId="9" borderId="0" xfId="0" applyNumberFormat="1" applyFill="1" applyAlignment="1" applyProtection="1">
      <alignment vertical="top"/>
      <protection hidden="1"/>
    </xf>
    <xf numFmtId="0" fontId="32" fillId="9" borderId="0" xfId="0" applyFont="1" applyFill="1" applyAlignment="1" applyProtection="1">
      <alignment vertical="top"/>
      <protection hidden="1"/>
    </xf>
    <xf numFmtId="0" fontId="59" fillId="0" borderId="0" xfId="36" applyNumberFormat="1" applyFont="1" applyFill="1" applyBorder="1" applyAlignment="1" applyProtection="1">
      <alignment horizontal="center" vertical="top"/>
      <protection hidden="1"/>
    </xf>
    <xf numFmtId="0" fontId="0" fillId="0" borderId="0" xfId="36" applyNumberFormat="1" applyFont="1" applyFill="1" applyBorder="1" applyAlignment="1" applyProtection="1">
      <alignment horizontal="left" vertical="top" wrapText="1"/>
      <protection hidden="1"/>
    </xf>
    <xf numFmtId="2" fontId="0" fillId="0" borderId="0" xfId="0" applyNumberFormat="1" applyAlignment="1" applyProtection="1">
      <alignment horizontal="right" vertical="top"/>
      <protection hidden="1"/>
    </xf>
    <xf numFmtId="2" fontId="32" fillId="0" borderId="0" xfId="0" applyNumberFormat="1" applyFont="1" applyAlignment="1" applyProtection="1">
      <alignment horizontal="center" vertical="top"/>
      <protection hidden="1"/>
    </xf>
    <xf numFmtId="2" fontId="0" fillId="0" borderId="0" xfId="7" applyNumberFormat="1" applyFont="1" applyFill="1" applyBorder="1" applyAlignment="1" applyProtection="1">
      <alignment horizontal="center" vertical="top"/>
      <protection hidden="1"/>
    </xf>
    <xf numFmtId="0" fontId="28" fillId="0" borderId="0" xfId="0" applyFont="1" applyAlignment="1" applyProtection="1">
      <alignment horizontal="left" vertical="top"/>
      <protection hidden="1"/>
    </xf>
    <xf numFmtId="2" fontId="28" fillId="0" borderId="0" xfId="0" applyNumberFormat="1" applyFont="1" applyAlignment="1" applyProtection="1">
      <alignment horizontal="left" vertical="top"/>
      <protection hidden="1"/>
    </xf>
    <xf numFmtId="0" fontId="28" fillId="0" borderId="0" xfId="0" applyFont="1" applyAlignment="1" applyProtection="1">
      <alignment vertical="top"/>
      <protection hidden="1"/>
    </xf>
    <xf numFmtId="0" fontId="32" fillId="0" borderId="0" xfId="0" applyFont="1" applyAlignment="1" applyProtection="1">
      <alignment horizontal="left" vertical="top"/>
      <protection hidden="1"/>
    </xf>
    <xf numFmtId="2" fontId="32" fillId="0" borderId="0" xfId="0" applyNumberFormat="1" applyFont="1" applyAlignment="1" applyProtection="1">
      <alignment horizontal="left" vertical="top"/>
      <protection hidden="1"/>
    </xf>
    <xf numFmtId="0" fontId="28" fillId="0" borderId="0" xfId="32" applyFont="1" applyAlignment="1" applyProtection="1">
      <alignment vertical="top"/>
      <protection hidden="1"/>
    </xf>
    <xf numFmtId="2" fontId="28" fillId="0" borderId="0" xfId="32" applyNumberFormat="1" applyFont="1" applyAlignment="1" applyProtection="1">
      <alignment vertical="top"/>
      <protection hidden="1"/>
    </xf>
    <xf numFmtId="0" fontId="32" fillId="0" borderId="0" xfId="32" applyFont="1" applyAlignment="1" applyProtection="1">
      <alignment vertical="top"/>
      <protection hidden="1"/>
    </xf>
    <xf numFmtId="2" fontId="32" fillId="0" borderId="0" xfId="32" applyNumberFormat="1" applyFont="1" applyAlignment="1" applyProtection="1">
      <alignment vertical="top"/>
      <protection hidden="1"/>
    </xf>
    <xf numFmtId="0" fontId="32" fillId="0" borderId="0" xfId="0" applyFont="1" applyAlignment="1" applyProtection="1">
      <alignment horizontal="justify" vertical="top" wrapText="1"/>
      <protection hidden="1"/>
    </xf>
    <xf numFmtId="2" fontId="28" fillId="0" borderId="0" xfId="0" applyNumberFormat="1" applyFont="1" applyAlignment="1" applyProtection="1">
      <alignment horizontal="center" vertical="top"/>
      <protection hidden="1"/>
    </xf>
    <xf numFmtId="0" fontId="28" fillId="0" borderId="0" xfId="0" applyFont="1" applyAlignment="1" applyProtection="1">
      <alignment vertical="top" wrapText="1"/>
      <protection hidden="1"/>
    </xf>
    <xf numFmtId="0" fontId="32" fillId="0" borderId="0" xfId="36" applyNumberFormat="1" applyFont="1" applyFill="1" applyBorder="1" applyAlignment="1" applyProtection="1">
      <alignment horizontal="center" vertical="top" wrapText="1"/>
      <protection hidden="1"/>
    </xf>
    <xf numFmtId="2" fontId="32" fillId="0" borderId="0" xfId="36" applyNumberFormat="1" applyFont="1" applyFill="1" applyBorder="1" applyAlignment="1" applyProtection="1">
      <alignment horizontal="right" vertical="top" wrapText="1"/>
      <protection hidden="1"/>
    </xf>
    <xf numFmtId="2" fontId="32" fillId="0" borderId="0" xfId="0" applyNumberFormat="1" applyFont="1" applyAlignment="1" applyProtection="1">
      <alignment vertical="top" wrapText="1"/>
      <protection hidden="1"/>
    </xf>
    <xf numFmtId="2" fontId="32" fillId="0" borderId="0" xfId="0" applyNumberFormat="1" applyFont="1" applyAlignment="1" applyProtection="1">
      <alignment vertical="top"/>
      <protection hidden="1"/>
    </xf>
    <xf numFmtId="0" fontId="0" fillId="0" borderId="0" xfId="0" applyAlignment="1" applyProtection="1">
      <alignment horizontal="right" vertical="top"/>
      <protection hidden="1"/>
    </xf>
    <xf numFmtId="2" fontId="32" fillId="0" borderId="0" xfId="36" applyNumberFormat="1" applyFont="1" applyFill="1" applyBorder="1" applyAlignment="1" applyProtection="1">
      <alignment horizontal="center" vertical="top" wrapText="1"/>
      <protection hidden="1"/>
    </xf>
    <xf numFmtId="168" fontId="32" fillId="0" borderId="0" xfId="0" applyNumberFormat="1" applyFont="1" applyAlignment="1" applyProtection="1">
      <alignment vertical="top" wrapText="1"/>
      <protection hidden="1"/>
    </xf>
    <xf numFmtId="167" fontId="32" fillId="0" borderId="0" xfId="0" applyNumberFormat="1" applyFont="1" applyAlignment="1" applyProtection="1">
      <alignment vertical="top" wrapText="1"/>
      <protection hidden="1"/>
    </xf>
    <xf numFmtId="2" fontId="32" fillId="0" borderId="0" xfId="7" applyNumberFormat="1" applyFont="1" applyFill="1" applyBorder="1" applyAlignment="1" applyProtection="1">
      <alignment vertical="top" wrapText="1"/>
      <protection hidden="1"/>
    </xf>
    <xf numFmtId="2" fontId="32" fillId="0" borderId="0" xfId="36" applyNumberFormat="1" applyFont="1" applyFill="1" applyBorder="1" applyAlignment="1" applyProtection="1">
      <alignment vertical="top" wrapText="1"/>
      <protection hidden="1"/>
    </xf>
    <xf numFmtId="2" fontId="32" fillId="0" borderId="0" xfId="36" applyNumberFormat="1" applyFont="1" applyFill="1" applyBorder="1" applyAlignment="1" applyProtection="1">
      <alignment horizontal="right" vertical="top"/>
      <protection hidden="1"/>
    </xf>
    <xf numFmtId="165" fontId="68" fillId="16" borderId="12" xfId="0" applyNumberFormat="1" applyFont="1" applyFill="1" applyBorder="1" applyAlignment="1" applyProtection="1">
      <alignment horizontal="center" vertical="top" wrapText="1"/>
      <protection hidden="1"/>
    </xf>
    <xf numFmtId="165" fontId="68" fillId="16" borderId="15" xfId="0" applyNumberFormat="1" applyFont="1" applyFill="1" applyBorder="1" applyAlignment="1" applyProtection="1">
      <alignment horizontal="center" vertical="top" wrapText="1"/>
      <protection hidden="1"/>
    </xf>
    <xf numFmtId="0" fontId="69" fillId="0" borderId="0" xfId="36" applyNumberFormat="1" applyFont="1" applyFill="1" applyBorder="1" applyAlignment="1" applyProtection="1">
      <alignment horizontal="center" vertical="top"/>
      <protection hidden="1"/>
    </xf>
    <xf numFmtId="0" fontId="63" fillId="0" borderId="0" xfId="0" applyFont="1" applyAlignment="1" applyProtection="1">
      <alignment horizontal="center" vertical="top"/>
      <protection hidden="1"/>
    </xf>
    <xf numFmtId="0" fontId="63" fillId="0" borderId="0" xfId="0" applyFont="1" applyAlignment="1" applyProtection="1">
      <alignment horizontal="justify" vertical="top" wrapText="1"/>
      <protection hidden="1"/>
    </xf>
    <xf numFmtId="0" fontId="63" fillId="0" borderId="0" xfId="0" applyFont="1" applyAlignment="1" applyProtection="1">
      <alignment vertical="top" wrapText="1"/>
      <protection hidden="1"/>
    </xf>
    <xf numFmtId="2" fontId="63" fillId="0" borderId="0" xfId="0" applyNumberFormat="1" applyFont="1" applyAlignment="1" applyProtection="1">
      <alignment vertical="top" wrapText="1"/>
      <protection hidden="1"/>
    </xf>
    <xf numFmtId="0" fontId="63" fillId="0" borderId="0" xfId="0" applyFont="1" applyAlignment="1" applyProtection="1">
      <alignment horizontal="justify" vertical="top"/>
      <protection hidden="1"/>
    </xf>
    <xf numFmtId="14" fontId="63" fillId="0" borderId="0" xfId="0" applyNumberFormat="1" applyFont="1" applyAlignment="1" applyProtection="1">
      <alignment horizontal="left" vertical="top"/>
      <protection hidden="1"/>
    </xf>
    <xf numFmtId="2" fontId="63" fillId="0" borderId="0" xfId="0" applyNumberFormat="1" applyFont="1" applyAlignment="1" applyProtection="1">
      <alignment horizontal="right" vertical="top"/>
      <protection hidden="1"/>
    </xf>
    <xf numFmtId="0" fontId="63" fillId="0" borderId="0" xfId="0" applyFont="1" applyAlignment="1" applyProtection="1">
      <alignment vertical="top"/>
      <protection hidden="1"/>
    </xf>
    <xf numFmtId="0" fontId="67" fillId="0" borderId="0" xfId="0" applyFont="1" applyAlignment="1" applyProtection="1">
      <alignment horizontal="center" vertical="top"/>
      <protection hidden="1"/>
    </xf>
    <xf numFmtId="0" fontId="67" fillId="0" borderId="0" xfId="0" applyFont="1" applyAlignment="1" applyProtection="1">
      <alignment horizontal="justify" vertical="top"/>
      <protection hidden="1"/>
    </xf>
    <xf numFmtId="0" fontId="67" fillId="0" borderId="0" xfId="0" applyFont="1" applyAlignment="1" applyProtection="1">
      <alignment vertical="top"/>
      <protection hidden="1"/>
    </xf>
    <xf numFmtId="39" fontId="63" fillId="0" borderId="12" xfId="7" applyNumberFormat="1" applyFont="1" applyFill="1" applyBorder="1" applyAlignment="1" applyProtection="1">
      <alignment horizontal="right" vertical="top" wrapText="1"/>
      <protection locked="0" hidden="1"/>
    </xf>
    <xf numFmtId="2" fontId="63" fillId="0" borderId="12" xfId="0" applyNumberFormat="1" applyFont="1" applyBorder="1" applyAlignment="1" applyProtection="1">
      <alignment horizontal="center" vertical="top"/>
      <protection hidden="1"/>
    </xf>
    <xf numFmtId="0" fontId="63" fillId="0" borderId="12" xfId="0" applyFont="1" applyBorder="1" applyAlignment="1" applyProtection="1">
      <alignment horizontal="center" vertical="top"/>
      <protection hidden="1"/>
    </xf>
    <xf numFmtId="0" fontId="41" fillId="0" borderId="4" xfId="0" applyFont="1" applyBorder="1" applyAlignment="1" applyProtection="1">
      <alignment vertical="top"/>
      <protection hidden="1"/>
    </xf>
    <xf numFmtId="0" fontId="72" fillId="0" borderId="0" xfId="31" applyFont="1" applyAlignment="1" applyProtection="1">
      <alignment vertical="center"/>
      <protection hidden="1"/>
    </xf>
    <xf numFmtId="1" fontId="61" fillId="12" borderId="0" xfId="0" applyNumberFormat="1" applyFont="1" applyFill="1" applyAlignment="1" applyProtection="1">
      <alignment vertical="top"/>
      <protection hidden="1"/>
    </xf>
    <xf numFmtId="1" fontId="62" fillId="12" borderId="0" xfId="0" applyNumberFormat="1" applyFont="1" applyFill="1" applyAlignment="1" applyProtection="1">
      <alignment vertical="top"/>
      <protection hidden="1"/>
    </xf>
    <xf numFmtId="1" fontId="42" fillId="12" borderId="0" xfId="0" applyNumberFormat="1" applyFont="1" applyFill="1" applyAlignment="1" applyProtection="1">
      <alignment vertical="top"/>
      <protection hidden="1"/>
    </xf>
    <xf numFmtId="1" fontId="61" fillId="12" borderId="0" xfId="0" applyNumberFormat="1" applyFont="1" applyFill="1" applyAlignment="1" applyProtection="1">
      <alignment horizontal="center" vertical="top"/>
      <protection hidden="1"/>
    </xf>
    <xf numFmtId="1" fontId="42" fillId="12" borderId="0" xfId="0" applyNumberFormat="1" applyFont="1" applyFill="1" applyAlignment="1" applyProtection="1">
      <alignment horizontal="center" vertical="top"/>
      <protection hidden="1"/>
    </xf>
    <xf numFmtId="0" fontId="63" fillId="17" borderId="12" xfId="0" applyFont="1" applyFill="1" applyBorder="1" applyAlignment="1" applyProtection="1">
      <alignment horizontal="center" vertical="top"/>
      <protection hidden="1"/>
    </xf>
    <xf numFmtId="2" fontId="63" fillId="17" borderId="12" xfId="0" applyNumberFormat="1" applyFont="1" applyFill="1" applyBorder="1" applyAlignment="1" applyProtection="1">
      <alignment horizontal="center" vertical="top"/>
      <protection hidden="1"/>
    </xf>
    <xf numFmtId="0" fontId="63" fillId="17" borderId="12" xfId="0" applyFont="1" applyFill="1" applyBorder="1" applyAlignment="1" applyProtection="1">
      <alignment vertical="top"/>
      <protection hidden="1"/>
    </xf>
    <xf numFmtId="164" fontId="63" fillId="0" borderId="12" xfId="7" applyFont="1" applyBorder="1" applyAlignment="1" applyProtection="1">
      <alignment horizontal="right" vertical="top"/>
      <protection hidden="1"/>
    </xf>
    <xf numFmtId="39" fontId="65" fillId="16" borderId="12" xfId="7" applyNumberFormat="1" applyFont="1" applyFill="1" applyBorder="1" applyAlignment="1" applyProtection="1">
      <alignment horizontal="right" vertical="center" wrapText="1"/>
      <protection hidden="1"/>
    </xf>
    <xf numFmtId="0" fontId="71" fillId="16" borderId="12" xfId="36" applyFont="1" applyFill="1" applyBorder="1" applyAlignment="1" applyProtection="1">
      <alignment vertical="center" wrapText="1"/>
      <protection hidden="1"/>
    </xf>
    <xf numFmtId="0" fontId="65" fillId="16" borderId="12" xfId="0" applyFont="1" applyFill="1" applyBorder="1" applyAlignment="1" applyProtection="1">
      <alignment vertical="center" wrapText="1"/>
      <protection hidden="1"/>
    </xf>
    <xf numFmtId="2" fontId="65" fillId="16" borderId="12" xfId="0" applyNumberFormat="1" applyFont="1" applyFill="1" applyBorder="1" applyAlignment="1" applyProtection="1">
      <alignment vertical="center" wrapText="1"/>
      <protection hidden="1"/>
    </xf>
    <xf numFmtId="164" fontId="77" fillId="16" borderId="12" xfId="7" applyFont="1" applyFill="1" applyBorder="1" applyAlignment="1" applyProtection="1">
      <alignment horizontal="right" vertical="center"/>
      <protection hidden="1"/>
    </xf>
    <xf numFmtId="164" fontId="65" fillId="17" borderId="12" xfId="7" applyFont="1" applyFill="1" applyBorder="1" applyAlignment="1" applyProtection="1">
      <alignment horizontal="right" vertical="top"/>
      <protection hidden="1"/>
    </xf>
    <xf numFmtId="0" fontId="41" fillId="16" borderId="12" xfId="0" applyFont="1" applyFill="1" applyBorder="1" applyAlignment="1" applyProtection="1">
      <alignment horizontal="center" vertical="center" wrapText="1"/>
      <protection hidden="1"/>
    </xf>
    <xf numFmtId="0" fontId="41" fillId="16" borderId="12" xfId="0" applyFont="1" applyFill="1" applyBorder="1" applyAlignment="1" applyProtection="1">
      <alignment horizontal="center" vertical="center"/>
      <protection hidden="1"/>
    </xf>
    <xf numFmtId="2" fontId="41" fillId="16" borderId="12" xfId="0" applyNumberFormat="1" applyFont="1" applyFill="1" applyBorder="1" applyAlignment="1" applyProtection="1">
      <alignment horizontal="center" vertical="center" wrapText="1"/>
      <protection hidden="1"/>
    </xf>
    <xf numFmtId="0" fontId="17" fillId="12" borderId="0" xfId="0" applyFont="1" applyFill="1" applyAlignment="1" applyProtection="1">
      <alignment horizontal="center" vertical="center" wrapText="1"/>
      <protection hidden="1"/>
    </xf>
    <xf numFmtId="0" fontId="17" fillId="12" borderId="0" xfId="0" applyFont="1" applyFill="1" applyAlignment="1" applyProtection="1">
      <alignment horizontal="center" vertical="center"/>
      <protection hidden="1"/>
    </xf>
    <xf numFmtId="0" fontId="32" fillId="12" borderId="0" xfId="0" applyFont="1" applyFill="1" applyAlignment="1" applyProtection="1">
      <alignment horizontal="center" vertical="center"/>
      <protection hidden="1"/>
    </xf>
    <xf numFmtId="0" fontId="0" fillId="12" borderId="0" xfId="0" applyFill="1" applyAlignment="1" applyProtection="1">
      <alignment horizontal="center" vertical="center"/>
      <protection hidden="1"/>
    </xf>
    <xf numFmtId="0" fontId="8" fillId="0" borderId="4" xfId="0" applyFont="1" applyBorder="1" applyAlignment="1" applyProtection="1">
      <alignment horizontal="left" vertical="top"/>
      <protection hidden="1"/>
    </xf>
    <xf numFmtId="2" fontId="8" fillId="0" borderId="4" xfId="0" applyNumberFormat="1" applyFont="1" applyBorder="1" applyAlignment="1" applyProtection="1">
      <alignment horizontal="left" vertical="top"/>
      <protection hidden="1"/>
    </xf>
    <xf numFmtId="0" fontId="8" fillId="0" borderId="4" xfId="0" applyFont="1" applyBorder="1" applyAlignment="1" applyProtection="1">
      <alignment vertical="top"/>
      <protection hidden="1"/>
    </xf>
    <xf numFmtId="0" fontId="8" fillId="0" borderId="0" xfId="0" applyFont="1" applyAlignment="1" applyProtection="1">
      <alignment vertical="top"/>
      <protection hidden="1"/>
    </xf>
    <xf numFmtId="0" fontId="37" fillId="0" borderId="0" xfId="0" applyFont="1" applyAlignment="1" applyProtection="1">
      <alignment vertical="top"/>
      <protection hidden="1"/>
    </xf>
    <xf numFmtId="0" fontId="7" fillId="0" borderId="0" xfId="0" applyFont="1" applyAlignment="1" applyProtection="1">
      <alignment horizontal="center" vertical="top"/>
      <protection hidden="1"/>
    </xf>
    <xf numFmtId="0" fontId="7" fillId="5" borderId="0" xfId="0" applyFont="1" applyFill="1" applyAlignment="1" applyProtection="1">
      <alignment horizontal="left" vertical="top"/>
      <protection hidden="1"/>
    </xf>
    <xf numFmtId="0" fontId="7" fillId="5" borderId="0" xfId="0" applyFont="1" applyFill="1" applyAlignment="1" applyProtection="1">
      <alignment vertical="top"/>
      <protection hidden="1"/>
    </xf>
    <xf numFmtId="0" fontId="7" fillId="0" borderId="0" xfId="0" applyFont="1" applyAlignment="1" applyProtection="1">
      <alignment horizontal="left" vertical="top"/>
      <protection hidden="1"/>
    </xf>
    <xf numFmtId="2" fontId="7" fillId="0" borderId="0" xfId="0" applyNumberFormat="1" applyFont="1" applyAlignment="1" applyProtection="1">
      <alignment horizontal="left" vertical="top"/>
      <protection hidden="1"/>
    </xf>
    <xf numFmtId="1" fontId="7" fillId="5" borderId="0" xfId="0" applyNumberFormat="1" applyFont="1" applyFill="1" applyAlignment="1" applyProtection="1">
      <alignment vertical="top"/>
      <protection hidden="1"/>
    </xf>
    <xf numFmtId="2" fontId="7" fillId="0" borderId="0" xfId="0" applyNumberFormat="1" applyFont="1" applyAlignment="1" applyProtection="1">
      <alignment vertical="top"/>
      <protection hidden="1"/>
    </xf>
    <xf numFmtId="0" fontId="8" fillId="12" borderId="0" xfId="0" applyFont="1" applyFill="1" applyAlignment="1" applyProtection="1">
      <alignment horizontal="center" vertical="center" wrapText="1"/>
      <protection hidden="1"/>
    </xf>
    <xf numFmtId="0" fontId="8" fillId="12" borderId="0" xfId="0" applyFont="1" applyFill="1" applyAlignment="1" applyProtection="1">
      <alignment horizontal="center" vertical="top" wrapText="1"/>
      <protection hidden="1"/>
    </xf>
    <xf numFmtId="0" fontId="8" fillId="12" borderId="0" xfId="0" applyFont="1" applyFill="1" applyAlignment="1" applyProtection="1">
      <alignment vertical="top"/>
      <protection hidden="1"/>
    </xf>
    <xf numFmtId="0" fontId="37" fillId="12" borderId="0" xfId="0" applyFont="1" applyFill="1" applyAlignment="1" applyProtection="1">
      <alignment vertical="top"/>
      <protection hidden="1"/>
    </xf>
    <xf numFmtId="0" fontId="7" fillId="12" borderId="0" xfId="0" applyFont="1" applyFill="1" applyAlignment="1" applyProtection="1">
      <alignment vertical="top"/>
      <protection hidden="1"/>
    </xf>
    <xf numFmtId="0" fontId="7" fillId="12" borderId="0" xfId="0" applyFont="1" applyFill="1" applyAlignment="1" applyProtection="1">
      <alignment horizontal="left" vertical="top"/>
      <protection hidden="1"/>
    </xf>
    <xf numFmtId="10" fontId="7" fillId="12" borderId="0" xfId="0" applyNumberFormat="1" applyFont="1" applyFill="1" applyAlignment="1" applyProtection="1">
      <alignment horizontal="center" vertical="top"/>
      <protection hidden="1"/>
    </xf>
    <xf numFmtId="0" fontId="43" fillId="6" borderId="0" xfId="0" applyFont="1" applyFill="1" applyAlignment="1" applyProtection="1">
      <alignment horizontal="center" vertical="top"/>
      <protection hidden="1"/>
    </xf>
    <xf numFmtId="10" fontId="7" fillId="0" borderId="0" xfId="0" applyNumberFormat="1" applyFont="1" applyAlignment="1" applyProtection="1">
      <alignment horizontal="center" vertical="top"/>
      <protection hidden="1"/>
    </xf>
    <xf numFmtId="1" fontId="7" fillId="0" borderId="0" xfId="0" applyNumberFormat="1" applyFont="1" applyAlignment="1" applyProtection="1">
      <alignment vertical="top"/>
      <protection hidden="1"/>
    </xf>
    <xf numFmtId="2" fontId="7" fillId="0" borderId="0" xfId="0" applyNumberFormat="1" applyFont="1" applyAlignment="1" applyProtection="1">
      <alignment horizontal="center" vertical="top"/>
      <protection hidden="1"/>
    </xf>
    <xf numFmtId="0" fontId="8" fillId="0" borderId="0" xfId="32" applyFont="1" applyAlignment="1" applyProtection="1">
      <alignment vertical="top"/>
      <protection hidden="1"/>
    </xf>
    <xf numFmtId="2" fontId="8" fillId="0" borderId="0" xfId="32" applyNumberFormat="1" applyFont="1" applyAlignment="1" applyProtection="1">
      <alignment vertical="top"/>
      <protection hidden="1"/>
    </xf>
    <xf numFmtId="0" fontId="8" fillId="0" borderId="0" xfId="0" applyFont="1" applyAlignment="1" applyProtection="1">
      <alignment horizontal="justify" vertical="top" wrapText="1"/>
      <protection hidden="1"/>
    </xf>
    <xf numFmtId="0" fontId="7" fillId="0" borderId="0" xfId="32" applyFont="1" applyAlignment="1" applyProtection="1">
      <alignment horizontal="left" vertical="center" indent="1"/>
      <protection hidden="1"/>
    </xf>
    <xf numFmtId="0" fontId="8" fillId="0" borderId="0" xfId="0" applyFont="1" applyAlignment="1" applyProtection="1">
      <alignment horizontal="left" vertical="top"/>
      <protection hidden="1"/>
    </xf>
    <xf numFmtId="10" fontId="8" fillId="0" borderId="0" xfId="0" applyNumberFormat="1" applyFont="1" applyAlignment="1" applyProtection="1">
      <alignment horizontal="center" vertical="top"/>
      <protection hidden="1"/>
    </xf>
    <xf numFmtId="0" fontId="8" fillId="0" borderId="0" xfId="32" applyFont="1" applyAlignment="1" applyProtection="1">
      <alignment horizontal="center" vertical="top"/>
      <protection hidden="1"/>
    </xf>
    <xf numFmtId="0" fontId="7" fillId="0" borderId="0" xfId="32" applyFont="1" applyAlignment="1" applyProtection="1">
      <alignment horizontal="center" vertical="top"/>
      <protection hidden="1"/>
    </xf>
    <xf numFmtId="2" fontId="8" fillId="0" borderId="0" xfId="0" applyNumberFormat="1" applyFont="1" applyAlignment="1" applyProtection="1">
      <alignment horizontal="center" vertical="top"/>
      <protection hidden="1"/>
    </xf>
    <xf numFmtId="179" fontId="7" fillId="0" borderId="0" xfId="0" applyNumberFormat="1" applyFont="1" applyAlignment="1" applyProtection="1">
      <alignment horizontal="center" vertical="top"/>
      <protection hidden="1"/>
    </xf>
    <xf numFmtId="0" fontId="7" fillId="0" borderId="0" xfId="32" applyFont="1" applyAlignment="1" applyProtection="1">
      <alignment horizontal="justify" vertical="top"/>
      <protection hidden="1"/>
    </xf>
    <xf numFmtId="0" fontId="7" fillId="0" borderId="0" xfId="32" applyFont="1" applyAlignment="1" applyProtection="1">
      <alignment vertical="top"/>
      <protection hidden="1"/>
    </xf>
    <xf numFmtId="2" fontId="7" fillId="0" borderId="0" xfId="32" applyNumberFormat="1" applyFont="1" applyAlignment="1" applyProtection="1">
      <alignment vertical="top"/>
      <protection hidden="1"/>
    </xf>
    <xf numFmtId="15" fontId="7" fillId="0" borderId="0" xfId="0" applyNumberFormat="1" applyFont="1" applyAlignment="1" applyProtection="1">
      <alignment vertical="top"/>
      <protection hidden="1"/>
    </xf>
    <xf numFmtId="0" fontId="8" fillId="0" borderId="0" xfId="0" applyFont="1" applyAlignment="1" applyProtection="1">
      <alignment vertical="top" wrapText="1"/>
      <protection hidden="1"/>
    </xf>
    <xf numFmtId="0" fontId="37" fillId="0" borderId="0" xfId="0" applyFont="1" applyAlignment="1" applyProtection="1">
      <alignment vertical="top" wrapText="1"/>
      <protection hidden="1"/>
    </xf>
    <xf numFmtId="0" fontId="8" fillId="0" borderId="0" xfId="0" applyFont="1" applyAlignment="1" applyProtection="1">
      <alignment horizontal="center" vertical="top" wrapText="1"/>
      <protection hidden="1"/>
    </xf>
    <xf numFmtId="0" fontId="43" fillId="0" borderId="0" xfId="0" applyFont="1" applyAlignment="1" applyProtection="1">
      <alignment horizontal="center" vertical="top"/>
      <protection hidden="1"/>
    </xf>
    <xf numFmtId="0" fontId="8" fillId="0" borderId="0" xfId="0" applyFont="1" applyAlignment="1" applyProtection="1">
      <alignment horizontal="center" vertical="top"/>
      <protection hidden="1"/>
    </xf>
    <xf numFmtId="0" fontId="7" fillId="0" borderId="4" xfId="0" applyFont="1" applyBorder="1" applyAlignment="1" applyProtection="1">
      <alignment horizontal="center" vertical="top"/>
      <protection hidden="1"/>
    </xf>
    <xf numFmtId="0" fontId="7" fillId="0" borderId="4" xfId="0" applyFont="1" applyBorder="1" applyAlignment="1" applyProtection="1">
      <alignment horizontal="justify" vertical="top"/>
      <protection hidden="1"/>
    </xf>
    <xf numFmtId="0" fontId="8" fillId="16" borderId="12" xfId="0" applyFont="1" applyFill="1" applyBorder="1" applyAlignment="1" applyProtection="1">
      <alignment horizontal="center" vertical="center" wrapText="1"/>
      <protection hidden="1"/>
    </xf>
    <xf numFmtId="0" fontId="8" fillId="16" borderId="12" xfId="0" applyFont="1" applyFill="1" applyBorder="1" applyAlignment="1" applyProtection="1">
      <alignment horizontal="center" vertical="center"/>
      <protection hidden="1"/>
    </xf>
    <xf numFmtId="2" fontId="8" fillId="16" borderId="12" xfId="0" applyNumberFormat="1" applyFont="1" applyFill="1" applyBorder="1" applyAlignment="1" applyProtection="1">
      <alignment horizontal="center" vertical="center" wrapText="1"/>
      <protection hidden="1"/>
    </xf>
    <xf numFmtId="0" fontId="8" fillId="12" borderId="0" xfId="0" applyFont="1" applyFill="1" applyAlignment="1" applyProtection="1">
      <alignment horizontal="center" vertical="center"/>
      <protection hidden="1"/>
    </xf>
    <xf numFmtId="0" fontId="37" fillId="12" borderId="0" xfId="0" applyFont="1" applyFill="1" applyAlignment="1" applyProtection="1">
      <alignment horizontal="center" vertical="center"/>
      <protection hidden="1"/>
    </xf>
    <xf numFmtId="0" fontId="7" fillId="12" borderId="0" xfId="0" applyFont="1" applyFill="1" applyAlignment="1" applyProtection="1">
      <alignment horizontal="center" vertical="center"/>
      <protection hidden="1"/>
    </xf>
    <xf numFmtId="1" fontId="60" fillId="12" borderId="0" xfId="0" applyNumberFormat="1" applyFont="1" applyFill="1" applyAlignment="1" applyProtection="1">
      <alignment vertical="top"/>
      <protection hidden="1"/>
    </xf>
    <xf numFmtId="1" fontId="83" fillId="12" borderId="0" xfId="0" applyNumberFormat="1" applyFont="1" applyFill="1" applyAlignment="1" applyProtection="1">
      <alignment vertical="top"/>
      <protection hidden="1"/>
    </xf>
    <xf numFmtId="1" fontId="84" fillId="12" borderId="0" xfId="0" applyNumberFormat="1" applyFont="1" applyFill="1" applyAlignment="1" applyProtection="1">
      <alignment vertical="top"/>
      <protection hidden="1"/>
    </xf>
    <xf numFmtId="1" fontId="60" fillId="12" borderId="0" xfId="0" applyNumberFormat="1" applyFont="1" applyFill="1" applyAlignment="1" applyProtection="1">
      <alignment horizontal="center" vertical="top"/>
      <protection hidden="1"/>
    </xf>
    <xf numFmtId="1" fontId="84" fillId="12" borderId="0" xfId="0" applyNumberFormat="1" applyFont="1" applyFill="1" applyAlignment="1" applyProtection="1">
      <alignment horizontal="center" vertical="top"/>
      <protection hidden="1"/>
    </xf>
    <xf numFmtId="0" fontId="8" fillId="13" borderId="12" xfId="0" applyFont="1" applyFill="1" applyBorder="1" applyAlignment="1" applyProtection="1">
      <alignment horizontal="center" vertical="top"/>
      <protection hidden="1"/>
    </xf>
    <xf numFmtId="2" fontId="8" fillId="13" borderId="12" xfId="0" applyNumberFormat="1" applyFont="1" applyFill="1" applyBorder="1" applyAlignment="1" applyProtection="1">
      <alignment horizontal="center" vertical="top"/>
      <protection hidden="1"/>
    </xf>
    <xf numFmtId="0" fontId="8" fillId="13" borderId="12" xfId="0" applyFont="1" applyFill="1" applyBorder="1" applyAlignment="1" applyProtection="1">
      <alignment vertical="top"/>
      <protection hidden="1"/>
    </xf>
    <xf numFmtId="0" fontId="7" fillId="13" borderId="0" xfId="0" applyFont="1" applyFill="1" applyAlignment="1" applyProtection="1">
      <alignment vertical="top"/>
      <protection hidden="1"/>
    </xf>
    <xf numFmtId="0" fontId="8" fillId="13" borderId="0" xfId="0" applyFont="1" applyFill="1" applyAlignment="1" applyProtection="1">
      <alignment vertical="top"/>
      <protection hidden="1"/>
    </xf>
    <xf numFmtId="0" fontId="37" fillId="13" borderId="0" xfId="0" applyFont="1" applyFill="1" applyAlignment="1" applyProtection="1">
      <alignment vertical="top"/>
      <protection hidden="1"/>
    </xf>
    <xf numFmtId="0" fontId="8" fillId="13" borderId="0" xfId="0" applyFont="1" applyFill="1" applyAlignment="1" applyProtection="1">
      <alignment horizontal="center" vertical="top"/>
      <protection hidden="1"/>
    </xf>
    <xf numFmtId="0" fontId="7" fillId="13" borderId="0" xfId="0" applyFont="1" applyFill="1" applyAlignment="1" applyProtection="1">
      <alignment horizontal="center" vertical="top"/>
      <protection hidden="1"/>
    </xf>
    <xf numFmtId="0" fontId="7" fillId="0" borderId="12" xfId="0" applyFont="1" applyBorder="1" applyAlignment="1" applyProtection="1">
      <alignment horizontal="center" vertical="top"/>
      <protection hidden="1"/>
    </xf>
    <xf numFmtId="164" fontId="7" fillId="0" borderId="12" xfId="7" applyFont="1" applyBorder="1" applyAlignment="1" applyProtection="1">
      <alignment horizontal="left" vertical="top"/>
      <protection hidden="1"/>
    </xf>
    <xf numFmtId="0" fontId="7" fillId="17" borderId="12" xfId="0" applyFont="1" applyFill="1" applyBorder="1" applyAlignment="1" applyProtection="1">
      <alignment horizontal="center" vertical="top"/>
      <protection hidden="1"/>
    </xf>
    <xf numFmtId="2" fontId="7" fillId="17" borderId="12" xfId="0" applyNumberFormat="1" applyFont="1" applyFill="1" applyBorder="1" applyAlignment="1" applyProtection="1">
      <alignment horizontal="center" vertical="top"/>
      <protection hidden="1"/>
    </xf>
    <xf numFmtId="2" fontId="7" fillId="0" borderId="12" xfId="0" applyNumberFormat="1" applyFont="1" applyBorder="1" applyAlignment="1" applyProtection="1">
      <alignment horizontal="center" vertical="top"/>
      <protection hidden="1"/>
    </xf>
    <xf numFmtId="43" fontId="7" fillId="0" borderId="0" xfId="0" applyNumberFormat="1" applyFont="1" applyAlignment="1" applyProtection="1">
      <alignment horizontal="center" vertical="top"/>
      <protection hidden="1"/>
    </xf>
    <xf numFmtId="0" fontId="8" fillId="16" borderId="12" xfId="0" applyFont="1" applyFill="1" applyBorder="1" applyAlignment="1" applyProtection="1">
      <alignment vertical="center" wrapText="1"/>
      <protection hidden="1"/>
    </xf>
    <xf numFmtId="2" fontId="7" fillId="9" borderId="0" xfId="0" applyNumberFormat="1" applyFont="1" applyFill="1" applyAlignment="1" applyProtection="1">
      <alignment vertical="top"/>
      <protection hidden="1"/>
    </xf>
    <xf numFmtId="43" fontId="7" fillId="9" borderId="0" xfId="0" applyNumberFormat="1" applyFont="1" applyFill="1" applyAlignment="1" applyProtection="1">
      <alignment vertical="top"/>
      <protection hidden="1"/>
    </xf>
    <xf numFmtId="0" fontId="7" fillId="9" borderId="0" xfId="0" applyFont="1" applyFill="1" applyAlignment="1" applyProtection="1">
      <alignment vertical="top"/>
      <protection hidden="1"/>
    </xf>
    <xf numFmtId="0" fontId="7" fillId="9" borderId="0" xfId="0" applyFont="1" applyFill="1" applyAlignment="1" applyProtection="1">
      <alignment horizontal="center" vertical="top"/>
      <protection hidden="1"/>
    </xf>
    <xf numFmtId="15" fontId="7" fillId="9" borderId="0" xfId="0" applyNumberFormat="1" applyFont="1" applyFill="1" applyAlignment="1" applyProtection="1">
      <alignment vertical="top"/>
      <protection hidden="1"/>
    </xf>
    <xf numFmtId="0" fontId="37" fillId="9" borderId="0" xfId="0" applyFont="1" applyFill="1" applyAlignment="1" applyProtection="1">
      <alignment vertical="top"/>
      <protection hidden="1"/>
    </xf>
    <xf numFmtId="0" fontId="90" fillId="0" borderId="0" xfId="36" applyNumberFormat="1" applyFont="1" applyFill="1" applyBorder="1" applyAlignment="1" applyProtection="1">
      <alignment horizontal="center" vertical="top"/>
      <protection hidden="1"/>
    </xf>
    <xf numFmtId="0" fontId="7" fillId="0" borderId="0" xfId="36" applyNumberFormat="1" applyFont="1" applyFill="1" applyBorder="1" applyAlignment="1" applyProtection="1">
      <alignment horizontal="left" vertical="top" wrapText="1"/>
      <protection hidden="1"/>
    </xf>
    <xf numFmtId="0" fontId="7" fillId="0" borderId="0" xfId="0" applyFont="1" applyAlignment="1" applyProtection="1">
      <alignment horizontal="justify" vertical="top" wrapText="1"/>
      <protection hidden="1"/>
    </xf>
    <xf numFmtId="0" fontId="7" fillId="0" borderId="0" xfId="0" applyFont="1" applyAlignment="1" applyProtection="1">
      <alignment vertical="top" wrapText="1"/>
      <protection hidden="1"/>
    </xf>
    <xf numFmtId="2" fontId="7" fillId="0" borderId="0" xfId="0" applyNumberFormat="1" applyFont="1" applyAlignment="1" applyProtection="1">
      <alignment vertical="top" wrapText="1"/>
      <protection hidden="1"/>
    </xf>
    <xf numFmtId="14" fontId="7" fillId="0" borderId="0" xfId="0" applyNumberFormat="1" applyFont="1" applyAlignment="1" applyProtection="1">
      <alignment horizontal="left" vertical="top"/>
      <protection hidden="1"/>
    </xf>
    <xf numFmtId="2" fontId="7" fillId="0" borderId="0" xfId="0" applyNumberFormat="1" applyFont="1" applyAlignment="1" applyProtection="1">
      <alignment horizontal="right" vertical="top"/>
      <protection hidden="1"/>
    </xf>
    <xf numFmtId="0" fontId="37" fillId="0" borderId="0" xfId="0" applyFont="1" applyAlignment="1" applyProtection="1">
      <alignment horizontal="center" vertical="top"/>
      <protection hidden="1"/>
    </xf>
    <xf numFmtId="0" fontId="37" fillId="0" borderId="0" xfId="0" applyFont="1" applyAlignment="1" applyProtection="1">
      <alignment horizontal="justify" vertical="top"/>
      <protection hidden="1"/>
    </xf>
    <xf numFmtId="2" fontId="37" fillId="0" borderId="0" xfId="0" applyNumberFormat="1" applyFont="1" applyAlignment="1" applyProtection="1">
      <alignment horizontal="center" vertical="top"/>
      <protection hidden="1"/>
    </xf>
    <xf numFmtId="2" fontId="7" fillId="0" borderId="0" xfId="7" applyNumberFormat="1" applyFont="1" applyFill="1" applyBorder="1" applyAlignment="1" applyProtection="1">
      <alignment horizontal="center" vertical="top"/>
      <protection hidden="1"/>
    </xf>
    <xf numFmtId="0" fontId="43" fillId="0" borderId="0" xfId="0" applyFont="1" applyAlignment="1" applyProtection="1">
      <alignment horizontal="left" vertical="top"/>
      <protection hidden="1"/>
    </xf>
    <xf numFmtId="2" fontId="43" fillId="0" borderId="0" xfId="0" applyNumberFormat="1" applyFont="1" applyAlignment="1" applyProtection="1">
      <alignment horizontal="left" vertical="top"/>
      <protection hidden="1"/>
    </xf>
    <xf numFmtId="0" fontId="43" fillId="0" borderId="0" xfId="0" applyFont="1" applyAlignment="1" applyProtection="1">
      <alignment vertical="top"/>
      <protection hidden="1"/>
    </xf>
    <xf numFmtId="0" fontId="37" fillId="0" borderId="0" xfId="0" applyFont="1" applyAlignment="1" applyProtection="1">
      <alignment horizontal="left" vertical="top"/>
      <protection hidden="1"/>
    </xf>
    <xf numFmtId="2" fontId="37" fillId="0" borderId="0" xfId="0" applyNumberFormat="1" applyFont="1" applyAlignment="1" applyProtection="1">
      <alignment horizontal="left" vertical="top"/>
      <protection hidden="1"/>
    </xf>
    <xf numFmtId="0" fontId="43" fillId="0" borderId="0" xfId="0" applyFont="1" applyAlignment="1" applyProtection="1">
      <alignment horizontal="center" vertical="top" wrapText="1"/>
      <protection hidden="1"/>
    </xf>
    <xf numFmtId="0" fontId="43" fillId="0" borderId="0" xfId="32" applyFont="1" applyAlignment="1" applyProtection="1">
      <alignment horizontal="center" vertical="top"/>
      <protection hidden="1"/>
    </xf>
    <xf numFmtId="0" fontId="37" fillId="0" borderId="0" xfId="32" applyFont="1" applyAlignment="1" applyProtection="1">
      <alignment horizontal="justify" vertical="top"/>
      <protection hidden="1"/>
    </xf>
    <xf numFmtId="0" fontId="43" fillId="0" borderId="0" xfId="32" applyFont="1" applyAlignment="1" applyProtection="1">
      <alignment vertical="top"/>
      <protection hidden="1"/>
    </xf>
    <xf numFmtId="2" fontId="43" fillId="0" borderId="0" xfId="32" applyNumberFormat="1" applyFont="1" applyAlignment="1" applyProtection="1">
      <alignment vertical="top"/>
      <protection hidden="1"/>
    </xf>
    <xf numFmtId="0" fontId="43" fillId="0" borderId="0" xfId="0" applyFont="1" applyAlignment="1" applyProtection="1">
      <alignment horizontal="justify" vertical="top" wrapText="1"/>
      <protection hidden="1"/>
    </xf>
    <xf numFmtId="0" fontId="37" fillId="0" borderId="0" xfId="32" applyFont="1" applyAlignment="1" applyProtection="1">
      <alignment vertical="top"/>
      <protection hidden="1"/>
    </xf>
    <xf numFmtId="0" fontId="37" fillId="0" borderId="0" xfId="32" applyFont="1" applyAlignment="1" applyProtection="1">
      <alignment horizontal="center" vertical="top"/>
      <protection hidden="1"/>
    </xf>
    <xf numFmtId="2" fontId="37" fillId="0" borderId="0" xfId="32" applyNumberFormat="1" applyFont="1" applyAlignment="1" applyProtection="1">
      <alignment vertical="top"/>
      <protection hidden="1"/>
    </xf>
    <xf numFmtId="0" fontId="37" fillId="0" borderId="0" xfId="0" applyFont="1" applyAlignment="1" applyProtection="1">
      <alignment horizontal="justify" vertical="top" wrapText="1"/>
      <protection hidden="1"/>
    </xf>
    <xf numFmtId="2" fontId="43" fillId="0" borderId="0" xfId="0" applyNumberFormat="1" applyFont="1" applyAlignment="1" applyProtection="1">
      <alignment horizontal="center" vertical="top"/>
      <protection hidden="1"/>
    </xf>
    <xf numFmtId="0" fontId="43" fillId="0" borderId="0" xfId="0" applyFont="1" applyAlignment="1" applyProtection="1">
      <alignment vertical="top" wrapText="1"/>
      <protection hidden="1"/>
    </xf>
    <xf numFmtId="0" fontId="43" fillId="0" borderId="0" xfId="0" applyFont="1" applyAlignment="1" applyProtection="1">
      <alignment horizontal="justify" vertical="top"/>
      <protection hidden="1"/>
    </xf>
    <xf numFmtId="165" fontId="43" fillId="0" borderId="0" xfId="36" applyNumberFormat="1" applyFont="1" applyFill="1" applyBorder="1" applyAlignment="1" applyProtection="1">
      <alignment horizontal="center" vertical="top" wrapText="1"/>
      <protection hidden="1"/>
    </xf>
    <xf numFmtId="0" fontId="43" fillId="0" borderId="0" xfId="36" applyFont="1" applyFill="1" applyBorder="1" applyAlignment="1" applyProtection="1">
      <alignment horizontal="justify" vertical="top"/>
      <protection hidden="1"/>
    </xf>
    <xf numFmtId="0" fontId="37" fillId="0" borderId="0" xfId="36" applyNumberFormat="1" applyFont="1" applyFill="1" applyBorder="1" applyAlignment="1" applyProtection="1">
      <alignment horizontal="center" vertical="top" wrapText="1"/>
      <protection hidden="1"/>
    </xf>
    <xf numFmtId="2" fontId="37" fillId="0" borderId="0" xfId="36" applyNumberFormat="1" applyFont="1" applyFill="1" applyBorder="1" applyAlignment="1" applyProtection="1">
      <alignment horizontal="right" vertical="top" wrapText="1"/>
      <protection hidden="1"/>
    </xf>
    <xf numFmtId="2" fontId="37" fillId="0" borderId="0" xfId="0" applyNumberFormat="1" applyFont="1" applyAlignment="1" applyProtection="1">
      <alignment vertical="top" wrapText="1"/>
      <protection hidden="1"/>
    </xf>
    <xf numFmtId="2" fontId="37" fillId="0" borderId="0" xfId="0" applyNumberFormat="1" applyFont="1" applyAlignment="1" applyProtection="1">
      <alignment vertical="top"/>
      <protection hidden="1"/>
    </xf>
    <xf numFmtId="0" fontId="7" fillId="0" borderId="0" xfId="0" applyFont="1" applyAlignment="1" applyProtection="1">
      <alignment horizontal="right" vertical="top"/>
      <protection hidden="1"/>
    </xf>
    <xf numFmtId="165" fontId="37" fillId="0" borderId="0" xfId="36" applyNumberFormat="1" applyFont="1" applyFill="1" applyBorder="1" applyAlignment="1" applyProtection="1">
      <alignment horizontal="center" vertical="top" wrapText="1"/>
      <protection hidden="1"/>
    </xf>
    <xf numFmtId="0" fontId="37" fillId="0" borderId="0" xfId="36" applyFont="1" applyFill="1" applyBorder="1" applyAlignment="1" applyProtection="1">
      <alignment horizontal="justify" vertical="top" wrapText="1"/>
      <protection hidden="1"/>
    </xf>
    <xf numFmtId="2" fontId="37" fillId="0" borderId="0" xfId="36" applyNumberFormat="1" applyFont="1" applyFill="1" applyBorder="1" applyAlignment="1" applyProtection="1">
      <alignment horizontal="center" vertical="top" wrapText="1"/>
      <protection hidden="1"/>
    </xf>
    <xf numFmtId="168" fontId="37" fillId="0" borderId="0" xfId="0" applyNumberFormat="1" applyFont="1" applyAlignment="1" applyProtection="1">
      <alignment vertical="top" wrapText="1"/>
      <protection hidden="1"/>
    </xf>
    <xf numFmtId="0" fontId="37" fillId="0" borderId="0" xfId="36" applyNumberFormat="1" applyFont="1" applyFill="1" applyBorder="1" applyAlignment="1" applyProtection="1">
      <alignment horizontal="justify" vertical="top"/>
      <protection hidden="1"/>
    </xf>
    <xf numFmtId="167" fontId="37" fillId="0" borderId="0" xfId="0" applyNumberFormat="1" applyFont="1" applyAlignment="1" applyProtection="1">
      <alignment vertical="top" wrapText="1"/>
      <protection hidden="1"/>
    </xf>
    <xf numFmtId="0" fontId="37" fillId="0" borderId="0" xfId="36" applyFont="1" applyFill="1" applyBorder="1" applyAlignment="1" applyProtection="1">
      <alignment horizontal="center" vertical="top" wrapText="1"/>
      <protection hidden="1"/>
    </xf>
    <xf numFmtId="2" fontId="37" fillId="0" borderId="0" xfId="7" applyNumberFormat="1" applyFont="1" applyFill="1" applyBorder="1" applyAlignment="1" applyProtection="1">
      <alignment vertical="top" wrapText="1"/>
      <protection hidden="1"/>
    </xf>
    <xf numFmtId="170" fontId="37" fillId="0" borderId="0" xfId="36" quotePrefix="1" applyNumberFormat="1" applyFont="1" applyFill="1" applyBorder="1" applyAlignment="1" applyProtection="1">
      <alignment horizontal="justify" vertical="top" wrapText="1"/>
      <protection hidden="1"/>
    </xf>
    <xf numFmtId="170" fontId="37" fillId="0" borderId="0" xfId="36" applyNumberFormat="1" applyFont="1" applyFill="1" applyBorder="1" applyAlignment="1" applyProtection="1">
      <alignment horizontal="justify" vertical="top" wrapText="1"/>
      <protection hidden="1"/>
    </xf>
    <xf numFmtId="0" fontId="43" fillId="0" borderId="0" xfId="36" applyFont="1" applyFill="1" applyBorder="1" applyAlignment="1" applyProtection="1">
      <alignment horizontal="justify" vertical="top" wrapText="1"/>
      <protection hidden="1"/>
    </xf>
    <xf numFmtId="165" fontId="37" fillId="0" borderId="0" xfId="36" applyNumberFormat="1" applyFont="1" applyFill="1" applyBorder="1" applyAlignment="1" applyProtection="1">
      <alignment horizontal="justify" vertical="top" wrapText="1"/>
      <protection hidden="1"/>
    </xf>
    <xf numFmtId="0" fontId="37" fillId="0" borderId="0" xfId="36" applyNumberFormat="1" applyFont="1" applyFill="1" applyBorder="1" applyAlignment="1" applyProtection="1">
      <alignment horizontal="justify" vertical="top" wrapText="1"/>
      <protection hidden="1"/>
    </xf>
    <xf numFmtId="2" fontId="37" fillId="0" borderId="0" xfId="36" applyNumberFormat="1" applyFont="1" applyFill="1" applyBorder="1" applyAlignment="1" applyProtection="1">
      <alignment vertical="top" wrapText="1"/>
      <protection hidden="1"/>
    </xf>
    <xf numFmtId="3" fontId="37" fillId="0" borderId="0" xfId="36" applyNumberFormat="1" applyFont="1" applyFill="1" applyBorder="1" applyAlignment="1" applyProtection="1">
      <alignment horizontal="justify" vertical="top" wrapText="1"/>
      <protection hidden="1"/>
    </xf>
    <xf numFmtId="0" fontId="43" fillId="0" borderId="0" xfId="36" applyFont="1" applyFill="1" applyBorder="1" applyAlignment="1" applyProtection="1">
      <alignment horizontal="center" vertical="top" wrapText="1"/>
      <protection hidden="1"/>
    </xf>
    <xf numFmtId="0" fontId="37" fillId="0" borderId="0" xfId="36" applyNumberFormat="1" applyFont="1" applyFill="1" applyBorder="1" applyAlignment="1" applyProtection="1">
      <alignment horizontal="center" vertical="top"/>
      <protection hidden="1"/>
    </xf>
    <xf numFmtId="2" fontId="37" fillId="0" borderId="0" xfId="36" applyNumberFormat="1" applyFont="1" applyFill="1" applyBorder="1" applyAlignment="1" applyProtection="1">
      <alignment horizontal="right" vertical="top"/>
      <protection hidden="1"/>
    </xf>
    <xf numFmtId="2" fontId="8" fillId="9" borderId="0" xfId="0" applyNumberFormat="1" applyFont="1" applyFill="1" applyAlignment="1" applyProtection="1">
      <alignment horizontal="center" vertical="top"/>
      <protection hidden="1"/>
    </xf>
    <xf numFmtId="2" fontId="8" fillId="9" borderId="0" xfId="0" applyNumberFormat="1" applyFont="1" applyFill="1" applyAlignment="1" applyProtection="1">
      <alignment horizontal="left" vertical="top"/>
      <protection hidden="1"/>
    </xf>
    <xf numFmtId="2" fontId="37" fillId="9" borderId="0" xfId="0" applyNumberFormat="1" applyFont="1" applyFill="1" applyAlignment="1" applyProtection="1">
      <alignment vertical="top"/>
      <protection hidden="1"/>
    </xf>
    <xf numFmtId="43" fontId="77" fillId="20" borderId="3" xfId="49" applyNumberFormat="1" applyFont="1" applyFill="1" applyBorder="1" applyAlignment="1" applyProtection="1">
      <alignment vertical="center"/>
      <protection hidden="1"/>
    </xf>
    <xf numFmtId="0" fontId="65" fillId="20" borderId="3" xfId="49" applyFont="1" applyFill="1" applyBorder="1" applyAlignment="1" applyProtection="1">
      <alignment horizontal="right" vertical="center"/>
      <protection hidden="1"/>
    </xf>
    <xf numFmtId="43" fontId="65" fillId="20" borderId="3" xfId="49" applyNumberFormat="1" applyFont="1" applyFill="1" applyBorder="1" applyAlignment="1" applyProtection="1">
      <alignment horizontal="right" vertical="center"/>
      <protection hidden="1"/>
    </xf>
    <xf numFmtId="0" fontId="37" fillId="0" borderId="0" xfId="0" applyFont="1" applyAlignment="1" applyProtection="1">
      <alignment vertical="center"/>
      <protection hidden="1"/>
    </xf>
    <xf numFmtId="0" fontId="7" fillId="0" borderId="0" xfId="0" applyFont="1" applyAlignment="1" applyProtection="1">
      <alignment horizontal="center" vertical="center"/>
      <protection hidden="1"/>
    </xf>
    <xf numFmtId="0" fontId="63" fillId="17" borderId="12" xfId="0" applyFont="1" applyFill="1" applyBorder="1" applyAlignment="1" applyProtection="1">
      <alignment horizontal="center" vertical="center"/>
      <protection hidden="1"/>
    </xf>
    <xf numFmtId="2" fontId="63" fillId="17" borderId="12" xfId="0" applyNumberFormat="1" applyFont="1" applyFill="1" applyBorder="1" applyAlignment="1" applyProtection="1">
      <alignment horizontal="center" vertical="center"/>
      <protection hidden="1"/>
    </xf>
    <xf numFmtId="0" fontId="63" fillId="0" borderId="0" xfId="0" applyFont="1" applyAlignment="1" applyProtection="1">
      <alignment vertical="center"/>
      <protection hidden="1"/>
    </xf>
    <xf numFmtId="0" fontId="41" fillId="0" borderId="0" xfId="0" applyFont="1" applyAlignment="1" applyProtection="1">
      <alignment vertical="center"/>
      <protection hidden="1"/>
    </xf>
    <xf numFmtId="0" fontId="67" fillId="0" borderId="0" xfId="0" applyFont="1" applyAlignment="1" applyProtection="1">
      <alignment vertical="center"/>
      <protection hidden="1"/>
    </xf>
    <xf numFmtId="0" fontId="41" fillId="0" borderId="0" xfId="0" applyFont="1" applyAlignment="1" applyProtection="1">
      <alignment horizontal="center" vertical="center"/>
      <protection hidden="1"/>
    </xf>
    <xf numFmtId="0" fontId="63" fillId="0" borderId="0" xfId="0" applyFont="1" applyAlignment="1" applyProtection="1">
      <alignment horizontal="center" vertical="center"/>
      <protection hidden="1"/>
    </xf>
    <xf numFmtId="164" fontId="41" fillId="17" borderId="12" xfId="7" applyFont="1" applyFill="1" applyBorder="1" applyAlignment="1" applyProtection="1">
      <alignment vertical="center"/>
      <protection hidden="1"/>
    </xf>
    <xf numFmtId="164" fontId="7" fillId="0" borderId="12" xfId="7" applyFont="1" applyBorder="1" applyAlignment="1" applyProtection="1">
      <alignment horizontal="center" vertical="top"/>
      <protection hidden="1"/>
    </xf>
    <xf numFmtId="164" fontId="41" fillId="17" borderId="12" xfId="7" applyFont="1" applyFill="1" applyBorder="1" applyAlignment="1" applyProtection="1">
      <alignment vertical="top"/>
      <protection hidden="1"/>
    </xf>
    <xf numFmtId="0" fontId="7" fillId="0" borderId="0" xfId="32" applyFont="1" applyAlignment="1" applyProtection="1">
      <alignment vertical="center"/>
      <protection hidden="1"/>
    </xf>
    <xf numFmtId="0" fontId="43" fillId="0" borderId="0" xfId="0" applyFont="1" applyAlignment="1" applyProtection="1">
      <alignment vertical="center"/>
      <protection hidden="1"/>
    </xf>
    <xf numFmtId="0" fontId="43" fillId="0" borderId="0" xfId="32" applyFont="1" applyAlignment="1" applyProtection="1">
      <alignment vertical="center"/>
      <protection hidden="1"/>
    </xf>
    <xf numFmtId="0" fontId="37" fillId="0" borderId="0" xfId="32" applyFont="1" applyAlignment="1" applyProtection="1">
      <alignment vertical="center"/>
      <protection hidden="1"/>
    </xf>
    <xf numFmtId="0" fontId="43" fillId="0" borderId="0" xfId="0" applyFont="1" applyAlignment="1" applyProtection="1">
      <alignment vertical="center" wrapText="1"/>
      <protection hidden="1"/>
    </xf>
    <xf numFmtId="165" fontId="43" fillId="0" borderId="0" xfId="36" applyNumberFormat="1" applyFont="1" applyFill="1" applyBorder="1" applyAlignment="1" applyProtection="1">
      <alignment vertical="center" wrapText="1"/>
      <protection hidden="1"/>
    </xf>
    <xf numFmtId="165" fontId="37" fillId="0" borderId="0" xfId="36" applyNumberFormat="1" applyFont="1" applyFill="1" applyBorder="1" applyAlignment="1" applyProtection="1">
      <alignment vertical="center" wrapText="1"/>
      <protection hidden="1"/>
    </xf>
    <xf numFmtId="0" fontId="37" fillId="0" borderId="0" xfId="36" applyFont="1" applyFill="1" applyBorder="1" applyAlignment="1" applyProtection="1">
      <alignment vertical="center" wrapText="1"/>
      <protection hidden="1"/>
    </xf>
    <xf numFmtId="0" fontId="43" fillId="0" borderId="0" xfId="36" applyFont="1" applyFill="1" applyBorder="1" applyAlignment="1" applyProtection="1">
      <alignment vertical="center" wrapText="1"/>
      <protection hidden="1"/>
    </xf>
    <xf numFmtId="0" fontId="37" fillId="0" borderId="0" xfId="36" applyNumberFormat="1" applyFont="1" applyFill="1" applyBorder="1" applyAlignment="1" applyProtection="1">
      <alignment vertical="center"/>
      <protection hidden="1"/>
    </xf>
    <xf numFmtId="0" fontId="8" fillId="0" borderId="0" xfId="32" applyFont="1" applyAlignment="1" applyProtection="1">
      <alignment horizontal="center" vertical="center"/>
      <protection hidden="1"/>
    </xf>
    <xf numFmtId="0" fontId="7" fillId="0" borderId="0" xfId="32" applyFont="1" applyAlignment="1" applyProtection="1">
      <alignment horizontal="center" vertical="center"/>
      <protection hidden="1"/>
    </xf>
    <xf numFmtId="0" fontId="37" fillId="0" borderId="0" xfId="0" applyFont="1" applyAlignment="1" applyProtection="1">
      <alignment horizontal="center" vertical="center"/>
      <protection hidden="1"/>
    </xf>
    <xf numFmtId="0" fontId="43" fillId="0" borderId="0" xfId="0" applyFont="1" applyAlignment="1" applyProtection="1">
      <alignment horizontal="center" vertical="center"/>
      <protection hidden="1"/>
    </xf>
    <xf numFmtId="0" fontId="43" fillId="0" borderId="0" xfId="32" applyFont="1" applyAlignment="1" applyProtection="1">
      <alignment horizontal="center" vertical="center"/>
      <protection hidden="1"/>
    </xf>
    <xf numFmtId="0" fontId="37" fillId="0" borderId="0" xfId="32" applyFont="1" applyAlignment="1" applyProtection="1">
      <alignment horizontal="center" vertical="center"/>
      <protection hidden="1"/>
    </xf>
    <xf numFmtId="0" fontId="43" fillId="0" borderId="0" xfId="0" applyFont="1" applyAlignment="1" applyProtection="1">
      <alignment horizontal="center" vertical="center" wrapText="1"/>
      <protection hidden="1"/>
    </xf>
    <xf numFmtId="165" fontId="43" fillId="0" borderId="0" xfId="36" applyNumberFormat="1" applyFont="1" applyFill="1" applyBorder="1" applyAlignment="1" applyProtection="1">
      <alignment horizontal="center" vertical="center" wrapText="1"/>
      <protection hidden="1"/>
    </xf>
    <xf numFmtId="165" fontId="37" fillId="0" borderId="0" xfId="36" applyNumberFormat="1" applyFont="1" applyFill="1" applyBorder="1" applyAlignment="1" applyProtection="1">
      <alignment horizontal="center" vertical="center" wrapText="1"/>
      <protection hidden="1"/>
    </xf>
    <xf numFmtId="0" fontId="37" fillId="0" borderId="0" xfId="36" applyFont="1" applyFill="1" applyBorder="1" applyAlignment="1" applyProtection="1">
      <alignment horizontal="center" vertical="center" wrapText="1"/>
      <protection hidden="1"/>
    </xf>
    <xf numFmtId="0" fontId="43" fillId="0" borderId="0" xfId="36" applyFont="1" applyFill="1" applyBorder="1" applyAlignment="1" applyProtection="1">
      <alignment horizontal="center" vertical="center" wrapText="1"/>
      <protection hidden="1"/>
    </xf>
    <xf numFmtId="0" fontId="37" fillId="0" borderId="0" xfId="36" applyNumberFormat="1" applyFont="1" applyFill="1" applyBorder="1" applyAlignment="1" applyProtection="1">
      <alignment horizontal="center" vertical="center"/>
      <protection hidden="1"/>
    </xf>
    <xf numFmtId="0" fontId="7" fillId="0" borderId="4" xfId="0" applyFont="1" applyBorder="1" applyAlignment="1" applyProtection="1">
      <alignment vertical="center"/>
      <protection hidden="1"/>
    </xf>
    <xf numFmtId="1" fontId="8" fillId="16" borderId="12" xfId="0" applyNumberFormat="1" applyFont="1" applyFill="1" applyBorder="1" applyAlignment="1" applyProtection="1">
      <alignment horizontal="center" vertical="center" wrapText="1"/>
      <protection hidden="1"/>
    </xf>
    <xf numFmtId="1" fontId="60" fillId="16" borderId="12" xfId="0" applyNumberFormat="1" applyFont="1" applyFill="1" applyBorder="1" applyAlignment="1" applyProtection="1">
      <alignment horizontal="center" vertical="top"/>
      <protection hidden="1"/>
    </xf>
    <xf numFmtId="1" fontId="60" fillId="16" borderId="15" xfId="0" applyNumberFormat="1" applyFont="1" applyFill="1" applyBorder="1" applyAlignment="1" applyProtection="1">
      <alignment horizontal="center" vertical="top"/>
      <protection hidden="1"/>
    </xf>
    <xf numFmtId="1" fontId="60" fillId="16" borderId="12" xfId="0" applyNumberFormat="1" applyFont="1" applyFill="1" applyBorder="1" applyAlignment="1" applyProtection="1">
      <alignment vertical="center" wrapText="1"/>
      <protection hidden="1"/>
    </xf>
    <xf numFmtId="1" fontId="60" fillId="16" borderId="12" xfId="0" applyNumberFormat="1" applyFont="1" applyFill="1" applyBorder="1" applyAlignment="1" applyProtection="1">
      <alignment horizontal="center" vertical="top" wrapText="1"/>
      <protection hidden="1"/>
    </xf>
    <xf numFmtId="1" fontId="60" fillId="16" borderId="12" xfId="0" applyNumberFormat="1" applyFont="1" applyFill="1" applyBorder="1" applyAlignment="1" applyProtection="1">
      <alignment horizontal="center" vertical="center" wrapText="1"/>
      <protection hidden="1"/>
    </xf>
    <xf numFmtId="0" fontId="8" fillId="13" borderId="12" xfId="0" applyFont="1" applyFill="1" applyBorder="1" applyAlignment="1" applyProtection="1">
      <alignment horizontal="left" vertical="center"/>
      <protection hidden="1"/>
    </xf>
    <xf numFmtId="0" fontId="8" fillId="13" borderId="15" xfId="0" applyFont="1" applyFill="1" applyBorder="1" applyAlignment="1" applyProtection="1">
      <alignment vertical="center"/>
      <protection hidden="1"/>
    </xf>
    <xf numFmtId="0" fontId="8" fillId="13" borderId="12" xfId="0" applyFont="1" applyFill="1" applyBorder="1" applyAlignment="1" applyProtection="1">
      <alignment vertical="top" wrapText="1"/>
      <protection hidden="1"/>
    </xf>
    <xf numFmtId="0" fontId="8" fillId="13" borderId="12" xfId="0" applyFont="1" applyFill="1" applyBorder="1" applyAlignment="1" applyProtection="1">
      <alignment vertical="center" wrapText="1"/>
      <protection hidden="1"/>
    </xf>
    <xf numFmtId="0" fontId="8" fillId="13" borderId="12" xfId="0" applyFont="1" applyFill="1" applyBorder="1" applyAlignment="1" applyProtection="1">
      <alignment horizontal="center" vertical="top" wrapText="1"/>
      <protection hidden="1"/>
    </xf>
    <xf numFmtId="0" fontId="8" fillId="13" borderId="12" xfId="0" applyFont="1" applyFill="1" applyBorder="1" applyAlignment="1" applyProtection="1">
      <alignment horizontal="center" vertical="center" wrapText="1"/>
      <protection hidden="1"/>
    </xf>
    <xf numFmtId="0" fontId="37" fillId="13" borderId="29" xfId="0" applyFont="1" applyFill="1" applyBorder="1" applyAlignment="1" applyProtection="1">
      <alignment vertical="top" wrapText="1"/>
      <protection hidden="1"/>
    </xf>
    <xf numFmtId="0" fontId="37" fillId="13" borderId="0" xfId="0" applyFont="1" applyFill="1" applyAlignment="1" applyProtection="1">
      <alignment vertical="top" wrapText="1"/>
      <protection hidden="1"/>
    </xf>
    <xf numFmtId="0" fontId="85" fillId="0" borderId="12" xfId="0" applyFont="1" applyBorder="1" applyAlignment="1" applyProtection="1">
      <alignment horizontal="left" vertical="top"/>
      <protection hidden="1"/>
    </xf>
    <xf numFmtId="0" fontId="8" fillId="0" borderId="12" xfId="0" applyFont="1" applyBorder="1" applyAlignment="1" applyProtection="1">
      <alignment horizontal="left" vertical="top" wrapText="1"/>
      <protection hidden="1"/>
    </xf>
    <xf numFmtId="0" fontId="7" fillId="0" borderId="12" xfId="46" applyFont="1" applyBorder="1" applyAlignment="1" applyProtection="1">
      <alignment vertical="center"/>
      <protection hidden="1"/>
    </xf>
    <xf numFmtId="9" fontId="8" fillId="0" borderId="12" xfId="0" applyNumberFormat="1" applyFont="1" applyBorder="1" applyAlignment="1" applyProtection="1">
      <alignment horizontal="center" vertical="center" wrapText="1"/>
      <protection hidden="1"/>
    </xf>
    <xf numFmtId="0" fontId="85" fillId="0" borderId="12" xfId="0" applyFont="1" applyBorder="1" applyAlignment="1" applyProtection="1">
      <alignment horizontal="left" vertical="top" wrapText="1"/>
      <protection hidden="1"/>
    </xf>
    <xf numFmtId="2" fontId="85" fillId="0" borderId="12" xfId="0" applyNumberFormat="1" applyFont="1" applyBorder="1" applyAlignment="1" applyProtection="1">
      <alignment horizontal="center" vertical="top" wrapText="1"/>
      <protection hidden="1"/>
    </xf>
    <xf numFmtId="0" fontId="37" fillId="0" borderId="29" xfId="0" applyFont="1" applyBorder="1" applyAlignment="1" applyProtection="1">
      <alignment vertical="top" wrapText="1"/>
      <protection hidden="1"/>
    </xf>
    <xf numFmtId="0" fontId="85" fillId="0" borderId="12" xfId="47" applyFont="1" applyBorder="1" applyAlignment="1" applyProtection="1">
      <alignment vertical="center"/>
      <protection hidden="1"/>
    </xf>
    <xf numFmtId="0" fontId="7" fillId="0" borderId="0" xfId="47" applyFont="1" applyAlignment="1" applyProtection="1">
      <alignment vertical="center"/>
      <protection hidden="1"/>
    </xf>
    <xf numFmtId="0" fontId="41" fillId="17" borderId="12" xfId="0" applyFont="1" applyFill="1" applyBorder="1" applyAlignment="1" applyProtection="1">
      <alignment horizontal="center" vertical="center" wrapText="1"/>
      <protection hidden="1"/>
    </xf>
    <xf numFmtId="0" fontId="41" fillId="17" borderId="15" xfId="0" applyFont="1" applyFill="1" applyBorder="1" applyAlignment="1" applyProtection="1">
      <alignment vertical="center"/>
      <protection hidden="1"/>
    </xf>
    <xf numFmtId="0" fontId="41" fillId="17" borderId="12" xfId="0" applyFont="1" applyFill="1" applyBorder="1" applyAlignment="1" applyProtection="1">
      <alignment vertical="center" wrapText="1"/>
      <protection hidden="1"/>
    </xf>
    <xf numFmtId="0" fontId="67" fillId="0" borderId="29" xfId="0" applyFont="1" applyBorder="1" applyAlignment="1" applyProtection="1">
      <alignment vertical="center" wrapText="1"/>
      <protection hidden="1"/>
    </xf>
    <xf numFmtId="0" fontId="67" fillId="0" borderId="0" xfId="0" applyFont="1" applyAlignment="1" applyProtection="1">
      <alignment vertical="center" wrapText="1"/>
      <protection hidden="1"/>
    </xf>
    <xf numFmtId="0" fontId="8" fillId="13" borderId="12" xfId="0" applyFont="1" applyFill="1" applyBorder="1" applyAlignment="1" applyProtection="1">
      <alignment vertical="center"/>
      <protection hidden="1"/>
    </xf>
    <xf numFmtId="0" fontId="8" fillId="13" borderId="12" xfId="0" applyFont="1" applyFill="1" applyBorder="1" applyAlignment="1" applyProtection="1">
      <alignment horizontal="center" vertical="center"/>
      <protection hidden="1"/>
    </xf>
    <xf numFmtId="0" fontId="79" fillId="18" borderId="12" xfId="0" applyFont="1" applyFill="1" applyBorder="1" applyAlignment="1" applyProtection="1">
      <alignment horizontal="center" vertical="center"/>
      <protection hidden="1"/>
    </xf>
    <xf numFmtId="0" fontId="7" fillId="0" borderId="12" xfId="0" applyFont="1" applyBorder="1" applyAlignment="1" applyProtection="1">
      <alignment horizontal="center" vertical="top" wrapText="1"/>
      <protection hidden="1"/>
    </xf>
    <xf numFmtId="0" fontId="79" fillId="18" borderId="12" xfId="0" applyFont="1" applyFill="1" applyBorder="1" applyAlignment="1" applyProtection="1">
      <alignment vertical="center"/>
      <protection hidden="1"/>
    </xf>
    <xf numFmtId="9" fontId="7" fillId="0" borderId="12" xfId="0" applyNumberFormat="1" applyFont="1" applyBorder="1" applyAlignment="1" applyProtection="1">
      <alignment horizontal="center" vertical="center"/>
      <protection hidden="1"/>
    </xf>
    <xf numFmtId="0" fontId="74" fillId="10" borderId="15" xfId="0" applyFont="1" applyFill="1" applyBorder="1" applyAlignment="1" applyProtection="1">
      <alignment horizontal="left" vertical="center"/>
      <protection hidden="1"/>
    </xf>
    <xf numFmtId="2" fontId="7" fillId="0" borderId="12" xfId="0" applyNumberFormat="1" applyFont="1" applyBorder="1" applyAlignment="1" applyProtection="1">
      <alignment horizontal="left" vertical="top"/>
      <protection hidden="1"/>
    </xf>
    <xf numFmtId="2" fontId="7" fillId="0" borderId="12" xfId="28" applyNumberFormat="1" applyFont="1" applyFill="1" applyBorder="1" applyAlignment="1" applyProtection="1">
      <alignment horizontal="center" vertical="top"/>
      <protection hidden="1"/>
    </xf>
    <xf numFmtId="0" fontId="81" fillId="0" borderId="12" xfId="0" applyFont="1" applyBorder="1" applyAlignment="1" applyProtection="1">
      <alignment vertical="center"/>
      <protection hidden="1"/>
    </xf>
    <xf numFmtId="0" fontId="81" fillId="18" borderId="12" xfId="0" applyFont="1" applyFill="1" applyBorder="1" applyAlignment="1" applyProtection="1">
      <alignment vertical="center"/>
      <protection hidden="1"/>
    </xf>
    <xf numFmtId="0" fontId="86" fillId="18" borderId="12" xfId="0" applyFont="1" applyFill="1" applyBorder="1" applyAlignment="1" applyProtection="1">
      <alignment horizontal="center" vertical="center"/>
      <protection hidden="1"/>
    </xf>
    <xf numFmtId="0" fontId="87" fillId="18" borderId="12" xfId="0" applyFont="1" applyFill="1" applyBorder="1" applyAlignment="1" applyProtection="1">
      <alignment vertical="center"/>
      <protection hidden="1"/>
    </xf>
    <xf numFmtId="0" fontId="79" fillId="18" borderId="12" xfId="0" applyFont="1" applyFill="1" applyBorder="1" applyAlignment="1" applyProtection="1">
      <alignment horizontal="right" vertical="center"/>
      <protection hidden="1"/>
    </xf>
    <xf numFmtId="0" fontId="74" fillId="10" borderId="15" xfId="0" applyFont="1" applyFill="1" applyBorder="1" applyAlignment="1" applyProtection="1">
      <alignment vertical="center"/>
      <protection hidden="1"/>
    </xf>
    <xf numFmtId="0" fontId="74" fillId="10" borderId="15" xfId="0" applyFont="1" applyFill="1" applyBorder="1" applyAlignment="1" applyProtection="1">
      <alignment vertical="center" wrapText="1"/>
      <protection hidden="1"/>
    </xf>
    <xf numFmtId="0" fontId="75" fillId="18" borderId="12" xfId="0" applyFont="1" applyFill="1" applyBorder="1" applyAlignment="1" applyProtection="1">
      <alignment horizontal="center" vertical="center"/>
      <protection hidden="1"/>
    </xf>
    <xf numFmtId="0" fontId="88" fillId="10" borderId="15" xfId="0" applyFont="1" applyFill="1" applyBorder="1" applyAlignment="1" applyProtection="1">
      <alignment vertical="center"/>
      <protection hidden="1"/>
    </xf>
    <xf numFmtId="0" fontId="8" fillId="17" borderId="12" xfId="0" applyFont="1" applyFill="1" applyBorder="1" applyAlignment="1" applyProtection="1">
      <alignment horizontal="center" vertical="center" wrapText="1"/>
      <protection hidden="1"/>
    </xf>
    <xf numFmtId="0" fontId="8" fillId="17" borderId="15" xfId="0" applyFont="1" applyFill="1" applyBorder="1" applyAlignment="1" applyProtection="1">
      <alignment vertical="top"/>
      <protection hidden="1"/>
    </xf>
    <xf numFmtId="0" fontId="8" fillId="17" borderId="12" xfId="0" applyFont="1" applyFill="1" applyBorder="1" applyAlignment="1" applyProtection="1">
      <alignment vertical="top" wrapText="1"/>
      <protection hidden="1"/>
    </xf>
    <xf numFmtId="0" fontId="8" fillId="17" borderId="12" xfId="0" applyFont="1" applyFill="1" applyBorder="1" applyAlignment="1" applyProtection="1">
      <alignment vertical="center" wrapText="1"/>
      <protection hidden="1"/>
    </xf>
    <xf numFmtId="0" fontId="7" fillId="0" borderId="12" xfId="0" applyFont="1" applyBorder="1" applyAlignment="1" applyProtection="1">
      <alignment horizontal="center" vertical="center"/>
      <protection hidden="1"/>
    </xf>
    <xf numFmtId="0" fontId="7" fillId="10" borderId="12" xfId="0" applyFont="1" applyFill="1" applyBorder="1" applyAlignment="1" applyProtection="1">
      <alignment horizontal="center" vertical="center"/>
      <protection hidden="1"/>
    </xf>
    <xf numFmtId="0" fontId="89" fillId="10" borderId="12" xfId="42" applyFont="1" applyFill="1" applyBorder="1" applyAlignment="1" applyProtection="1">
      <alignment horizontal="center" vertical="center" wrapText="1"/>
      <protection hidden="1"/>
    </xf>
    <xf numFmtId="0" fontId="41" fillId="17" borderId="12" xfId="0" applyFont="1" applyFill="1" applyBorder="1" applyAlignment="1" applyProtection="1">
      <alignment horizontal="left" vertical="center" wrapText="1"/>
      <protection hidden="1"/>
    </xf>
    <xf numFmtId="164" fontId="41" fillId="17" borderId="12" xfId="7" applyFont="1" applyFill="1" applyBorder="1" applyAlignment="1" applyProtection="1">
      <alignment horizontal="center" vertical="center" wrapText="1"/>
      <protection hidden="1"/>
    </xf>
    <xf numFmtId="1" fontId="7" fillId="4" borderId="12" xfId="30" applyNumberFormat="1" applyFont="1" applyFill="1" applyBorder="1" applyAlignment="1" applyProtection="1">
      <alignment horizontal="center" vertical="top"/>
      <protection locked="0" hidden="1"/>
    </xf>
    <xf numFmtId="0" fontId="8" fillId="17" borderId="12" xfId="0" applyFont="1" applyFill="1" applyBorder="1" applyAlignment="1" applyProtection="1">
      <alignment horizontal="center" vertical="top" wrapText="1"/>
      <protection locked="0" hidden="1"/>
    </xf>
    <xf numFmtId="0" fontId="8" fillId="17" borderId="12" xfId="0" applyFont="1" applyFill="1" applyBorder="1" applyAlignment="1" applyProtection="1">
      <alignment horizontal="center" vertical="center" wrapText="1"/>
      <protection locked="0" hidden="1"/>
    </xf>
    <xf numFmtId="1" fontId="41" fillId="16" borderId="12" xfId="0" applyNumberFormat="1" applyFont="1" applyFill="1" applyBorder="1" applyAlignment="1" applyProtection="1">
      <alignment horizontal="center" vertical="center" wrapText="1"/>
      <protection hidden="1"/>
    </xf>
    <xf numFmtId="1" fontId="66" fillId="16" borderId="12" xfId="0" applyNumberFormat="1" applyFont="1" applyFill="1" applyBorder="1" applyAlignment="1" applyProtection="1">
      <alignment horizontal="center" vertical="top"/>
      <protection hidden="1"/>
    </xf>
    <xf numFmtId="1" fontId="66" fillId="16" borderId="15" xfId="0" applyNumberFormat="1" applyFont="1" applyFill="1" applyBorder="1" applyAlignment="1" applyProtection="1">
      <alignment horizontal="center" vertical="top"/>
      <protection hidden="1"/>
    </xf>
    <xf numFmtId="1" fontId="66" fillId="16" borderId="12" xfId="0" applyNumberFormat="1" applyFont="1" applyFill="1" applyBorder="1" applyAlignment="1" applyProtection="1">
      <alignment horizontal="center" vertical="top" wrapText="1"/>
      <protection hidden="1"/>
    </xf>
    <xf numFmtId="0" fontId="41" fillId="13" borderId="12" xfId="0" applyFont="1" applyFill="1" applyBorder="1" applyAlignment="1" applyProtection="1">
      <alignment horizontal="left" vertical="center"/>
      <protection hidden="1"/>
    </xf>
    <xf numFmtId="0" fontId="65" fillId="13" borderId="12" xfId="0" applyFont="1" applyFill="1" applyBorder="1" applyAlignment="1" applyProtection="1">
      <alignment horizontal="left" vertical="center"/>
      <protection hidden="1"/>
    </xf>
    <xf numFmtId="0" fontId="63" fillId="0" borderId="12" xfId="0" applyFont="1" applyBorder="1" applyAlignment="1" applyProtection="1">
      <alignment horizontal="center" vertical="top" wrapText="1"/>
      <protection hidden="1"/>
    </xf>
    <xf numFmtId="0" fontId="76" fillId="0" borderId="12" xfId="0" applyFont="1" applyBorder="1" applyAlignment="1" applyProtection="1">
      <alignment horizontal="center" vertical="center"/>
      <protection hidden="1"/>
    </xf>
    <xf numFmtId="9" fontId="63" fillId="0" borderId="12" xfId="0" applyNumberFormat="1" applyFont="1" applyBorder="1" applyAlignment="1" applyProtection="1">
      <alignment horizontal="center" vertical="top"/>
      <protection hidden="1"/>
    </xf>
    <xf numFmtId="2" fontId="63" fillId="0" borderId="12" xfId="0" applyNumberFormat="1" applyFont="1" applyBorder="1" applyAlignment="1" applyProtection="1">
      <alignment horizontal="left" vertical="top"/>
      <protection hidden="1"/>
    </xf>
    <xf numFmtId="2" fontId="63" fillId="0" borderId="12" xfId="28" applyNumberFormat="1" applyFont="1" applyFill="1" applyBorder="1" applyAlignment="1" applyProtection="1">
      <alignment horizontal="center" vertical="top"/>
      <protection hidden="1"/>
    </xf>
    <xf numFmtId="0" fontId="80" fillId="18" borderId="12" xfId="0" applyFont="1" applyFill="1" applyBorder="1" applyAlignment="1" applyProtection="1">
      <alignment horizontal="center" vertical="center"/>
      <protection hidden="1"/>
    </xf>
    <xf numFmtId="0" fontId="74" fillId="10" borderId="12" xfId="0" applyFont="1" applyFill="1" applyBorder="1" applyAlignment="1" applyProtection="1">
      <alignment horizontal="center" vertical="center"/>
      <protection hidden="1"/>
    </xf>
    <xf numFmtId="0" fontId="70" fillId="17" borderId="12" xfId="0" applyFont="1" applyFill="1" applyBorder="1" applyAlignment="1" applyProtection="1">
      <alignment horizontal="center" vertical="center" wrapText="1"/>
      <protection hidden="1"/>
    </xf>
    <xf numFmtId="0" fontId="41" fillId="17" borderId="15" xfId="0" applyFont="1" applyFill="1" applyBorder="1" applyAlignment="1" applyProtection="1">
      <alignment vertical="top"/>
      <protection hidden="1"/>
    </xf>
    <xf numFmtId="0" fontId="41" fillId="17" borderId="12" xfId="0" applyFont="1" applyFill="1" applyBorder="1" applyAlignment="1" applyProtection="1">
      <alignment vertical="top" wrapText="1"/>
      <protection hidden="1"/>
    </xf>
    <xf numFmtId="2" fontId="63" fillId="0" borderId="0" xfId="0" applyNumberFormat="1" applyFont="1" applyAlignment="1" applyProtection="1">
      <alignment horizontal="center" vertical="top"/>
      <protection hidden="1"/>
    </xf>
    <xf numFmtId="0" fontId="73" fillId="0" borderId="12" xfId="0" applyFont="1" applyBorder="1" applyAlignment="1" applyProtection="1">
      <alignment vertical="center" wrapText="1"/>
      <protection hidden="1"/>
    </xf>
    <xf numFmtId="0" fontId="0" fillId="10" borderId="12" xfId="0" applyFill="1" applyBorder="1" applyAlignment="1" applyProtection="1">
      <alignment vertical="center"/>
      <protection hidden="1"/>
    </xf>
    <xf numFmtId="2" fontId="63" fillId="0" borderId="12" xfId="0" applyNumberFormat="1" applyFont="1" applyBorder="1" applyAlignment="1" applyProtection="1">
      <alignment horizontal="center" vertical="center"/>
      <protection hidden="1"/>
    </xf>
    <xf numFmtId="0" fontId="73" fillId="10" borderId="3" xfId="0" applyFont="1" applyFill="1" applyBorder="1" applyAlignment="1" applyProtection="1">
      <alignment horizontal="left" vertical="center" wrapText="1"/>
      <protection hidden="1"/>
    </xf>
    <xf numFmtId="0" fontId="78" fillId="10" borderId="12" xfId="42" applyFont="1" applyFill="1" applyBorder="1" applyAlignment="1" applyProtection="1">
      <alignment horizontal="center" vertical="center" wrapText="1"/>
      <protection hidden="1"/>
    </xf>
    <xf numFmtId="0" fontId="82" fillId="18" borderId="12" xfId="42" applyFont="1" applyFill="1" applyBorder="1" applyAlignment="1" applyProtection="1">
      <alignment horizontal="left" vertical="center" wrapText="1"/>
      <protection hidden="1"/>
    </xf>
    <xf numFmtId="43" fontId="78" fillId="10" borderId="12" xfId="43" applyFont="1" applyFill="1" applyBorder="1" applyAlignment="1" applyProtection="1">
      <alignment horizontal="center" vertical="center" wrapText="1"/>
      <protection hidden="1"/>
    </xf>
    <xf numFmtId="164" fontId="0" fillId="10" borderId="14" xfId="7" applyFont="1" applyFill="1" applyBorder="1" applyAlignment="1" applyProtection="1">
      <alignment horizontal="center" vertical="center"/>
      <protection locked="0" hidden="1"/>
    </xf>
    <xf numFmtId="164" fontId="0" fillId="10" borderId="12" xfId="7" applyFont="1" applyFill="1" applyBorder="1" applyAlignment="1" applyProtection="1">
      <alignment horizontal="center" vertical="center"/>
      <protection locked="0" hidden="1"/>
    </xf>
    <xf numFmtId="164" fontId="63" fillId="0" borderId="12" xfId="7" applyFont="1" applyFill="1" applyBorder="1" applyAlignment="1" applyProtection="1">
      <alignment horizontal="right" vertical="top" wrapText="1"/>
      <protection hidden="1"/>
    </xf>
    <xf numFmtId="1" fontId="63" fillId="4" borderId="12" xfId="30" applyNumberFormat="1" applyFont="1" applyFill="1" applyBorder="1" applyAlignment="1" applyProtection="1">
      <alignment horizontal="left" vertical="top"/>
      <protection locked="0" hidden="1"/>
    </xf>
    <xf numFmtId="0" fontId="93" fillId="0" borderId="12" xfId="0" applyFont="1" applyBorder="1" applyAlignment="1">
      <alignment horizontal="center" vertical="center"/>
    </xf>
    <xf numFmtId="0" fontId="0" fillId="0" borderId="12" xfId="0" applyBorder="1" applyAlignment="1">
      <alignment horizontal="left" vertical="center" wrapText="1"/>
    </xf>
    <xf numFmtId="0" fontId="94" fillId="0" borderId="12" xfId="0" applyFont="1" applyBorder="1" applyAlignment="1">
      <alignment horizontal="left" vertical="center" wrapText="1"/>
    </xf>
    <xf numFmtId="0" fontId="95" fillId="10" borderId="15" xfId="0" applyFont="1" applyFill="1" applyBorder="1" applyAlignment="1">
      <alignment vertical="center" wrapText="1"/>
    </xf>
    <xf numFmtId="0" fontId="0" fillId="0" borderId="12" xfId="0" applyBorder="1" applyAlignment="1">
      <alignment vertical="center" wrapText="1"/>
    </xf>
    <xf numFmtId="0" fontId="0" fillId="10" borderId="12" xfId="0" applyFill="1" applyBorder="1" applyAlignment="1">
      <alignment vertical="center" wrapText="1"/>
    </xf>
    <xf numFmtId="0" fontId="78" fillId="10" borderId="12" xfId="42" applyFont="1" applyFill="1" applyBorder="1" applyAlignment="1">
      <alignment vertical="top" wrapText="1"/>
    </xf>
    <xf numFmtId="0" fontId="73" fillId="0" borderId="3" xfId="0" applyFont="1" applyBorder="1" applyAlignment="1">
      <alignment vertical="center" wrapText="1"/>
    </xf>
    <xf numFmtId="0" fontId="0" fillId="10" borderId="0" xfId="0" applyFill="1" applyAlignment="1">
      <alignment vertical="center" wrapText="1"/>
    </xf>
    <xf numFmtId="0" fontId="0" fillId="10" borderId="34" xfId="0" applyFill="1" applyBorder="1" applyAlignment="1">
      <alignment vertical="center" wrapText="1"/>
    </xf>
    <xf numFmtId="0" fontId="0" fillId="10" borderId="3" xfId="0" applyFill="1" applyBorder="1" applyAlignment="1">
      <alignment vertical="center" wrapText="1"/>
    </xf>
    <xf numFmtId="0" fontId="73" fillId="10" borderId="3" xfId="0" applyFont="1" applyFill="1" applyBorder="1" applyAlignment="1">
      <alignment vertical="center" wrapText="1"/>
    </xf>
    <xf numFmtId="0" fontId="0" fillId="10" borderId="12" xfId="0" applyFill="1" applyBorder="1" applyAlignment="1">
      <alignment wrapText="1"/>
    </xf>
    <xf numFmtId="0" fontId="0" fillId="0" borderId="12" xfId="0" applyBorder="1" applyAlignment="1">
      <alignment vertical="center"/>
    </xf>
    <xf numFmtId="0" fontId="0" fillId="10" borderId="12" xfId="0" applyFill="1" applyBorder="1" applyAlignment="1">
      <alignment vertical="center"/>
    </xf>
    <xf numFmtId="43" fontId="78" fillId="10" borderId="12" xfId="43" applyFont="1" applyFill="1" applyBorder="1" applyAlignment="1">
      <alignment horizontal="center" vertical="top" wrapText="1"/>
    </xf>
    <xf numFmtId="0" fontId="0" fillId="10" borderId="3" xfId="0" applyFill="1" applyBorder="1" applyAlignment="1">
      <alignment vertical="center"/>
    </xf>
    <xf numFmtId="0" fontId="0" fillId="10" borderId="12" xfId="0" applyFill="1" applyBorder="1"/>
    <xf numFmtId="0" fontId="0" fillId="10" borderId="12" xfId="0" applyFill="1" applyBorder="1" applyAlignment="1">
      <alignment horizontal="center" vertical="center"/>
    </xf>
    <xf numFmtId="0" fontId="0" fillId="10" borderId="3" xfId="0" applyFill="1" applyBorder="1" applyAlignment="1">
      <alignment horizontal="center" vertical="center"/>
    </xf>
    <xf numFmtId="0" fontId="0" fillId="0" borderId="0" xfId="0" applyAlignment="1">
      <alignment horizontal="center" vertical="center"/>
    </xf>
    <xf numFmtId="0" fontId="0" fillId="0" borderId="0" xfId="0" applyAlignment="1">
      <alignment horizontal="center" vertical="top"/>
    </xf>
    <xf numFmtId="43" fontId="41" fillId="17" borderId="12" xfId="0" applyNumberFormat="1" applyFont="1" applyFill="1" applyBorder="1" applyAlignment="1" applyProtection="1">
      <alignment horizontal="center" vertical="center" wrapText="1"/>
      <protection hidden="1"/>
    </xf>
    <xf numFmtId="0" fontId="74" fillId="10" borderId="15" xfId="0" applyFont="1" applyFill="1" applyBorder="1" applyAlignment="1">
      <alignment horizontal="justify" vertical="center" wrapText="1"/>
    </xf>
    <xf numFmtId="0" fontId="96" fillId="10" borderId="15" xfId="0" applyFont="1" applyFill="1" applyBorder="1" applyAlignment="1">
      <alignment horizontal="justify" vertical="center" wrapText="1"/>
    </xf>
    <xf numFmtId="0" fontId="94" fillId="10" borderId="15" xfId="0" applyFont="1" applyFill="1" applyBorder="1" applyAlignment="1">
      <alignment vertical="center" wrapText="1"/>
    </xf>
    <xf numFmtId="0" fontId="95" fillId="10" borderId="15" xfId="0" applyFont="1" applyFill="1" applyBorder="1" applyAlignment="1">
      <alignment vertical="center"/>
    </xf>
    <xf numFmtId="0" fontId="75" fillId="10" borderId="15" xfId="0" applyFont="1" applyFill="1" applyBorder="1" applyAlignment="1">
      <alignment horizontal="justify" vertical="center" wrapText="1"/>
    </xf>
    <xf numFmtId="43" fontId="63" fillId="0" borderId="0" xfId="0" applyNumberFormat="1" applyFont="1" applyAlignment="1" applyProtection="1">
      <alignment horizontal="center" vertical="top"/>
      <protection hidden="1"/>
    </xf>
    <xf numFmtId="43" fontId="63" fillId="0" borderId="0" xfId="0" applyNumberFormat="1" applyFont="1" applyAlignment="1" applyProtection="1">
      <alignment vertical="top"/>
      <protection hidden="1"/>
    </xf>
    <xf numFmtId="43" fontId="7" fillId="0" borderId="0" xfId="0" applyNumberFormat="1" applyFont="1" applyAlignment="1" applyProtection="1">
      <alignment vertical="top"/>
      <protection hidden="1"/>
    </xf>
    <xf numFmtId="0" fontId="0" fillId="0" borderId="0" xfId="0" applyAlignment="1" applyProtection="1">
      <alignment horizontal="justify" vertical="top" wrapText="1"/>
      <protection hidden="1"/>
    </xf>
    <xf numFmtId="0" fontId="26" fillId="0" borderId="5" xfId="31" applyFont="1" applyBorder="1" applyAlignment="1" applyProtection="1">
      <alignment horizontal="right" vertical="center"/>
      <protection hidden="1"/>
    </xf>
    <xf numFmtId="0" fontId="26" fillId="0" borderId="0" xfId="31" applyFont="1" applyAlignment="1" applyProtection="1">
      <alignment horizontal="right" vertical="center"/>
      <protection hidden="1"/>
    </xf>
    <xf numFmtId="0" fontId="24" fillId="0" borderId="5" xfId="31" applyFont="1" applyBorder="1" applyAlignment="1" applyProtection="1">
      <alignment horizontal="right" vertical="center"/>
      <protection hidden="1"/>
    </xf>
    <xf numFmtId="0" fontId="24" fillId="0" borderId="0" xfId="31" applyFont="1" applyAlignment="1" applyProtection="1">
      <alignment horizontal="right" vertical="center"/>
      <protection hidden="1"/>
    </xf>
    <xf numFmtId="0" fontId="27" fillId="0" borderId="12" xfId="31" applyFont="1" applyBorder="1" applyAlignment="1" applyProtection="1">
      <alignment horizontal="center" vertical="center"/>
      <protection hidden="1"/>
    </xf>
    <xf numFmtId="0" fontId="20" fillId="0" borderId="12" xfId="31" applyFont="1" applyBorder="1" applyAlignment="1" applyProtection="1">
      <alignment horizontal="center" vertical="center"/>
      <protection hidden="1"/>
    </xf>
    <xf numFmtId="0" fontId="64" fillId="11" borderId="10" xfId="31" applyFont="1" applyFill="1" applyBorder="1" applyAlignment="1" applyProtection="1">
      <alignment horizontal="center" vertical="center" textRotation="90"/>
      <protection hidden="1"/>
    </xf>
    <xf numFmtId="0" fontId="64" fillId="11" borderId="11" xfId="31" applyFont="1" applyFill="1" applyBorder="1" applyAlignment="1" applyProtection="1">
      <alignment horizontal="center" vertical="center" textRotation="90"/>
      <protection hidden="1"/>
    </xf>
    <xf numFmtId="0" fontId="64" fillId="11" borderId="13" xfId="31" applyFont="1" applyFill="1" applyBorder="1" applyAlignment="1" applyProtection="1">
      <alignment horizontal="center" vertical="center" textRotation="90"/>
      <protection hidden="1"/>
    </xf>
    <xf numFmtId="0" fontId="26" fillId="0" borderId="7" xfId="31" applyFont="1" applyBorder="1" applyAlignment="1" applyProtection="1">
      <alignment horizontal="right" vertical="center"/>
      <protection hidden="1"/>
    </xf>
    <xf numFmtId="0" fontId="26" fillId="0" borderId="4" xfId="31" applyFont="1" applyBorder="1" applyAlignment="1" applyProtection="1">
      <alignment horizontal="right" vertical="center"/>
      <protection hidden="1"/>
    </xf>
    <xf numFmtId="0" fontId="24" fillId="0" borderId="29" xfId="31" applyFont="1" applyBorder="1" applyAlignment="1" applyProtection="1">
      <alignment horizontal="right" vertical="center"/>
      <protection hidden="1"/>
    </xf>
    <xf numFmtId="0" fontId="24" fillId="0" borderId="9" xfId="31" applyFont="1" applyBorder="1" applyAlignment="1" applyProtection="1">
      <alignment horizontal="right" vertical="center"/>
      <protection hidden="1"/>
    </xf>
    <xf numFmtId="0" fontId="22" fillId="0" borderId="23" xfId="31" applyFont="1" applyBorder="1" applyAlignment="1" applyProtection="1">
      <alignment horizontal="justify" vertical="center"/>
      <protection hidden="1"/>
    </xf>
    <xf numFmtId="0" fontId="22" fillId="0" borderId="19" xfId="31" applyFont="1" applyBorder="1" applyAlignment="1" applyProtection="1">
      <alignment horizontal="justify" vertical="center"/>
      <protection hidden="1"/>
    </xf>
    <xf numFmtId="0" fontId="3" fillId="0" borderId="5" xfId="31" applyBorder="1"/>
    <xf numFmtId="0" fontId="3" fillId="0" borderId="0" xfId="31"/>
    <xf numFmtId="0" fontId="3" fillId="0" borderId="6" xfId="31" applyBorder="1"/>
    <xf numFmtId="0" fontId="8" fillId="0" borderId="14" xfId="31" applyFont="1" applyBorder="1" applyAlignment="1" applyProtection="1">
      <alignment horizontal="center" vertical="center"/>
      <protection hidden="1"/>
    </xf>
    <xf numFmtId="0" fontId="8" fillId="0" borderId="3" xfId="31" applyFont="1" applyBorder="1" applyAlignment="1" applyProtection="1">
      <alignment horizontal="center" vertical="center"/>
      <protection hidden="1"/>
    </xf>
    <xf numFmtId="0" fontId="8" fillId="0" borderId="15" xfId="31" applyFont="1" applyBorder="1" applyAlignment="1" applyProtection="1">
      <alignment horizontal="center" vertical="center"/>
      <protection hidden="1"/>
    </xf>
    <xf numFmtId="0" fontId="47" fillId="12" borderId="16" xfId="31" applyFont="1" applyFill="1" applyBorder="1" applyAlignment="1" applyProtection="1">
      <alignment horizontal="center" vertical="center" wrapText="1"/>
      <protection hidden="1"/>
    </xf>
    <xf numFmtId="0" fontId="47" fillId="12" borderId="30" xfId="31" applyFont="1" applyFill="1" applyBorder="1" applyAlignment="1" applyProtection="1">
      <alignment horizontal="center" vertical="center" wrapText="1"/>
      <protection hidden="1"/>
    </xf>
    <xf numFmtId="0" fontId="47" fillId="12" borderId="17" xfId="31" applyFont="1" applyFill="1" applyBorder="1" applyAlignment="1" applyProtection="1">
      <alignment horizontal="center" vertical="center" wrapText="1"/>
      <protection hidden="1"/>
    </xf>
    <xf numFmtId="0" fontId="23" fillId="14" borderId="18" xfId="31" applyFont="1" applyFill="1" applyBorder="1" applyAlignment="1" applyProtection="1">
      <alignment horizontal="center" vertical="center"/>
      <protection hidden="1"/>
    </xf>
    <xf numFmtId="0" fontId="23" fillId="14" borderId="23" xfId="31" applyFont="1" applyFill="1" applyBorder="1" applyAlignment="1" applyProtection="1">
      <alignment horizontal="center" vertical="center"/>
      <protection hidden="1"/>
    </xf>
    <xf numFmtId="0" fontId="23" fillId="14" borderId="19" xfId="31" applyFont="1" applyFill="1" applyBorder="1" applyAlignment="1" applyProtection="1">
      <alignment horizontal="center" vertical="center"/>
      <protection hidden="1"/>
    </xf>
    <xf numFmtId="0" fontId="41" fillId="0" borderId="0" xfId="0" applyFont="1" applyAlignment="1" applyProtection="1">
      <alignment horizontal="center" vertical="top"/>
      <protection hidden="1"/>
    </xf>
    <xf numFmtId="0" fontId="41" fillId="0" borderId="31" xfId="0" applyFont="1" applyBorder="1" applyAlignment="1" applyProtection="1">
      <alignment horizontal="center" vertical="top"/>
      <protection hidden="1"/>
    </xf>
    <xf numFmtId="0" fontId="22" fillId="0" borderId="23" xfId="0" applyFont="1" applyBorder="1" applyAlignment="1" applyProtection="1">
      <alignment horizontal="center" vertical="center"/>
      <protection hidden="1"/>
    </xf>
    <xf numFmtId="0" fontId="22" fillId="0" borderId="0" xfId="0" applyFont="1" applyAlignment="1" applyProtection="1">
      <alignment horizontal="left" vertical="top"/>
      <protection hidden="1"/>
    </xf>
    <xf numFmtId="0" fontId="31" fillId="6" borderId="0" xfId="0" applyFont="1" applyFill="1" applyAlignment="1" applyProtection="1">
      <alignment horizontal="center" vertical="top" wrapText="1"/>
      <protection hidden="1"/>
    </xf>
    <xf numFmtId="0" fontId="38" fillId="11" borderId="4" xfId="26" applyFont="1" applyFill="1" applyBorder="1" applyAlignment="1" applyProtection="1">
      <alignment horizontal="justify" vertical="center" wrapText="1"/>
      <protection hidden="1"/>
    </xf>
    <xf numFmtId="0" fontId="17" fillId="14" borderId="0" xfId="26" applyFont="1" applyFill="1" applyAlignment="1" applyProtection="1">
      <alignment horizontal="center" vertical="center"/>
      <protection hidden="1"/>
    </xf>
    <xf numFmtId="0" fontId="28" fillId="6" borderId="0" xfId="26" applyFont="1" applyFill="1" applyAlignment="1" applyProtection="1">
      <alignment horizontal="center" vertical="center"/>
      <protection hidden="1"/>
    </xf>
    <xf numFmtId="0" fontId="7" fillId="4" borderId="12" xfId="26" applyFont="1" applyFill="1" applyBorder="1" applyAlignment="1" applyProtection="1">
      <alignment horizontal="center" vertical="center"/>
      <protection locked="0"/>
    </xf>
    <xf numFmtId="0" fontId="18" fillId="4" borderId="14" xfId="26" applyFont="1" applyFill="1" applyBorder="1" applyAlignment="1" applyProtection="1">
      <alignment horizontal="center" vertical="center" wrapText="1"/>
      <protection locked="0"/>
    </xf>
    <xf numFmtId="0" fontId="18" fillId="4" borderId="3" xfId="26" applyFont="1" applyFill="1" applyBorder="1" applyAlignment="1" applyProtection="1">
      <alignment horizontal="center" vertical="center" wrapText="1"/>
      <protection locked="0"/>
    </xf>
    <xf numFmtId="0" fontId="18" fillId="4" borderId="15" xfId="26" applyFont="1" applyFill="1" applyBorder="1" applyAlignment="1" applyProtection="1">
      <alignment horizontal="center" vertical="center" wrapText="1"/>
      <protection locked="0"/>
    </xf>
    <xf numFmtId="0" fontId="0" fillId="4" borderId="16" xfId="26" applyFont="1" applyFill="1" applyBorder="1" applyAlignment="1" applyProtection="1">
      <alignment horizontal="left" vertical="center"/>
      <protection locked="0"/>
    </xf>
    <xf numFmtId="0" fontId="18" fillId="4" borderId="30" xfId="26" applyFont="1" applyFill="1" applyBorder="1" applyAlignment="1" applyProtection="1">
      <alignment horizontal="left" vertical="center"/>
      <protection locked="0"/>
    </xf>
    <xf numFmtId="0" fontId="18" fillId="4" borderId="17" xfId="26" applyFont="1" applyFill="1" applyBorder="1" applyAlignment="1" applyProtection="1">
      <alignment horizontal="left" vertical="center"/>
      <protection locked="0"/>
    </xf>
    <xf numFmtId="0" fontId="43" fillId="0" borderId="0" xfId="0" applyFont="1" applyAlignment="1" applyProtection="1">
      <alignment horizontal="center" vertical="top"/>
      <protection hidden="1"/>
    </xf>
    <xf numFmtId="0" fontId="43" fillId="0" borderId="0" xfId="0" applyFont="1" applyAlignment="1" applyProtection="1">
      <alignment horizontal="justify" vertical="top" wrapText="1"/>
      <protection hidden="1"/>
    </xf>
    <xf numFmtId="0" fontId="8" fillId="15" borderId="0" xfId="0" applyFont="1" applyFill="1" applyAlignment="1" applyProtection="1">
      <alignment horizontal="center" vertical="top" wrapText="1"/>
      <protection hidden="1"/>
    </xf>
    <xf numFmtId="0" fontId="8" fillId="0" borderId="4" xfId="0" applyFont="1" applyBorder="1" applyAlignment="1" applyProtection="1">
      <alignment horizontal="left" vertical="center"/>
      <protection hidden="1"/>
    </xf>
    <xf numFmtId="0" fontId="8" fillId="0" borderId="0" xfId="32" applyFont="1" applyAlignment="1" applyProtection="1">
      <alignment horizontal="left" vertical="top"/>
      <protection hidden="1"/>
    </xf>
    <xf numFmtId="0" fontId="7" fillId="0" borderId="0" xfId="32" applyFont="1" applyAlignment="1" applyProtection="1">
      <alignment horizontal="left" vertical="top"/>
      <protection hidden="1"/>
    </xf>
    <xf numFmtId="0" fontId="90" fillId="0" borderId="9" xfId="36" applyNumberFormat="1" applyFont="1" applyFill="1" applyBorder="1" applyAlignment="1" applyProtection="1">
      <alignment horizontal="center" vertical="top"/>
      <protection hidden="1"/>
    </xf>
    <xf numFmtId="0" fontId="43" fillId="6" borderId="0" xfId="0" applyFont="1" applyFill="1" applyAlignment="1" applyProtection="1">
      <alignment horizontal="center" vertical="center"/>
      <protection hidden="1"/>
    </xf>
    <xf numFmtId="0" fontId="8" fillId="0" borderId="0" xfId="0" applyFont="1" applyAlignment="1" applyProtection="1">
      <alignment horizontal="justify" vertical="top" wrapText="1"/>
      <protection hidden="1"/>
    </xf>
    <xf numFmtId="177" fontId="7" fillId="0" borderId="0" xfId="0" applyNumberFormat="1" applyFont="1" applyAlignment="1" applyProtection="1">
      <alignment horizontal="left" vertical="top"/>
      <protection hidden="1"/>
    </xf>
    <xf numFmtId="10" fontId="91" fillId="19" borderId="14" xfId="41" applyNumberFormat="1" applyFont="1" applyFill="1" applyBorder="1" applyAlignment="1" applyProtection="1">
      <alignment horizontal="center" vertical="center"/>
      <protection locked="0" hidden="1"/>
    </xf>
    <xf numFmtId="10" fontId="91" fillId="19" borderId="3" xfId="41" applyNumberFormat="1" applyFont="1" applyFill="1" applyBorder="1" applyAlignment="1" applyProtection="1">
      <alignment horizontal="center" vertical="center"/>
      <protection locked="0" hidden="1"/>
    </xf>
    <xf numFmtId="0" fontId="7" fillId="12" borderId="0" xfId="0" applyFont="1" applyFill="1" applyAlignment="1" applyProtection="1">
      <alignment horizontal="center" vertical="top"/>
      <protection hidden="1"/>
    </xf>
    <xf numFmtId="0" fontId="7" fillId="0" borderId="0" xfId="0" applyFont="1" applyAlignment="1" applyProtection="1">
      <alignment horizontal="center" vertical="top"/>
      <protection hidden="1"/>
    </xf>
    <xf numFmtId="0" fontId="43" fillId="0" borderId="0" xfId="0" applyFont="1" applyAlignment="1" applyProtection="1">
      <alignment horizontal="center" vertical="top" wrapText="1"/>
      <protection hidden="1"/>
    </xf>
    <xf numFmtId="0" fontId="8" fillId="12" borderId="0" xfId="0" applyFont="1" applyFill="1" applyAlignment="1" applyProtection="1">
      <alignment horizontal="center" vertical="center" wrapText="1"/>
      <protection hidden="1"/>
    </xf>
    <xf numFmtId="0" fontId="8" fillId="0" borderId="0" xfId="0" applyFont="1" applyAlignment="1" applyProtection="1">
      <alignment horizontal="center" vertical="top"/>
      <protection hidden="1"/>
    </xf>
    <xf numFmtId="0" fontId="7" fillId="0" borderId="0" xfId="36" applyNumberFormat="1" applyFont="1" applyFill="1" applyBorder="1" applyAlignment="1" applyProtection="1">
      <alignment horizontal="left" vertical="top" wrapText="1"/>
      <protection hidden="1"/>
    </xf>
    <xf numFmtId="0" fontId="8" fillId="0" borderId="4" xfId="0" applyFont="1" applyBorder="1" applyAlignment="1" applyProtection="1">
      <alignment vertical="top"/>
      <protection hidden="1"/>
    </xf>
    <xf numFmtId="0" fontId="65" fillId="20" borderId="12" xfId="0" applyFont="1" applyFill="1" applyBorder="1" applyAlignment="1" applyProtection="1">
      <alignment horizontal="left" vertical="center" wrapText="1"/>
      <protection hidden="1"/>
    </xf>
    <xf numFmtId="0" fontId="65" fillId="20" borderId="12" xfId="0" applyFont="1" applyFill="1" applyBorder="1" applyAlignment="1" applyProtection="1">
      <alignment horizontal="left" vertical="center"/>
      <protection hidden="1"/>
    </xf>
    <xf numFmtId="4" fontId="70" fillId="20" borderId="14" xfId="0" applyNumberFormat="1" applyFont="1" applyFill="1" applyBorder="1" applyAlignment="1" applyProtection="1">
      <alignment horizontal="center" vertical="center"/>
      <protection hidden="1"/>
    </xf>
    <xf numFmtId="4" fontId="70" fillId="20" borderId="3" xfId="0" applyNumberFormat="1" applyFont="1" applyFill="1" applyBorder="1" applyAlignment="1" applyProtection="1">
      <alignment horizontal="center" vertical="center"/>
      <protection hidden="1"/>
    </xf>
    <xf numFmtId="0" fontId="70" fillId="20" borderId="3" xfId="49" applyFont="1" applyFill="1" applyBorder="1" applyAlignment="1" applyProtection="1">
      <alignment horizontal="left" vertical="center"/>
      <protection hidden="1"/>
    </xf>
    <xf numFmtId="0" fontId="43" fillId="0" borderId="0" xfId="36" applyNumberFormat="1" applyFont="1" applyFill="1" applyBorder="1" applyAlignment="1" applyProtection="1">
      <alignment horizontal="left" vertical="top"/>
      <protection hidden="1"/>
    </xf>
    <xf numFmtId="0" fontId="43" fillId="0" borderId="0" xfId="36" applyNumberFormat="1" applyFont="1" applyFill="1" applyBorder="1" applyAlignment="1" applyProtection="1">
      <alignment horizontal="left" vertical="top" wrapText="1"/>
      <protection hidden="1"/>
    </xf>
    <xf numFmtId="0" fontId="37" fillId="0" borderId="0" xfId="32" applyFont="1" applyAlignment="1" applyProtection="1">
      <alignment horizontal="left" vertical="top"/>
      <protection hidden="1"/>
    </xf>
    <xf numFmtId="0" fontId="43" fillId="0" borderId="0" xfId="36" applyFont="1" applyFill="1" applyBorder="1" applyAlignment="1" applyProtection="1">
      <alignment horizontal="left" vertical="top" wrapText="1"/>
      <protection hidden="1"/>
    </xf>
    <xf numFmtId="0" fontId="37" fillId="0" borderId="0" xfId="0" applyFont="1" applyAlignment="1" applyProtection="1">
      <alignment horizontal="justify" vertical="top" wrapText="1"/>
      <protection hidden="1"/>
    </xf>
    <xf numFmtId="0" fontId="32" fillId="0" borderId="0" xfId="32" applyFont="1" applyAlignment="1" applyProtection="1">
      <alignment horizontal="left" vertical="center"/>
      <protection hidden="1"/>
    </xf>
    <xf numFmtId="0" fontId="32" fillId="0" borderId="0" xfId="0" applyFont="1" applyAlignment="1" applyProtection="1">
      <alignment horizontal="justify" vertical="center" wrapText="1"/>
      <protection hidden="1"/>
    </xf>
    <xf numFmtId="0" fontId="28" fillId="0" borderId="0" xfId="36" applyFont="1" applyFill="1" applyBorder="1" applyAlignment="1" applyProtection="1">
      <alignment horizontal="left" vertical="center" wrapText="1"/>
      <protection hidden="1"/>
    </xf>
    <xf numFmtId="0" fontId="28" fillId="0" borderId="0" xfId="36" applyNumberFormat="1" applyFont="1" applyFill="1" applyBorder="1" applyAlignment="1" applyProtection="1">
      <alignment horizontal="left" vertical="center"/>
      <protection hidden="1"/>
    </xf>
    <xf numFmtId="0" fontId="28" fillId="0" borderId="0" xfId="36" applyNumberFormat="1" applyFont="1" applyFill="1" applyBorder="1" applyAlignment="1" applyProtection="1">
      <alignment horizontal="left" vertical="center" wrapText="1"/>
      <protection hidden="1"/>
    </xf>
    <xf numFmtId="0" fontId="28" fillId="0" borderId="0" xfId="0" applyFont="1" applyAlignment="1" applyProtection="1">
      <alignment horizontal="center" vertical="center"/>
      <protection hidden="1"/>
    </xf>
    <xf numFmtId="0" fontId="17" fillId="0" borderId="0" xfId="0" applyFont="1" applyAlignment="1" applyProtection="1">
      <alignment horizontal="center" vertical="center"/>
      <protection hidden="1"/>
    </xf>
    <xf numFmtId="0" fontId="0" fillId="0" borderId="0" xfId="0" applyAlignment="1" applyProtection="1">
      <alignment horizontal="center" vertical="center"/>
      <protection hidden="1"/>
    </xf>
    <xf numFmtId="0" fontId="59" fillId="0" borderId="9" xfId="36" applyNumberFormat="1" applyFont="1" applyFill="1" applyBorder="1" applyAlignment="1" applyProtection="1">
      <alignment horizontal="center" vertical="center"/>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justify" vertical="center" wrapText="1"/>
      <protection hidden="1"/>
    </xf>
    <xf numFmtId="0" fontId="17" fillId="0" borderId="0" xfId="0" applyFont="1" applyAlignment="1" applyProtection="1">
      <alignment horizontal="justify" vertical="center" wrapText="1"/>
      <protection hidden="1"/>
    </xf>
    <xf numFmtId="0" fontId="17" fillId="0" borderId="4" xfId="0" applyFont="1" applyBorder="1" applyAlignment="1" applyProtection="1">
      <alignment horizontal="left" vertical="top"/>
      <protection hidden="1"/>
    </xf>
    <xf numFmtId="0" fontId="17" fillId="0" borderId="0" xfId="0" applyFont="1" applyAlignment="1" applyProtection="1">
      <alignment horizontal="center" vertical="center" wrapText="1"/>
      <protection hidden="1"/>
    </xf>
    <xf numFmtId="0" fontId="28" fillId="6" borderId="0" xfId="0" applyFont="1" applyFill="1" applyAlignment="1" applyProtection="1">
      <alignment horizontal="center" vertical="center"/>
      <protection hidden="1"/>
    </xf>
    <xf numFmtId="0" fontId="17" fillId="0" borderId="0" xfId="32" applyFont="1" applyAlignment="1" applyProtection="1">
      <alignment horizontal="left" vertical="top"/>
      <protection hidden="1"/>
    </xf>
    <xf numFmtId="0" fontId="0" fillId="0" borderId="0" xfId="32" applyFont="1" applyAlignment="1" applyProtection="1">
      <alignment horizontal="left" vertical="center"/>
      <protection hidden="1"/>
    </xf>
    <xf numFmtId="0" fontId="28" fillId="0" borderId="0" xfId="36" applyFont="1" applyFill="1" applyBorder="1" applyAlignment="1" applyProtection="1">
      <alignment horizontal="left" vertical="top" wrapText="1"/>
      <protection hidden="1"/>
    </xf>
    <xf numFmtId="0" fontId="28" fillId="0" borderId="0" xfId="36" applyNumberFormat="1" applyFont="1" applyFill="1" applyBorder="1" applyAlignment="1" applyProtection="1">
      <alignment horizontal="left" vertical="top"/>
      <protection hidden="1"/>
    </xf>
    <xf numFmtId="0" fontId="28" fillId="0" borderId="0" xfId="36" applyNumberFormat="1" applyFont="1" applyFill="1" applyBorder="1" applyAlignment="1" applyProtection="1">
      <alignment horizontal="left" vertical="top" wrapText="1"/>
      <protection hidden="1"/>
    </xf>
    <xf numFmtId="0" fontId="28" fillId="0" borderId="0" xfId="0" applyFont="1" applyAlignment="1" applyProtection="1">
      <alignment horizontal="justify" vertical="top" wrapText="1"/>
      <protection hidden="1"/>
    </xf>
    <xf numFmtId="0" fontId="32" fillId="0" borderId="0" xfId="32" applyFont="1" applyAlignment="1" applyProtection="1">
      <alignment horizontal="left" vertical="top"/>
      <protection hidden="1"/>
    </xf>
    <xf numFmtId="0" fontId="32" fillId="0" borderId="0" xfId="0" applyFont="1" applyAlignment="1" applyProtection="1">
      <alignment horizontal="justify" vertical="top" wrapText="1"/>
      <protection hidden="1"/>
    </xf>
    <xf numFmtId="0" fontId="28" fillId="0" borderId="0" xfId="0" applyFont="1" applyAlignment="1" applyProtection="1">
      <alignment horizontal="center" vertical="top"/>
      <protection hidden="1"/>
    </xf>
    <xf numFmtId="0" fontId="17" fillId="0" borderId="0" xfId="0" applyFont="1" applyAlignment="1" applyProtection="1">
      <alignment horizontal="center" vertical="top"/>
      <protection hidden="1"/>
    </xf>
    <xf numFmtId="0" fontId="0" fillId="0" borderId="0" xfId="0" applyAlignment="1" applyProtection="1">
      <alignment horizontal="center" vertical="top"/>
      <protection hidden="1"/>
    </xf>
    <xf numFmtId="0" fontId="17" fillId="0" borderId="4" xfId="0" applyFont="1" applyBorder="1" applyAlignment="1" applyProtection="1">
      <alignment vertical="top"/>
      <protection hidden="1"/>
    </xf>
    <xf numFmtId="0" fontId="59" fillId="0" borderId="9" xfId="36" applyNumberFormat="1" applyFont="1" applyFill="1" applyBorder="1" applyAlignment="1" applyProtection="1">
      <alignment horizontal="center" vertical="top"/>
      <protection hidden="1"/>
    </xf>
    <xf numFmtId="0" fontId="63" fillId="0" borderId="0" xfId="36" applyNumberFormat="1" applyFont="1" applyFill="1" applyBorder="1" applyAlignment="1" applyProtection="1">
      <alignment horizontal="left" vertical="top" wrapText="1"/>
      <protection hidden="1"/>
    </xf>
    <xf numFmtId="177" fontId="63" fillId="0" borderId="0" xfId="0" applyNumberFormat="1" applyFont="1" applyAlignment="1" applyProtection="1">
      <alignment horizontal="left" vertical="top"/>
      <protection hidden="1"/>
    </xf>
    <xf numFmtId="0" fontId="28" fillId="0" borderId="0" xfId="0" applyFont="1" applyAlignment="1" applyProtection="1">
      <alignment horizontal="center" vertical="top" wrapText="1"/>
      <protection hidden="1"/>
    </xf>
    <xf numFmtId="0" fontId="70" fillId="15" borderId="0" xfId="0" applyFont="1" applyFill="1" applyAlignment="1" applyProtection="1">
      <alignment horizontal="center" vertical="top" wrapText="1"/>
      <protection hidden="1"/>
    </xf>
    <xf numFmtId="0" fontId="41" fillId="0" borderId="4" xfId="0" applyFont="1" applyBorder="1" applyAlignment="1" applyProtection="1">
      <alignment horizontal="left" vertical="top"/>
      <protection hidden="1"/>
    </xf>
    <xf numFmtId="0" fontId="71" fillId="12" borderId="0" xfId="0" applyFont="1" applyFill="1" applyAlignment="1" applyProtection="1">
      <alignment horizontal="center" vertical="center" wrapText="1"/>
      <protection hidden="1"/>
    </xf>
    <xf numFmtId="0" fontId="0" fillId="12" borderId="0" xfId="0" applyFill="1" applyAlignment="1" applyProtection="1">
      <alignment horizontal="center" vertical="top"/>
      <protection hidden="1"/>
    </xf>
    <xf numFmtId="0" fontId="31" fillId="6" borderId="0" xfId="0" applyFont="1" applyFill="1" applyAlignment="1" applyProtection="1">
      <alignment horizontal="center" vertical="center"/>
      <protection hidden="1"/>
    </xf>
    <xf numFmtId="0" fontId="17" fillId="0" borderId="0" xfId="0" applyFont="1" applyAlignment="1" applyProtection="1">
      <alignment horizontal="justify" vertical="top" wrapText="1"/>
      <protection hidden="1"/>
    </xf>
    <xf numFmtId="0" fontId="0" fillId="0" borderId="0" xfId="32" applyFont="1" applyAlignment="1" applyProtection="1">
      <alignment horizontal="left" vertical="top"/>
      <protection hidden="1"/>
    </xf>
    <xf numFmtId="0" fontId="17" fillId="0" borderId="12" xfId="31" applyFont="1" applyBorder="1" applyAlignment="1" applyProtection="1">
      <alignment horizontal="left" vertical="center" wrapText="1"/>
      <protection hidden="1"/>
    </xf>
    <xf numFmtId="1" fontId="7" fillId="4" borderId="14" xfId="30" applyNumberFormat="1" applyFont="1" applyFill="1" applyBorder="1" applyAlignment="1" applyProtection="1">
      <alignment horizontal="center" vertical="top"/>
      <protection locked="0"/>
    </xf>
    <xf numFmtId="1" fontId="7" fillId="4" borderId="15" xfId="30" applyNumberFormat="1" applyFont="1" applyFill="1" applyBorder="1" applyAlignment="1" applyProtection="1">
      <alignment horizontal="center" vertical="top"/>
      <protection locked="0"/>
    </xf>
    <xf numFmtId="2" fontId="17" fillId="7" borderId="14" xfId="31" applyNumberFormat="1" applyFont="1" applyFill="1" applyBorder="1" applyAlignment="1" applyProtection="1">
      <alignment horizontal="center" vertical="center" wrapText="1"/>
      <protection hidden="1"/>
    </xf>
    <xf numFmtId="2" fontId="17" fillId="7" borderId="15" xfId="31" applyNumberFormat="1" applyFont="1" applyFill="1" applyBorder="1" applyAlignment="1" applyProtection="1">
      <alignment horizontal="center" vertical="center" wrapText="1"/>
      <protection hidden="1"/>
    </xf>
    <xf numFmtId="0" fontId="18" fillId="0" borderId="12" xfId="31" applyFont="1" applyBorder="1" applyAlignment="1" applyProtection="1">
      <alignment horizontal="justify" vertical="center" wrapText="1"/>
      <protection hidden="1"/>
    </xf>
    <xf numFmtId="0" fontId="17" fillId="7" borderId="14" xfId="31" applyFont="1" applyFill="1" applyBorder="1" applyAlignment="1" applyProtection="1">
      <alignment horizontal="left" vertical="center" wrapText="1"/>
      <protection hidden="1"/>
    </xf>
    <xf numFmtId="0" fontId="17" fillId="7" borderId="3" xfId="31" applyFont="1" applyFill="1" applyBorder="1" applyAlignment="1" applyProtection="1">
      <alignment horizontal="left" vertical="center" wrapText="1"/>
      <protection hidden="1"/>
    </xf>
    <xf numFmtId="164" fontId="17" fillId="0" borderId="12" xfId="7" applyFont="1" applyBorder="1" applyAlignment="1" applyProtection="1">
      <alignment horizontal="center" vertical="center" wrapText="1"/>
      <protection locked="0"/>
    </xf>
    <xf numFmtId="0" fontId="43" fillId="0" borderId="0" xfId="31" applyFont="1" applyAlignment="1" applyProtection="1">
      <alignment horizontal="center" vertical="top"/>
      <protection hidden="1"/>
    </xf>
    <xf numFmtId="0" fontId="41" fillId="12" borderId="0" xfId="31" applyFont="1" applyFill="1" applyAlignment="1" applyProtection="1">
      <alignment horizontal="center" vertical="top" wrapText="1"/>
      <protection hidden="1"/>
    </xf>
    <xf numFmtId="0" fontId="17" fillId="0" borderId="14" xfId="31" applyFont="1" applyBorder="1" applyAlignment="1" applyProtection="1">
      <alignment horizontal="center" vertical="center" wrapText="1"/>
      <protection hidden="1"/>
    </xf>
    <xf numFmtId="0" fontId="17" fillId="0" borderId="15" xfId="31" applyFont="1" applyBorder="1" applyAlignment="1" applyProtection="1">
      <alignment horizontal="center" vertical="center" wrapText="1"/>
      <protection hidden="1"/>
    </xf>
    <xf numFmtId="0" fontId="18" fillId="0" borderId="0" xfId="31" applyFont="1" applyAlignment="1" applyProtection="1">
      <alignment horizontal="left" vertical="top"/>
      <protection hidden="1"/>
    </xf>
    <xf numFmtId="0" fontId="28" fillId="6" borderId="0" xfId="31" applyFont="1" applyFill="1" applyAlignment="1" applyProtection="1">
      <alignment horizontal="center" vertical="center"/>
      <protection hidden="1"/>
    </xf>
    <xf numFmtId="0" fontId="17" fillId="0" borderId="14" xfId="31" applyFont="1" applyBorder="1" applyAlignment="1" applyProtection="1">
      <alignment horizontal="left" vertical="center" wrapText="1"/>
      <protection hidden="1"/>
    </xf>
    <xf numFmtId="0" fontId="17" fillId="0" borderId="15" xfId="31" applyFont="1" applyBorder="1" applyAlignment="1" applyProtection="1">
      <alignment horizontal="left" vertical="center" wrapText="1"/>
      <protection hidden="1"/>
    </xf>
    <xf numFmtId="0" fontId="18" fillId="0" borderId="0" xfId="31" applyFont="1" applyAlignment="1" applyProtection="1">
      <alignment horizontal="justify" vertical="center" wrapText="1"/>
      <protection hidden="1"/>
    </xf>
    <xf numFmtId="0" fontId="17" fillId="7" borderId="15" xfId="31" applyFont="1" applyFill="1" applyBorder="1" applyAlignment="1" applyProtection="1">
      <alignment horizontal="left" vertical="center" wrapText="1"/>
      <protection hidden="1"/>
    </xf>
    <xf numFmtId="0" fontId="18" fillId="0" borderId="14" xfId="31" applyFont="1" applyBorder="1" applyAlignment="1" applyProtection="1">
      <alignment horizontal="justify" vertical="center" wrapText="1"/>
      <protection hidden="1"/>
    </xf>
    <xf numFmtId="0" fontId="18" fillId="0" borderId="15" xfId="31" applyFont="1" applyBorder="1" applyAlignment="1" applyProtection="1">
      <alignment horizontal="justify" vertical="center" wrapText="1"/>
      <protection hidden="1"/>
    </xf>
    <xf numFmtId="0" fontId="17" fillId="4" borderId="12" xfId="31" applyFont="1" applyFill="1" applyBorder="1" applyAlignment="1" applyProtection="1">
      <alignment horizontal="center" vertical="center" wrapText="1"/>
      <protection locked="0"/>
    </xf>
    <xf numFmtId="0" fontId="18" fillId="0" borderId="12" xfId="31" applyFont="1" applyBorder="1" applyAlignment="1" applyProtection="1">
      <alignment horizontal="center" vertical="center"/>
      <protection hidden="1"/>
    </xf>
    <xf numFmtId="0" fontId="17" fillId="7" borderId="29" xfId="31" applyFont="1" applyFill="1" applyBorder="1" applyAlignment="1" applyProtection="1">
      <alignment horizontal="left" vertical="center" wrapText="1"/>
      <protection hidden="1"/>
    </xf>
    <xf numFmtId="0" fontId="17" fillId="7" borderId="32" xfId="31" applyFont="1" applyFill="1" applyBorder="1" applyAlignment="1" applyProtection="1">
      <alignment horizontal="left" vertical="center" wrapText="1"/>
      <protection hidden="1"/>
    </xf>
    <xf numFmtId="2" fontId="17" fillId="7" borderId="10" xfId="31" applyNumberFormat="1" applyFont="1" applyFill="1" applyBorder="1" applyAlignment="1" applyProtection="1">
      <alignment horizontal="center" vertical="center"/>
      <protection hidden="1"/>
    </xf>
    <xf numFmtId="0" fontId="42" fillId="7" borderId="7" xfId="31" applyFont="1" applyFill="1" applyBorder="1" applyAlignment="1" applyProtection="1">
      <alignment horizontal="justify" vertical="center" wrapText="1"/>
      <protection hidden="1"/>
    </xf>
    <xf numFmtId="0" fontId="42" fillId="7" borderId="8" xfId="31" applyFont="1" applyFill="1" applyBorder="1" applyAlignment="1" applyProtection="1">
      <alignment horizontal="justify" vertical="center" wrapText="1"/>
      <protection hidden="1"/>
    </xf>
    <xf numFmtId="0" fontId="17" fillId="7" borderId="7" xfId="31" applyFont="1" applyFill="1" applyBorder="1" applyAlignment="1" applyProtection="1">
      <alignment horizontal="justify" vertical="center" wrapText="1"/>
      <protection hidden="1"/>
    </xf>
    <xf numFmtId="0" fontId="17" fillId="7" borderId="8" xfId="31" applyFont="1" applyFill="1" applyBorder="1" applyAlignment="1" applyProtection="1">
      <alignment horizontal="justify" vertical="center" wrapText="1"/>
      <protection hidden="1"/>
    </xf>
    <xf numFmtId="0" fontId="0" fillId="0" borderId="12" xfId="31" applyFont="1" applyBorder="1" applyAlignment="1" applyProtection="1">
      <alignment horizontal="justify" vertical="center" wrapText="1"/>
      <protection hidden="1"/>
    </xf>
    <xf numFmtId="0" fontId="17" fillId="4" borderId="29" xfId="31" applyFont="1" applyFill="1" applyBorder="1" applyAlignment="1" applyProtection="1">
      <alignment horizontal="center" vertical="center" wrapText="1"/>
      <protection locked="0"/>
    </xf>
    <xf numFmtId="0" fontId="17" fillId="4" borderId="32" xfId="31" applyFont="1" applyFill="1" applyBorder="1" applyAlignment="1" applyProtection="1">
      <alignment horizontal="center" vertical="center" wrapText="1"/>
      <protection locked="0"/>
    </xf>
    <xf numFmtId="0" fontId="17" fillId="4" borderId="5" xfId="31" applyFont="1" applyFill="1" applyBorder="1" applyAlignment="1" applyProtection="1">
      <alignment horizontal="center" vertical="center" wrapText="1"/>
      <protection locked="0"/>
    </xf>
    <xf numFmtId="0" fontId="17" fillId="4" borderId="6" xfId="31" applyFont="1" applyFill="1" applyBorder="1" applyAlignment="1" applyProtection="1">
      <alignment horizontal="center" vertical="center" wrapText="1"/>
      <protection locked="0"/>
    </xf>
    <xf numFmtId="0" fontId="17" fillId="4" borderId="7" xfId="31" applyFont="1" applyFill="1" applyBorder="1" applyAlignment="1" applyProtection="1">
      <alignment horizontal="center" vertical="center" wrapText="1"/>
      <protection locked="0"/>
    </xf>
    <xf numFmtId="0" fontId="17" fillId="4" borderId="8" xfId="31" applyFont="1" applyFill="1" applyBorder="1" applyAlignment="1" applyProtection="1">
      <alignment horizontal="center" vertical="center" wrapText="1"/>
      <protection locked="0"/>
    </xf>
    <xf numFmtId="9" fontId="17" fillId="4" borderId="12" xfId="31" applyNumberFormat="1" applyFont="1" applyFill="1" applyBorder="1" applyAlignment="1" applyProtection="1">
      <alignment horizontal="center" vertical="center" wrapText="1"/>
      <protection locked="0"/>
    </xf>
    <xf numFmtId="2" fontId="17" fillId="7" borderId="12" xfId="31" applyNumberFormat="1" applyFont="1" applyFill="1" applyBorder="1" applyAlignment="1" applyProtection="1">
      <alignment horizontal="center" vertical="center" wrapText="1"/>
      <protection hidden="1"/>
    </xf>
    <xf numFmtId="0" fontId="17" fillId="0" borderId="0" xfId="31" applyFont="1" applyAlignment="1" applyProtection="1">
      <alignment horizontal="center" vertical="center" wrapText="1"/>
      <protection hidden="1"/>
    </xf>
    <xf numFmtId="0" fontId="17" fillId="7" borderId="22" xfId="31" applyFont="1" applyFill="1" applyBorder="1" applyAlignment="1" applyProtection="1">
      <alignment horizontal="left" vertical="center" wrapText="1"/>
      <protection hidden="1"/>
    </xf>
    <xf numFmtId="0" fontId="18" fillId="0" borderId="25" xfId="31" applyFont="1" applyBorder="1" applyAlignment="1" applyProtection="1">
      <alignment horizontal="justify" vertical="center" wrapText="1"/>
      <protection hidden="1"/>
    </xf>
    <xf numFmtId="0" fontId="18" fillId="0" borderId="27" xfId="31" applyFont="1" applyBorder="1" applyAlignment="1" applyProtection="1">
      <alignment horizontal="justify" vertical="center" wrapText="1"/>
      <protection hidden="1"/>
    </xf>
    <xf numFmtId="0" fontId="17" fillId="7" borderId="12" xfId="31" applyFont="1" applyFill="1" applyBorder="1" applyAlignment="1" applyProtection="1">
      <alignment horizontal="left" vertical="center" wrapText="1"/>
      <protection hidden="1"/>
    </xf>
    <xf numFmtId="0" fontId="17" fillId="0" borderId="7" xfId="31" applyFont="1" applyBorder="1" applyAlignment="1" applyProtection="1">
      <alignment horizontal="justify" vertical="center" wrapText="1"/>
      <protection hidden="1"/>
    </xf>
    <xf numFmtId="0" fontId="17" fillId="0" borderId="8" xfId="31" applyFont="1" applyBorder="1" applyAlignment="1" applyProtection="1">
      <alignment horizontal="justify" vertical="center" wrapText="1"/>
      <protection hidden="1"/>
    </xf>
    <xf numFmtId="0" fontId="8" fillId="12" borderId="0" xfId="31" applyFont="1" applyFill="1" applyAlignment="1" applyProtection="1">
      <alignment horizontal="center" vertical="top" wrapText="1"/>
      <protection hidden="1"/>
    </xf>
    <xf numFmtId="0" fontId="17" fillId="0" borderId="0" xfId="28" applyNumberFormat="1" applyFont="1" applyFill="1" applyBorder="1" applyAlignment="1" applyProtection="1">
      <alignment horizontal="justify" vertical="center" wrapText="1"/>
      <protection hidden="1"/>
    </xf>
    <xf numFmtId="0" fontId="17" fillId="8" borderId="0" xfId="30" applyNumberFormat="1" applyFont="1" applyFill="1" applyBorder="1" applyAlignment="1" applyProtection="1">
      <alignment horizontal="center" vertical="center" wrapText="1"/>
      <protection hidden="1"/>
    </xf>
    <xf numFmtId="0" fontId="8" fillId="12" borderId="0" xfId="0" applyFont="1" applyFill="1" applyAlignment="1" applyProtection="1">
      <alignment horizontal="justify" vertical="top" wrapText="1"/>
      <protection hidden="1"/>
    </xf>
    <xf numFmtId="0" fontId="18" fillId="0" borderId="0" xfId="30" applyFont="1" applyAlignment="1" applyProtection="1">
      <alignment horizontal="justify" vertical="center"/>
      <protection hidden="1"/>
    </xf>
    <xf numFmtId="0" fontId="58" fillId="0" borderId="0" xfId="30" applyNumberFormat="1" applyFont="1" applyFill="1" applyBorder="1" applyAlignment="1" applyProtection="1">
      <alignment horizontal="center" vertical="top" wrapText="1"/>
      <protection hidden="1"/>
    </xf>
    <xf numFmtId="0" fontId="17" fillId="0" borderId="14" xfId="30" applyFont="1" applyBorder="1" applyAlignment="1" applyProtection="1">
      <alignment horizontal="justify" vertical="top"/>
      <protection hidden="1"/>
    </xf>
    <xf numFmtId="0" fontId="18" fillId="0" borderId="3" xfId="30" applyFont="1" applyBorder="1" applyAlignment="1" applyProtection="1">
      <alignment horizontal="justify" vertical="top"/>
      <protection hidden="1"/>
    </xf>
    <xf numFmtId="0" fontId="18" fillId="0" borderId="15" xfId="30" applyFont="1" applyBorder="1" applyAlignment="1" applyProtection="1">
      <alignment horizontal="justify" vertical="top"/>
      <protection hidden="1"/>
    </xf>
    <xf numFmtId="0" fontId="17" fillId="0" borderId="0" xfId="24" applyFont="1" applyAlignment="1" applyProtection="1">
      <alignment horizontal="left" vertical="center" indent="2"/>
      <protection hidden="1"/>
    </xf>
    <xf numFmtId="0" fontId="17" fillId="0" borderId="16" xfId="30" applyFont="1" applyBorder="1" applyAlignment="1" applyProtection="1">
      <alignment horizontal="justify" vertical="top"/>
      <protection hidden="1"/>
    </xf>
    <xf numFmtId="0" fontId="18" fillId="0" borderId="30" xfId="30" applyFont="1" applyBorder="1" applyAlignment="1" applyProtection="1">
      <alignment horizontal="justify" vertical="top"/>
      <protection hidden="1"/>
    </xf>
    <xf numFmtId="0" fontId="18" fillId="0" borderId="17" xfId="30" applyFont="1" applyBorder="1" applyAlignment="1" applyProtection="1">
      <alignment horizontal="justify" vertical="top"/>
      <protection hidden="1"/>
    </xf>
    <xf numFmtId="0" fontId="17" fillId="0" borderId="16" xfId="30" applyFont="1" applyBorder="1" applyAlignment="1" applyProtection="1">
      <alignment horizontal="justify" vertical="center"/>
      <protection hidden="1"/>
    </xf>
    <xf numFmtId="0" fontId="18" fillId="0" borderId="30" xfId="30" applyFont="1" applyBorder="1" applyAlignment="1" applyProtection="1">
      <alignment horizontal="justify" vertical="center"/>
      <protection hidden="1"/>
    </xf>
    <xf numFmtId="0" fontId="18" fillId="0" borderId="17" xfId="30" applyFont="1" applyBorder="1" applyAlignment="1" applyProtection="1">
      <alignment horizontal="justify" vertical="center"/>
      <protection hidden="1"/>
    </xf>
    <xf numFmtId="0" fontId="0" fillId="0" borderId="9" xfId="30" applyFont="1" applyBorder="1" applyAlignment="1" applyProtection="1">
      <alignment horizontal="justify" vertical="center"/>
      <protection hidden="1"/>
    </xf>
    <xf numFmtId="0" fontId="18" fillId="0" borderId="9" xfId="30" applyFont="1" applyBorder="1" applyAlignment="1" applyProtection="1">
      <alignment horizontal="justify" vertical="center"/>
      <protection hidden="1"/>
    </xf>
    <xf numFmtId="0" fontId="0" fillId="11" borderId="9" xfId="30" applyFont="1" applyFill="1" applyBorder="1" applyAlignment="1" applyProtection="1">
      <alignment horizontal="justify" vertical="center"/>
      <protection hidden="1"/>
    </xf>
    <xf numFmtId="0" fontId="18" fillId="11" borderId="9" xfId="30" applyFont="1" applyFill="1" applyBorder="1" applyAlignment="1" applyProtection="1">
      <alignment horizontal="justify" vertical="center"/>
      <protection hidden="1"/>
    </xf>
    <xf numFmtId="10" fontId="0" fillId="0" borderId="14" xfId="30" applyNumberFormat="1" applyFont="1" applyFill="1" applyBorder="1" applyAlignment="1" applyProtection="1">
      <alignment horizontal="right" vertical="center" wrapText="1"/>
      <protection locked="0"/>
    </xf>
    <xf numFmtId="10" fontId="18" fillId="0" borderId="3" xfId="30" applyNumberFormat="1" applyFont="1" applyFill="1" applyBorder="1" applyAlignment="1" applyProtection="1">
      <alignment horizontal="right" vertical="center" wrapText="1"/>
      <protection locked="0"/>
    </xf>
    <xf numFmtId="10" fontId="18" fillId="0" borderId="15" xfId="30" applyNumberFormat="1" applyFont="1" applyFill="1" applyBorder="1" applyAlignment="1" applyProtection="1">
      <alignment horizontal="right" vertical="center" wrapText="1"/>
      <protection locked="0"/>
    </xf>
    <xf numFmtId="0" fontId="31" fillId="6" borderId="0" xfId="0" applyFont="1" applyFill="1" applyAlignment="1" applyProtection="1">
      <alignment horizontal="center" vertical="center" wrapText="1"/>
      <protection hidden="1"/>
    </xf>
    <xf numFmtId="0" fontId="31" fillId="6" borderId="6" xfId="0" applyFont="1" applyFill="1" applyBorder="1" applyAlignment="1" applyProtection="1">
      <alignment horizontal="center" vertical="center" wrapText="1"/>
      <protection hidden="1"/>
    </xf>
    <xf numFmtId="0" fontId="0" fillId="0" borderId="12" xfId="31" applyFont="1" applyBorder="1" applyAlignment="1" applyProtection="1">
      <alignment horizontal="center" vertical="center"/>
      <protection hidden="1"/>
    </xf>
    <xf numFmtId="0" fontId="0" fillId="0" borderId="25" xfId="31" applyFont="1" applyBorder="1" applyAlignment="1" applyProtection="1">
      <alignment horizontal="justify" vertical="center" wrapText="1"/>
      <protection hidden="1"/>
    </xf>
    <xf numFmtId="0" fontId="0" fillId="0" borderId="27" xfId="31" applyFont="1" applyBorder="1" applyAlignment="1" applyProtection="1">
      <alignment horizontal="justify" vertical="center" wrapText="1"/>
      <protection hidden="1"/>
    </xf>
    <xf numFmtId="0" fontId="0" fillId="0" borderId="0" xfId="31" applyFont="1" applyAlignment="1" applyProtection="1">
      <alignment horizontal="left" vertical="top"/>
      <protection hidden="1"/>
    </xf>
    <xf numFmtId="0" fontId="17" fillId="7" borderId="10" xfId="31" applyFont="1" applyFill="1" applyBorder="1" applyAlignment="1" applyProtection="1">
      <alignment horizontal="left" vertical="center" wrapText="1"/>
      <protection hidden="1"/>
    </xf>
    <xf numFmtId="0" fontId="50" fillId="0" borderId="0" xfId="23" applyFont="1" applyAlignment="1">
      <alignment horizontal="justify" vertical="top"/>
    </xf>
    <xf numFmtId="0" fontId="0" fillId="0" borderId="0" xfId="23" applyFont="1" applyAlignment="1">
      <alignment horizontal="justify" vertical="top"/>
    </xf>
    <xf numFmtId="0" fontId="17" fillId="0" borderId="0" xfId="23" applyFont="1" applyAlignment="1">
      <alignment horizontal="center" vertical="center"/>
    </xf>
    <xf numFmtId="0" fontId="50" fillId="4" borderId="0" xfId="23" applyFont="1" applyFill="1" applyAlignment="1" applyProtection="1">
      <alignment horizontal="left" vertical="center"/>
      <protection locked="0"/>
    </xf>
    <xf numFmtId="177" fontId="50" fillId="0" borderId="0" xfId="23" applyNumberFormat="1" applyFont="1" applyAlignment="1">
      <alignment horizontal="left" vertical="center"/>
    </xf>
    <xf numFmtId="0" fontId="17" fillId="12" borderId="0" xfId="23" applyFont="1" applyFill="1" applyAlignment="1">
      <alignment horizontal="justify" vertical="top"/>
    </xf>
    <xf numFmtId="0" fontId="17" fillId="0" borderId="0" xfId="23" applyFont="1" applyAlignment="1">
      <alignment horizontal="justify" vertical="center"/>
    </xf>
    <xf numFmtId="0" fontId="50" fillId="0" borderId="0" xfId="23" applyFont="1" applyAlignment="1">
      <alignment horizontal="justify" vertical="center"/>
    </xf>
    <xf numFmtId="0" fontId="41" fillId="0" borderId="0" xfId="23" quotePrefix="1" applyFont="1" applyAlignment="1">
      <alignment horizontal="center" vertical="center"/>
    </xf>
    <xf numFmtId="0" fontId="18" fillId="0" borderId="0" xfId="23" applyFont="1" applyAlignment="1">
      <alignment horizontal="justify" vertical="top"/>
    </xf>
    <xf numFmtId="0" fontId="50" fillId="4" borderId="23" xfId="0" applyFont="1" applyFill="1" applyBorder="1" applyAlignment="1" applyProtection="1">
      <alignment horizontal="left" vertical="center"/>
      <protection locked="0"/>
    </xf>
    <xf numFmtId="0" fontId="50" fillId="0" borderId="33" xfId="0" applyFont="1" applyBorder="1" applyAlignment="1">
      <alignment horizontal="justify" vertical="center" wrapText="1"/>
    </xf>
    <xf numFmtId="0" fontId="50" fillId="0" borderId="23" xfId="0" applyFont="1" applyBorder="1" applyAlignment="1">
      <alignment horizontal="left" vertical="center" indent="2"/>
    </xf>
    <xf numFmtId="0" fontId="50" fillId="0" borderId="31" xfId="0" applyFont="1" applyBorder="1" applyAlignment="1">
      <alignment horizontal="left" vertical="center" indent="2"/>
    </xf>
    <xf numFmtId="0" fontId="50" fillId="0" borderId="33" xfId="0" applyFont="1" applyBorder="1" applyAlignment="1">
      <alignment horizontal="left" vertical="center" indent="2"/>
    </xf>
    <xf numFmtId="0" fontId="0" fillId="0" borderId="0" xfId="23" applyFont="1" applyAlignment="1">
      <alignment horizontal="center" vertical="top"/>
    </xf>
    <xf numFmtId="0" fontId="50" fillId="0" borderId="0" xfId="23" applyFont="1" applyAlignment="1">
      <alignment horizontal="center" vertical="top"/>
    </xf>
    <xf numFmtId="0" fontId="50" fillId="0" borderId="0" xfId="0" applyFont="1" applyAlignment="1">
      <alignment horizontal="left" vertical="center" wrapText="1" indent="2"/>
    </xf>
    <xf numFmtId="0" fontId="50" fillId="0" borderId="0" xfId="0" applyFont="1" applyAlignment="1">
      <alignment horizontal="left" vertical="center" indent="2"/>
    </xf>
    <xf numFmtId="177" fontId="17" fillId="0" borderId="0" xfId="23" applyNumberFormat="1" applyFont="1" applyAlignment="1">
      <alignment horizontal="left" vertical="center" indent="1"/>
    </xf>
    <xf numFmtId="0" fontId="18" fillId="0" borderId="0" xfId="23" applyFont="1" applyAlignment="1">
      <alignment horizontal="left" vertical="top" wrapText="1"/>
    </xf>
    <xf numFmtId="1" fontId="17" fillId="0" borderId="0" xfId="35" applyNumberFormat="1" applyFont="1" applyAlignment="1" applyProtection="1">
      <alignment horizontal="center" vertical="center" wrapText="1"/>
      <protection hidden="1"/>
    </xf>
    <xf numFmtId="0" fontId="17" fillId="0" borderId="0" xfId="35" applyFont="1" applyAlignment="1" applyProtection="1">
      <alignment horizontal="center" vertical="center" wrapText="1"/>
      <protection hidden="1"/>
    </xf>
    <xf numFmtId="4" fontId="17" fillId="0" borderId="0" xfId="35" applyNumberFormat="1" applyFont="1" applyAlignment="1" applyProtection="1">
      <alignment horizontal="right" vertical="center" wrapText="1"/>
      <protection hidden="1"/>
    </xf>
    <xf numFmtId="4" fontId="17" fillId="0" borderId="12" xfId="35" applyNumberFormat="1" applyFont="1" applyBorder="1" applyAlignment="1" applyProtection="1">
      <alignment horizontal="center" vertical="center" wrapText="1"/>
      <protection hidden="1"/>
    </xf>
    <xf numFmtId="4" fontId="17" fillId="0" borderId="14" xfId="35" applyNumberFormat="1" applyFont="1" applyBorder="1" applyAlignment="1" applyProtection="1">
      <alignment horizontal="right" vertical="center" wrapText="1"/>
      <protection hidden="1"/>
    </xf>
    <xf numFmtId="4" fontId="18" fillId="0" borderId="15" xfId="35" applyNumberFormat="1" applyFont="1" applyBorder="1" applyAlignment="1" applyProtection="1">
      <alignment horizontal="right" vertical="center" wrapText="1"/>
      <protection hidden="1"/>
    </xf>
    <xf numFmtId="1" fontId="17" fillId="0" borderId="14" xfId="35" applyNumberFormat="1" applyFont="1" applyBorder="1" applyAlignment="1" applyProtection="1">
      <alignment horizontal="center" vertical="center" wrapText="1"/>
      <protection hidden="1"/>
    </xf>
    <xf numFmtId="1" fontId="17" fillId="0" borderId="15" xfId="35" applyNumberFormat="1" applyFont="1" applyBorder="1" applyAlignment="1" applyProtection="1">
      <alignment horizontal="center" vertical="center" wrapText="1"/>
      <protection hidden="1"/>
    </xf>
    <xf numFmtId="1" fontId="17" fillId="0" borderId="12" xfId="35" applyNumberFormat="1" applyFont="1" applyBorder="1" applyAlignment="1" applyProtection="1">
      <alignment horizontal="center" vertical="center" wrapText="1"/>
      <protection hidden="1"/>
    </xf>
    <xf numFmtId="1" fontId="25" fillId="0" borderId="12" xfId="35" applyNumberFormat="1" applyFont="1" applyBorder="1" applyAlignment="1" applyProtection="1">
      <alignment horizontal="justify" vertical="center" wrapText="1"/>
      <protection hidden="1"/>
    </xf>
    <xf numFmtId="4" fontId="17" fillId="0" borderId="14" xfId="35" applyNumberFormat="1" applyFont="1" applyBorder="1" applyAlignment="1" applyProtection="1">
      <alignment horizontal="center" vertical="center" wrapText="1"/>
      <protection hidden="1"/>
    </xf>
    <xf numFmtId="4" fontId="17" fillId="0" borderId="3" xfId="35" applyNumberFormat="1" applyFont="1" applyBorder="1" applyAlignment="1" applyProtection="1">
      <alignment horizontal="center" vertical="center" wrapText="1"/>
      <protection hidden="1"/>
    </xf>
    <xf numFmtId="0" fontId="18" fillId="0" borderId="0" xfId="35" applyFont="1" applyAlignment="1" applyProtection="1">
      <alignment horizontal="left" vertical="center" wrapText="1"/>
      <protection hidden="1"/>
    </xf>
    <xf numFmtId="0" fontId="18" fillId="0" borderId="9" xfId="35" applyFont="1" applyBorder="1" applyAlignment="1" applyProtection="1">
      <alignment horizontal="left" vertical="center" wrapText="1"/>
      <protection hidden="1"/>
    </xf>
    <xf numFmtId="0" fontId="18" fillId="0" borderId="32" xfId="35" applyFont="1" applyBorder="1" applyAlignment="1" applyProtection="1">
      <alignment horizontal="left" vertical="center" wrapText="1"/>
      <protection hidden="1"/>
    </xf>
    <xf numFmtId="1" fontId="18" fillId="0" borderId="0" xfId="35" applyNumberFormat="1" applyFont="1" applyAlignment="1" applyProtection="1">
      <alignment horizontal="justify" vertical="top" wrapText="1"/>
      <protection hidden="1"/>
    </xf>
    <xf numFmtId="0" fontId="18" fillId="0" borderId="0" xfId="35" applyFont="1" applyAlignment="1" applyProtection="1">
      <alignment horizontal="justify" vertical="top" wrapText="1"/>
      <protection hidden="1"/>
    </xf>
    <xf numFmtId="0" fontId="18" fillId="0" borderId="6" xfId="35" applyFont="1" applyBorder="1" applyAlignment="1" applyProtection="1">
      <alignment horizontal="justify" vertical="top" wrapText="1"/>
      <protection hidden="1"/>
    </xf>
    <xf numFmtId="2" fontId="35" fillId="0" borderId="0" xfId="27" applyNumberFormat="1" applyFont="1" applyAlignment="1" applyProtection="1">
      <alignment horizontal="left" vertical="center"/>
      <protection hidden="1"/>
    </xf>
  </cellXfs>
  <cellStyles count="50">
    <cellStyle name="75" xfId="1" xr:uid="{00000000-0005-0000-0000-000000000000}"/>
    <cellStyle name="ÅëÈ­ [0]_±âÅ¸" xfId="2" xr:uid="{00000000-0005-0000-0000-000001000000}"/>
    <cellStyle name="ÅëÈ­_±âÅ¸" xfId="3" xr:uid="{00000000-0005-0000-0000-000002000000}"/>
    <cellStyle name="ÄÞ¸¶ [0]_±âÅ¸" xfId="4" xr:uid="{00000000-0005-0000-0000-000003000000}"/>
    <cellStyle name="ÄÞ¸¶_±âÅ¸" xfId="5" xr:uid="{00000000-0005-0000-0000-000004000000}"/>
    <cellStyle name="Ç¥ÁØ_¿¬°£´©°è¿¹»ó" xfId="6" xr:uid="{00000000-0005-0000-0000-000005000000}"/>
    <cellStyle name="Comma" xfId="7" builtinId="3"/>
    <cellStyle name="Comma  - Style1" xfId="8" xr:uid="{00000000-0005-0000-0000-000007000000}"/>
    <cellStyle name="Comma  - Style2" xfId="9" xr:uid="{00000000-0005-0000-0000-000008000000}"/>
    <cellStyle name="Comma  - Style3" xfId="10" xr:uid="{00000000-0005-0000-0000-000009000000}"/>
    <cellStyle name="Comma  - Style4" xfId="11" xr:uid="{00000000-0005-0000-0000-00000A000000}"/>
    <cellStyle name="Comma  - Style5" xfId="12" xr:uid="{00000000-0005-0000-0000-00000B000000}"/>
    <cellStyle name="Comma  - Style6" xfId="13" xr:uid="{00000000-0005-0000-0000-00000C000000}"/>
    <cellStyle name="Comma  - Style7" xfId="14" xr:uid="{00000000-0005-0000-0000-00000D000000}"/>
    <cellStyle name="Comma  - Style8" xfId="15" xr:uid="{00000000-0005-0000-0000-00000E000000}"/>
    <cellStyle name="Comma 2" xfId="45" xr:uid="{15719239-9604-4214-A92D-AE29F0617EF7}"/>
    <cellStyle name="Comma 3" xfId="48" xr:uid="{E9880945-DA2F-4A31-A92F-CE870945B6FC}"/>
    <cellStyle name="Comma 4" xfId="43" xr:uid="{1DE50150-AADA-454D-8EFE-9B2A5E8E17E6}"/>
    <cellStyle name="Formula" xfId="16" xr:uid="{00000000-0005-0000-0000-00000F000000}"/>
    <cellStyle name="Header1" xfId="17" xr:uid="{00000000-0005-0000-0000-000010000000}"/>
    <cellStyle name="Header2" xfId="18" xr:uid="{00000000-0005-0000-0000-000011000000}"/>
    <cellStyle name="Hyperlink" xfId="19" builtinId="8"/>
    <cellStyle name="Hypertextový odkaz" xfId="20" xr:uid="{00000000-0005-0000-0000-000013000000}"/>
    <cellStyle name="no dec" xfId="21" xr:uid="{00000000-0005-0000-0000-000014000000}"/>
    <cellStyle name="Normal" xfId="0" builtinId="0"/>
    <cellStyle name="Normal - Style1" xfId="22" xr:uid="{00000000-0005-0000-0000-000016000000}"/>
    <cellStyle name="Normal 2" xfId="46" xr:uid="{F30AD97F-8253-4A3E-99DA-676A198194E8}"/>
    <cellStyle name="Normal 3" xfId="44" xr:uid="{7427A08E-86D7-4035-B16B-7ACD8149BBF2}"/>
    <cellStyle name="Normal 4" xfId="47" xr:uid="{C1212880-3932-4DBB-9BF0-BE0765F33E11}"/>
    <cellStyle name="Normal_Annexures TW 04" xfId="23" xr:uid="{00000000-0005-0000-0000-000017000000}"/>
    <cellStyle name="Normal_Annexures TW 04 2" xfId="24" xr:uid="{00000000-0005-0000-0000-000018000000}"/>
    <cellStyle name="Normal_Attach 3(JV)" xfId="25" xr:uid="{00000000-0005-0000-0000-000019000000}"/>
    <cellStyle name="Normal_Attacments TW 04" xfId="26" xr:uid="{00000000-0005-0000-0000-00001A000000}"/>
    <cellStyle name="Normal_Entertainment Form" xfId="27" xr:uid="{00000000-0005-0000-0000-00001B000000}"/>
    <cellStyle name="Normal_L&amp;T_ELECT_EST160609" xfId="42" xr:uid="{0F74C9D6-5CA6-4240-9F41-29B8ACF9F4C7}"/>
    <cellStyle name="Normal_pgcil-tivim-pricesched" xfId="28" xr:uid="{00000000-0005-0000-0000-00001C000000}"/>
    <cellStyle name="Normal_PRICE SCHEDULE-4 to 6-A4" xfId="29" xr:uid="{00000000-0005-0000-0000-00001D000000}"/>
    <cellStyle name="Normal_PRICE SCHEDULE-4 to 6-A4 2" xfId="30" xr:uid="{00000000-0005-0000-0000-00001E000000}"/>
    <cellStyle name="Normal_PRICE SCHEDULE-4 to 6-A4 3" xfId="49" xr:uid="{FB51C5E8-579F-48B1-986C-A7B5FFDF7020}"/>
    <cellStyle name="Normal_Price_Schedules for Insulator Package Rev-01" xfId="31" xr:uid="{00000000-0005-0000-0000-00001F000000}"/>
    <cellStyle name="Normal_PRICE-SCHE Bihar-Rev-2-corrections" xfId="32" xr:uid="{00000000-0005-0000-0000-000020000000}"/>
    <cellStyle name="Normal_PRICE-SCHE Bihar-Rev-2-corrections_Annexures TW 04" xfId="33" xr:uid="{00000000-0005-0000-0000-000021000000}"/>
    <cellStyle name="Normal_PRICE-SCHE Bihar-Rev-2-corrections_Price_Schedules for Insulator Package Rev-01" xfId="34" xr:uid="{00000000-0005-0000-0000-000022000000}"/>
    <cellStyle name="Normal_QUOTED CORRECTED" xfId="35" xr:uid="{00000000-0005-0000-0000-000023000000}"/>
    <cellStyle name="Normal_Sch-1" xfId="36" xr:uid="{00000000-0005-0000-0000-000024000000}"/>
    <cellStyle name="Normal_Sheet1" xfId="37" xr:uid="{00000000-0005-0000-0000-000025000000}"/>
    <cellStyle name="Percent" xfId="41" builtinId="5"/>
    <cellStyle name="Popis" xfId="38" xr:uid="{00000000-0005-0000-0000-000027000000}"/>
    <cellStyle name="Sledovaný hypertextový odkaz" xfId="39" xr:uid="{00000000-0005-0000-0000-000028000000}"/>
    <cellStyle name="Standard_BS14" xfId="40" xr:uid="{00000000-0005-0000-0000-000029000000}"/>
  </cellStyles>
  <dxfs count="45">
    <dxf>
      <font>
        <condense val="0"/>
        <extend val="0"/>
        <color indexed="9"/>
      </font>
      <fill>
        <patternFill patternType="none">
          <bgColor indexed="65"/>
        </patternFill>
      </fill>
    </dxf>
    <dxf>
      <fill>
        <patternFill patternType="none">
          <bgColor indexed="65"/>
        </patternFill>
      </fill>
    </dxf>
    <dxf>
      <font>
        <strike/>
      </font>
    </dxf>
    <dxf>
      <font>
        <condense val="0"/>
        <extend val="0"/>
        <color indexed="10"/>
      </font>
    </dxf>
    <dxf>
      <fill>
        <patternFill>
          <bgColor rgb="FFCCFFCC"/>
        </patternFill>
      </fill>
    </dxf>
    <dxf>
      <font>
        <b val="0"/>
        <condense val="0"/>
        <extend val="0"/>
        <color indexed="10"/>
      </font>
    </dxf>
    <dxf>
      <fill>
        <patternFill patternType="none">
          <bgColor indexed="65"/>
        </patternFill>
      </fill>
    </dxf>
    <dxf>
      <fill>
        <patternFill patternType="none">
          <bgColor indexed="65"/>
        </patternFill>
      </fill>
    </dxf>
    <dxf>
      <font>
        <condense val="0"/>
        <extend val="0"/>
        <color indexed="10"/>
      </font>
    </dxf>
    <dxf>
      <fill>
        <patternFill>
          <bgColor rgb="FFCCFFCC"/>
        </patternFill>
      </fill>
    </dxf>
    <dxf>
      <font>
        <condense val="0"/>
        <extend val="0"/>
        <color indexed="10"/>
      </font>
    </dxf>
    <dxf>
      <fill>
        <patternFill>
          <bgColor rgb="FFCCFFCC"/>
        </patternFill>
      </fill>
    </dxf>
    <dxf>
      <font>
        <condense val="0"/>
        <extend val="0"/>
        <color indexed="10"/>
      </font>
    </dxf>
    <dxf>
      <fill>
        <patternFill>
          <bgColor rgb="FFCCFFCC"/>
        </patternFill>
      </fill>
    </dxf>
    <dxf>
      <font>
        <condense val="0"/>
        <extend val="0"/>
        <color indexed="10"/>
      </font>
    </dxf>
    <dxf>
      <fill>
        <patternFill>
          <bgColor rgb="FFCCFFCC"/>
        </patternFill>
      </fill>
    </dxf>
    <dxf>
      <font>
        <condense val="0"/>
        <extend val="0"/>
        <color indexed="10"/>
      </font>
    </dxf>
    <dxf>
      <fill>
        <patternFill>
          <bgColor rgb="FFCCFFCC"/>
        </patternFill>
      </fill>
    </dxf>
    <dxf>
      <font>
        <condense val="0"/>
        <extend val="0"/>
        <color indexed="10"/>
      </font>
    </dxf>
    <dxf>
      <fill>
        <patternFill>
          <bgColor rgb="FFCCFFCC"/>
        </patternFill>
      </fill>
    </dxf>
    <dxf>
      <font>
        <b val="0"/>
        <condense val="0"/>
        <extend val="0"/>
        <color indexed="10"/>
      </font>
    </dxf>
    <dxf>
      <fill>
        <patternFill patternType="none">
          <bgColor indexed="65"/>
        </patternFill>
      </fill>
    </dxf>
    <dxf>
      <font>
        <condense val="0"/>
        <extend val="0"/>
        <color indexed="10"/>
      </font>
    </dxf>
    <dxf>
      <fill>
        <patternFill>
          <bgColor rgb="FFCCFFCC"/>
        </patternFill>
      </fill>
    </dxf>
    <dxf>
      <font>
        <b val="0"/>
        <condense val="0"/>
        <extend val="0"/>
        <color indexed="10"/>
      </font>
    </dxf>
    <dxf>
      <fill>
        <patternFill patternType="none">
          <bgColor indexed="65"/>
        </patternFill>
      </fill>
    </dxf>
    <dxf>
      <fill>
        <patternFill patternType="none">
          <bgColor indexed="65"/>
        </patternFill>
      </fill>
    </dxf>
    <dxf>
      <fill>
        <patternFill patternType="none">
          <bgColor indexed="65"/>
        </patternFill>
      </fill>
    </dxf>
    <dxf>
      <font>
        <condense val="0"/>
        <extend val="0"/>
        <color indexed="10"/>
      </font>
    </dxf>
    <dxf>
      <fill>
        <patternFill>
          <bgColor rgb="FFCCFFCC"/>
        </patternFill>
      </fill>
    </dxf>
    <dxf>
      <fill>
        <patternFill>
          <bgColor rgb="FFCCFFCC"/>
        </patternFill>
      </fill>
    </dxf>
    <dxf>
      <font>
        <condense val="0"/>
        <extend val="0"/>
        <color indexed="10"/>
      </font>
    </dxf>
    <dxf>
      <fill>
        <patternFill>
          <bgColor rgb="FFCCFFCC"/>
        </patternFill>
      </fill>
    </dxf>
    <dxf>
      <font>
        <condense val="0"/>
        <extend val="0"/>
        <color indexed="10"/>
      </font>
    </dxf>
    <dxf>
      <fill>
        <patternFill>
          <bgColor rgb="FFCCFFCC"/>
        </patternFill>
      </fill>
    </dxf>
    <dxf>
      <font>
        <condense val="0"/>
        <extend val="0"/>
        <color indexed="10"/>
      </font>
    </dxf>
    <dxf>
      <fill>
        <patternFill>
          <bgColor rgb="FFCCFFCC"/>
        </patternFill>
      </fill>
    </dxf>
    <dxf>
      <font>
        <condense val="0"/>
        <extend val="0"/>
        <color indexed="10"/>
      </font>
    </dxf>
    <dxf>
      <fill>
        <patternFill>
          <bgColor rgb="FFCCFFCC"/>
        </patternFill>
      </fill>
    </dxf>
    <dxf>
      <font>
        <color theme="0"/>
      </font>
      <fill>
        <patternFill patternType="none">
          <bgColor indexed="65"/>
        </patternFill>
      </fill>
      <border>
        <left/>
        <right/>
        <top/>
        <bottom/>
      </border>
    </dxf>
    <dxf>
      <font>
        <color theme="0"/>
      </font>
      <fill>
        <patternFill patternType="none">
          <bgColor indexed="65"/>
        </patternFill>
      </fill>
      <border>
        <left/>
        <right/>
        <top/>
        <bottom/>
      </border>
    </dxf>
    <dxf>
      <font>
        <condense val="0"/>
        <extend val="0"/>
        <color indexed="9"/>
      </font>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s>
  <tableStyles count="0" defaultTableStyle="TableStyleMedium9" defaultPivotStyle="PivotStyleLight16"/>
  <colors>
    <mruColors>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hyperlink" Target="#Instructions!A1"/><Relationship Id="rId1" Type="http://schemas.openxmlformats.org/officeDocument/2006/relationships/hyperlink" Target="#'Names of Bidder'!A1"/></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Names of Bidder'!A1"/></Relationships>
</file>

<file path=xl/drawings/_rels/drawing3.xml.rels><?xml version="1.0" encoding="UTF-8" standalone="yes"?>
<Relationships xmlns="http://schemas.openxmlformats.org/package/2006/relationships"><Relationship Id="rId1" Type="http://schemas.openxmlformats.org/officeDocument/2006/relationships/hyperlink" Target="#'Sch-1'!A1"/></Relationships>
</file>

<file path=xl/drawings/_rels/drawing4.xml.rels><?xml version="1.0" encoding="UTF-8" standalone="yes"?>
<Relationships xmlns="http://schemas.openxmlformats.org/package/2006/relationships"><Relationship Id="rId1" Type="http://schemas.openxmlformats.org/officeDocument/2006/relationships/hyperlink" Target="#'Sch-2'!A1"/></Relationships>
</file>

<file path=xl/drawings/_rels/drawing5.xml.rels><?xml version="1.0" encoding="UTF-8" standalone="yes"?>
<Relationships xmlns="http://schemas.openxmlformats.org/package/2006/relationships"><Relationship Id="rId1" Type="http://schemas.openxmlformats.org/officeDocument/2006/relationships/hyperlink" Target="#'Sch-2'!A1"/></Relationships>
</file>

<file path=xl/drawings/_rels/drawing6.xml.rels><?xml version="1.0" encoding="UTF-8" standalone="yes"?>
<Relationships xmlns="http://schemas.openxmlformats.org/package/2006/relationships"><Relationship Id="rId1" Type="http://schemas.openxmlformats.org/officeDocument/2006/relationships/hyperlink" Target="#'Sch-2'!A1"/></Relationships>
</file>

<file path=xl/drawings/_rels/drawing7.xml.rels><?xml version="1.0" encoding="UTF-8" standalone="yes"?>
<Relationships xmlns="http://schemas.openxmlformats.org/package/2006/relationships"><Relationship Id="rId1" Type="http://schemas.openxmlformats.org/officeDocument/2006/relationships/hyperlink" Target="#'Sch-6'!A1"/></Relationships>
</file>

<file path=xl/drawings/_rels/drawing8.xml.rels><?xml version="1.0" encoding="UTF-8" standalone="yes"?>
<Relationships xmlns="http://schemas.openxmlformats.org/package/2006/relationships"><Relationship Id="rId1" Type="http://schemas.openxmlformats.org/officeDocument/2006/relationships/hyperlink" Target="#'Bid Form 2nd Envelope'!A1"/></Relationships>
</file>

<file path=xl/drawings/_rels/drawing9.xml.rels><?xml version="1.0" encoding="UTF-8" standalone="yes"?>
<Relationships xmlns="http://schemas.openxmlformats.org/package/2006/relationships"><Relationship Id="rId1" Type="http://schemas.openxmlformats.org/officeDocument/2006/relationships/hyperlink" Target="#'Sch-5'!A1"/></Relationships>
</file>

<file path=xl/drawings/_rels/drawing10.xml.rels><?xml version="1.0" encoding="UTF-8" standalone="yes"?>
<Relationships xmlns="http://schemas.openxmlformats.org/package/2006/relationships"><Relationship Id="rId1" Type="http://schemas.openxmlformats.org/officeDocument/2006/relationships/hyperlink" Target="#'Sch-5'!A1"/></Relationships>
</file>

<file path=xl/drawings/_rels/drawing11.xml.rels><?xml version="1.0" encoding="UTF-8" standalone="yes"?>
<Relationships xmlns="http://schemas.openxmlformats.org/package/2006/relationships"><Relationship Id="rId1" Type="http://schemas.openxmlformats.org/officeDocument/2006/relationships/hyperlink" Target="#'Sch-5'!A1"/></Relationships>
</file>

<file path=xl/drawings/_rels/drawing12.xml.rels><?xml version="1.0" encoding="UTF-8" standalone="yes"?>
<Relationships xmlns="http://schemas.openxmlformats.org/package/2006/relationships"><Relationship Id="rId1" Type="http://schemas.openxmlformats.org/officeDocument/2006/relationships/hyperlink" Target="#Cover!A1"/></Relationships>
</file>

<file path=xl/drawings/drawing1.xml><?xml version="1.0" encoding="utf-8"?>
<xdr:wsDr xmlns:xdr="http://schemas.openxmlformats.org/drawingml/2006/spreadsheetDrawing" xmlns:a="http://schemas.openxmlformats.org/drawingml/2006/main">
  <xdr:twoCellAnchor>
    <xdr:from>
      <xdr:col>3</xdr:col>
      <xdr:colOff>9525</xdr:colOff>
      <xdr:row>8</xdr:row>
      <xdr:rowOff>0</xdr:rowOff>
    </xdr:from>
    <xdr:to>
      <xdr:col>5</xdr:col>
      <xdr:colOff>0</xdr:colOff>
      <xdr:row>9</xdr:row>
      <xdr:rowOff>19050</xdr:rowOff>
    </xdr:to>
    <xdr:sp macro="" textlink="">
      <xdr:nvSpPr>
        <xdr:cNvPr id="1026" name="Text Box 2">
          <a:hlinkClick xmlns:r="http://schemas.openxmlformats.org/officeDocument/2006/relationships" r:id="rId1" tooltip="Skip Instructions &amp;  Proceed"/>
          <a:extLst>
            <a:ext uri="{FF2B5EF4-FFF2-40B4-BE49-F238E27FC236}">
              <a16:creationId xmlns:a16="http://schemas.microsoft.com/office/drawing/2014/main" id="{00000000-0008-0000-0100-000002040000}"/>
            </a:ext>
          </a:extLst>
        </xdr:cNvPr>
        <xdr:cNvSpPr txBox="1">
          <a:spLocks noChangeArrowheads="1"/>
        </xdr:cNvSpPr>
      </xdr:nvSpPr>
      <xdr:spPr bwMode="auto">
        <a:xfrm>
          <a:off x="4457700" y="3476625"/>
          <a:ext cx="3790950" cy="314325"/>
        </a:xfrm>
        <a:prstGeom prst="rect">
          <a:avLst/>
        </a:prstGeom>
        <a:solidFill>
          <a:srgbClr val="FFCCCC"/>
        </a:solidFill>
        <a:ln w="6350">
          <a:solidFill>
            <a:srgbClr val="000000"/>
          </a:solidFill>
          <a:miter lim="800000"/>
          <a:headEnd/>
          <a:tailEnd/>
        </a:ln>
      </xdr:spPr>
      <xdr:txBody>
        <a:bodyPr vertOverflow="clip" wrap="square" lIns="27432" tIns="32004" rIns="27432" bIns="32004" anchor="ctr" upright="1"/>
        <a:lstStyle/>
        <a:p>
          <a:pPr algn="ctr" rtl="0">
            <a:defRPr sz="1000"/>
          </a:pPr>
          <a:r>
            <a:rPr lang="en-US" sz="1200" b="1" i="0" u="none" strike="noStrike" baseline="0">
              <a:solidFill>
                <a:srgbClr val="000000"/>
              </a:solidFill>
              <a:latin typeface="Book Antiqua"/>
            </a:rPr>
            <a:t>Click to skip Instructions &amp; Proceed</a:t>
          </a:r>
        </a:p>
      </xdr:txBody>
    </xdr:sp>
    <xdr:clientData/>
  </xdr:twoCellAnchor>
  <xdr:twoCellAnchor>
    <xdr:from>
      <xdr:col>5</xdr:col>
      <xdr:colOff>114300</xdr:colOff>
      <xdr:row>0</xdr:row>
      <xdr:rowOff>47625</xdr:rowOff>
    </xdr:from>
    <xdr:to>
      <xdr:col>5</xdr:col>
      <xdr:colOff>485775</xdr:colOff>
      <xdr:row>1</xdr:row>
      <xdr:rowOff>0</xdr:rowOff>
    </xdr:to>
    <xdr:sp macro="" textlink="">
      <xdr:nvSpPr>
        <xdr:cNvPr id="1580696" name="AutoShape 6">
          <a:extLst>
            <a:ext uri="{FF2B5EF4-FFF2-40B4-BE49-F238E27FC236}">
              <a16:creationId xmlns:a16="http://schemas.microsoft.com/office/drawing/2014/main" id="{00000000-0008-0000-0100-0000981E1800}"/>
            </a:ext>
          </a:extLst>
        </xdr:cNvPr>
        <xdr:cNvSpPr>
          <a:spLocks noChangeArrowheads="1"/>
        </xdr:cNvSpPr>
      </xdr:nvSpPr>
      <xdr:spPr bwMode="auto">
        <a:xfrm>
          <a:off x="8362950" y="47625"/>
          <a:ext cx="371475" cy="342900"/>
        </a:xfrm>
        <a:prstGeom prst="sun">
          <a:avLst>
            <a:gd name="adj" fmla="val 25000"/>
          </a:avLst>
        </a:prstGeom>
        <a:gradFill rotWithShape="1">
          <a:gsLst>
            <a:gs pos="0">
              <a:srgbClr val="FFFF99"/>
            </a:gs>
            <a:gs pos="100000">
              <a:srgbClr val="767647"/>
            </a:gs>
          </a:gsLst>
          <a:path path="rect">
            <a:fillToRect l="50000" t="50000" r="50000" b="50000"/>
          </a:path>
        </a:gradFill>
        <a:ln w="9525">
          <a:solidFill>
            <a:srgbClr val="000000"/>
          </a:solidFill>
          <a:miter lim="800000"/>
          <a:headEnd/>
          <a:tailEnd/>
        </a:ln>
      </xdr:spPr>
    </xdr:sp>
    <xdr:clientData/>
  </xdr:twoCellAnchor>
  <xdr:twoCellAnchor>
    <xdr:from>
      <xdr:col>5</xdr:col>
      <xdr:colOff>114300</xdr:colOff>
      <xdr:row>12</xdr:row>
      <xdr:rowOff>47625</xdr:rowOff>
    </xdr:from>
    <xdr:to>
      <xdr:col>5</xdr:col>
      <xdr:colOff>485775</xdr:colOff>
      <xdr:row>13</xdr:row>
      <xdr:rowOff>85725</xdr:rowOff>
    </xdr:to>
    <xdr:sp macro="" textlink="">
      <xdr:nvSpPr>
        <xdr:cNvPr id="1580697" name="AutoShape 7">
          <a:extLst>
            <a:ext uri="{FF2B5EF4-FFF2-40B4-BE49-F238E27FC236}">
              <a16:creationId xmlns:a16="http://schemas.microsoft.com/office/drawing/2014/main" id="{00000000-0008-0000-0100-0000991E1800}"/>
            </a:ext>
          </a:extLst>
        </xdr:cNvPr>
        <xdr:cNvSpPr>
          <a:spLocks noChangeArrowheads="1"/>
        </xdr:cNvSpPr>
      </xdr:nvSpPr>
      <xdr:spPr bwMode="auto">
        <a:xfrm>
          <a:off x="8362950" y="3924300"/>
          <a:ext cx="371475" cy="342900"/>
        </a:xfrm>
        <a:prstGeom prst="sun">
          <a:avLst>
            <a:gd name="adj" fmla="val 25000"/>
          </a:avLst>
        </a:prstGeom>
        <a:gradFill rotWithShape="1">
          <a:gsLst>
            <a:gs pos="0">
              <a:srgbClr val="FFFF99"/>
            </a:gs>
            <a:gs pos="100000">
              <a:srgbClr val="767647"/>
            </a:gs>
          </a:gsLst>
          <a:path path="rect">
            <a:fillToRect l="50000" t="50000" r="50000" b="50000"/>
          </a:path>
        </a:gradFill>
        <a:ln w="9525">
          <a:solidFill>
            <a:srgbClr val="000000"/>
          </a:solidFill>
          <a:miter lim="800000"/>
          <a:headEnd/>
          <a:tailEnd/>
        </a:ln>
      </xdr:spPr>
    </xdr:sp>
    <xdr:clientData/>
  </xdr:twoCellAnchor>
  <xdr:twoCellAnchor>
    <xdr:from>
      <xdr:col>0</xdr:col>
      <xdr:colOff>104775</xdr:colOff>
      <xdr:row>12</xdr:row>
      <xdr:rowOff>47625</xdr:rowOff>
    </xdr:from>
    <xdr:to>
      <xdr:col>0</xdr:col>
      <xdr:colOff>476250</xdr:colOff>
      <xdr:row>13</xdr:row>
      <xdr:rowOff>85725</xdr:rowOff>
    </xdr:to>
    <xdr:sp macro="" textlink="">
      <xdr:nvSpPr>
        <xdr:cNvPr id="1580698" name="AutoShape 8">
          <a:extLst>
            <a:ext uri="{FF2B5EF4-FFF2-40B4-BE49-F238E27FC236}">
              <a16:creationId xmlns:a16="http://schemas.microsoft.com/office/drawing/2014/main" id="{00000000-0008-0000-0100-00009A1E1800}"/>
            </a:ext>
          </a:extLst>
        </xdr:cNvPr>
        <xdr:cNvSpPr>
          <a:spLocks noChangeArrowheads="1"/>
        </xdr:cNvSpPr>
      </xdr:nvSpPr>
      <xdr:spPr bwMode="auto">
        <a:xfrm>
          <a:off x="104775" y="3924300"/>
          <a:ext cx="371475" cy="342900"/>
        </a:xfrm>
        <a:prstGeom prst="sun">
          <a:avLst>
            <a:gd name="adj" fmla="val 25000"/>
          </a:avLst>
        </a:prstGeom>
        <a:gradFill rotWithShape="1">
          <a:gsLst>
            <a:gs pos="0">
              <a:srgbClr val="FFFF99"/>
            </a:gs>
            <a:gs pos="100000">
              <a:srgbClr val="767647"/>
            </a:gs>
          </a:gsLst>
          <a:path path="rect">
            <a:fillToRect l="50000" t="50000" r="50000" b="50000"/>
          </a:path>
        </a:gradFill>
        <a:ln w="9525">
          <a:solidFill>
            <a:srgbClr val="000000"/>
          </a:solidFill>
          <a:miter lim="800000"/>
          <a:headEnd/>
          <a:tailEnd/>
        </a:ln>
      </xdr:spPr>
    </xdr:sp>
    <xdr:clientData/>
  </xdr:twoCellAnchor>
  <xdr:twoCellAnchor>
    <xdr:from>
      <xdr:col>0</xdr:col>
      <xdr:colOff>114300</xdr:colOff>
      <xdr:row>0</xdr:row>
      <xdr:rowOff>47625</xdr:rowOff>
    </xdr:from>
    <xdr:to>
      <xdr:col>0</xdr:col>
      <xdr:colOff>485775</xdr:colOff>
      <xdr:row>1</xdr:row>
      <xdr:rowOff>0</xdr:rowOff>
    </xdr:to>
    <xdr:sp macro="" textlink="">
      <xdr:nvSpPr>
        <xdr:cNvPr id="1580699" name="AutoShape 9">
          <a:extLst>
            <a:ext uri="{FF2B5EF4-FFF2-40B4-BE49-F238E27FC236}">
              <a16:creationId xmlns:a16="http://schemas.microsoft.com/office/drawing/2014/main" id="{00000000-0008-0000-0100-00009B1E1800}"/>
            </a:ext>
          </a:extLst>
        </xdr:cNvPr>
        <xdr:cNvSpPr>
          <a:spLocks noChangeArrowheads="1"/>
        </xdr:cNvSpPr>
      </xdr:nvSpPr>
      <xdr:spPr bwMode="auto">
        <a:xfrm>
          <a:off x="114300" y="47625"/>
          <a:ext cx="371475" cy="342900"/>
        </a:xfrm>
        <a:prstGeom prst="sun">
          <a:avLst>
            <a:gd name="adj" fmla="val 25000"/>
          </a:avLst>
        </a:prstGeom>
        <a:gradFill rotWithShape="1">
          <a:gsLst>
            <a:gs pos="0">
              <a:srgbClr val="FFFF99"/>
            </a:gs>
            <a:gs pos="100000">
              <a:srgbClr val="767647"/>
            </a:gs>
          </a:gsLst>
          <a:path path="rect">
            <a:fillToRect l="50000" t="50000" r="50000" b="50000"/>
          </a:path>
        </a:gradFill>
        <a:ln w="9525">
          <a:solidFill>
            <a:srgbClr val="000000"/>
          </a:solidFill>
          <a:miter lim="800000"/>
          <a:headEnd/>
          <a:tailEnd/>
        </a:ln>
      </xdr:spPr>
    </xdr:sp>
    <xdr:clientData/>
  </xdr:twoCellAnchor>
  <xdr:twoCellAnchor>
    <xdr:from>
      <xdr:col>1</xdr:col>
      <xdr:colOff>0</xdr:colOff>
      <xdr:row>8</xdr:row>
      <xdr:rowOff>0</xdr:rowOff>
    </xdr:from>
    <xdr:to>
      <xdr:col>3</xdr:col>
      <xdr:colOff>0</xdr:colOff>
      <xdr:row>9</xdr:row>
      <xdr:rowOff>19050</xdr:rowOff>
    </xdr:to>
    <xdr:sp macro="" textlink="">
      <xdr:nvSpPr>
        <xdr:cNvPr id="1036" name="Text Box 12">
          <a:hlinkClick xmlns:r="http://schemas.openxmlformats.org/officeDocument/2006/relationships" r:id="rId2" tooltip="Click For Detailed General Instructions"/>
          <a:extLst>
            <a:ext uri="{FF2B5EF4-FFF2-40B4-BE49-F238E27FC236}">
              <a16:creationId xmlns:a16="http://schemas.microsoft.com/office/drawing/2014/main" id="{00000000-0008-0000-0100-00000C040000}"/>
            </a:ext>
          </a:extLst>
        </xdr:cNvPr>
        <xdr:cNvSpPr txBox="1">
          <a:spLocks noChangeArrowheads="1"/>
        </xdr:cNvSpPr>
      </xdr:nvSpPr>
      <xdr:spPr bwMode="auto">
        <a:xfrm>
          <a:off x="657225" y="3476625"/>
          <a:ext cx="3790950" cy="314325"/>
        </a:xfrm>
        <a:prstGeom prst="rect">
          <a:avLst/>
        </a:prstGeom>
        <a:solidFill>
          <a:srgbClr val="FFCCCC"/>
        </a:solidFill>
        <a:ln w="6350">
          <a:solidFill>
            <a:srgbClr val="000000"/>
          </a:solidFill>
          <a:miter lim="800000"/>
          <a:headEnd/>
          <a:tailEnd/>
        </a:ln>
      </xdr:spPr>
      <xdr:txBody>
        <a:bodyPr vertOverflow="clip" wrap="square" lIns="27432" tIns="32004" rIns="27432" bIns="32004" anchor="ctr" upright="1"/>
        <a:lstStyle/>
        <a:p>
          <a:pPr algn="ctr" rtl="0">
            <a:defRPr sz="1000"/>
          </a:pPr>
          <a:r>
            <a:rPr lang="en-US" sz="1200" b="1" i="0" u="none" strike="noStrike" baseline="0">
              <a:solidFill>
                <a:srgbClr val="000000"/>
              </a:solidFill>
              <a:latin typeface="Book Antiqua"/>
            </a:rPr>
            <a:t>Click for Detailed General Instructions</a:t>
          </a:r>
        </a:p>
      </xdr:txBody>
    </xdr:sp>
    <xdr:clientData/>
  </xdr:twoCellAnchor>
  <xdr:twoCellAnchor>
    <xdr:from>
      <xdr:col>1</xdr:col>
      <xdr:colOff>0</xdr:colOff>
      <xdr:row>0</xdr:row>
      <xdr:rowOff>9525</xdr:rowOff>
    </xdr:from>
    <xdr:to>
      <xdr:col>5</xdr:col>
      <xdr:colOff>0</xdr:colOff>
      <xdr:row>0</xdr:row>
      <xdr:rowOff>381000</xdr:rowOff>
    </xdr:to>
    <xdr:sp macro="" textlink="">
      <xdr:nvSpPr>
        <xdr:cNvPr id="1037" name="Text Box 13">
          <a:extLst>
            <a:ext uri="{FF2B5EF4-FFF2-40B4-BE49-F238E27FC236}">
              <a16:creationId xmlns:a16="http://schemas.microsoft.com/office/drawing/2014/main" id="{00000000-0008-0000-0100-00000D040000}"/>
            </a:ext>
          </a:extLst>
        </xdr:cNvPr>
        <xdr:cNvSpPr txBox="1">
          <a:spLocks noChangeArrowheads="1"/>
        </xdr:cNvSpPr>
      </xdr:nvSpPr>
      <xdr:spPr bwMode="auto">
        <a:xfrm>
          <a:off x="657225" y="9525"/>
          <a:ext cx="7591425" cy="371475"/>
        </a:xfrm>
        <a:prstGeom prst="rect">
          <a:avLst/>
        </a:prstGeom>
        <a:solidFill>
          <a:srgbClr val="FFCCCC"/>
        </a:solidFill>
        <a:ln w="9525">
          <a:solidFill>
            <a:srgbClr val="000000"/>
          </a:solidFill>
          <a:miter lim="800000"/>
          <a:headEnd/>
          <a:tailEnd/>
        </a:ln>
      </xdr:spPr>
      <xdr:txBody>
        <a:bodyPr vertOverflow="clip" wrap="square" lIns="27432" tIns="32004" rIns="27432" bIns="32004" anchor="ctr" upright="1"/>
        <a:lstStyle/>
        <a:p>
          <a:pPr algn="ctr" rtl="0">
            <a:defRPr sz="1000"/>
          </a:pPr>
          <a:r>
            <a:rPr lang="en-US" sz="1200" b="1" i="0" u="none" strike="noStrike" baseline="0">
              <a:solidFill>
                <a:srgbClr val="000000"/>
              </a:solidFill>
              <a:latin typeface="Book Antiqua"/>
            </a:rPr>
            <a:t>General guidelines for filling up  the Price Schedules, Sch-1 to Sch-2</a:t>
          </a:r>
        </a:p>
      </xdr:txBody>
    </xdr:sp>
    <xdr:clientData/>
  </xdr:twoCellAnchor>
  <xdr:twoCellAnchor>
    <xdr:from>
      <xdr:col>1</xdr:col>
      <xdr:colOff>420413</xdr:colOff>
      <xdr:row>10</xdr:row>
      <xdr:rowOff>32846</xdr:rowOff>
    </xdr:from>
    <xdr:to>
      <xdr:col>4</xdr:col>
      <xdr:colOff>282137</xdr:colOff>
      <xdr:row>13</xdr:row>
      <xdr:rowOff>170794</xdr:rowOff>
    </xdr:to>
    <xdr:pic>
      <xdr:nvPicPr>
        <xdr:cNvPr id="2" name="Picture 3" descr="header">
          <a:extLst>
            <a:ext uri="{FF2B5EF4-FFF2-40B4-BE49-F238E27FC236}">
              <a16:creationId xmlns:a16="http://schemas.microsoft.com/office/drawing/2014/main" id="{323E0FEF-30DF-B6D0-4217-CDA1402288B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77310" y="3461846"/>
          <a:ext cx="6594913" cy="9393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200025</xdr:colOff>
      <xdr:row>0</xdr:row>
      <xdr:rowOff>57150</xdr:rowOff>
    </xdr:from>
    <xdr:to>
      <xdr:col>3</xdr:col>
      <xdr:colOff>1409700</xdr:colOff>
      <xdr:row>2</xdr:row>
      <xdr:rowOff>28575</xdr:rowOff>
    </xdr:to>
    <xdr:grpSp>
      <xdr:nvGrpSpPr>
        <xdr:cNvPr id="1405489" name="Group 1">
          <a:hlinkClick xmlns:r="http://schemas.openxmlformats.org/officeDocument/2006/relationships" r:id="rId1" tooltip="Click to Proceed"/>
          <a:extLst>
            <a:ext uri="{FF2B5EF4-FFF2-40B4-BE49-F238E27FC236}">
              <a16:creationId xmlns:a16="http://schemas.microsoft.com/office/drawing/2014/main" id="{00000000-0008-0000-0200-000031721500}"/>
            </a:ext>
          </a:extLst>
        </xdr:cNvPr>
        <xdr:cNvGrpSpPr>
          <a:grpSpLocks/>
        </xdr:cNvGrpSpPr>
      </xdr:nvGrpSpPr>
      <xdr:grpSpPr bwMode="auto">
        <a:xfrm>
          <a:off x="7105650" y="57150"/>
          <a:ext cx="1209675" cy="771525"/>
          <a:chOff x="804" y="5"/>
          <a:chExt cx="116" cy="73"/>
        </a:xfrm>
      </xdr:grpSpPr>
      <xdr:sp macro="" textlink="">
        <xdr:nvSpPr>
          <xdr:cNvPr id="1405491" name="AutoShape 2">
            <a:extLst>
              <a:ext uri="{FF2B5EF4-FFF2-40B4-BE49-F238E27FC236}">
                <a16:creationId xmlns:a16="http://schemas.microsoft.com/office/drawing/2014/main" id="{00000000-0008-0000-0200-0000337215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4" name="Text Box 3">
            <a:extLst>
              <a:ext uri="{FF2B5EF4-FFF2-40B4-BE49-F238E27FC236}">
                <a16:creationId xmlns:a16="http://schemas.microsoft.com/office/drawing/2014/main" id="{00000000-0008-0000-0200-000004000000}"/>
              </a:ext>
            </a:extLst>
          </xdr:cNvPr>
          <xdr:cNvSpPr txBox="1">
            <a:spLocks noChangeArrowheads="1"/>
          </xdr:cNvSpPr>
        </xdr:nvSpPr>
        <xdr:spPr bwMode="auto">
          <a:xfrm>
            <a:off x="819" y="23"/>
            <a:ext cx="100" cy="39"/>
          </a:xfrm>
          <a:prstGeom prst="rect">
            <a:avLst/>
          </a:prstGeom>
          <a:noFill/>
          <a:ln w="9525">
            <a:noFill/>
            <a:miter lim="800000"/>
            <a:headEnd/>
            <a:tailEnd/>
          </a:ln>
        </xdr:spPr>
        <xdr:txBody>
          <a:bodyPr vertOverflow="clip" wrap="square" lIns="27432" tIns="32004" rIns="27432" bIns="32004" anchor="ctr" upright="1"/>
          <a:lstStyle/>
          <a:p>
            <a:pPr algn="ctr" rtl="0">
              <a:defRPr sz="1000"/>
            </a:pPr>
            <a:r>
              <a:rPr lang="en-US" sz="1000" b="1" i="0" u="none" strike="noStrike" baseline="0">
                <a:solidFill>
                  <a:srgbClr val="000000"/>
                </a:solidFill>
                <a:latin typeface="Book Antiqua"/>
              </a:rPr>
              <a:t>Click to Proceed</a:t>
            </a:r>
          </a:p>
        </xdr:txBody>
      </xdr:sp>
    </xdr:grpSp>
    <xdr:clientData/>
  </xdr:twoCellAnchor>
  <xdr:twoCellAnchor>
    <xdr:from>
      <xdr:col>2</xdr:col>
      <xdr:colOff>4457700</xdr:colOff>
      <xdr:row>40</xdr:row>
      <xdr:rowOff>0</xdr:rowOff>
    </xdr:from>
    <xdr:to>
      <xdr:col>2</xdr:col>
      <xdr:colOff>4981575</xdr:colOff>
      <xdr:row>40</xdr:row>
      <xdr:rowOff>0</xdr:rowOff>
    </xdr:to>
    <xdr:pic>
      <xdr:nvPicPr>
        <xdr:cNvPr id="1405490" name="Picture 4">
          <a:extLst>
            <a:ext uri="{FF2B5EF4-FFF2-40B4-BE49-F238E27FC236}">
              <a16:creationId xmlns:a16="http://schemas.microsoft.com/office/drawing/2014/main" id="{00000000-0008-0000-0200-0000327215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829300" y="10515600"/>
          <a:ext cx="5238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7</xdr:col>
      <xdr:colOff>95250</xdr:colOff>
      <xdr:row>0</xdr:row>
      <xdr:rowOff>47625</xdr:rowOff>
    </xdr:from>
    <xdr:to>
      <xdr:col>8</xdr:col>
      <xdr:colOff>600075</xdr:colOff>
      <xdr:row>0</xdr:row>
      <xdr:rowOff>666750</xdr:rowOff>
    </xdr:to>
    <xdr:grpSp>
      <xdr:nvGrpSpPr>
        <xdr:cNvPr id="1414560" name="Group 6">
          <a:hlinkClick xmlns:r="http://schemas.openxmlformats.org/officeDocument/2006/relationships" r:id="rId1" tooltip="Click for Sch-1"/>
          <a:extLst>
            <a:ext uri="{FF2B5EF4-FFF2-40B4-BE49-F238E27FC236}">
              <a16:creationId xmlns:a16="http://schemas.microsoft.com/office/drawing/2014/main" id="{00000000-0008-0000-0300-0000A0951500}"/>
            </a:ext>
          </a:extLst>
        </xdr:cNvPr>
        <xdr:cNvGrpSpPr>
          <a:grpSpLocks/>
        </xdr:cNvGrpSpPr>
      </xdr:nvGrpSpPr>
      <xdr:grpSpPr bwMode="auto">
        <a:xfrm>
          <a:off x="7572375" y="47625"/>
          <a:ext cx="1295400" cy="619125"/>
          <a:chOff x="804" y="5"/>
          <a:chExt cx="116" cy="73"/>
        </a:xfrm>
      </xdr:grpSpPr>
      <xdr:sp macro="" textlink="">
        <xdr:nvSpPr>
          <xdr:cNvPr id="1414561" name="AutoShape 2">
            <a:extLst>
              <a:ext uri="{FF2B5EF4-FFF2-40B4-BE49-F238E27FC236}">
                <a16:creationId xmlns:a16="http://schemas.microsoft.com/office/drawing/2014/main" id="{00000000-0008-0000-0300-0000A19515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9219" name="Text Box 3">
            <a:extLst>
              <a:ext uri="{FF2B5EF4-FFF2-40B4-BE49-F238E27FC236}">
                <a16:creationId xmlns:a16="http://schemas.microsoft.com/office/drawing/2014/main" id="{00000000-0008-0000-0300-000003240000}"/>
              </a:ext>
            </a:extLst>
          </xdr:cNvPr>
          <xdr:cNvSpPr txBox="1">
            <a:spLocks noChangeArrowheads="1"/>
          </xdr:cNvSpPr>
        </xdr:nvSpPr>
        <xdr:spPr bwMode="auto">
          <a:xfrm>
            <a:off x="819" y="23"/>
            <a:ext cx="99" cy="39"/>
          </a:xfrm>
          <a:prstGeom prst="rect">
            <a:avLst/>
          </a:prstGeom>
          <a:noFill/>
          <a:ln w="9525">
            <a:noFill/>
            <a:miter lim="800000"/>
            <a:headEnd/>
            <a:tailEnd/>
          </a:ln>
        </xdr:spPr>
        <xdr:txBody>
          <a:bodyPr vertOverflow="clip" wrap="square" lIns="27432" tIns="32004" rIns="27432" bIns="32004" anchor="ctr" upright="1"/>
          <a:lstStyle/>
          <a:p>
            <a:pPr algn="ctr" rtl="0">
              <a:defRPr sz="1000"/>
            </a:pPr>
            <a:r>
              <a:rPr lang="en-US" sz="1000" b="1" i="0" u="none" strike="noStrike" baseline="0">
                <a:solidFill>
                  <a:srgbClr val="000000"/>
                </a:solidFill>
                <a:latin typeface="Book Antiqua"/>
              </a:rPr>
              <a:t>Click for Sch-1</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19</xdr:col>
      <xdr:colOff>247650</xdr:colOff>
      <xdr:row>0</xdr:row>
      <xdr:rowOff>28575</xdr:rowOff>
    </xdr:from>
    <xdr:to>
      <xdr:col>19</xdr:col>
      <xdr:colOff>1647825</xdr:colOff>
      <xdr:row>2</xdr:row>
      <xdr:rowOff>266700</xdr:rowOff>
    </xdr:to>
    <xdr:grpSp>
      <xdr:nvGrpSpPr>
        <xdr:cNvPr id="1328641" name="Group 38">
          <a:hlinkClick xmlns:r="http://schemas.openxmlformats.org/officeDocument/2006/relationships" r:id="rId1" tooltip="Click for Sch-2"/>
          <a:extLst>
            <a:ext uri="{FF2B5EF4-FFF2-40B4-BE49-F238E27FC236}">
              <a16:creationId xmlns:a16="http://schemas.microsoft.com/office/drawing/2014/main" id="{00000000-0008-0000-0400-000001461400}"/>
            </a:ext>
          </a:extLst>
        </xdr:cNvPr>
        <xdr:cNvGrpSpPr>
          <a:grpSpLocks/>
        </xdr:cNvGrpSpPr>
      </xdr:nvGrpSpPr>
      <xdr:grpSpPr bwMode="auto">
        <a:xfrm>
          <a:off x="22547036" y="28575"/>
          <a:ext cx="0" cy="796018"/>
          <a:chOff x="804" y="5"/>
          <a:chExt cx="190" cy="73"/>
        </a:xfrm>
      </xdr:grpSpPr>
      <xdr:sp macro="" textlink="">
        <xdr:nvSpPr>
          <xdr:cNvPr id="1328642" name="AutoShape 39">
            <a:extLst>
              <a:ext uri="{FF2B5EF4-FFF2-40B4-BE49-F238E27FC236}">
                <a16:creationId xmlns:a16="http://schemas.microsoft.com/office/drawing/2014/main" id="{00000000-0008-0000-0400-0000024614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3112" name="Text Box 40">
            <a:extLst>
              <a:ext uri="{FF2B5EF4-FFF2-40B4-BE49-F238E27FC236}">
                <a16:creationId xmlns:a16="http://schemas.microsoft.com/office/drawing/2014/main" id="{00000000-0008-0000-0400-0000280C0000}"/>
              </a:ext>
            </a:extLst>
          </xdr:cNvPr>
          <xdr:cNvSpPr txBox="1">
            <a:spLocks noChangeArrowheads="1"/>
          </xdr:cNvSpPr>
        </xdr:nvSpPr>
        <xdr:spPr bwMode="auto">
          <a:xfrm>
            <a:off x="10706100" y="14582124471055"/>
            <a:ext cx="0" cy="39"/>
          </a:xfrm>
          <a:prstGeom prst="rect">
            <a:avLst/>
          </a:prstGeom>
          <a:noFill/>
          <a:ln w="9525">
            <a:noFill/>
            <a:miter lim="800000"/>
            <a:headEnd/>
            <a:tailEnd/>
          </a:ln>
        </xdr:spPr>
        <xdr:txBody>
          <a:bodyPr vertOverflow="clip" wrap="square" lIns="27432" tIns="32004" rIns="27432" bIns="32004" anchor="ctr" upright="1"/>
          <a:lstStyle/>
          <a:p>
            <a:pPr algn="ctr" rtl="0">
              <a:defRPr sz="1000"/>
            </a:pPr>
            <a:r>
              <a:rPr lang="en-US" sz="1000" b="1" i="0" u="none" strike="noStrike" baseline="0">
                <a:solidFill>
                  <a:srgbClr val="000000"/>
                </a:solidFill>
                <a:latin typeface="Book Antiqua"/>
              </a:rPr>
              <a:t>Click for Sch-2</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247650</xdr:colOff>
      <xdr:row>0</xdr:row>
      <xdr:rowOff>28575</xdr:rowOff>
    </xdr:from>
    <xdr:to>
      <xdr:col>7</xdr:col>
      <xdr:colOff>0</xdr:colOff>
      <xdr:row>2</xdr:row>
      <xdr:rowOff>266700</xdr:rowOff>
    </xdr:to>
    <xdr:grpSp>
      <xdr:nvGrpSpPr>
        <xdr:cNvPr id="1605831" name="Group 38">
          <a:hlinkClick xmlns:r="http://schemas.openxmlformats.org/officeDocument/2006/relationships" r:id="rId1" tooltip="Click for Sch-2"/>
          <a:extLst>
            <a:ext uri="{FF2B5EF4-FFF2-40B4-BE49-F238E27FC236}">
              <a16:creationId xmlns:a16="http://schemas.microsoft.com/office/drawing/2014/main" id="{00000000-0008-0000-0500-0000C7801800}"/>
            </a:ext>
          </a:extLst>
        </xdr:cNvPr>
        <xdr:cNvGrpSpPr>
          <a:grpSpLocks/>
        </xdr:cNvGrpSpPr>
      </xdr:nvGrpSpPr>
      <xdr:grpSpPr bwMode="auto">
        <a:xfrm>
          <a:off x="10949268" y="28575"/>
          <a:ext cx="1197908" cy="630331"/>
          <a:chOff x="804" y="5"/>
          <a:chExt cx="190" cy="73"/>
        </a:xfrm>
      </xdr:grpSpPr>
      <xdr:sp macro="" textlink="">
        <xdr:nvSpPr>
          <xdr:cNvPr id="1605832" name="AutoShape 39">
            <a:extLst>
              <a:ext uri="{FF2B5EF4-FFF2-40B4-BE49-F238E27FC236}">
                <a16:creationId xmlns:a16="http://schemas.microsoft.com/office/drawing/2014/main" id="{00000000-0008-0000-0500-0000C88018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4" name="Text Box 40">
            <a:extLst>
              <a:ext uri="{FF2B5EF4-FFF2-40B4-BE49-F238E27FC236}">
                <a16:creationId xmlns:a16="http://schemas.microsoft.com/office/drawing/2014/main" id="{00000000-0008-0000-0500-000004000000}"/>
              </a:ext>
            </a:extLst>
          </xdr:cNvPr>
          <xdr:cNvSpPr txBox="1">
            <a:spLocks noChangeArrowheads="1"/>
          </xdr:cNvSpPr>
        </xdr:nvSpPr>
        <xdr:spPr bwMode="auto">
          <a:xfrm>
            <a:off x="821" y="24"/>
            <a:ext cx="173" cy="39"/>
          </a:xfrm>
          <a:prstGeom prst="rect">
            <a:avLst/>
          </a:prstGeom>
          <a:noFill/>
          <a:ln w="9525">
            <a:noFill/>
            <a:miter lim="800000"/>
            <a:headEnd/>
            <a:tailEnd/>
          </a:ln>
        </xdr:spPr>
        <xdr:txBody>
          <a:bodyPr vertOverflow="clip" wrap="square" lIns="27432" tIns="32004" rIns="27432" bIns="32004" anchor="ctr" upright="1"/>
          <a:lstStyle/>
          <a:p>
            <a:pPr algn="ctr" rtl="0">
              <a:defRPr sz="1000"/>
            </a:pPr>
            <a:r>
              <a:rPr lang="en-US" sz="1000" b="1" i="0" u="none" strike="noStrike" baseline="0">
                <a:solidFill>
                  <a:srgbClr val="000000"/>
                </a:solidFill>
                <a:latin typeface="Book Antiqua"/>
              </a:rPr>
              <a:t>Click for Sch-2</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16</xdr:col>
      <xdr:colOff>0</xdr:colOff>
      <xdr:row>0</xdr:row>
      <xdr:rowOff>28575</xdr:rowOff>
    </xdr:from>
    <xdr:to>
      <xdr:col>16</xdr:col>
      <xdr:colOff>0</xdr:colOff>
      <xdr:row>2</xdr:row>
      <xdr:rowOff>266700</xdr:rowOff>
    </xdr:to>
    <xdr:grpSp>
      <xdr:nvGrpSpPr>
        <xdr:cNvPr id="2" name="Group 38">
          <a:hlinkClick xmlns:r="http://schemas.openxmlformats.org/officeDocument/2006/relationships" r:id="rId1" tooltip="Click for Sch-2"/>
          <a:extLst>
            <a:ext uri="{FF2B5EF4-FFF2-40B4-BE49-F238E27FC236}">
              <a16:creationId xmlns:a16="http://schemas.microsoft.com/office/drawing/2014/main" id="{3C8619E1-51DD-4840-8B50-BCDA14226F28}"/>
            </a:ext>
          </a:extLst>
        </xdr:cNvPr>
        <xdr:cNvGrpSpPr>
          <a:grpSpLocks/>
        </xdr:cNvGrpSpPr>
      </xdr:nvGrpSpPr>
      <xdr:grpSpPr bwMode="auto">
        <a:xfrm>
          <a:off x="23414182" y="28575"/>
          <a:ext cx="0" cy="792307"/>
          <a:chOff x="804" y="5"/>
          <a:chExt cx="190" cy="73"/>
        </a:xfrm>
      </xdr:grpSpPr>
      <xdr:sp macro="" textlink="">
        <xdr:nvSpPr>
          <xdr:cNvPr id="3" name="AutoShape 39">
            <a:extLst>
              <a:ext uri="{FF2B5EF4-FFF2-40B4-BE49-F238E27FC236}">
                <a16:creationId xmlns:a16="http://schemas.microsoft.com/office/drawing/2014/main" id="{F2E1B459-44DA-0A9C-90EB-7983F11FA939}"/>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4" name="Text Box 40">
            <a:extLst>
              <a:ext uri="{FF2B5EF4-FFF2-40B4-BE49-F238E27FC236}">
                <a16:creationId xmlns:a16="http://schemas.microsoft.com/office/drawing/2014/main" id="{9F3ABC07-5A1C-CFD6-7F03-19E1DE7A02EC}"/>
              </a:ext>
            </a:extLst>
          </xdr:cNvPr>
          <xdr:cNvSpPr txBox="1">
            <a:spLocks noChangeArrowheads="1"/>
          </xdr:cNvSpPr>
        </xdr:nvSpPr>
        <xdr:spPr bwMode="auto">
          <a:xfrm>
            <a:off x="10706100" y="14582124471055"/>
            <a:ext cx="0" cy="39"/>
          </a:xfrm>
          <a:prstGeom prst="rect">
            <a:avLst/>
          </a:prstGeom>
          <a:noFill/>
          <a:ln w="9525">
            <a:noFill/>
            <a:miter lim="800000"/>
            <a:headEnd/>
            <a:tailEnd/>
          </a:ln>
        </xdr:spPr>
        <xdr:txBody>
          <a:bodyPr vertOverflow="clip" wrap="square" lIns="27432" tIns="32004" rIns="27432" bIns="32004" anchor="ctr" upright="1"/>
          <a:lstStyle/>
          <a:p>
            <a:pPr algn="ctr" rtl="0">
              <a:defRPr sz="1000"/>
            </a:pPr>
            <a:r>
              <a:rPr lang="en-US" sz="1000" b="1" i="0" u="none" strike="noStrike" baseline="0">
                <a:solidFill>
                  <a:srgbClr val="000000"/>
                </a:solidFill>
                <a:latin typeface="Book Antiqua"/>
              </a:rPr>
              <a:t>Click for Sch-2</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209550</xdr:colOff>
      <xdr:row>0</xdr:row>
      <xdr:rowOff>47625</xdr:rowOff>
    </xdr:from>
    <xdr:to>
      <xdr:col>6</xdr:col>
      <xdr:colOff>552450</xdr:colOff>
      <xdr:row>2</xdr:row>
      <xdr:rowOff>323850</xdr:rowOff>
    </xdr:to>
    <xdr:grpSp>
      <xdr:nvGrpSpPr>
        <xdr:cNvPr id="1603803" name="Group 25">
          <a:hlinkClick xmlns:r="http://schemas.openxmlformats.org/officeDocument/2006/relationships" r:id="rId1" tooltip="Click for Sch-6"/>
          <a:extLst>
            <a:ext uri="{FF2B5EF4-FFF2-40B4-BE49-F238E27FC236}">
              <a16:creationId xmlns:a16="http://schemas.microsoft.com/office/drawing/2014/main" id="{00000000-0008-0000-0700-0000DB781800}"/>
            </a:ext>
          </a:extLst>
        </xdr:cNvPr>
        <xdr:cNvGrpSpPr>
          <a:grpSpLocks/>
        </xdr:cNvGrpSpPr>
      </xdr:nvGrpSpPr>
      <xdr:grpSpPr bwMode="auto">
        <a:xfrm>
          <a:off x="8538633" y="47625"/>
          <a:ext cx="1104900" cy="604308"/>
          <a:chOff x="804" y="5"/>
          <a:chExt cx="116" cy="73"/>
        </a:xfrm>
      </xdr:grpSpPr>
      <xdr:sp macro="" textlink="">
        <xdr:nvSpPr>
          <xdr:cNvPr id="1603804" name="AutoShape 26">
            <a:extLst>
              <a:ext uri="{FF2B5EF4-FFF2-40B4-BE49-F238E27FC236}">
                <a16:creationId xmlns:a16="http://schemas.microsoft.com/office/drawing/2014/main" id="{00000000-0008-0000-0700-0000DC7818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4" name="Text Box 27">
            <a:extLst>
              <a:ext uri="{FF2B5EF4-FFF2-40B4-BE49-F238E27FC236}">
                <a16:creationId xmlns:a16="http://schemas.microsoft.com/office/drawing/2014/main" id="{00000000-0008-0000-0700-000004000000}"/>
              </a:ext>
            </a:extLst>
          </xdr:cNvPr>
          <xdr:cNvSpPr txBox="1">
            <a:spLocks noChangeArrowheads="1"/>
          </xdr:cNvSpPr>
        </xdr:nvSpPr>
        <xdr:spPr bwMode="auto">
          <a:xfrm>
            <a:off x="819" y="24"/>
            <a:ext cx="98" cy="38"/>
          </a:xfrm>
          <a:prstGeom prst="rect">
            <a:avLst/>
          </a:prstGeom>
          <a:noFill/>
          <a:ln w="9525">
            <a:noFill/>
            <a:miter lim="800000"/>
            <a:headEnd/>
            <a:tailEnd/>
          </a:ln>
        </xdr:spPr>
        <xdr:txBody>
          <a:bodyPr vertOverflow="clip" wrap="square" lIns="27432" tIns="32004" rIns="27432" bIns="32004" anchor="ctr" upright="1"/>
          <a:lstStyle/>
          <a:p>
            <a:pPr algn="ctr" rtl="0">
              <a:defRPr sz="1000"/>
            </a:pPr>
            <a:r>
              <a:rPr lang="en-US" sz="1000" b="1" i="0" u="none" strike="noStrike" baseline="0">
                <a:solidFill>
                  <a:srgbClr val="000000"/>
                </a:solidFill>
                <a:latin typeface="Book Antiqua"/>
              </a:rPr>
              <a:t>Click for Sch-6</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238125</xdr:colOff>
      <xdr:row>0</xdr:row>
      <xdr:rowOff>19050</xdr:rowOff>
    </xdr:from>
    <xdr:to>
      <xdr:col>8</xdr:col>
      <xdr:colOff>76200</xdr:colOff>
      <xdr:row>1</xdr:row>
      <xdr:rowOff>209550</xdr:rowOff>
    </xdr:to>
    <xdr:grpSp>
      <xdr:nvGrpSpPr>
        <xdr:cNvPr id="1573122" name="Group 4">
          <a:hlinkClick xmlns:r="http://schemas.openxmlformats.org/officeDocument/2006/relationships" r:id="rId1" tooltip="Click for Bid Form"/>
          <a:extLst>
            <a:ext uri="{FF2B5EF4-FFF2-40B4-BE49-F238E27FC236}">
              <a16:creationId xmlns:a16="http://schemas.microsoft.com/office/drawing/2014/main" id="{00000000-0008-0000-0A00-000002011800}"/>
            </a:ext>
          </a:extLst>
        </xdr:cNvPr>
        <xdr:cNvGrpSpPr>
          <a:grpSpLocks/>
        </xdr:cNvGrpSpPr>
      </xdr:nvGrpSpPr>
      <xdr:grpSpPr bwMode="auto">
        <a:xfrm>
          <a:off x="7715250" y="19050"/>
          <a:ext cx="847725" cy="695325"/>
          <a:chOff x="784" y="2"/>
          <a:chExt cx="116" cy="73"/>
        </a:xfrm>
      </xdr:grpSpPr>
      <xdr:sp macro="" textlink="">
        <xdr:nvSpPr>
          <xdr:cNvPr id="1573123" name="AutoShape 2">
            <a:extLst>
              <a:ext uri="{FF2B5EF4-FFF2-40B4-BE49-F238E27FC236}">
                <a16:creationId xmlns:a16="http://schemas.microsoft.com/office/drawing/2014/main" id="{00000000-0008-0000-0A00-000003011800}"/>
              </a:ext>
            </a:extLst>
          </xdr:cNvPr>
          <xdr:cNvSpPr>
            <a:spLocks noChangeArrowheads="1"/>
          </xdr:cNvSpPr>
        </xdr:nvSpPr>
        <xdr:spPr bwMode="auto">
          <a:xfrm>
            <a:off x="784" y="2"/>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4" name="Text Box 3">
            <a:extLst>
              <a:ext uri="{FF2B5EF4-FFF2-40B4-BE49-F238E27FC236}">
                <a16:creationId xmlns:a16="http://schemas.microsoft.com/office/drawing/2014/main" id="{00000000-0008-0000-0A00-000004000000}"/>
              </a:ext>
            </a:extLst>
          </xdr:cNvPr>
          <xdr:cNvSpPr txBox="1">
            <a:spLocks noChangeArrowheads="1"/>
          </xdr:cNvSpPr>
        </xdr:nvSpPr>
        <xdr:spPr bwMode="auto">
          <a:xfrm>
            <a:off x="796" y="18"/>
            <a:ext cx="86" cy="39"/>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Bid Form</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0</xdr:colOff>
      <xdr:row>2</xdr:row>
      <xdr:rowOff>0</xdr:rowOff>
    </xdr:to>
    <xdr:sp macro="" textlink="">
      <xdr:nvSpPr>
        <xdr:cNvPr id="2" name="Text Box 2">
          <a:hlinkClick xmlns:r="http://schemas.openxmlformats.org/officeDocument/2006/relationships" r:id="rId1" tooltip="Click Here to go back to Sch 5"/>
          <a:extLst>
            <a:ext uri="{FF2B5EF4-FFF2-40B4-BE49-F238E27FC236}">
              <a16:creationId xmlns:a16="http://schemas.microsoft.com/office/drawing/2014/main" id="{00000000-0008-0000-0B00-000002000000}"/>
            </a:ext>
          </a:extLst>
        </xdr:cNvPr>
        <xdr:cNvSpPr txBox="1">
          <a:spLocks noChangeArrowheads="1"/>
        </xdr:cNvSpPr>
      </xdr:nvSpPr>
      <xdr:spPr bwMode="auto">
        <a:xfrm>
          <a:off x="5667375" y="209550"/>
          <a:ext cx="1190625" cy="276225"/>
        </a:xfrm>
        <a:prstGeom prst="rect">
          <a:avLst/>
        </a:prstGeom>
        <a:solidFill>
          <a:srgbClr val="99CCFF"/>
        </a:solidFill>
        <a:ln w="9525">
          <a:noFill/>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Book Antiqua"/>
            </a:rPr>
            <a:t>Back to Sch 5</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394546</xdr:colOff>
      <xdr:row>1</xdr:row>
      <xdr:rowOff>105833</xdr:rowOff>
    </xdr:from>
    <xdr:to>
      <xdr:col>7</xdr:col>
      <xdr:colOff>227994</xdr:colOff>
      <xdr:row>2</xdr:row>
      <xdr:rowOff>100071</xdr:rowOff>
    </xdr:to>
    <xdr:sp macro="" textlink="">
      <xdr:nvSpPr>
        <xdr:cNvPr id="2" name="Text Box 4">
          <a:hlinkClick xmlns:r="http://schemas.openxmlformats.org/officeDocument/2006/relationships" r:id="rId1" tooltip="Click Here to go back to Sch 5"/>
          <a:extLst>
            <a:ext uri="{FF2B5EF4-FFF2-40B4-BE49-F238E27FC236}">
              <a16:creationId xmlns:a16="http://schemas.microsoft.com/office/drawing/2014/main" id="{00000000-0008-0000-0C00-000002000000}"/>
            </a:ext>
          </a:extLst>
        </xdr:cNvPr>
        <xdr:cNvSpPr txBox="1">
          <a:spLocks noChangeArrowheads="1"/>
        </xdr:cNvSpPr>
      </xdr:nvSpPr>
      <xdr:spPr bwMode="auto">
        <a:xfrm>
          <a:off x="7260166" y="315383"/>
          <a:ext cx="1191684" cy="276225"/>
        </a:xfrm>
        <a:prstGeom prst="rect">
          <a:avLst/>
        </a:prstGeom>
        <a:solidFill>
          <a:srgbClr val="99CCFF"/>
        </a:solidFill>
        <a:ln w="9525">
          <a:noFill/>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Book Antiqua"/>
            </a:rPr>
            <a:t>Back to Sch 5</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6</xdr:col>
      <xdr:colOff>99060</xdr:colOff>
      <xdr:row>1</xdr:row>
      <xdr:rowOff>19050</xdr:rowOff>
    </xdr:from>
    <xdr:to>
      <xdr:col>7</xdr:col>
      <xdr:colOff>371652</xdr:colOff>
      <xdr:row>2</xdr:row>
      <xdr:rowOff>11430</xdr:rowOff>
    </xdr:to>
    <xdr:sp macro="" textlink="">
      <xdr:nvSpPr>
        <xdr:cNvPr id="2" name="Text Box 1">
          <a:hlinkClick xmlns:r="http://schemas.openxmlformats.org/officeDocument/2006/relationships" r:id="rId1" tooltip="Click Here to go back to Sch 5"/>
          <a:extLst>
            <a:ext uri="{FF2B5EF4-FFF2-40B4-BE49-F238E27FC236}">
              <a16:creationId xmlns:a16="http://schemas.microsoft.com/office/drawing/2014/main" id="{00000000-0008-0000-0D00-000002000000}"/>
            </a:ext>
          </a:extLst>
        </xdr:cNvPr>
        <xdr:cNvSpPr txBox="1">
          <a:spLocks noChangeArrowheads="1"/>
        </xdr:cNvSpPr>
      </xdr:nvSpPr>
      <xdr:spPr bwMode="auto">
        <a:xfrm>
          <a:off x="7096125" y="228600"/>
          <a:ext cx="952500" cy="276225"/>
        </a:xfrm>
        <a:prstGeom prst="rect">
          <a:avLst/>
        </a:prstGeom>
        <a:solidFill>
          <a:srgbClr val="99CCFF"/>
        </a:solidFill>
        <a:ln w="9525">
          <a:noFill/>
          <a:miter lim="800000"/>
          <a:headEnd/>
          <a:tailEnd/>
        </a:ln>
      </xdr:spPr>
      <xdr:txBody>
        <a:bodyPr vertOverflow="clip" wrap="square" lIns="27432" tIns="27432" rIns="27432" bIns="27432" anchor="ctr" upright="1"/>
        <a:lstStyle/>
        <a:p>
          <a:pPr algn="ctr" rtl="0">
            <a:defRPr sz="1000"/>
          </a:pPr>
          <a:r>
            <a:rPr lang="en-US" sz="1100" b="1" i="0" u="none" strike="noStrike" baseline="0">
              <a:solidFill>
                <a:srgbClr val="000000"/>
              </a:solidFill>
              <a:latin typeface="Book Antiqua"/>
            </a:rPr>
            <a:t>Back to Sch 5</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6</xdr:col>
      <xdr:colOff>171450</xdr:colOff>
      <xdr:row>0</xdr:row>
      <xdr:rowOff>104775</xdr:rowOff>
    </xdr:from>
    <xdr:to>
      <xdr:col>8</xdr:col>
      <xdr:colOff>76200</xdr:colOff>
      <xdr:row>4</xdr:row>
      <xdr:rowOff>0</xdr:rowOff>
    </xdr:to>
    <xdr:grpSp>
      <xdr:nvGrpSpPr>
        <xdr:cNvPr id="1448318" name="Group 10">
          <a:hlinkClick xmlns:r="http://schemas.openxmlformats.org/officeDocument/2006/relationships" r:id="rId1" tooltip="Back to Cover Page"/>
          <a:extLst>
            <a:ext uri="{FF2B5EF4-FFF2-40B4-BE49-F238E27FC236}">
              <a16:creationId xmlns:a16="http://schemas.microsoft.com/office/drawing/2014/main" id="{00000000-0008-0000-0E00-00007E191600}"/>
            </a:ext>
          </a:extLst>
        </xdr:cNvPr>
        <xdr:cNvGrpSpPr>
          <a:grpSpLocks/>
        </xdr:cNvGrpSpPr>
      </xdr:nvGrpSpPr>
      <xdr:grpSpPr bwMode="auto">
        <a:xfrm>
          <a:off x="7319341" y="104775"/>
          <a:ext cx="1130576" cy="731768"/>
          <a:chOff x="744" y="11"/>
          <a:chExt cx="113" cy="74"/>
        </a:xfrm>
      </xdr:grpSpPr>
      <xdr:sp macro="" textlink="">
        <xdr:nvSpPr>
          <xdr:cNvPr id="1448319" name="AutoShape 7">
            <a:extLst>
              <a:ext uri="{FF2B5EF4-FFF2-40B4-BE49-F238E27FC236}">
                <a16:creationId xmlns:a16="http://schemas.microsoft.com/office/drawing/2014/main" id="{00000000-0008-0000-0E00-00007F191600}"/>
              </a:ext>
            </a:extLst>
          </xdr:cNvPr>
          <xdr:cNvSpPr>
            <a:spLocks noChangeArrowheads="1"/>
          </xdr:cNvSpPr>
        </xdr:nvSpPr>
        <xdr:spPr bwMode="auto">
          <a:xfrm flipH="1">
            <a:off x="744" y="11"/>
            <a:ext cx="113" cy="74"/>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441 w 21600"/>
              <a:gd name="T13" fmla="*/ 5546 h 21600"/>
              <a:gd name="T14" fmla="*/ 18924 w 21600"/>
              <a:gd name="T15" fmla="*/ 16346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6392" name="Text Box 8">
            <a:extLst>
              <a:ext uri="{FF2B5EF4-FFF2-40B4-BE49-F238E27FC236}">
                <a16:creationId xmlns:a16="http://schemas.microsoft.com/office/drawing/2014/main" id="{00000000-0008-0000-0E00-000008400000}"/>
              </a:ext>
            </a:extLst>
          </xdr:cNvPr>
          <xdr:cNvSpPr txBox="1">
            <a:spLocks noChangeArrowheads="1"/>
          </xdr:cNvSpPr>
        </xdr:nvSpPr>
        <xdr:spPr bwMode="auto">
          <a:xfrm>
            <a:off x="770" y="27"/>
            <a:ext cx="79" cy="40"/>
          </a:xfrm>
          <a:prstGeom prst="rect">
            <a:avLst/>
          </a:prstGeom>
          <a:noFill/>
          <a:ln w="9525">
            <a:noFill/>
            <a:miter lim="800000"/>
            <a:headEnd/>
            <a:tailEnd/>
          </a:ln>
        </xdr:spPr>
        <xdr:txBody>
          <a:bodyPr vertOverflow="clip" wrap="square" lIns="27432" tIns="32004" rIns="0" bIns="32004" anchor="ctr" upright="1"/>
          <a:lstStyle/>
          <a:p>
            <a:pPr algn="l" rtl="0">
              <a:defRPr sz="1000"/>
            </a:pPr>
            <a:r>
              <a:rPr lang="en-US" sz="1000" b="1" i="0" u="none" strike="noStrike" baseline="0">
                <a:solidFill>
                  <a:srgbClr val="000000"/>
                </a:solidFill>
                <a:latin typeface="Book Antiqua"/>
              </a:rPr>
              <a:t>Back to Cover Page</a:t>
            </a:r>
          </a:p>
        </xdr:txBody>
      </xdr:sp>
    </xdr:grp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6.bin"/><Relationship Id="rId13" Type="http://schemas.openxmlformats.org/officeDocument/2006/relationships/printerSettings" Target="../printerSettings/printerSettings31.bin"/><Relationship Id="rId18" Type="http://schemas.openxmlformats.org/officeDocument/2006/relationships/printerSettings" Target="../printerSettings/printerSettings36.bin"/><Relationship Id="rId26" Type="http://schemas.openxmlformats.org/officeDocument/2006/relationships/printerSettings" Target="../printerSettings/printerSettings44.bin"/><Relationship Id="rId3" Type="http://schemas.openxmlformats.org/officeDocument/2006/relationships/printerSettings" Target="../printerSettings/printerSettings21.bin"/><Relationship Id="rId21" Type="http://schemas.openxmlformats.org/officeDocument/2006/relationships/printerSettings" Target="../printerSettings/printerSettings39.bin"/><Relationship Id="rId7" Type="http://schemas.openxmlformats.org/officeDocument/2006/relationships/printerSettings" Target="../printerSettings/printerSettings25.bin"/><Relationship Id="rId12" Type="http://schemas.openxmlformats.org/officeDocument/2006/relationships/printerSettings" Target="../printerSettings/printerSettings30.bin"/><Relationship Id="rId17" Type="http://schemas.openxmlformats.org/officeDocument/2006/relationships/printerSettings" Target="../printerSettings/printerSettings35.bin"/><Relationship Id="rId25" Type="http://schemas.openxmlformats.org/officeDocument/2006/relationships/printerSettings" Target="../printerSettings/printerSettings43.bin"/><Relationship Id="rId2" Type="http://schemas.openxmlformats.org/officeDocument/2006/relationships/printerSettings" Target="../printerSettings/printerSettings20.bin"/><Relationship Id="rId16" Type="http://schemas.openxmlformats.org/officeDocument/2006/relationships/printerSettings" Target="../printerSettings/printerSettings34.bin"/><Relationship Id="rId20" Type="http://schemas.openxmlformats.org/officeDocument/2006/relationships/printerSettings" Target="../printerSettings/printerSettings38.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11" Type="http://schemas.openxmlformats.org/officeDocument/2006/relationships/printerSettings" Target="../printerSettings/printerSettings29.bin"/><Relationship Id="rId24" Type="http://schemas.openxmlformats.org/officeDocument/2006/relationships/printerSettings" Target="../printerSettings/printerSettings42.bin"/><Relationship Id="rId5" Type="http://schemas.openxmlformats.org/officeDocument/2006/relationships/printerSettings" Target="../printerSettings/printerSettings23.bin"/><Relationship Id="rId15" Type="http://schemas.openxmlformats.org/officeDocument/2006/relationships/printerSettings" Target="../printerSettings/printerSettings33.bin"/><Relationship Id="rId23" Type="http://schemas.openxmlformats.org/officeDocument/2006/relationships/printerSettings" Target="../printerSettings/printerSettings41.bin"/><Relationship Id="rId28" Type="http://schemas.openxmlformats.org/officeDocument/2006/relationships/drawing" Target="../drawings/drawing1.xml"/><Relationship Id="rId10" Type="http://schemas.openxmlformats.org/officeDocument/2006/relationships/printerSettings" Target="../printerSettings/printerSettings28.bin"/><Relationship Id="rId19" Type="http://schemas.openxmlformats.org/officeDocument/2006/relationships/printerSettings" Target="../printerSettings/printerSettings37.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 Id="rId14" Type="http://schemas.openxmlformats.org/officeDocument/2006/relationships/printerSettings" Target="../printerSettings/printerSettings32.bin"/><Relationship Id="rId22" Type="http://schemas.openxmlformats.org/officeDocument/2006/relationships/printerSettings" Target="../printerSettings/printerSettings40.bin"/><Relationship Id="rId27" Type="http://schemas.openxmlformats.org/officeDocument/2006/relationships/printerSettings" Target="../printerSettings/printerSettings45.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53.bin"/><Relationship Id="rId13" Type="http://schemas.openxmlformats.org/officeDocument/2006/relationships/printerSettings" Target="../printerSettings/printerSettings58.bin"/><Relationship Id="rId18" Type="http://schemas.openxmlformats.org/officeDocument/2006/relationships/printerSettings" Target="../printerSettings/printerSettings63.bin"/><Relationship Id="rId3" Type="http://schemas.openxmlformats.org/officeDocument/2006/relationships/printerSettings" Target="../printerSettings/printerSettings48.bin"/><Relationship Id="rId21" Type="http://schemas.openxmlformats.org/officeDocument/2006/relationships/printerSettings" Target="../printerSettings/printerSettings66.bin"/><Relationship Id="rId7" Type="http://schemas.openxmlformats.org/officeDocument/2006/relationships/printerSettings" Target="../printerSettings/printerSettings52.bin"/><Relationship Id="rId12" Type="http://schemas.openxmlformats.org/officeDocument/2006/relationships/printerSettings" Target="../printerSettings/printerSettings57.bin"/><Relationship Id="rId17" Type="http://schemas.openxmlformats.org/officeDocument/2006/relationships/printerSettings" Target="../printerSettings/printerSettings62.bin"/><Relationship Id="rId25" Type="http://schemas.openxmlformats.org/officeDocument/2006/relationships/drawing" Target="../drawings/drawing2.xml"/><Relationship Id="rId2" Type="http://schemas.openxmlformats.org/officeDocument/2006/relationships/printerSettings" Target="../printerSettings/printerSettings47.bin"/><Relationship Id="rId16" Type="http://schemas.openxmlformats.org/officeDocument/2006/relationships/printerSettings" Target="../printerSettings/printerSettings61.bin"/><Relationship Id="rId20" Type="http://schemas.openxmlformats.org/officeDocument/2006/relationships/printerSettings" Target="../printerSettings/printerSettings65.bin"/><Relationship Id="rId1" Type="http://schemas.openxmlformats.org/officeDocument/2006/relationships/printerSettings" Target="../printerSettings/printerSettings46.bin"/><Relationship Id="rId6" Type="http://schemas.openxmlformats.org/officeDocument/2006/relationships/printerSettings" Target="../printerSettings/printerSettings51.bin"/><Relationship Id="rId11" Type="http://schemas.openxmlformats.org/officeDocument/2006/relationships/printerSettings" Target="../printerSettings/printerSettings56.bin"/><Relationship Id="rId24" Type="http://schemas.openxmlformats.org/officeDocument/2006/relationships/printerSettings" Target="../printerSettings/printerSettings69.bin"/><Relationship Id="rId5" Type="http://schemas.openxmlformats.org/officeDocument/2006/relationships/printerSettings" Target="../printerSettings/printerSettings50.bin"/><Relationship Id="rId15" Type="http://schemas.openxmlformats.org/officeDocument/2006/relationships/printerSettings" Target="../printerSettings/printerSettings60.bin"/><Relationship Id="rId23" Type="http://schemas.openxmlformats.org/officeDocument/2006/relationships/printerSettings" Target="../printerSettings/printerSettings68.bin"/><Relationship Id="rId10" Type="http://schemas.openxmlformats.org/officeDocument/2006/relationships/printerSettings" Target="../printerSettings/printerSettings55.bin"/><Relationship Id="rId19" Type="http://schemas.openxmlformats.org/officeDocument/2006/relationships/printerSettings" Target="../printerSettings/printerSettings64.bin"/><Relationship Id="rId4" Type="http://schemas.openxmlformats.org/officeDocument/2006/relationships/printerSettings" Target="../printerSettings/printerSettings49.bin"/><Relationship Id="rId9" Type="http://schemas.openxmlformats.org/officeDocument/2006/relationships/printerSettings" Target="../printerSettings/printerSettings54.bin"/><Relationship Id="rId14" Type="http://schemas.openxmlformats.org/officeDocument/2006/relationships/printerSettings" Target="../printerSettings/printerSettings59.bin"/><Relationship Id="rId22" Type="http://schemas.openxmlformats.org/officeDocument/2006/relationships/printerSettings" Target="../printerSettings/printerSettings67.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77.bin"/><Relationship Id="rId13" Type="http://schemas.openxmlformats.org/officeDocument/2006/relationships/printerSettings" Target="../printerSettings/printerSettings82.bin"/><Relationship Id="rId18" Type="http://schemas.openxmlformats.org/officeDocument/2006/relationships/printerSettings" Target="../printerSettings/printerSettings87.bin"/><Relationship Id="rId26" Type="http://schemas.openxmlformats.org/officeDocument/2006/relationships/printerSettings" Target="../printerSettings/printerSettings95.bin"/><Relationship Id="rId3" Type="http://schemas.openxmlformats.org/officeDocument/2006/relationships/printerSettings" Target="../printerSettings/printerSettings72.bin"/><Relationship Id="rId21" Type="http://schemas.openxmlformats.org/officeDocument/2006/relationships/printerSettings" Target="../printerSettings/printerSettings90.bin"/><Relationship Id="rId7" Type="http://schemas.openxmlformats.org/officeDocument/2006/relationships/printerSettings" Target="../printerSettings/printerSettings76.bin"/><Relationship Id="rId12" Type="http://schemas.openxmlformats.org/officeDocument/2006/relationships/printerSettings" Target="../printerSettings/printerSettings81.bin"/><Relationship Id="rId17" Type="http://schemas.openxmlformats.org/officeDocument/2006/relationships/printerSettings" Target="../printerSettings/printerSettings86.bin"/><Relationship Id="rId25" Type="http://schemas.openxmlformats.org/officeDocument/2006/relationships/printerSettings" Target="../printerSettings/printerSettings94.bin"/><Relationship Id="rId2" Type="http://schemas.openxmlformats.org/officeDocument/2006/relationships/printerSettings" Target="../printerSettings/printerSettings71.bin"/><Relationship Id="rId16" Type="http://schemas.openxmlformats.org/officeDocument/2006/relationships/printerSettings" Target="../printerSettings/printerSettings85.bin"/><Relationship Id="rId20" Type="http://schemas.openxmlformats.org/officeDocument/2006/relationships/printerSettings" Target="../printerSettings/printerSettings89.bin"/><Relationship Id="rId1" Type="http://schemas.openxmlformats.org/officeDocument/2006/relationships/printerSettings" Target="../printerSettings/printerSettings70.bin"/><Relationship Id="rId6" Type="http://schemas.openxmlformats.org/officeDocument/2006/relationships/printerSettings" Target="../printerSettings/printerSettings75.bin"/><Relationship Id="rId11" Type="http://schemas.openxmlformats.org/officeDocument/2006/relationships/printerSettings" Target="../printerSettings/printerSettings80.bin"/><Relationship Id="rId24" Type="http://schemas.openxmlformats.org/officeDocument/2006/relationships/printerSettings" Target="../printerSettings/printerSettings93.bin"/><Relationship Id="rId5" Type="http://schemas.openxmlformats.org/officeDocument/2006/relationships/printerSettings" Target="../printerSettings/printerSettings74.bin"/><Relationship Id="rId15" Type="http://schemas.openxmlformats.org/officeDocument/2006/relationships/printerSettings" Target="../printerSettings/printerSettings84.bin"/><Relationship Id="rId23" Type="http://schemas.openxmlformats.org/officeDocument/2006/relationships/printerSettings" Target="../printerSettings/printerSettings92.bin"/><Relationship Id="rId28" Type="http://schemas.openxmlformats.org/officeDocument/2006/relationships/drawing" Target="../drawings/drawing3.xml"/><Relationship Id="rId10" Type="http://schemas.openxmlformats.org/officeDocument/2006/relationships/printerSettings" Target="../printerSettings/printerSettings79.bin"/><Relationship Id="rId19" Type="http://schemas.openxmlformats.org/officeDocument/2006/relationships/printerSettings" Target="../printerSettings/printerSettings88.bin"/><Relationship Id="rId4" Type="http://schemas.openxmlformats.org/officeDocument/2006/relationships/printerSettings" Target="../printerSettings/printerSettings73.bin"/><Relationship Id="rId9" Type="http://schemas.openxmlformats.org/officeDocument/2006/relationships/printerSettings" Target="../printerSettings/printerSettings78.bin"/><Relationship Id="rId14" Type="http://schemas.openxmlformats.org/officeDocument/2006/relationships/printerSettings" Target="../printerSettings/printerSettings83.bin"/><Relationship Id="rId22" Type="http://schemas.openxmlformats.org/officeDocument/2006/relationships/printerSettings" Target="../printerSettings/printerSettings91.bin"/><Relationship Id="rId27" Type="http://schemas.openxmlformats.org/officeDocument/2006/relationships/printerSettings" Target="../printerSettings/printerSettings96.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104.bin"/><Relationship Id="rId13" Type="http://schemas.openxmlformats.org/officeDocument/2006/relationships/printerSettings" Target="../printerSettings/printerSettings109.bin"/><Relationship Id="rId18" Type="http://schemas.openxmlformats.org/officeDocument/2006/relationships/printerSettings" Target="../printerSettings/printerSettings114.bin"/><Relationship Id="rId26" Type="http://schemas.openxmlformats.org/officeDocument/2006/relationships/printerSettings" Target="../printerSettings/printerSettings122.bin"/><Relationship Id="rId3" Type="http://schemas.openxmlformats.org/officeDocument/2006/relationships/printerSettings" Target="../printerSettings/printerSettings99.bin"/><Relationship Id="rId21" Type="http://schemas.openxmlformats.org/officeDocument/2006/relationships/printerSettings" Target="../printerSettings/printerSettings117.bin"/><Relationship Id="rId7" Type="http://schemas.openxmlformats.org/officeDocument/2006/relationships/printerSettings" Target="../printerSettings/printerSettings103.bin"/><Relationship Id="rId12" Type="http://schemas.openxmlformats.org/officeDocument/2006/relationships/printerSettings" Target="../printerSettings/printerSettings108.bin"/><Relationship Id="rId17" Type="http://schemas.openxmlformats.org/officeDocument/2006/relationships/printerSettings" Target="../printerSettings/printerSettings113.bin"/><Relationship Id="rId25" Type="http://schemas.openxmlformats.org/officeDocument/2006/relationships/printerSettings" Target="../printerSettings/printerSettings121.bin"/><Relationship Id="rId2" Type="http://schemas.openxmlformats.org/officeDocument/2006/relationships/printerSettings" Target="../printerSettings/printerSettings98.bin"/><Relationship Id="rId16" Type="http://schemas.openxmlformats.org/officeDocument/2006/relationships/printerSettings" Target="../printerSettings/printerSettings112.bin"/><Relationship Id="rId20" Type="http://schemas.openxmlformats.org/officeDocument/2006/relationships/printerSettings" Target="../printerSettings/printerSettings116.bin"/><Relationship Id="rId1" Type="http://schemas.openxmlformats.org/officeDocument/2006/relationships/printerSettings" Target="../printerSettings/printerSettings97.bin"/><Relationship Id="rId6" Type="http://schemas.openxmlformats.org/officeDocument/2006/relationships/printerSettings" Target="../printerSettings/printerSettings102.bin"/><Relationship Id="rId11" Type="http://schemas.openxmlformats.org/officeDocument/2006/relationships/printerSettings" Target="../printerSettings/printerSettings107.bin"/><Relationship Id="rId24" Type="http://schemas.openxmlformats.org/officeDocument/2006/relationships/printerSettings" Target="../printerSettings/printerSettings120.bin"/><Relationship Id="rId5" Type="http://schemas.openxmlformats.org/officeDocument/2006/relationships/printerSettings" Target="../printerSettings/printerSettings101.bin"/><Relationship Id="rId15" Type="http://schemas.openxmlformats.org/officeDocument/2006/relationships/printerSettings" Target="../printerSettings/printerSettings111.bin"/><Relationship Id="rId23" Type="http://schemas.openxmlformats.org/officeDocument/2006/relationships/printerSettings" Target="../printerSettings/printerSettings119.bin"/><Relationship Id="rId28" Type="http://schemas.openxmlformats.org/officeDocument/2006/relationships/drawing" Target="../drawings/drawing4.xml"/><Relationship Id="rId10" Type="http://schemas.openxmlformats.org/officeDocument/2006/relationships/printerSettings" Target="../printerSettings/printerSettings106.bin"/><Relationship Id="rId19" Type="http://schemas.openxmlformats.org/officeDocument/2006/relationships/printerSettings" Target="../printerSettings/printerSettings115.bin"/><Relationship Id="rId4" Type="http://schemas.openxmlformats.org/officeDocument/2006/relationships/printerSettings" Target="../printerSettings/printerSettings100.bin"/><Relationship Id="rId9" Type="http://schemas.openxmlformats.org/officeDocument/2006/relationships/printerSettings" Target="../printerSettings/printerSettings105.bin"/><Relationship Id="rId14" Type="http://schemas.openxmlformats.org/officeDocument/2006/relationships/printerSettings" Target="../printerSettings/printerSettings110.bin"/><Relationship Id="rId22" Type="http://schemas.openxmlformats.org/officeDocument/2006/relationships/printerSettings" Target="../printerSettings/printerSettings118.bin"/><Relationship Id="rId27" Type="http://schemas.openxmlformats.org/officeDocument/2006/relationships/printerSettings" Target="../printerSettings/printerSettings123.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131.bin"/><Relationship Id="rId13" Type="http://schemas.openxmlformats.org/officeDocument/2006/relationships/printerSettings" Target="../printerSettings/printerSettings136.bin"/><Relationship Id="rId18" Type="http://schemas.openxmlformats.org/officeDocument/2006/relationships/printerSettings" Target="../printerSettings/printerSettings141.bin"/><Relationship Id="rId3" Type="http://schemas.openxmlformats.org/officeDocument/2006/relationships/printerSettings" Target="../printerSettings/printerSettings126.bin"/><Relationship Id="rId21" Type="http://schemas.openxmlformats.org/officeDocument/2006/relationships/drawing" Target="../drawings/drawing5.xml"/><Relationship Id="rId7" Type="http://schemas.openxmlformats.org/officeDocument/2006/relationships/printerSettings" Target="../printerSettings/printerSettings130.bin"/><Relationship Id="rId12" Type="http://schemas.openxmlformats.org/officeDocument/2006/relationships/printerSettings" Target="../printerSettings/printerSettings135.bin"/><Relationship Id="rId17" Type="http://schemas.openxmlformats.org/officeDocument/2006/relationships/printerSettings" Target="../printerSettings/printerSettings140.bin"/><Relationship Id="rId2" Type="http://schemas.openxmlformats.org/officeDocument/2006/relationships/printerSettings" Target="../printerSettings/printerSettings125.bin"/><Relationship Id="rId16" Type="http://schemas.openxmlformats.org/officeDocument/2006/relationships/printerSettings" Target="../printerSettings/printerSettings139.bin"/><Relationship Id="rId20" Type="http://schemas.openxmlformats.org/officeDocument/2006/relationships/printerSettings" Target="../printerSettings/printerSettings143.bin"/><Relationship Id="rId1" Type="http://schemas.openxmlformats.org/officeDocument/2006/relationships/printerSettings" Target="../printerSettings/printerSettings124.bin"/><Relationship Id="rId6" Type="http://schemas.openxmlformats.org/officeDocument/2006/relationships/printerSettings" Target="../printerSettings/printerSettings129.bin"/><Relationship Id="rId11" Type="http://schemas.openxmlformats.org/officeDocument/2006/relationships/printerSettings" Target="../printerSettings/printerSettings134.bin"/><Relationship Id="rId5" Type="http://schemas.openxmlformats.org/officeDocument/2006/relationships/printerSettings" Target="../printerSettings/printerSettings128.bin"/><Relationship Id="rId15" Type="http://schemas.openxmlformats.org/officeDocument/2006/relationships/printerSettings" Target="../printerSettings/printerSettings138.bin"/><Relationship Id="rId10" Type="http://schemas.openxmlformats.org/officeDocument/2006/relationships/printerSettings" Target="../printerSettings/printerSettings133.bin"/><Relationship Id="rId19" Type="http://schemas.openxmlformats.org/officeDocument/2006/relationships/printerSettings" Target="../printerSettings/printerSettings142.bin"/><Relationship Id="rId4" Type="http://schemas.openxmlformats.org/officeDocument/2006/relationships/printerSettings" Target="../printerSettings/printerSettings127.bin"/><Relationship Id="rId9" Type="http://schemas.openxmlformats.org/officeDocument/2006/relationships/printerSettings" Target="../printerSettings/printerSettings132.bin"/><Relationship Id="rId14" Type="http://schemas.openxmlformats.org/officeDocument/2006/relationships/printerSettings" Target="../printerSettings/printerSettings137.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44.bin"/></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152.bin"/><Relationship Id="rId13" Type="http://schemas.openxmlformats.org/officeDocument/2006/relationships/printerSettings" Target="../printerSettings/printerSettings157.bin"/><Relationship Id="rId18" Type="http://schemas.openxmlformats.org/officeDocument/2006/relationships/printerSettings" Target="../printerSettings/printerSettings162.bin"/><Relationship Id="rId26" Type="http://schemas.openxmlformats.org/officeDocument/2006/relationships/printerSettings" Target="../printerSettings/printerSettings170.bin"/><Relationship Id="rId3" Type="http://schemas.openxmlformats.org/officeDocument/2006/relationships/printerSettings" Target="../printerSettings/printerSettings147.bin"/><Relationship Id="rId21" Type="http://schemas.openxmlformats.org/officeDocument/2006/relationships/printerSettings" Target="../printerSettings/printerSettings165.bin"/><Relationship Id="rId7" Type="http://schemas.openxmlformats.org/officeDocument/2006/relationships/printerSettings" Target="../printerSettings/printerSettings151.bin"/><Relationship Id="rId12" Type="http://schemas.openxmlformats.org/officeDocument/2006/relationships/printerSettings" Target="../printerSettings/printerSettings156.bin"/><Relationship Id="rId17" Type="http://schemas.openxmlformats.org/officeDocument/2006/relationships/printerSettings" Target="../printerSettings/printerSettings161.bin"/><Relationship Id="rId25" Type="http://schemas.openxmlformats.org/officeDocument/2006/relationships/printerSettings" Target="../printerSettings/printerSettings169.bin"/><Relationship Id="rId2" Type="http://schemas.openxmlformats.org/officeDocument/2006/relationships/printerSettings" Target="../printerSettings/printerSettings146.bin"/><Relationship Id="rId16" Type="http://schemas.openxmlformats.org/officeDocument/2006/relationships/printerSettings" Target="../printerSettings/printerSettings160.bin"/><Relationship Id="rId20" Type="http://schemas.openxmlformats.org/officeDocument/2006/relationships/printerSettings" Target="../printerSettings/printerSettings164.bin"/><Relationship Id="rId1" Type="http://schemas.openxmlformats.org/officeDocument/2006/relationships/printerSettings" Target="../printerSettings/printerSettings145.bin"/><Relationship Id="rId6" Type="http://schemas.openxmlformats.org/officeDocument/2006/relationships/printerSettings" Target="../printerSettings/printerSettings150.bin"/><Relationship Id="rId11" Type="http://schemas.openxmlformats.org/officeDocument/2006/relationships/printerSettings" Target="../printerSettings/printerSettings155.bin"/><Relationship Id="rId24" Type="http://schemas.openxmlformats.org/officeDocument/2006/relationships/printerSettings" Target="../printerSettings/printerSettings168.bin"/><Relationship Id="rId5" Type="http://schemas.openxmlformats.org/officeDocument/2006/relationships/printerSettings" Target="../printerSettings/printerSettings149.bin"/><Relationship Id="rId15" Type="http://schemas.openxmlformats.org/officeDocument/2006/relationships/printerSettings" Target="../printerSettings/printerSettings159.bin"/><Relationship Id="rId23" Type="http://schemas.openxmlformats.org/officeDocument/2006/relationships/printerSettings" Target="../printerSettings/printerSettings167.bin"/><Relationship Id="rId10" Type="http://schemas.openxmlformats.org/officeDocument/2006/relationships/printerSettings" Target="../printerSettings/printerSettings154.bin"/><Relationship Id="rId19" Type="http://schemas.openxmlformats.org/officeDocument/2006/relationships/printerSettings" Target="../printerSettings/printerSettings163.bin"/><Relationship Id="rId4" Type="http://schemas.openxmlformats.org/officeDocument/2006/relationships/printerSettings" Target="../printerSettings/printerSettings148.bin"/><Relationship Id="rId9" Type="http://schemas.openxmlformats.org/officeDocument/2006/relationships/printerSettings" Target="../printerSettings/printerSettings153.bin"/><Relationship Id="rId14" Type="http://schemas.openxmlformats.org/officeDocument/2006/relationships/printerSettings" Target="../printerSettings/printerSettings158.bin"/><Relationship Id="rId22" Type="http://schemas.openxmlformats.org/officeDocument/2006/relationships/printerSettings" Target="../printerSettings/printerSettings166.bin"/><Relationship Id="rId27" Type="http://schemas.openxmlformats.org/officeDocument/2006/relationships/printerSettings" Target="../printerSettings/printerSettings171.bin"/></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179.bin"/><Relationship Id="rId13" Type="http://schemas.openxmlformats.org/officeDocument/2006/relationships/printerSettings" Target="../printerSettings/printerSettings184.bin"/><Relationship Id="rId18" Type="http://schemas.openxmlformats.org/officeDocument/2006/relationships/printerSettings" Target="../printerSettings/printerSettings189.bin"/><Relationship Id="rId3" Type="http://schemas.openxmlformats.org/officeDocument/2006/relationships/printerSettings" Target="../printerSettings/printerSettings174.bin"/><Relationship Id="rId21" Type="http://schemas.openxmlformats.org/officeDocument/2006/relationships/printerSettings" Target="../printerSettings/printerSettings192.bin"/><Relationship Id="rId7" Type="http://schemas.openxmlformats.org/officeDocument/2006/relationships/printerSettings" Target="../printerSettings/printerSettings178.bin"/><Relationship Id="rId12" Type="http://schemas.openxmlformats.org/officeDocument/2006/relationships/printerSettings" Target="../printerSettings/printerSettings183.bin"/><Relationship Id="rId17" Type="http://schemas.openxmlformats.org/officeDocument/2006/relationships/printerSettings" Target="../printerSettings/printerSettings188.bin"/><Relationship Id="rId25" Type="http://schemas.openxmlformats.org/officeDocument/2006/relationships/drawing" Target="../drawings/drawing7.xml"/><Relationship Id="rId2" Type="http://schemas.openxmlformats.org/officeDocument/2006/relationships/printerSettings" Target="../printerSettings/printerSettings173.bin"/><Relationship Id="rId16" Type="http://schemas.openxmlformats.org/officeDocument/2006/relationships/printerSettings" Target="../printerSettings/printerSettings187.bin"/><Relationship Id="rId20" Type="http://schemas.openxmlformats.org/officeDocument/2006/relationships/printerSettings" Target="../printerSettings/printerSettings191.bin"/><Relationship Id="rId1" Type="http://schemas.openxmlformats.org/officeDocument/2006/relationships/printerSettings" Target="../printerSettings/printerSettings172.bin"/><Relationship Id="rId6" Type="http://schemas.openxmlformats.org/officeDocument/2006/relationships/printerSettings" Target="../printerSettings/printerSettings177.bin"/><Relationship Id="rId11" Type="http://schemas.openxmlformats.org/officeDocument/2006/relationships/printerSettings" Target="../printerSettings/printerSettings182.bin"/><Relationship Id="rId24" Type="http://schemas.openxmlformats.org/officeDocument/2006/relationships/printerSettings" Target="../printerSettings/printerSettings195.bin"/><Relationship Id="rId5" Type="http://schemas.openxmlformats.org/officeDocument/2006/relationships/printerSettings" Target="../printerSettings/printerSettings176.bin"/><Relationship Id="rId15" Type="http://schemas.openxmlformats.org/officeDocument/2006/relationships/printerSettings" Target="../printerSettings/printerSettings186.bin"/><Relationship Id="rId23" Type="http://schemas.openxmlformats.org/officeDocument/2006/relationships/printerSettings" Target="../printerSettings/printerSettings194.bin"/><Relationship Id="rId10" Type="http://schemas.openxmlformats.org/officeDocument/2006/relationships/printerSettings" Target="../printerSettings/printerSettings181.bin"/><Relationship Id="rId19" Type="http://schemas.openxmlformats.org/officeDocument/2006/relationships/printerSettings" Target="../printerSettings/printerSettings190.bin"/><Relationship Id="rId4" Type="http://schemas.openxmlformats.org/officeDocument/2006/relationships/printerSettings" Target="../printerSettings/printerSettings175.bin"/><Relationship Id="rId9" Type="http://schemas.openxmlformats.org/officeDocument/2006/relationships/printerSettings" Target="../printerSettings/printerSettings180.bin"/><Relationship Id="rId14" Type="http://schemas.openxmlformats.org/officeDocument/2006/relationships/printerSettings" Target="../printerSettings/printerSettings185.bin"/><Relationship Id="rId22" Type="http://schemas.openxmlformats.org/officeDocument/2006/relationships/printerSettings" Target="../printerSettings/printerSettings193.bin"/></Relationships>
</file>

<file path=xl/worksheets/_rels/sheet10.xml.rels><?xml version="1.0" encoding="UTF-8" standalone="yes"?>
<Relationships xmlns="http://schemas.openxmlformats.org/package/2006/relationships"><Relationship Id="rId8" Type="http://schemas.openxmlformats.org/officeDocument/2006/relationships/printerSettings" Target="../printerSettings/printerSettings203.bin"/><Relationship Id="rId13" Type="http://schemas.openxmlformats.org/officeDocument/2006/relationships/printerSettings" Target="../printerSettings/printerSettings208.bin"/><Relationship Id="rId18" Type="http://schemas.openxmlformats.org/officeDocument/2006/relationships/printerSettings" Target="../printerSettings/printerSettings213.bin"/><Relationship Id="rId3" Type="http://schemas.openxmlformats.org/officeDocument/2006/relationships/printerSettings" Target="../printerSettings/printerSettings198.bin"/><Relationship Id="rId21" Type="http://schemas.openxmlformats.org/officeDocument/2006/relationships/printerSettings" Target="../printerSettings/printerSettings216.bin"/><Relationship Id="rId7" Type="http://schemas.openxmlformats.org/officeDocument/2006/relationships/printerSettings" Target="../printerSettings/printerSettings202.bin"/><Relationship Id="rId12" Type="http://schemas.openxmlformats.org/officeDocument/2006/relationships/printerSettings" Target="../printerSettings/printerSettings207.bin"/><Relationship Id="rId17" Type="http://schemas.openxmlformats.org/officeDocument/2006/relationships/printerSettings" Target="../printerSettings/printerSettings212.bin"/><Relationship Id="rId2" Type="http://schemas.openxmlformats.org/officeDocument/2006/relationships/printerSettings" Target="../printerSettings/printerSettings197.bin"/><Relationship Id="rId16" Type="http://schemas.openxmlformats.org/officeDocument/2006/relationships/printerSettings" Target="../printerSettings/printerSettings211.bin"/><Relationship Id="rId20" Type="http://schemas.openxmlformats.org/officeDocument/2006/relationships/printerSettings" Target="../printerSettings/printerSettings215.bin"/><Relationship Id="rId1" Type="http://schemas.openxmlformats.org/officeDocument/2006/relationships/printerSettings" Target="../printerSettings/printerSettings196.bin"/><Relationship Id="rId6" Type="http://schemas.openxmlformats.org/officeDocument/2006/relationships/printerSettings" Target="../printerSettings/printerSettings201.bin"/><Relationship Id="rId11" Type="http://schemas.openxmlformats.org/officeDocument/2006/relationships/printerSettings" Target="../printerSettings/printerSettings206.bin"/><Relationship Id="rId24" Type="http://schemas.openxmlformats.org/officeDocument/2006/relationships/printerSettings" Target="../printerSettings/printerSettings219.bin"/><Relationship Id="rId5" Type="http://schemas.openxmlformats.org/officeDocument/2006/relationships/printerSettings" Target="../printerSettings/printerSettings200.bin"/><Relationship Id="rId15" Type="http://schemas.openxmlformats.org/officeDocument/2006/relationships/printerSettings" Target="../printerSettings/printerSettings210.bin"/><Relationship Id="rId23" Type="http://schemas.openxmlformats.org/officeDocument/2006/relationships/printerSettings" Target="../printerSettings/printerSettings218.bin"/><Relationship Id="rId10" Type="http://schemas.openxmlformats.org/officeDocument/2006/relationships/printerSettings" Target="../printerSettings/printerSettings205.bin"/><Relationship Id="rId19" Type="http://schemas.openxmlformats.org/officeDocument/2006/relationships/printerSettings" Target="../printerSettings/printerSettings214.bin"/><Relationship Id="rId4" Type="http://schemas.openxmlformats.org/officeDocument/2006/relationships/printerSettings" Target="../printerSettings/printerSettings199.bin"/><Relationship Id="rId9" Type="http://schemas.openxmlformats.org/officeDocument/2006/relationships/printerSettings" Target="../printerSettings/printerSettings204.bin"/><Relationship Id="rId14" Type="http://schemas.openxmlformats.org/officeDocument/2006/relationships/printerSettings" Target="../printerSettings/printerSettings209.bin"/><Relationship Id="rId22" Type="http://schemas.openxmlformats.org/officeDocument/2006/relationships/printerSettings" Target="../printerSettings/printerSettings217.bin"/></Relationships>
</file>

<file path=xl/worksheets/_rels/sheet11.xml.rels><?xml version="1.0" encoding="UTF-8" standalone="yes"?>
<Relationships xmlns="http://schemas.openxmlformats.org/package/2006/relationships"><Relationship Id="rId8" Type="http://schemas.openxmlformats.org/officeDocument/2006/relationships/printerSettings" Target="../printerSettings/printerSettings227.bin"/><Relationship Id="rId13" Type="http://schemas.openxmlformats.org/officeDocument/2006/relationships/printerSettings" Target="../printerSettings/printerSettings232.bin"/><Relationship Id="rId18" Type="http://schemas.openxmlformats.org/officeDocument/2006/relationships/printerSettings" Target="../printerSettings/printerSettings237.bin"/><Relationship Id="rId3" Type="http://schemas.openxmlformats.org/officeDocument/2006/relationships/printerSettings" Target="../printerSettings/printerSettings222.bin"/><Relationship Id="rId21" Type="http://schemas.openxmlformats.org/officeDocument/2006/relationships/printerSettings" Target="../printerSettings/printerSettings240.bin"/><Relationship Id="rId7" Type="http://schemas.openxmlformats.org/officeDocument/2006/relationships/printerSettings" Target="../printerSettings/printerSettings226.bin"/><Relationship Id="rId12" Type="http://schemas.openxmlformats.org/officeDocument/2006/relationships/printerSettings" Target="../printerSettings/printerSettings231.bin"/><Relationship Id="rId17" Type="http://schemas.openxmlformats.org/officeDocument/2006/relationships/printerSettings" Target="../printerSettings/printerSettings236.bin"/><Relationship Id="rId25" Type="http://schemas.openxmlformats.org/officeDocument/2006/relationships/drawing" Target="../drawings/drawing8.xml"/><Relationship Id="rId2" Type="http://schemas.openxmlformats.org/officeDocument/2006/relationships/printerSettings" Target="../printerSettings/printerSettings221.bin"/><Relationship Id="rId16" Type="http://schemas.openxmlformats.org/officeDocument/2006/relationships/printerSettings" Target="../printerSettings/printerSettings235.bin"/><Relationship Id="rId20" Type="http://schemas.openxmlformats.org/officeDocument/2006/relationships/printerSettings" Target="../printerSettings/printerSettings239.bin"/><Relationship Id="rId1" Type="http://schemas.openxmlformats.org/officeDocument/2006/relationships/printerSettings" Target="../printerSettings/printerSettings220.bin"/><Relationship Id="rId6" Type="http://schemas.openxmlformats.org/officeDocument/2006/relationships/printerSettings" Target="../printerSettings/printerSettings225.bin"/><Relationship Id="rId11" Type="http://schemas.openxmlformats.org/officeDocument/2006/relationships/printerSettings" Target="../printerSettings/printerSettings230.bin"/><Relationship Id="rId24" Type="http://schemas.openxmlformats.org/officeDocument/2006/relationships/printerSettings" Target="../printerSettings/printerSettings243.bin"/><Relationship Id="rId5" Type="http://schemas.openxmlformats.org/officeDocument/2006/relationships/printerSettings" Target="../printerSettings/printerSettings224.bin"/><Relationship Id="rId15" Type="http://schemas.openxmlformats.org/officeDocument/2006/relationships/printerSettings" Target="../printerSettings/printerSettings234.bin"/><Relationship Id="rId23" Type="http://schemas.openxmlformats.org/officeDocument/2006/relationships/printerSettings" Target="../printerSettings/printerSettings242.bin"/><Relationship Id="rId10" Type="http://schemas.openxmlformats.org/officeDocument/2006/relationships/printerSettings" Target="../printerSettings/printerSettings229.bin"/><Relationship Id="rId19" Type="http://schemas.openxmlformats.org/officeDocument/2006/relationships/printerSettings" Target="../printerSettings/printerSettings238.bin"/><Relationship Id="rId4" Type="http://schemas.openxmlformats.org/officeDocument/2006/relationships/printerSettings" Target="../printerSettings/printerSettings223.bin"/><Relationship Id="rId9" Type="http://schemas.openxmlformats.org/officeDocument/2006/relationships/printerSettings" Target="../printerSettings/printerSettings228.bin"/><Relationship Id="rId14" Type="http://schemas.openxmlformats.org/officeDocument/2006/relationships/printerSettings" Target="../printerSettings/printerSettings233.bin"/><Relationship Id="rId22" Type="http://schemas.openxmlformats.org/officeDocument/2006/relationships/printerSettings" Target="../printerSettings/printerSettings241.bin"/></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251.bin"/><Relationship Id="rId13" Type="http://schemas.openxmlformats.org/officeDocument/2006/relationships/printerSettings" Target="../printerSettings/printerSettings256.bin"/><Relationship Id="rId18" Type="http://schemas.openxmlformats.org/officeDocument/2006/relationships/printerSettings" Target="../printerSettings/printerSettings261.bin"/><Relationship Id="rId3" Type="http://schemas.openxmlformats.org/officeDocument/2006/relationships/printerSettings" Target="../printerSettings/printerSettings246.bin"/><Relationship Id="rId21" Type="http://schemas.openxmlformats.org/officeDocument/2006/relationships/printerSettings" Target="../printerSettings/printerSettings264.bin"/><Relationship Id="rId7" Type="http://schemas.openxmlformats.org/officeDocument/2006/relationships/printerSettings" Target="../printerSettings/printerSettings250.bin"/><Relationship Id="rId12" Type="http://schemas.openxmlformats.org/officeDocument/2006/relationships/printerSettings" Target="../printerSettings/printerSettings255.bin"/><Relationship Id="rId17" Type="http://schemas.openxmlformats.org/officeDocument/2006/relationships/printerSettings" Target="../printerSettings/printerSettings260.bin"/><Relationship Id="rId25" Type="http://schemas.openxmlformats.org/officeDocument/2006/relationships/drawing" Target="../drawings/drawing9.xml"/><Relationship Id="rId2" Type="http://schemas.openxmlformats.org/officeDocument/2006/relationships/printerSettings" Target="../printerSettings/printerSettings245.bin"/><Relationship Id="rId16" Type="http://schemas.openxmlformats.org/officeDocument/2006/relationships/printerSettings" Target="../printerSettings/printerSettings259.bin"/><Relationship Id="rId20" Type="http://schemas.openxmlformats.org/officeDocument/2006/relationships/printerSettings" Target="../printerSettings/printerSettings263.bin"/><Relationship Id="rId1" Type="http://schemas.openxmlformats.org/officeDocument/2006/relationships/printerSettings" Target="../printerSettings/printerSettings244.bin"/><Relationship Id="rId6" Type="http://schemas.openxmlformats.org/officeDocument/2006/relationships/printerSettings" Target="../printerSettings/printerSettings249.bin"/><Relationship Id="rId11" Type="http://schemas.openxmlformats.org/officeDocument/2006/relationships/printerSettings" Target="../printerSettings/printerSettings254.bin"/><Relationship Id="rId24" Type="http://schemas.openxmlformats.org/officeDocument/2006/relationships/printerSettings" Target="../printerSettings/printerSettings267.bin"/><Relationship Id="rId5" Type="http://schemas.openxmlformats.org/officeDocument/2006/relationships/printerSettings" Target="../printerSettings/printerSettings248.bin"/><Relationship Id="rId15" Type="http://schemas.openxmlformats.org/officeDocument/2006/relationships/printerSettings" Target="../printerSettings/printerSettings258.bin"/><Relationship Id="rId23" Type="http://schemas.openxmlformats.org/officeDocument/2006/relationships/printerSettings" Target="../printerSettings/printerSettings266.bin"/><Relationship Id="rId10" Type="http://schemas.openxmlformats.org/officeDocument/2006/relationships/printerSettings" Target="../printerSettings/printerSettings253.bin"/><Relationship Id="rId19" Type="http://schemas.openxmlformats.org/officeDocument/2006/relationships/printerSettings" Target="../printerSettings/printerSettings262.bin"/><Relationship Id="rId4" Type="http://schemas.openxmlformats.org/officeDocument/2006/relationships/printerSettings" Target="../printerSettings/printerSettings247.bin"/><Relationship Id="rId9" Type="http://schemas.openxmlformats.org/officeDocument/2006/relationships/printerSettings" Target="../printerSettings/printerSettings252.bin"/><Relationship Id="rId14" Type="http://schemas.openxmlformats.org/officeDocument/2006/relationships/printerSettings" Target="../printerSettings/printerSettings257.bin"/><Relationship Id="rId22" Type="http://schemas.openxmlformats.org/officeDocument/2006/relationships/printerSettings" Target="../printerSettings/printerSettings265.bin"/></Relationships>
</file>

<file path=xl/worksheets/_rels/sheet13.xml.rels><?xml version="1.0" encoding="UTF-8" standalone="yes"?>
<Relationships xmlns="http://schemas.openxmlformats.org/package/2006/relationships"><Relationship Id="rId8" Type="http://schemas.openxmlformats.org/officeDocument/2006/relationships/printerSettings" Target="../printerSettings/printerSettings275.bin"/><Relationship Id="rId13" Type="http://schemas.openxmlformats.org/officeDocument/2006/relationships/printerSettings" Target="../printerSettings/printerSettings280.bin"/><Relationship Id="rId18" Type="http://schemas.openxmlformats.org/officeDocument/2006/relationships/printerSettings" Target="../printerSettings/printerSettings285.bin"/><Relationship Id="rId3" Type="http://schemas.openxmlformats.org/officeDocument/2006/relationships/printerSettings" Target="../printerSettings/printerSettings270.bin"/><Relationship Id="rId21" Type="http://schemas.openxmlformats.org/officeDocument/2006/relationships/printerSettings" Target="../printerSettings/printerSettings288.bin"/><Relationship Id="rId7" Type="http://schemas.openxmlformats.org/officeDocument/2006/relationships/printerSettings" Target="../printerSettings/printerSettings274.bin"/><Relationship Id="rId12" Type="http://schemas.openxmlformats.org/officeDocument/2006/relationships/printerSettings" Target="../printerSettings/printerSettings279.bin"/><Relationship Id="rId17" Type="http://schemas.openxmlformats.org/officeDocument/2006/relationships/printerSettings" Target="../printerSettings/printerSettings284.bin"/><Relationship Id="rId25" Type="http://schemas.openxmlformats.org/officeDocument/2006/relationships/drawing" Target="../drawings/drawing10.xml"/><Relationship Id="rId2" Type="http://schemas.openxmlformats.org/officeDocument/2006/relationships/printerSettings" Target="../printerSettings/printerSettings269.bin"/><Relationship Id="rId16" Type="http://schemas.openxmlformats.org/officeDocument/2006/relationships/printerSettings" Target="../printerSettings/printerSettings283.bin"/><Relationship Id="rId20" Type="http://schemas.openxmlformats.org/officeDocument/2006/relationships/printerSettings" Target="../printerSettings/printerSettings287.bin"/><Relationship Id="rId1" Type="http://schemas.openxmlformats.org/officeDocument/2006/relationships/printerSettings" Target="../printerSettings/printerSettings268.bin"/><Relationship Id="rId6" Type="http://schemas.openxmlformats.org/officeDocument/2006/relationships/printerSettings" Target="../printerSettings/printerSettings273.bin"/><Relationship Id="rId11" Type="http://schemas.openxmlformats.org/officeDocument/2006/relationships/printerSettings" Target="../printerSettings/printerSettings278.bin"/><Relationship Id="rId24" Type="http://schemas.openxmlformats.org/officeDocument/2006/relationships/printerSettings" Target="../printerSettings/printerSettings291.bin"/><Relationship Id="rId5" Type="http://schemas.openxmlformats.org/officeDocument/2006/relationships/printerSettings" Target="../printerSettings/printerSettings272.bin"/><Relationship Id="rId15" Type="http://schemas.openxmlformats.org/officeDocument/2006/relationships/printerSettings" Target="../printerSettings/printerSettings282.bin"/><Relationship Id="rId23" Type="http://schemas.openxmlformats.org/officeDocument/2006/relationships/printerSettings" Target="../printerSettings/printerSettings290.bin"/><Relationship Id="rId10" Type="http://schemas.openxmlformats.org/officeDocument/2006/relationships/printerSettings" Target="../printerSettings/printerSettings277.bin"/><Relationship Id="rId19" Type="http://schemas.openxmlformats.org/officeDocument/2006/relationships/printerSettings" Target="../printerSettings/printerSettings286.bin"/><Relationship Id="rId4" Type="http://schemas.openxmlformats.org/officeDocument/2006/relationships/printerSettings" Target="../printerSettings/printerSettings271.bin"/><Relationship Id="rId9" Type="http://schemas.openxmlformats.org/officeDocument/2006/relationships/printerSettings" Target="../printerSettings/printerSettings276.bin"/><Relationship Id="rId14" Type="http://schemas.openxmlformats.org/officeDocument/2006/relationships/printerSettings" Target="../printerSettings/printerSettings281.bin"/><Relationship Id="rId22" Type="http://schemas.openxmlformats.org/officeDocument/2006/relationships/printerSettings" Target="../printerSettings/printerSettings289.bin"/></Relationships>
</file>

<file path=xl/worksheets/_rels/sheet14.xml.rels><?xml version="1.0" encoding="UTF-8" standalone="yes"?>
<Relationships xmlns="http://schemas.openxmlformats.org/package/2006/relationships"><Relationship Id="rId8" Type="http://schemas.openxmlformats.org/officeDocument/2006/relationships/printerSettings" Target="../printerSettings/printerSettings299.bin"/><Relationship Id="rId13" Type="http://schemas.openxmlformats.org/officeDocument/2006/relationships/printerSettings" Target="../printerSettings/printerSettings304.bin"/><Relationship Id="rId18" Type="http://schemas.openxmlformats.org/officeDocument/2006/relationships/printerSettings" Target="../printerSettings/printerSettings309.bin"/><Relationship Id="rId3" Type="http://schemas.openxmlformats.org/officeDocument/2006/relationships/printerSettings" Target="../printerSettings/printerSettings294.bin"/><Relationship Id="rId21" Type="http://schemas.openxmlformats.org/officeDocument/2006/relationships/printerSettings" Target="../printerSettings/printerSettings312.bin"/><Relationship Id="rId7" Type="http://schemas.openxmlformats.org/officeDocument/2006/relationships/printerSettings" Target="../printerSettings/printerSettings298.bin"/><Relationship Id="rId12" Type="http://schemas.openxmlformats.org/officeDocument/2006/relationships/printerSettings" Target="../printerSettings/printerSettings303.bin"/><Relationship Id="rId17" Type="http://schemas.openxmlformats.org/officeDocument/2006/relationships/printerSettings" Target="../printerSettings/printerSettings308.bin"/><Relationship Id="rId25" Type="http://schemas.openxmlformats.org/officeDocument/2006/relationships/drawing" Target="../drawings/drawing11.xml"/><Relationship Id="rId2" Type="http://schemas.openxmlformats.org/officeDocument/2006/relationships/printerSettings" Target="../printerSettings/printerSettings293.bin"/><Relationship Id="rId16" Type="http://schemas.openxmlformats.org/officeDocument/2006/relationships/printerSettings" Target="../printerSettings/printerSettings307.bin"/><Relationship Id="rId20" Type="http://schemas.openxmlformats.org/officeDocument/2006/relationships/printerSettings" Target="../printerSettings/printerSettings311.bin"/><Relationship Id="rId1" Type="http://schemas.openxmlformats.org/officeDocument/2006/relationships/printerSettings" Target="../printerSettings/printerSettings292.bin"/><Relationship Id="rId6" Type="http://schemas.openxmlformats.org/officeDocument/2006/relationships/printerSettings" Target="../printerSettings/printerSettings297.bin"/><Relationship Id="rId11" Type="http://schemas.openxmlformats.org/officeDocument/2006/relationships/printerSettings" Target="../printerSettings/printerSettings302.bin"/><Relationship Id="rId24" Type="http://schemas.openxmlformats.org/officeDocument/2006/relationships/printerSettings" Target="../printerSettings/printerSettings315.bin"/><Relationship Id="rId5" Type="http://schemas.openxmlformats.org/officeDocument/2006/relationships/printerSettings" Target="../printerSettings/printerSettings296.bin"/><Relationship Id="rId15" Type="http://schemas.openxmlformats.org/officeDocument/2006/relationships/printerSettings" Target="../printerSettings/printerSettings306.bin"/><Relationship Id="rId23" Type="http://schemas.openxmlformats.org/officeDocument/2006/relationships/printerSettings" Target="../printerSettings/printerSettings314.bin"/><Relationship Id="rId10" Type="http://schemas.openxmlformats.org/officeDocument/2006/relationships/printerSettings" Target="../printerSettings/printerSettings301.bin"/><Relationship Id="rId19" Type="http://schemas.openxmlformats.org/officeDocument/2006/relationships/printerSettings" Target="../printerSettings/printerSettings310.bin"/><Relationship Id="rId4" Type="http://schemas.openxmlformats.org/officeDocument/2006/relationships/printerSettings" Target="../printerSettings/printerSettings295.bin"/><Relationship Id="rId9" Type="http://schemas.openxmlformats.org/officeDocument/2006/relationships/printerSettings" Target="../printerSettings/printerSettings300.bin"/><Relationship Id="rId14" Type="http://schemas.openxmlformats.org/officeDocument/2006/relationships/printerSettings" Target="../printerSettings/printerSettings305.bin"/><Relationship Id="rId22" Type="http://schemas.openxmlformats.org/officeDocument/2006/relationships/printerSettings" Target="../printerSettings/printerSettings313.bin"/></Relationships>
</file>

<file path=xl/worksheets/_rels/sheet15.xml.rels><?xml version="1.0" encoding="UTF-8" standalone="yes"?>
<Relationships xmlns="http://schemas.openxmlformats.org/package/2006/relationships"><Relationship Id="rId8" Type="http://schemas.openxmlformats.org/officeDocument/2006/relationships/printerSettings" Target="../printerSettings/printerSettings323.bin"/><Relationship Id="rId13" Type="http://schemas.openxmlformats.org/officeDocument/2006/relationships/printerSettings" Target="../printerSettings/printerSettings328.bin"/><Relationship Id="rId18" Type="http://schemas.openxmlformats.org/officeDocument/2006/relationships/printerSettings" Target="../printerSettings/printerSettings333.bin"/><Relationship Id="rId26" Type="http://schemas.openxmlformats.org/officeDocument/2006/relationships/printerSettings" Target="../printerSettings/printerSettings341.bin"/><Relationship Id="rId3" Type="http://schemas.openxmlformats.org/officeDocument/2006/relationships/printerSettings" Target="../printerSettings/printerSettings318.bin"/><Relationship Id="rId21" Type="http://schemas.openxmlformats.org/officeDocument/2006/relationships/printerSettings" Target="../printerSettings/printerSettings336.bin"/><Relationship Id="rId7" Type="http://schemas.openxmlformats.org/officeDocument/2006/relationships/printerSettings" Target="../printerSettings/printerSettings322.bin"/><Relationship Id="rId12" Type="http://schemas.openxmlformats.org/officeDocument/2006/relationships/printerSettings" Target="../printerSettings/printerSettings327.bin"/><Relationship Id="rId17" Type="http://schemas.openxmlformats.org/officeDocument/2006/relationships/printerSettings" Target="../printerSettings/printerSettings332.bin"/><Relationship Id="rId25" Type="http://schemas.openxmlformats.org/officeDocument/2006/relationships/printerSettings" Target="../printerSettings/printerSettings340.bin"/><Relationship Id="rId2" Type="http://schemas.openxmlformats.org/officeDocument/2006/relationships/printerSettings" Target="../printerSettings/printerSettings317.bin"/><Relationship Id="rId16" Type="http://schemas.openxmlformats.org/officeDocument/2006/relationships/printerSettings" Target="../printerSettings/printerSettings331.bin"/><Relationship Id="rId20" Type="http://schemas.openxmlformats.org/officeDocument/2006/relationships/printerSettings" Target="../printerSettings/printerSettings335.bin"/><Relationship Id="rId1" Type="http://schemas.openxmlformats.org/officeDocument/2006/relationships/printerSettings" Target="../printerSettings/printerSettings316.bin"/><Relationship Id="rId6" Type="http://schemas.openxmlformats.org/officeDocument/2006/relationships/printerSettings" Target="../printerSettings/printerSettings321.bin"/><Relationship Id="rId11" Type="http://schemas.openxmlformats.org/officeDocument/2006/relationships/printerSettings" Target="../printerSettings/printerSettings326.bin"/><Relationship Id="rId24" Type="http://schemas.openxmlformats.org/officeDocument/2006/relationships/printerSettings" Target="../printerSettings/printerSettings339.bin"/><Relationship Id="rId5" Type="http://schemas.openxmlformats.org/officeDocument/2006/relationships/printerSettings" Target="../printerSettings/printerSettings320.bin"/><Relationship Id="rId15" Type="http://schemas.openxmlformats.org/officeDocument/2006/relationships/printerSettings" Target="../printerSettings/printerSettings330.bin"/><Relationship Id="rId23" Type="http://schemas.openxmlformats.org/officeDocument/2006/relationships/printerSettings" Target="../printerSettings/printerSettings338.bin"/><Relationship Id="rId10" Type="http://schemas.openxmlformats.org/officeDocument/2006/relationships/printerSettings" Target="../printerSettings/printerSettings325.bin"/><Relationship Id="rId19" Type="http://schemas.openxmlformats.org/officeDocument/2006/relationships/printerSettings" Target="../printerSettings/printerSettings334.bin"/><Relationship Id="rId4" Type="http://schemas.openxmlformats.org/officeDocument/2006/relationships/printerSettings" Target="../printerSettings/printerSettings319.bin"/><Relationship Id="rId9" Type="http://schemas.openxmlformats.org/officeDocument/2006/relationships/printerSettings" Target="../printerSettings/printerSettings324.bin"/><Relationship Id="rId14" Type="http://schemas.openxmlformats.org/officeDocument/2006/relationships/printerSettings" Target="../printerSettings/printerSettings329.bin"/><Relationship Id="rId22" Type="http://schemas.openxmlformats.org/officeDocument/2006/relationships/printerSettings" Target="../printerSettings/printerSettings337.bin"/><Relationship Id="rId27" Type="http://schemas.openxmlformats.org/officeDocument/2006/relationships/printerSettings" Target="../printerSettings/printerSettings342.bin"/></Relationships>
</file>

<file path=xl/worksheets/_rels/sheet16.xml.rels><?xml version="1.0" encoding="UTF-8" standalone="yes"?>
<Relationships xmlns="http://schemas.openxmlformats.org/package/2006/relationships"><Relationship Id="rId8" Type="http://schemas.openxmlformats.org/officeDocument/2006/relationships/printerSettings" Target="../printerSettings/printerSettings350.bin"/><Relationship Id="rId13" Type="http://schemas.openxmlformats.org/officeDocument/2006/relationships/printerSettings" Target="../printerSettings/printerSettings355.bin"/><Relationship Id="rId18" Type="http://schemas.openxmlformats.org/officeDocument/2006/relationships/printerSettings" Target="../printerSettings/printerSettings360.bin"/><Relationship Id="rId26" Type="http://schemas.openxmlformats.org/officeDocument/2006/relationships/printerSettings" Target="../printerSettings/printerSettings368.bin"/><Relationship Id="rId3" Type="http://schemas.openxmlformats.org/officeDocument/2006/relationships/printerSettings" Target="../printerSettings/printerSettings345.bin"/><Relationship Id="rId21" Type="http://schemas.openxmlformats.org/officeDocument/2006/relationships/printerSettings" Target="../printerSettings/printerSettings363.bin"/><Relationship Id="rId7" Type="http://schemas.openxmlformats.org/officeDocument/2006/relationships/printerSettings" Target="../printerSettings/printerSettings349.bin"/><Relationship Id="rId12" Type="http://schemas.openxmlformats.org/officeDocument/2006/relationships/printerSettings" Target="../printerSettings/printerSettings354.bin"/><Relationship Id="rId17" Type="http://schemas.openxmlformats.org/officeDocument/2006/relationships/printerSettings" Target="../printerSettings/printerSettings359.bin"/><Relationship Id="rId25" Type="http://schemas.openxmlformats.org/officeDocument/2006/relationships/printerSettings" Target="../printerSettings/printerSettings367.bin"/><Relationship Id="rId2" Type="http://schemas.openxmlformats.org/officeDocument/2006/relationships/printerSettings" Target="../printerSettings/printerSettings344.bin"/><Relationship Id="rId16" Type="http://schemas.openxmlformats.org/officeDocument/2006/relationships/printerSettings" Target="../printerSettings/printerSettings358.bin"/><Relationship Id="rId20" Type="http://schemas.openxmlformats.org/officeDocument/2006/relationships/printerSettings" Target="../printerSettings/printerSettings362.bin"/><Relationship Id="rId1" Type="http://schemas.openxmlformats.org/officeDocument/2006/relationships/printerSettings" Target="../printerSettings/printerSettings343.bin"/><Relationship Id="rId6" Type="http://schemas.openxmlformats.org/officeDocument/2006/relationships/printerSettings" Target="../printerSettings/printerSettings348.bin"/><Relationship Id="rId11" Type="http://schemas.openxmlformats.org/officeDocument/2006/relationships/printerSettings" Target="../printerSettings/printerSettings353.bin"/><Relationship Id="rId24" Type="http://schemas.openxmlformats.org/officeDocument/2006/relationships/printerSettings" Target="../printerSettings/printerSettings366.bin"/><Relationship Id="rId5" Type="http://schemas.openxmlformats.org/officeDocument/2006/relationships/printerSettings" Target="../printerSettings/printerSettings347.bin"/><Relationship Id="rId15" Type="http://schemas.openxmlformats.org/officeDocument/2006/relationships/printerSettings" Target="../printerSettings/printerSettings357.bin"/><Relationship Id="rId23" Type="http://schemas.openxmlformats.org/officeDocument/2006/relationships/printerSettings" Target="../printerSettings/printerSettings365.bin"/><Relationship Id="rId28" Type="http://schemas.openxmlformats.org/officeDocument/2006/relationships/drawing" Target="../drawings/drawing12.xml"/><Relationship Id="rId10" Type="http://schemas.openxmlformats.org/officeDocument/2006/relationships/printerSettings" Target="../printerSettings/printerSettings352.bin"/><Relationship Id="rId19" Type="http://schemas.openxmlformats.org/officeDocument/2006/relationships/printerSettings" Target="../printerSettings/printerSettings361.bin"/><Relationship Id="rId4" Type="http://schemas.openxmlformats.org/officeDocument/2006/relationships/printerSettings" Target="../printerSettings/printerSettings346.bin"/><Relationship Id="rId9" Type="http://schemas.openxmlformats.org/officeDocument/2006/relationships/printerSettings" Target="../printerSettings/printerSettings351.bin"/><Relationship Id="rId14" Type="http://schemas.openxmlformats.org/officeDocument/2006/relationships/printerSettings" Target="../printerSettings/printerSettings356.bin"/><Relationship Id="rId22" Type="http://schemas.openxmlformats.org/officeDocument/2006/relationships/printerSettings" Target="../printerSettings/printerSettings364.bin"/><Relationship Id="rId27" Type="http://schemas.openxmlformats.org/officeDocument/2006/relationships/printerSettings" Target="../printerSettings/printerSettings369.bin"/></Relationships>
</file>

<file path=xl/worksheets/_rels/sheet17.xml.rels><?xml version="1.0" encoding="UTF-8" standalone="yes"?>
<Relationships xmlns="http://schemas.openxmlformats.org/package/2006/relationships"><Relationship Id="rId8" Type="http://schemas.openxmlformats.org/officeDocument/2006/relationships/printerSettings" Target="../printerSettings/printerSettings377.bin"/><Relationship Id="rId13" Type="http://schemas.openxmlformats.org/officeDocument/2006/relationships/printerSettings" Target="../printerSettings/printerSettings382.bin"/><Relationship Id="rId18" Type="http://schemas.openxmlformats.org/officeDocument/2006/relationships/printerSettings" Target="../printerSettings/printerSettings387.bin"/><Relationship Id="rId26" Type="http://schemas.openxmlformats.org/officeDocument/2006/relationships/printerSettings" Target="../printerSettings/printerSettings395.bin"/><Relationship Id="rId3" Type="http://schemas.openxmlformats.org/officeDocument/2006/relationships/printerSettings" Target="../printerSettings/printerSettings372.bin"/><Relationship Id="rId21" Type="http://schemas.openxmlformats.org/officeDocument/2006/relationships/printerSettings" Target="../printerSettings/printerSettings390.bin"/><Relationship Id="rId7" Type="http://schemas.openxmlformats.org/officeDocument/2006/relationships/printerSettings" Target="../printerSettings/printerSettings376.bin"/><Relationship Id="rId12" Type="http://schemas.openxmlformats.org/officeDocument/2006/relationships/printerSettings" Target="../printerSettings/printerSettings381.bin"/><Relationship Id="rId17" Type="http://schemas.openxmlformats.org/officeDocument/2006/relationships/printerSettings" Target="../printerSettings/printerSettings386.bin"/><Relationship Id="rId25" Type="http://schemas.openxmlformats.org/officeDocument/2006/relationships/printerSettings" Target="../printerSettings/printerSettings394.bin"/><Relationship Id="rId2" Type="http://schemas.openxmlformats.org/officeDocument/2006/relationships/printerSettings" Target="../printerSettings/printerSettings371.bin"/><Relationship Id="rId16" Type="http://schemas.openxmlformats.org/officeDocument/2006/relationships/printerSettings" Target="../printerSettings/printerSettings385.bin"/><Relationship Id="rId20" Type="http://schemas.openxmlformats.org/officeDocument/2006/relationships/printerSettings" Target="../printerSettings/printerSettings389.bin"/><Relationship Id="rId1" Type="http://schemas.openxmlformats.org/officeDocument/2006/relationships/printerSettings" Target="../printerSettings/printerSettings370.bin"/><Relationship Id="rId6" Type="http://schemas.openxmlformats.org/officeDocument/2006/relationships/printerSettings" Target="../printerSettings/printerSettings375.bin"/><Relationship Id="rId11" Type="http://schemas.openxmlformats.org/officeDocument/2006/relationships/printerSettings" Target="../printerSettings/printerSettings380.bin"/><Relationship Id="rId24" Type="http://schemas.openxmlformats.org/officeDocument/2006/relationships/printerSettings" Target="../printerSettings/printerSettings393.bin"/><Relationship Id="rId5" Type="http://schemas.openxmlformats.org/officeDocument/2006/relationships/printerSettings" Target="../printerSettings/printerSettings374.bin"/><Relationship Id="rId15" Type="http://schemas.openxmlformats.org/officeDocument/2006/relationships/printerSettings" Target="../printerSettings/printerSettings384.bin"/><Relationship Id="rId23" Type="http://schemas.openxmlformats.org/officeDocument/2006/relationships/printerSettings" Target="../printerSettings/printerSettings392.bin"/><Relationship Id="rId10" Type="http://schemas.openxmlformats.org/officeDocument/2006/relationships/printerSettings" Target="../printerSettings/printerSettings379.bin"/><Relationship Id="rId19" Type="http://schemas.openxmlformats.org/officeDocument/2006/relationships/printerSettings" Target="../printerSettings/printerSettings388.bin"/><Relationship Id="rId4" Type="http://schemas.openxmlformats.org/officeDocument/2006/relationships/printerSettings" Target="../printerSettings/printerSettings373.bin"/><Relationship Id="rId9" Type="http://schemas.openxmlformats.org/officeDocument/2006/relationships/printerSettings" Target="../printerSettings/printerSettings378.bin"/><Relationship Id="rId14" Type="http://schemas.openxmlformats.org/officeDocument/2006/relationships/printerSettings" Target="../printerSettings/printerSettings383.bin"/><Relationship Id="rId22" Type="http://schemas.openxmlformats.org/officeDocument/2006/relationships/printerSettings" Target="../printerSettings/printerSettings391.bin"/><Relationship Id="rId27" Type="http://schemas.openxmlformats.org/officeDocument/2006/relationships/printerSettings" Target="../printerSettings/printerSettings396.bin"/></Relationships>
</file>

<file path=xl/worksheets/_rels/sheet18.xml.rels><?xml version="1.0" encoding="UTF-8" standalone="yes"?>
<Relationships xmlns="http://schemas.openxmlformats.org/package/2006/relationships"><Relationship Id="rId8" Type="http://schemas.openxmlformats.org/officeDocument/2006/relationships/printerSettings" Target="../printerSettings/printerSettings404.bin"/><Relationship Id="rId13" Type="http://schemas.openxmlformats.org/officeDocument/2006/relationships/printerSettings" Target="../printerSettings/printerSettings409.bin"/><Relationship Id="rId18" Type="http://schemas.openxmlformats.org/officeDocument/2006/relationships/printerSettings" Target="../printerSettings/printerSettings414.bin"/><Relationship Id="rId26" Type="http://schemas.openxmlformats.org/officeDocument/2006/relationships/printerSettings" Target="../printerSettings/printerSettings422.bin"/><Relationship Id="rId3" Type="http://schemas.openxmlformats.org/officeDocument/2006/relationships/printerSettings" Target="../printerSettings/printerSettings399.bin"/><Relationship Id="rId21" Type="http://schemas.openxmlformats.org/officeDocument/2006/relationships/printerSettings" Target="../printerSettings/printerSettings417.bin"/><Relationship Id="rId7" Type="http://schemas.openxmlformats.org/officeDocument/2006/relationships/printerSettings" Target="../printerSettings/printerSettings403.bin"/><Relationship Id="rId12" Type="http://schemas.openxmlformats.org/officeDocument/2006/relationships/printerSettings" Target="../printerSettings/printerSettings408.bin"/><Relationship Id="rId17" Type="http://schemas.openxmlformats.org/officeDocument/2006/relationships/printerSettings" Target="../printerSettings/printerSettings413.bin"/><Relationship Id="rId25" Type="http://schemas.openxmlformats.org/officeDocument/2006/relationships/printerSettings" Target="../printerSettings/printerSettings421.bin"/><Relationship Id="rId2" Type="http://schemas.openxmlformats.org/officeDocument/2006/relationships/printerSettings" Target="../printerSettings/printerSettings398.bin"/><Relationship Id="rId16" Type="http://schemas.openxmlformats.org/officeDocument/2006/relationships/printerSettings" Target="../printerSettings/printerSettings412.bin"/><Relationship Id="rId20" Type="http://schemas.openxmlformats.org/officeDocument/2006/relationships/printerSettings" Target="../printerSettings/printerSettings416.bin"/><Relationship Id="rId1" Type="http://schemas.openxmlformats.org/officeDocument/2006/relationships/printerSettings" Target="../printerSettings/printerSettings397.bin"/><Relationship Id="rId6" Type="http://schemas.openxmlformats.org/officeDocument/2006/relationships/printerSettings" Target="../printerSettings/printerSettings402.bin"/><Relationship Id="rId11" Type="http://schemas.openxmlformats.org/officeDocument/2006/relationships/printerSettings" Target="../printerSettings/printerSettings407.bin"/><Relationship Id="rId24" Type="http://schemas.openxmlformats.org/officeDocument/2006/relationships/printerSettings" Target="../printerSettings/printerSettings420.bin"/><Relationship Id="rId5" Type="http://schemas.openxmlformats.org/officeDocument/2006/relationships/printerSettings" Target="../printerSettings/printerSettings401.bin"/><Relationship Id="rId15" Type="http://schemas.openxmlformats.org/officeDocument/2006/relationships/printerSettings" Target="../printerSettings/printerSettings411.bin"/><Relationship Id="rId23" Type="http://schemas.openxmlformats.org/officeDocument/2006/relationships/printerSettings" Target="../printerSettings/printerSettings419.bin"/><Relationship Id="rId10" Type="http://schemas.openxmlformats.org/officeDocument/2006/relationships/printerSettings" Target="../printerSettings/printerSettings406.bin"/><Relationship Id="rId19" Type="http://schemas.openxmlformats.org/officeDocument/2006/relationships/printerSettings" Target="../printerSettings/printerSettings415.bin"/><Relationship Id="rId4" Type="http://schemas.openxmlformats.org/officeDocument/2006/relationships/printerSettings" Target="../printerSettings/printerSettings400.bin"/><Relationship Id="rId9" Type="http://schemas.openxmlformats.org/officeDocument/2006/relationships/printerSettings" Target="../printerSettings/printerSettings405.bin"/><Relationship Id="rId14" Type="http://schemas.openxmlformats.org/officeDocument/2006/relationships/printerSettings" Target="../printerSettings/printerSettings410.bin"/><Relationship Id="rId22" Type="http://schemas.openxmlformats.org/officeDocument/2006/relationships/printerSettings" Target="../printerSettings/printerSettings418.bin"/><Relationship Id="rId27" Type="http://schemas.openxmlformats.org/officeDocument/2006/relationships/printerSettings" Target="../printerSettings/printerSettings4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3"/>
  <dimension ref="A1:H5"/>
  <sheetViews>
    <sheetView workbookViewId="0">
      <selection activeCell="B8" sqref="B8"/>
    </sheetView>
  </sheetViews>
  <sheetFormatPr defaultRowHeight="16.5"/>
  <cols>
    <col min="1" max="1" width="18" customWidth="1"/>
    <col min="2" max="2" width="71.875" customWidth="1"/>
  </cols>
  <sheetData>
    <row r="1" spans="1:8" ht="36.75" customHeight="1">
      <c r="A1" s="533" t="s">
        <v>423</v>
      </c>
      <c r="B1" s="934" t="s">
        <v>901</v>
      </c>
      <c r="C1" s="934"/>
      <c r="D1" s="368"/>
      <c r="E1" s="368"/>
      <c r="F1" s="368"/>
      <c r="G1" s="368"/>
      <c r="H1" s="368"/>
    </row>
    <row r="2" spans="1:8">
      <c r="B2" s="534"/>
    </row>
    <row r="3" spans="1:8">
      <c r="A3" t="s">
        <v>291</v>
      </c>
      <c r="B3" t="s">
        <v>902</v>
      </c>
    </row>
    <row r="5" spans="1:8">
      <c r="A5" t="s">
        <v>292</v>
      </c>
      <c r="B5" t="s">
        <v>903</v>
      </c>
    </row>
  </sheetData>
  <sheetProtection algorithmName="SHA-512" hashValue="QBPAoyiXUB7uxbb6o7NGP7HsQbJSByYn4SaOZNlsK8zwej7lXLVb7SdRqTHhPMAuceEtogAMvoRAcCrM4qszjg==" saltValue="vAe1oPzrBBH5XikTEkrKIg==" spinCount="100000" sheet="1" objects="1" scenarios="1" formatCells="0" formatColumns="0" formatRows="0" selectLockedCells="1" sort="0" selectUnlockedCells="1"/>
  <customSheetViews>
    <customSheetView guid="{93F2FEDA-AB07-4652-9895-BE34975CD6CE}" state="hidden">
      <selection activeCell="B12" sqref="B12"/>
      <pageMargins left="0.75" right="0.75" top="1" bottom="1" header="0.5" footer="0.5"/>
      <pageSetup paperSize="9" orientation="portrait" r:id="rId1"/>
      <headerFooter alignWithMargins="0"/>
    </customSheetView>
    <customSheetView guid="{D4DE57C7-E521-4428-80BD-545B19793C78}" state="hidden">
      <selection activeCell="B15" sqref="B15"/>
      <pageMargins left="0.75" right="0.75" top="1" bottom="1" header="0.5" footer="0.5"/>
      <pageSetup paperSize="9" orientation="portrait" r:id="rId2"/>
      <headerFooter alignWithMargins="0"/>
    </customSheetView>
    <customSheetView guid="{427AF4ED-2BDF-478F-9F0A-595838FA0EC8}" state="hidden">
      <selection activeCell="B15" sqref="B15"/>
      <pageMargins left="0.75" right="0.75" top="1" bottom="1" header="0.5" footer="0.5"/>
      <pageSetup paperSize="9" orientation="portrait" r:id="rId3"/>
      <headerFooter alignWithMargins="0"/>
    </customSheetView>
    <customSheetView guid="{EF8F60CB-82F3-477F-A7D3-94F4C70843DC}" state="hidden">
      <selection activeCell="B6" sqref="B6"/>
      <pageMargins left="0.75" right="0.75" top="1" bottom="1" header="0.5" footer="0.5"/>
      <pageSetup paperSize="9" orientation="portrait" r:id="rId4"/>
      <headerFooter alignWithMargins="0"/>
    </customSheetView>
    <customSheetView guid="{9658319F-66FC-48F8-AB8A-302F6F77BA10}" state="hidden">
      <selection activeCell="B9" sqref="B9"/>
      <pageMargins left="0.75" right="0.75" top="1" bottom="1" header="0.5" footer="0.5"/>
      <pageSetup paperSize="9" orientation="portrait" r:id="rId5"/>
      <headerFooter alignWithMargins="0"/>
    </customSheetView>
    <customSheetView guid="{D4A148BB-8D25-43B9-8797-A9D3AE767B49}" state="hidden">
      <pageMargins left="0.75" right="0.75" top="1" bottom="1" header="0.5" footer="0.5"/>
      <pageSetup paperSize="9" orientation="portrait" r:id="rId6"/>
      <headerFooter alignWithMargins="0"/>
    </customSheetView>
    <customSheetView guid="{714760DF-5EB1-4543-9C04-C1A23AAE4384}" state="hidden">
      <selection activeCell="B9" sqref="B9"/>
      <pageMargins left="0.75" right="0.75" top="1" bottom="1" header="0.5" footer="0.5"/>
      <headerFooter alignWithMargins="0"/>
    </customSheetView>
    <customSheetView guid="{BE0CEA4D-1A4E-4C32-BF92-B8DA3D3423E5}" state="hidden">
      <selection activeCell="B9" sqref="B9"/>
      <pageMargins left="0.75" right="0.75" top="1" bottom="1" header="0.5" footer="0.5"/>
      <headerFooter alignWithMargins="0"/>
    </customSheetView>
    <customSheetView guid="{3DA0B320-DAF7-4F4A-921A-9FCFD188E8C7}" state="hidden">
      <selection activeCell="B12" sqref="B12"/>
      <pageMargins left="0.75" right="0.75" top="1" bottom="1" header="0.5" footer="0.5"/>
      <pageSetup scale="90" orientation="portrait" r:id="rId7"/>
      <headerFooter alignWithMargins="0"/>
    </customSheetView>
    <customSheetView guid="{8C0E2163-61BB-48DF-AFAF-5E75147ED450}" state="hidden">
      <selection activeCell="D17" sqref="D17"/>
      <pageMargins left="0.75" right="0.75" top="1" bottom="1" header="0.5" footer="0.5"/>
      <pageSetup scale="90" orientation="portrait" r:id="rId8"/>
      <headerFooter alignWithMargins="0"/>
    </customSheetView>
    <customSheetView guid="{FD7F7BE1-8CB1-460B-98AB-D33E15FD14E6}" state="hidden">
      <selection activeCell="B8" sqref="B8"/>
      <pageMargins left="0.75" right="0.75" top="1" bottom="1" header="0.5" footer="0.5"/>
      <pageSetup scale="90" orientation="portrait" r:id="rId9"/>
      <headerFooter alignWithMargins="0"/>
    </customSheetView>
    <customSheetView guid="{1F4837C2-36FF-4422-95DC-EAAD1B4FAC2F}" state="hidden">
      <selection activeCell="E8" sqref="E8"/>
      <pageMargins left="0.75" right="0.75" top="1" bottom="1" header="0.5" footer="0.5"/>
      <pageSetup scale="90" orientation="portrait" r:id="rId10"/>
      <headerFooter alignWithMargins="0"/>
    </customSheetView>
    <customSheetView guid="{27A45B7A-04F2-4516-B80B-5ED0825D4ED3}" fitToPage="1" state="hidden">
      <selection activeCell="B8" sqref="B8"/>
      <pageMargins left="0.75" right="0.75" top="1" bottom="1" header="0.5" footer="0.5"/>
      <pageSetup paperSize="9" scale="98" orientation="portrait" r:id="rId11"/>
      <headerFooter alignWithMargins="0"/>
    </customSheetView>
    <customSheetView guid="{14D7F02E-BCCA-4517-ABC7-537FF4AEB67A}" state="hidden">
      <selection activeCell="B5" sqref="B5"/>
      <pageMargins left="0.75" right="0.75" top="1" bottom="1" header="0.5" footer="0.5"/>
      <headerFooter alignWithMargins="0"/>
    </customSheetView>
    <customSheetView guid="{4F65FF32-EC61-4022-A399-2986D7B6B8B3}" state="hidden" showRuler="0">
      <selection activeCell="B2" sqref="B2"/>
      <pageMargins left="0.75" right="0.75" top="1" bottom="1" header="0.5" footer="0.5"/>
      <headerFooter alignWithMargins="0"/>
    </customSheetView>
    <customSheetView guid="{091A6405-72DB-46E0-B81A-EC53A5C58396}" state="hidden">
      <selection activeCell="B2" sqref="B2"/>
      <pageMargins left="0.75" right="0.75" top="1" bottom="1" header="0.5" footer="0.5"/>
      <headerFooter alignWithMargins="0"/>
    </customSheetView>
    <customSheetView guid="{EEE4E2D7-4BFE-4C24-8B93-9FD441A50336}" state="hidden">
      <selection activeCell="B5" sqref="B5"/>
      <pageMargins left="0.75" right="0.75" top="1" bottom="1" header="0.5" footer="0.5"/>
      <headerFooter alignWithMargins="0"/>
    </customSheetView>
    <customSheetView guid="{E2E57CA5-082B-4C11-AB34-2A298199576B}" state="hidden">
      <selection activeCell="D5" sqref="D5"/>
      <pageMargins left="0.75" right="0.75" top="1" bottom="1" header="0.5" footer="0.5"/>
      <headerFooter alignWithMargins="0"/>
    </customSheetView>
    <customSheetView guid="{E8B8E0BD-9CB3-4C7D-9BC6-088FDFCB0B45}" state="hidden">
      <selection activeCell="A16" sqref="A16"/>
      <pageMargins left="0.75" right="0.75" top="1" bottom="1" header="0.5" footer="0.5"/>
      <headerFooter alignWithMargins="0"/>
    </customSheetView>
    <customSheetView guid="{CB39F8EE-FAD8-4C4E-B5E9-5EC27AC08528}" state="hidden">
      <selection activeCell="B5" sqref="B5"/>
      <pageMargins left="0.75" right="0.75" top="1" bottom="1" header="0.5" footer="0.5"/>
      <pageSetup paperSize="9" orientation="portrait" r:id="rId12"/>
      <headerFooter alignWithMargins="0"/>
    </customSheetView>
    <customSheetView guid="{97B2ED79-AE3F-4DF3-959D-96AE4A0B76A0}" state="hidden">
      <selection activeCell="B9" sqref="B9"/>
      <pageMargins left="0.75" right="0.75" top="1" bottom="1" header="0.5" footer="0.5"/>
      <pageSetup paperSize="9" orientation="portrait" r:id="rId13"/>
      <headerFooter alignWithMargins="0"/>
    </customSheetView>
    <customSheetView guid="{2D068FA3-47E3-4516-81A6-894AA90F7864}" state="hidden">
      <selection activeCell="B6" sqref="B6"/>
      <pageMargins left="0.75" right="0.75" top="1" bottom="1" header="0.5" footer="0.5"/>
      <pageSetup paperSize="9" orientation="portrait" r:id="rId14"/>
      <headerFooter alignWithMargins="0"/>
    </customSheetView>
    <customSheetView guid="{25F14B1D-FADD-4C44-AA48-5D402D65337D}" state="hidden">
      <selection activeCell="B10" sqref="B10"/>
      <pageMargins left="0.75" right="0.75" top="1" bottom="1" header="0.5" footer="0.5"/>
      <pageSetup paperSize="9" orientation="portrait" r:id="rId15"/>
      <headerFooter alignWithMargins="0"/>
    </customSheetView>
    <customSheetView guid="{FC366365-2136-48B2-A9F6-DEB708B66B93}" state="hidden">
      <selection activeCell="B15" sqref="B15"/>
      <pageMargins left="0.75" right="0.75" top="1" bottom="1" header="0.5" footer="0.5"/>
      <pageSetup paperSize="9" orientation="portrait" r:id="rId16"/>
      <headerFooter alignWithMargins="0"/>
    </customSheetView>
    <customSheetView guid="{FCAAE906-744B-4580-8002-466CC408DAC9}" state="hidden">
      <selection activeCell="B12" sqref="B12"/>
      <pageMargins left="0.75" right="0.75" top="1" bottom="1" header="0.5" footer="0.5"/>
      <pageSetup paperSize="9" orientation="portrait" r:id="rId17"/>
      <headerFooter alignWithMargins="0"/>
    </customSheetView>
  </customSheetViews>
  <mergeCells count="1">
    <mergeCell ref="B1:C1"/>
  </mergeCells>
  <phoneticPr fontId="30" type="noConversion"/>
  <pageMargins left="0.75" right="0.75" top="1" bottom="1" header="0.5" footer="0.5"/>
  <pageSetup paperSize="9" orientation="portrait" r:id="rId18"/>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indexed="37"/>
  </sheetPr>
  <dimension ref="A1:J17"/>
  <sheetViews>
    <sheetView showGridLines="0" tabSelected="1" view="pageBreakPreview" zoomScale="145" zoomScaleNormal="80" zoomScaleSheetLayoutView="145" workbookViewId="0">
      <selection activeCell="C5" sqref="C5:E5"/>
    </sheetView>
  </sheetViews>
  <sheetFormatPr defaultColWidth="8" defaultRowHeight="13.5"/>
  <cols>
    <col min="1" max="1" width="8.625" style="22" customWidth="1"/>
    <col min="2" max="2" width="11.125" style="22" customWidth="1"/>
    <col min="3" max="4" width="38.625" style="22" customWidth="1"/>
    <col min="5" max="5" width="11.25" style="22" customWidth="1"/>
    <col min="6" max="6" width="8.625" style="17" customWidth="1"/>
    <col min="7" max="9" width="8" style="17" customWidth="1"/>
    <col min="10" max="16384" width="8" style="8"/>
  </cols>
  <sheetData>
    <row r="1" spans="1:10" ht="30.75" customHeight="1">
      <c r="A1" s="213"/>
      <c r="B1" s="953"/>
      <c r="C1" s="954"/>
      <c r="D1" s="954"/>
      <c r="E1" s="955"/>
      <c r="F1" s="212"/>
      <c r="G1" s="623" t="s">
        <v>448</v>
      </c>
      <c r="H1" s="6"/>
      <c r="I1" s="6"/>
      <c r="J1" s="7"/>
    </row>
    <row r="2" spans="1:10" ht="58.5" customHeight="1">
      <c r="A2" s="941" t="s">
        <v>293</v>
      </c>
      <c r="B2" s="956" t="str">
        <f>Basic!B1</f>
        <v>PACKAGE-G :: Demolition &amp; Re-construction of Residential buildings at Misa substations in NER under O&amp;M Add Cap 2019-24.</v>
      </c>
      <c r="C2" s="957"/>
      <c r="D2" s="957"/>
      <c r="E2" s="958"/>
      <c r="F2" s="941" t="s">
        <v>443</v>
      </c>
      <c r="G2" s="6"/>
      <c r="H2" s="6"/>
      <c r="I2" s="6"/>
      <c r="J2" s="7"/>
    </row>
    <row r="3" spans="1:10" ht="23.25" customHeight="1">
      <c r="A3" s="942"/>
      <c r="B3" s="959" t="str">
        <f>Basic!B5</f>
        <v>Specification No.: NESH/CSM/PRANIT/G1/1500-1316/Pkg-H/NIT</v>
      </c>
      <c r="C3" s="960"/>
      <c r="D3" s="960"/>
      <c r="E3" s="961"/>
      <c r="F3" s="942"/>
      <c r="G3" s="6"/>
      <c r="H3" s="6"/>
      <c r="I3" s="6"/>
      <c r="J3" s="7"/>
    </row>
    <row r="4" spans="1:10" ht="39.950000000000003" customHeight="1">
      <c r="A4" s="942"/>
      <c r="B4" s="211">
        <v>1</v>
      </c>
      <c r="C4" s="948" t="s">
        <v>401</v>
      </c>
      <c r="D4" s="948"/>
      <c r="E4" s="949"/>
      <c r="F4" s="942"/>
      <c r="G4" s="12"/>
      <c r="H4" s="12"/>
      <c r="I4" s="6"/>
      <c r="J4" s="7"/>
    </row>
    <row r="5" spans="1:10" ht="44.25" customHeight="1">
      <c r="A5" s="942"/>
      <c r="B5" s="211">
        <v>2</v>
      </c>
      <c r="C5" s="948" t="s">
        <v>433</v>
      </c>
      <c r="D5" s="948"/>
      <c r="E5" s="949"/>
      <c r="F5" s="942"/>
      <c r="G5" s="6"/>
      <c r="H5" s="6"/>
      <c r="I5" s="6"/>
      <c r="J5" s="7"/>
    </row>
    <row r="6" spans="1:10" s="17" customFormat="1" ht="30" customHeight="1">
      <c r="A6" s="942"/>
      <c r="B6" s="211">
        <v>3</v>
      </c>
      <c r="C6" s="948" t="s">
        <v>250</v>
      </c>
      <c r="D6" s="948"/>
      <c r="E6" s="949"/>
      <c r="F6" s="942"/>
      <c r="G6" s="6"/>
      <c r="H6" s="6"/>
      <c r="I6" s="6"/>
      <c r="J6" s="6"/>
    </row>
    <row r="7" spans="1:10" ht="52.5" hidden="1" customHeight="1">
      <c r="A7" s="942"/>
      <c r="B7" s="211">
        <v>4</v>
      </c>
      <c r="C7" s="948" t="s">
        <v>385</v>
      </c>
      <c r="D7" s="948"/>
      <c r="E7" s="949"/>
      <c r="F7" s="942"/>
      <c r="G7" s="6"/>
      <c r="H7" s="6"/>
      <c r="I7" s="6"/>
      <c r="J7" s="7"/>
    </row>
    <row r="8" spans="1:10" ht="9.75" customHeight="1">
      <c r="A8" s="942"/>
      <c r="B8" s="10"/>
      <c r="C8" s="9"/>
      <c r="D8" s="9"/>
      <c r="E8" s="11"/>
      <c r="F8" s="942"/>
      <c r="G8" s="6"/>
      <c r="H8" s="6"/>
      <c r="I8" s="6"/>
      <c r="J8" s="7"/>
    </row>
    <row r="9" spans="1:10" ht="23.25" customHeight="1">
      <c r="A9" s="942"/>
      <c r="B9" s="950"/>
      <c r="C9" s="951"/>
      <c r="D9" s="951"/>
      <c r="E9" s="952"/>
      <c r="F9" s="942"/>
      <c r="G9" s="6"/>
      <c r="H9" s="6"/>
      <c r="I9" s="6"/>
      <c r="J9" s="7"/>
    </row>
    <row r="10" spans="1:10" ht="10.5" customHeight="1">
      <c r="A10" s="942"/>
      <c r="B10" s="13"/>
      <c r="C10" s="14"/>
      <c r="D10" s="14"/>
      <c r="E10" s="15"/>
      <c r="F10" s="942"/>
      <c r="G10" s="6"/>
      <c r="H10" s="6"/>
      <c r="I10" s="6"/>
      <c r="J10" s="7"/>
    </row>
    <row r="11" spans="1:10" ht="24" customHeight="1">
      <c r="A11" s="942"/>
      <c r="B11" s="946"/>
      <c r="C11" s="947"/>
      <c r="D11" s="947"/>
      <c r="E11" s="16"/>
      <c r="F11" s="942"/>
    </row>
    <row r="12" spans="1:10" ht="15.95" customHeight="1">
      <c r="A12" s="943"/>
      <c r="B12" s="935"/>
      <c r="C12" s="936"/>
      <c r="D12" s="936"/>
      <c r="E12" s="18"/>
      <c r="F12" s="943"/>
      <c r="G12" s="6"/>
      <c r="H12" s="6"/>
      <c r="I12" s="6"/>
      <c r="J12" s="7"/>
    </row>
    <row r="13" spans="1:10" ht="24" customHeight="1">
      <c r="A13" s="940"/>
      <c r="B13" s="937"/>
      <c r="C13" s="938"/>
      <c r="D13" s="938"/>
      <c r="E13" s="16"/>
      <c r="F13" s="939"/>
      <c r="G13" s="19"/>
      <c r="H13" s="19"/>
      <c r="I13" s="19"/>
      <c r="J13" s="19"/>
    </row>
    <row r="14" spans="1:10" ht="15.95" customHeight="1">
      <c r="A14" s="940"/>
      <c r="B14" s="944"/>
      <c r="C14" s="945"/>
      <c r="D14" s="945"/>
      <c r="E14" s="20"/>
      <c r="F14" s="939"/>
      <c r="G14" s="19"/>
      <c r="H14" s="19"/>
      <c r="I14" s="19"/>
      <c r="J14" s="19"/>
    </row>
    <row r="15" spans="1:10" ht="15.75">
      <c r="A15" s="9"/>
      <c r="B15" s="21"/>
      <c r="C15" s="21"/>
      <c r="D15" s="21"/>
      <c r="E15" s="21"/>
      <c r="F15" s="6"/>
      <c r="G15" s="6"/>
      <c r="H15" s="6"/>
      <c r="I15" s="6"/>
      <c r="J15" s="7"/>
    </row>
    <row r="16" spans="1:10" ht="15.75">
      <c r="A16" s="9"/>
      <c r="B16" s="9"/>
      <c r="C16" s="9"/>
      <c r="D16" s="9"/>
      <c r="E16" s="9"/>
      <c r="F16" s="6"/>
      <c r="G16" s="6"/>
      <c r="H16" s="6"/>
      <c r="I16" s="6"/>
      <c r="J16" s="7"/>
    </row>
    <row r="17" spans="1:10" ht="15.75">
      <c r="A17" s="9"/>
      <c r="B17" s="9"/>
      <c r="C17" s="9"/>
      <c r="D17" s="9"/>
      <c r="E17" s="9"/>
      <c r="F17" s="6"/>
      <c r="G17" s="6"/>
      <c r="H17" s="6"/>
      <c r="I17" s="6"/>
      <c r="J17" s="7"/>
    </row>
  </sheetData>
  <sheetProtection algorithmName="SHA-512" hashValue="apd4U5SCrtVhtpcr0yhRtefK20pd+QnWV8E9BIQJO4VBi8nXPobexuP4IJ1M37QViW784f0bqspj8S9x3KF4Ww==" saltValue="AZGzRgiHKWjEWdLVmpy9FA==" spinCount="100000" sheet="1" objects="1" scenarios="1" formatCells="0" formatColumns="0" formatRows="0" selectLockedCells="1" sort="0"/>
  <customSheetViews>
    <customSheetView guid="{93F2FEDA-AB07-4652-9895-BE34975CD6CE}" scale="145" showPageBreaks="1" showGridLines="0" hiddenRows="1" view="pageBreakPreview" topLeftCell="A22">
      <selection activeCell="F13" sqref="F13:F14"/>
      <pageMargins left="0.15748031496063" right="0.23622047244094499" top="0.78" bottom="0.61" header="0.35433070866141703" footer="0.511811023622047"/>
      <printOptions horizontalCentered="1"/>
      <pageSetup paperSize="9" scale="110" orientation="landscape" r:id="rId1"/>
      <headerFooter alignWithMargins="0"/>
    </customSheetView>
    <customSheetView guid="{D4DE57C7-E521-4428-80BD-545B19793C78}" scale="145" showPageBreaks="1" showGridLines="0" hiddenRows="1" view="pageBreakPreview">
      <selection activeCell="J5" sqref="J5"/>
      <pageMargins left="0.15748031496063" right="0.23622047244094499" top="0.78" bottom="0.61" header="0.35433070866141703" footer="0.511811023622047"/>
      <printOptions horizontalCentered="1"/>
      <pageSetup paperSize="9" scale="110" orientation="landscape" r:id="rId2"/>
      <headerFooter alignWithMargins="0"/>
    </customSheetView>
    <customSheetView guid="{427AF4ED-2BDF-478F-9F0A-595838FA0EC8}" showPageBreaks="1" showGridLines="0" hiddenRows="1" view="pageBreakPreview">
      <selection activeCell="B3" sqref="B3:E3"/>
      <pageMargins left="0.15748031496063" right="0.23622047244094499" top="0.78" bottom="0.61" header="0.35433070866141703" footer="0.511811023622047"/>
      <printOptions horizontalCentered="1"/>
      <pageSetup paperSize="9" scale="110" orientation="landscape" r:id="rId3"/>
      <headerFooter alignWithMargins="0"/>
    </customSheetView>
    <customSheetView guid="{EF8F60CB-82F3-477F-A7D3-94F4C70843DC}" showPageBreaks="1" showGridLines="0" hiddenRows="1" view="pageBreakPreview">
      <selection activeCell="B13" sqref="B13:D13"/>
      <pageMargins left="0.15748031496063" right="0.23622047244094499" top="0.78" bottom="0.61" header="0.35433070866141703" footer="0.511811023622047"/>
      <printOptions horizontalCentered="1"/>
      <pageSetup paperSize="9" scale="110" orientation="landscape" r:id="rId4"/>
      <headerFooter alignWithMargins="0"/>
    </customSheetView>
    <customSheetView guid="{9658319F-66FC-48F8-AB8A-302F6F77BA10}" scale="80" showGridLines="0" hiddenRows="1">
      <pageMargins left="0.15748031496063" right="0.23622047244094499" top="0.78" bottom="0.61" header="0.35433070866141703" footer="0.511811023622047"/>
      <printOptions horizontalCentered="1"/>
      <pageSetup paperSize="9" scale="110" orientation="landscape" r:id="rId5"/>
      <headerFooter alignWithMargins="0"/>
    </customSheetView>
    <customSheetView guid="{D4A148BB-8D25-43B9-8797-A9D3AE767B49}" scale="80" showGridLines="0" hiddenRows="1">
      <selection activeCell="B13" sqref="B13:D13"/>
      <pageMargins left="0.15748031496063" right="0.23622047244094499" top="0.78" bottom="0.61" header="0.35433070866141703" footer="0.511811023622047"/>
      <printOptions horizontalCentered="1"/>
      <pageSetup paperSize="9" scale="110" orientation="landscape" r:id="rId6"/>
      <headerFooter alignWithMargins="0"/>
    </customSheetView>
    <customSheetView guid="{714760DF-5EB1-4543-9C04-C1A23AAE4384}" scale="80" showGridLines="0" hiddenRows="1">
      <selection activeCell="B13" sqref="B13:D13"/>
      <pageMargins left="0.15748031496063" right="0.23622047244094499" top="0.78" bottom="0.61" header="0.35433070866141703" footer="0.511811023622047"/>
      <printOptions horizontalCentered="1"/>
      <pageSetup paperSize="9" scale="110" orientation="landscape" r:id="rId7"/>
      <headerFooter alignWithMargins="0"/>
    </customSheetView>
    <customSheetView guid="{BE0CEA4D-1A4E-4C32-BF92-B8DA3D3423E5}" scale="80" showGridLines="0" hiddenRows="1">
      <selection activeCell="B13" sqref="B13:D13"/>
      <pageMargins left="0.15748031496063" right="0.23622047244094499" top="0.78" bottom="0.61" header="0.35433070866141703" footer="0.511811023622047"/>
      <printOptions horizontalCentered="1"/>
      <pageSetup paperSize="9" scale="110" orientation="landscape" r:id="rId8"/>
      <headerFooter alignWithMargins="0"/>
    </customSheetView>
    <customSheetView guid="{3DA0B320-DAF7-4F4A-921A-9FCFD188E8C7}" showGridLines="0" hiddenRows="1">
      <selection activeCell="C6" sqref="C6:E6"/>
      <pageMargins left="0.15748031496063" right="0.23622047244094499" top="0.78" bottom="0.61" header="0.35433070866141703" footer="0.511811023622047"/>
      <printOptions horizontalCentered="1"/>
      <pageSetup paperSize="9" scale="110" orientation="landscape" r:id="rId9"/>
      <headerFooter alignWithMargins="0"/>
    </customSheetView>
    <customSheetView guid="{8C0E2163-61BB-48DF-AFAF-5E75147ED450}" showGridLines="0" hiddenRows="1">
      <selection activeCell="C6" sqref="C6:E6"/>
      <pageMargins left="0.15748031496063" right="0.23622047244094499" top="0.78" bottom="0.61" header="0.35433070866141703" footer="0.511811023622047"/>
      <printOptions horizontalCentered="1"/>
      <pageSetup paperSize="9" scale="110" orientation="landscape" r:id="rId10"/>
      <headerFooter alignWithMargins="0"/>
    </customSheetView>
    <customSheetView guid="{FD7F7BE1-8CB1-460B-98AB-D33E15FD14E6}" showGridLines="0" hiddenRows="1" topLeftCell="A8">
      <selection activeCell="B2" sqref="B2:E2"/>
      <pageMargins left="0.15748031496063" right="0.23622047244094499" top="0.78" bottom="0.61" header="0.35433070866141703" footer="0.511811023622047"/>
      <printOptions horizontalCentered="1"/>
      <pageSetup paperSize="9" scale="110" orientation="landscape" r:id="rId11"/>
      <headerFooter alignWithMargins="0"/>
    </customSheetView>
    <customSheetView guid="{1F4837C2-36FF-4422-95DC-EAAD1B4FAC2F}" showGridLines="0" hiddenRows="1">
      <selection activeCell="I2" sqref="I2"/>
      <pageMargins left="0.15748031496063" right="0.23622047244094499" top="0.78" bottom="0.61" header="0.35433070866141703" footer="0.511811023622047"/>
      <printOptions horizontalCentered="1"/>
      <pageSetup paperSize="9" scale="110" orientation="landscape" r:id="rId12"/>
      <headerFooter alignWithMargins="0"/>
    </customSheetView>
    <customSheetView guid="{27A45B7A-04F2-4516-B80B-5ED0825D4ED3}" showGridLines="0" fitToPage="1" hiddenRows="1">
      <selection activeCell="C6" sqref="C6:E6"/>
      <pageMargins left="0.15748031496063" right="0.23622047244094499" top="0.78" bottom="0.98425196850393704" header="0.35433070866141703" footer="0.511811023622047"/>
      <printOptions horizontalCentered="1"/>
      <pageSetup paperSize="9" scale="86" orientation="portrait" r:id="rId13"/>
      <headerFooter alignWithMargins="0"/>
    </customSheetView>
    <customSheetView guid="{14D7F02E-BCCA-4517-ABC7-537FF4AEB67A}" showGridLines="0">
      <selection activeCell="B2" sqref="B2:E2"/>
      <pageMargins left="0.15748031496063" right="0.23622047244094499" top="0.78" bottom="0.98425196850393704" header="0.35433070866141703" footer="0.511811023622047"/>
      <printOptions horizontalCentered="1"/>
      <pageSetup paperSize="9" orientation="landscape" r:id="rId14"/>
      <headerFooter alignWithMargins="0"/>
    </customSheetView>
    <customSheetView guid="{01ACF2E1-8E61-4459-ABC1-B6C183DEED61}" showGridLines="0" showRuler="0">
      <pageMargins left="0.15748031496063" right="0.23622047244094499" top="0.78" bottom="0.98425196850393704" header="0.35433070866141703" footer="0.511811023622047"/>
      <printOptions horizontalCentered="1"/>
      <pageSetup paperSize="9" orientation="landscape" r:id="rId15"/>
      <headerFooter alignWithMargins="0"/>
    </customSheetView>
    <customSheetView guid="{4F65FF32-EC61-4022-A399-2986D7B6B8B3}" showGridLines="0" showRuler="0">
      <selection activeCell="B2" sqref="B2:E2"/>
      <pageMargins left="0.15748031496063" right="0.23622047244094499" top="0.78" bottom="0.98425196850393704" header="0.35433070866141703" footer="0.511811023622047"/>
      <printOptions horizontalCentered="1"/>
      <pageSetup paperSize="9" orientation="landscape" r:id="rId16"/>
      <headerFooter alignWithMargins="0"/>
    </customSheetView>
    <customSheetView guid="{091A6405-72DB-46E0-B81A-EC53A5C58396}" showGridLines="0" hiddenRows="1">
      <selection activeCell="B2" sqref="B2:E2"/>
      <pageMargins left="0.15748031496063" right="0.23622047244094499" top="0.78" bottom="0.98425196850393704" header="0.35433070866141703" footer="0.511811023622047"/>
      <printOptions horizontalCentered="1"/>
      <pageSetup paperSize="9" orientation="landscape" r:id="rId17"/>
      <headerFooter alignWithMargins="0"/>
    </customSheetView>
    <customSheetView guid="{EEE4E2D7-4BFE-4C24-8B93-9FD441A50336}" showGridLines="0" hiddenRows="1" topLeftCell="A4">
      <selection activeCell="C6" sqref="C6:E6"/>
      <pageMargins left="0.15748031496063" right="0.23622047244094499" top="0.78" bottom="0.98425196850393704" header="0.35433070866141703" footer="0.511811023622047"/>
      <printOptions horizontalCentered="1"/>
      <pageSetup paperSize="9" orientation="landscape" r:id="rId18"/>
      <headerFooter alignWithMargins="0"/>
    </customSheetView>
    <customSheetView guid="{E2E57CA5-082B-4C11-AB34-2A298199576B}" showGridLines="0" hiddenRows="1" topLeftCell="A2">
      <selection activeCell="B3" sqref="B3:E3"/>
      <pageMargins left="0.15748031496063" right="0.23622047244094499" top="0.78" bottom="0.61" header="0.35433070866141703" footer="0.511811023622047"/>
      <printOptions horizontalCentered="1"/>
      <pageSetup paperSize="9" scale="110" orientation="landscape" r:id="rId19"/>
      <headerFooter alignWithMargins="0"/>
    </customSheetView>
    <customSheetView guid="{E8B8E0BD-9CB3-4C7D-9BC6-088FDFCB0B45}" scale="80" showGridLines="0" hiddenRows="1">
      <selection activeCell="B13" sqref="B13:D13"/>
      <pageMargins left="0.15748031496063" right="0.23622047244094499" top="0.78" bottom="0.61" header="0.35433070866141703" footer="0.511811023622047"/>
      <printOptions horizontalCentered="1"/>
      <pageSetup paperSize="9" scale="110" orientation="landscape" r:id="rId20"/>
      <headerFooter alignWithMargins="0"/>
    </customSheetView>
    <customSheetView guid="{CB39F8EE-FAD8-4C4E-B5E9-5EC27AC08528}" scale="80" showGridLines="0" hiddenRows="1">
      <selection activeCell="B13" sqref="B13:D13"/>
      <pageMargins left="0.15748031496063" right="0.23622047244094499" top="0.78" bottom="0.61" header="0.35433070866141703" footer="0.511811023622047"/>
      <printOptions horizontalCentered="1"/>
      <pageSetup paperSize="9" scale="110" orientation="landscape" r:id="rId21"/>
      <headerFooter alignWithMargins="0"/>
    </customSheetView>
    <customSheetView guid="{97B2ED79-AE3F-4DF3-959D-96AE4A0B76A0}" scale="80" showGridLines="0" hiddenRows="1">
      <selection activeCell="B13" sqref="B13:D13"/>
      <pageMargins left="0.15748031496063" right="0.23622047244094499" top="0.78" bottom="0.61" header="0.35433070866141703" footer="0.511811023622047"/>
      <printOptions horizontalCentered="1"/>
      <pageSetup paperSize="9" scale="110" orientation="landscape" r:id="rId22"/>
      <headerFooter alignWithMargins="0"/>
    </customSheetView>
    <customSheetView guid="{2D068FA3-47E3-4516-81A6-894AA90F7864}" showPageBreaks="1" showGridLines="0" hiddenRows="1" view="pageBreakPreview">
      <selection activeCell="B13" sqref="B13:D13"/>
      <pageMargins left="0.15748031496063" right="0.23622047244094499" top="0.78" bottom="0.61" header="0.35433070866141703" footer="0.511811023622047"/>
      <printOptions horizontalCentered="1"/>
      <pageSetup paperSize="9" scale="110" orientation="landscape" r:id="rId23"/>
      <headerFooter alignWithMargins="0"/>
    </customSheetView>
    <customSheetView guid="{25F14B1D-FADD-4C44-AA48-5D402D65337D}" showPageBreaks="1" showGridLines="0" hiddenRows="1" view="pageBreakPreview">
      <selection activeCell="B13" sqref="B13:D13"/>
      <pageMargins left="0.15748031496063" right="0.23622047244094499" top="0.78" bottom="0.61" header="0.35433070866141703" footer="0.511811023622047"/>
      <printOptions horizontalCentered="1"/>
      <pageSetup paperSize="9" scale="110" orientation="landscape" r:id="rId24"/>
      <headerFooter alignWithMargins="0"/>
    </customSheetView>
    <customSheetView guid="{FC366365-2136-48B2-A9F6-DEB708B66B93}" showPageBreaks="1" showGridLines="0" hiddenRows="1" view="pageBreakPreview">
      <selection activeCell="B3" sqref="B3:E3"/>
      <pageMargins left="0.15748031496063" right="0.23622047244094499" top="0.78" bottom="0.61" header="0.35433070866141703" footer="0.511811023622047"/>
      <printOptions horizontalCentered="1"/>
      <pageSetup paperSize="9" scale="110" orientation="landscape" r:id="rId25"/>
      <headerFooter alignWithMargins="0"/>
    </customSheetView>
    <customSheetView guid="{FCAAE906-744B-4580-8002-466CC408DAC9}" scale="145" showPageBreaks="1" showGridLines="0" hiddenRows="1" view="pageBreakPreview" topLeftCell="A22">
      <selection activeCell="F13" sqref="F13:F14"/>
      <pageMargins left="0.15748031496063" right="0.23622047244094499" top="0.78" bottom="0.61" header="0.35433070866141703" footer="0.511811023622047"/>
      <printOptions horizontalCentered="1"/>
      <pageSetup paperSize="9" scale="110" orientation="landscape" r:id="rId26"/>
      <headerFooter alignWithMargins="0"/>
    </customSheetView>
  </customSheetViews>
  <mergeCells count="16">
    <mergeCell ref="B1:E1"/>
    <mergeCell ref="C4:E4"/>
    <mergeCell ref="C5:E5"/>
    <mergeCell ref="B2:E2"/>
    <mergeCell ref="B3:E3"/>
    <mergeCell ref="B12:D12"/>
    <mergeCell ref="B13:D13"/>
    <mergeCell ref="F13:F14"/>
    <mergeCell ref="A13:A14"/>
    <mergeCell ref="A2:A12"/>
    <mergeCell ref="F2:F12"/>
    <mergeCell ref="B14:D14"/>
    <mergeCell ref="B11:D11"/>
    <mergeCell ref="C6:E6"/>
    <mergeCell ref="B9:E9"/>
    <mergeCell ref="C7:E7"/>
  </mergeCells>
  <phoneticPr fontId="5" type="noConversion"/>
  <printOptions horizontalCentered="1"/>
  <pageMargins left="0.15748031496063" right="0.23622047244094499" top="0.78" bottom="0.61" header="0.35433070866141703" footer="0.511811023622047"/>
  <pageSetup paperSize="9" scale="110" orientation="landscape" r:id="rId27"/>
  <headerFooter alignWithMargins="0"/>
  <drawing r:id="rId2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4"/>
  <dimension ref="A1:K124"/>
  <sheetViews>
    <sheetView showGridLines="0" view="pageBreakPreview" zoomScaleNormal="100" zoomScaleSheetLayoutView="100" workbookViewId="0">
      <selection activeCell="C32" sqref="C32"/>
    </sheetView>
  </sheetViews>
  <sheetFormatPr defaultColWidth="9" defaultRowHeight="16.5"/>
  <cols>
    <col min="1" max="1" width="9" style="216"/>
    <col min="2" max="2" width="9" style="217"/>
    <col min="3" max="3" width="72.625" style="217" customWidth="1"/>
    <col min="4" max="4" width="66.125" style="229" customWidth="1"/>
    <col min="5" max="16384" width="9" style="215"/>
  </cols>
  <sheetData>
    <row r="1" spans="1:11" ht="45" customHeight="1">
      <c r="A1" s="966" t="str">
        <f>"General Instruction to the Bidders for filling up this workbook of Price Schedules for Package " &amp; Basic!B3</f>
        <v>General Instruction to the Bidders for filling up this workbook of Price Schedules for Package Package-H</v>
      </c>
      <c r="B1" s="966"/>
      <c r="C1" s="966"/>
      <c r="D1" s="214"/>
      <c r="E1" s="374"/>
      <c r="F1" s="374"/>
      <c r="G1" s="374"/>
      <c r="H1" s="374"/>
      <c r="I1" s="374"/>
      <c r="J1" s="374"/>
      <c r="K1" s="374"/>
    </row>
    <row r="2" spans="1:11" ht="18" customHeight="1">
      <c r="D2" s="218"/>
      <c r="E2" s="219"/>
      <c r="F2" s="219"/>
      <c r="G2" s="219"/>
      <c r="H2" s="219"/>
      <c r="I2" s="219"/>
      <c r="J2" s="219"/>
      <c r="K2" s="219"/>
    </row>
    <row r="3" spans="1:11" ht="18" customHeight="1">
      <c r="A3" s="220" t="s">
        <v>308</v>
      </c>
      <c r="B3" s="217" t="s">
        <v>294</v>
      </c>
      <c r="D3" s="221"/>
      <c r="E3" s="222"/>
      <c r="F3" s="222"/>
      <c r="G3" s="222"/>
      <c r="H3" s="222"/>
      <c r="I3" s="222"/>
      <c r="J3" s="222"/>
      <c r="K3" s="222"/>
    </row>
    <row r="4" spans="1:11" ht="18" customHeight="1">
      <c r="B4" s="223" t="s">
        <v>322</v>
      </c>
      <c r="C4" s="224" t="s">
        <v>303</v>
      </c>
      <c r="D4" s="221"/>
      <c r="E4" s="222"/>
      <c r="F4" s="222"/>
      <c r="G4" s="222"/>
      <c r="H4" s="222"/>
      <c r="I4" s="222"/>
      <c r="J4" s="222"/>
      <c r="K4" s="222"/>
    </row>
    <row r="5" spans="1:11" ht="38.1" customHeight="1">
      <c r="B5" s="223" t="s">
        <v>323</v>
      </c>
      <c r="C5" s="224" t="s">
        <v>372</v>
      </c>
      <c r="D5" s="221"/>
      <c r="E5" s="222"/>
      <c r="F5" s="222"/>
      <c r="G5" s="222"/>
      <c r="H5" s="222"/>
      <c r="I5" s="222"/>
      <c r="J5" s="222"/>
      <c r="K5" s="222"/>
    </row>
    <row r="6" spans="1:11" ht="18" customHeight="1">
      <c r="B6" s="223" t="s">
        <v>362</v>
      </c>
      <c r="C6" s="224" t="s">
        <v>118</v>
      </c>
      <c r="D6" s="221"/>
      <c r="E6" s="222"/>
      <c r="F6" s="222"/>
      <c r="G6" s="222"/>
      <c r="H6" s="222"/>
      <c r="I6" s="222"/>
      <c r="J6" s="222"/>
      <c r="K6" s="222"/>
    </row>
    <row r="7" spans="1:11" ht="18" customHeight="1">
      <c r="B7" s="223" t="s">
        <v>363</v>
      </c>
      <c r="C7" s="224" t="s">
        <v>373</v>
      </c>
      <c r="D7" s="221"/>
      <c r="E7" s="222"/>
      <c r="F7" s="222"/>
      <c r="G7" s="222"/>
      <c r="H7" s="222"/>
      <c r="I7" s="222"/>
      <c r="J7" s="222"/>
      <c r="K7" s="222"/>
    </row>
    <row r="8" spans="1:11" ht="18" customHeight="1">
      <c r="B8" s="223" t="s">
        <v>374</v>
      </c>
      <c r="C8" s="224" t="s">
        <v>375</v>
      </c>
      <c r="D8" s="221"/>
      <c r="E8" s="222"/>
      <c r="F8" s="222"/>
      <c r="G8" s="222"/>
      <c r="H8" s="222"/>
      <c r="I8" s="222"/>
      <c r="J8" s="222"/>
      <c r="K8" s="222"/>
    </row>
    <row r="9" spans="1:11" ht="18" customHeight="1">
      <c r="B9" s="223" t="s">
        <v>376</v>
      </c>
      <c r="C9" s="224" t="s">
        <v>377</v>
      </c>
      <c r="D9" s="221"/>
      <c r="E9" s="222"/>
      <c r="F9" s="222"/>
      <c r="G9" s="222"/>
      <c r="H9" s="222"/>
      <c r="I9" s="222"/>
      <c r="J9" s="222"/>
      <c r="K9" s="222"/>
    </row>
    <row r="10" spans="1:11" ht="18" customHeight="1">
      <c r="B10" s="223"/>
      <c r="C10" s="224"/>
      <c r="D10" s="221"/>
      <c r="E10" s="222"/>
      <c r="F10" s="222"/>
      <c r="G10" s="222"/>
      <c r="H10" s="222"/>
      <c r="I10" s="222"/>
      <c r="J10" s="222"/>
      <c r="K10" s="222"/>
    </row>
    <row r="11" spans="1:11" ht="18" customHeight="1">
      <c r="A11" s="220" t="s">
        <v>309</v>
      </c>
      <c r="B11" s="217" t="s">
        <v>295</v>
      </c>
      <c r="D11" s="221"/>
      <c r="E11" s="222"/>
      <c r="F11" s="222"/>
      <c r="G11" s="222"/>
      <c r="H11" s="222"/>
      <c r="I11" s="222"/>
      <c r="J11" s="222"/>
      <c r="K11" s="222"/>
    </row>
    <row r="12" spans="1:11" ht="18" customHeight="1">
      <c r="B12" s="965" t="s">
        <v>296</v>
      </c>
      <c r="C12" s="965"/>
      <c r="D12" s="226"/>
      <c r="E12" s="222"/>
      <c r="F12" s="222"/>
      <c r="G12" s="222"/>
      <c r="H12" s="222"/>
      <c r="I12" s="222"/>
      <c r="J12" s="222"/>
      <c r="K12" s="222"/>
    </row>
    <row r="13" spans="1:11" ht="18" customHeight="1">
      <c r="B13" s="227"/>
      <c r="C13" s="224" t="s">
        <v>297</v>
      </c>
      <c r="D13" s="221"/>
      <c r="E13" s="222"/>
      <c r="F13" s="222"/>
      <c r="G13" s="222"/>
      <c r="H13" s="222"/>
      <c r="I13" s="222"/>
      <c r="J13" s="222"/>
      <c r="K13" s="222"/>
    </row>
    <row r="14" spans="1:11" ht="18" customHeight="1">
      <c r="B14" s="965" t="s">
        <v>298</v>
      </c>
      <c r="C14" s="965"/>
      <c r="D14" s="226"/>
      <c r="E14" s="222"/>
      <c r="F14" s="222"/>
      <c r="G14" s="222"/>
      <c r="H14" s="222"/>
      <c r="I14" s="222"/>
      <c r="J14" s="222"/>
      <c r="K14" s="222"/>
    </row>
    <row r="15" spans="1:11" ht="38.1" customHeight="1">
      <c r="B15" s="228" t="s">
        <v>304</v>
      </c>
      <c r="C15" s="224" t="s">
        <v>119</v>
      </c>
      <c r="D15" s="221"/>
      <c r="E15" s="222"/>
      <c r="F15" s="222"/>
      <c r="G15" s="222"/>
      <c r="H15" s="222"/>
      <c r="I15" s="222"/>
      <c r="J15" s="222"/>
      <c r="K15" s="222"/>
    </row>
    <row r="16" spans="1:11" ht="33.6" customHeight="1">
      <c r="B16" s="228" t="s">
        <v>304</v>
      </c>
      <c r="C16" s="224" t="s">
        <v>381</v>
      </c>
      <c r="D16" s="221"/>
      <c r="E16" s="222"/>
      <c r="F16" s="222"/>
      <c r="G16" s="222"/>
      <c r="H16" s="222"/>
      <c r="I16" s="222"/>
      <c r="J16" s="222"/>
      <c r="K16" s="222"/>
    </row>
    <row r="17" spans="2:11" ht="42" customHeight="1">
      <c r="B17" s="228" t="s">
        <v>304</v>
      </c>
      <c r="C17" s="224" t="s">
        <v>382</v>
      </c>
      <c r="D17" s="221"/>
      <c r="E17" s="222"/>
      <c r="F17" s="222"/>
      <c r="G17" s="222"/>
      <c r="H17" s="222"/>
      <c r="I17" s="222"/>
      <c r="J17" s="222"/>
      <c r="K17" s="222"/>
    </row>
    <row r="18" spans="2:11" ht="18" customHeight="1">
      <c r="B18" s="228" t="s">
        <v>304</v>
      </c>
      <c r="C18" s="224" t="s">
        <v>299</v>
      </c>
      <c r="D18" s="221"/>
      <c r="E18" s="222"/>
      <c r="F18" s="222"/>
      <c r="G18" s="222"/>
      <c r="H18" s="222"/>
      <c r="I18" s="222"/>
      <c r="J18" s="222"/>
      <c r="K18" s="222"/>
    </row>
    <row r="19" spans="2:11" ht="18" customHeight="1">
      <c r="B19" s="228" t="s">
        <v>304</v>
      </c>
      <c r="C19" s="224" t="s">
        <v>390</v>
      </c>
      <c r="D19" s="221"/>
      <c r="E19" s="222"/>
      <c r="F19" s="222"/>
      <c r="G19" s="222"/>
      <c r="H19" s="222"/>
      <c r="I19" s="222"/>
      <c r="J19" s="222"/>
      <c r="K19" s="222"/>
    </row>
    <row r="20" spans="2:11" ht="18" customHeight="1">
      <c r="B20" s="228" t="s">
        <v>304</v>
      </c>
      <c r="C20" s="224" t="s">
        <v>300</v>
      </c>
      <c r="D20" s="221"/>
      <c r="E20" s="222"/>
      <c r="F20" s="222"/>
      <c r="G20" s="222"/>
      <c r="H20" s="222"/>
      <c r="I20" s="222"/>
      <c r="J20" s="222"/>
      <c r="K20" s="222"/>
    </row>
    <row r="21" spans="2:11" ht="18" customHeight="1">
      <c r="B21" s="965" t="s">
        <v>402</v>
      </c>
      <c r="C21" s="965"/>
      <c r="D21" s="226"/>
    </row>
    <row r="22" spans="2:11" ht="54" customHeight="1">
      <c r="B22" s="228" t="s">
        <v>304</v>
      </c>
      <c r="C22" s="224" t="s">
        <v>301</v>
      </c>
      <c r="D22" s="221"/>
      <c r="E22" s="222"/>
      <c r="F22" s="222"/>
      <c r="G22" s="222"/>
      <c r="H22" s="222"/>
      <c r="I22" s="222"/>
      <c r="J22" s="222"/>
      <c r="K22" s="222"/>
    </row>
    <row r="23" spans="2:11" ht="28.5" customHeight="1">
      <c r="B23" s="228" t="s">
        <v>304</v>
      </c>
      <c r="C23" s="224" t="s">
        <v>302</v>
      </c>
      <c r="D23" s="221"/>
    </row>
    <row r="24" spans="2:11" ht="18" customHeight="1">
      <c r="B24" s="965" t="s">
        <v>434</v>
      </c>
      <c r="C24" s="965"/>
      <c r="D24" s="221"/>
    </row>
    <row r="25" spans="2:11" ht="24" customHeight="1">
      <c r="B25" s="228" t="s">
        <v>304</v>
      </c>
      <c r="C25" s="224" t="s">
        <v>436</v>
      </c>
      <c r="D25" s="221"/>
    </row>
    <row r="26" spans="2:11" ht="18" customHeight="1">
      <c r="B26" s="228" t="s">
        <v>304</v>
      </c>
      <c r="C26" s="224" t="s">
        <v>305</v>
      </c>
      <c r="D26" s="221"/>
    </row>
    <row r="27" spans="2:11" ht="18" customHeight="1">
      <c r="B27" s="228"/>
      <c r="C27" s="224"/>
      <c r="D27" s="221"/>
    </row>
    <row r="28" spans="2:11" ht="18" customHeight="1">
      <c r="B28" s="965" t="s">
        <v>435</v>
      </c>
      <c r="C28" s="965"/>
    </row>
    <row r="29" spans="2:11" ht="38.1" customHeight="1">
      <c r="B29" s="228" t="s">
        <v>304</v>
      </c>
      <c r="C29" s="224" t="s">
        <v>403</v>
      </c>
    </row>
    <row r="30" spans="2:11" ht="38.1" customHeight="1">
      <c r="B30" s="228" t="s">
        <v>304</v>
      </c>
      <c r="C30" s="224" t="s">
        <v>305</v>
      </c>
    </row>
    <row r="31" spans="2:11" ht="18" customHeight="1">
      <c r="B31" s="965" t="s">
        <v>408</v>
      </c>
      <c r="C31" s="965"/>
    </row>
    <row r="32" spans="2:11" ht="18" customHeight="1">
      <c r="B32" s="228" t="s">
        <v>304</v>
      </c>
      <c r="C32" s="224" t="s">
        <v>120</v>
      </c>
      <c r="D32" s="221"/>
      <c r="E32" s="222"/>
      <c r="F32" s="222"/>
      <c r="G32" s="222"/>
      <c r="H32" s="222"/>
      <c r="I32" s="222"/>
      <c r="J32" s="222"/>
      <c r="K32" s="222"/>
    </row>
    <row r="33" spans="1:11" ht="18" customHeight="1">
      <c r="B33" s="228" t="s">
        <v>304</v>
      </c>
      <c r="C33" s="224" t="s">
        <v>437</v>
      </c>
      <c r="D33" s="221"/>
      <c r="E33" s="222"/>
      <c r="F33" s="222"/>
      <c r="G33" s="222"/>
      <c r="H33" s="222"/>
      <c r="I33" s="222"/>
      <c r="J33" s="222"/>
      <c r="K33" s="222"/>
    </row>
    <row r="34" spans="1:11" ht="36" customHeight="1">
      <c r="B34" s="228" t="s">
        <v>304</v>
      </c>
      <c r="C34" s="224" t="s">
        <v>121</v>
      </c>
      <c r="D34" s="221"/>
      <c r="E34" s="222"/>
      <c r="F34" s="222"/>
      <c r="G34" s="222"/>
      <c r="H34" s="222"/>
      <c r="I34" s="222"/>
      <c r="J34" s="222"/>
      <c r="K34" s="222"/>
    </row>
    <row r="35" spans="1:11" ht="18" customHeight="1">
      <c r="B35" s="228" t="s">
        <v>304</v>
      </c>
      <c r="C35" s="224" t="s">
        <v>306</v>
      </c>
      <c r="D35" s="221"/>
      <c r="E35" s="222"/>
      <c r="F35" s="222"/>
      <c r="G35" s="222"/>
      <c r="H35" s="222"/>
      <c r="I35" s="222"/>
      <c r="J35" s="222"/>
      <c r="K35" s="222"/>
    </row>
    <row r="36" spans="1:11" ht="18" hidden="1" customHeight="1">
      <c r="A36" s="217"/>
      <c r="C36" s="231"/>
    </row>
    <row r="37" spans="1:11" ht="18" hidden="1" customHeight="1">
      <c r="A37" s="962"/>
      <c r="B37" s="962"/>
      <c r="C37" s="962"/>
      <c r="D37" s="225"/>
    </row>
    <row r="38" spans="1:11" ht="18" customHeight="1">
      <c r="A38" s="963" t="s">
        <v>122</v>
      </c>
      <c r="B38" s="963"/>
      <c r="C38" s="963"/>
      <c r="D38" s="225"/>
    </row>
    <row r="39" spans="1:11" ht="36" customHeight="1">
      <c r="A39" s="964" t="s">
        <v>307</v>
      </c>
      <c r="B39" s="964"/>
      <c r="C39" s="964"/>
    </row>
    <row r="40" spans="1:11" ht="18" customHeight="1">
      <c r="B40" s="232"/>
      <c r="C40" s="232"/>
    </row>
    <row r="41" spans="1:11" ht="18" customHeight="1">
      <c r="C41" s="230"/>
    </row>
    <row r="42" spans="1:11" ht="18" customHeight="1">
      <c r="C42" s="231"/>
    </row>
    <row r="43" spans="1:11" ht="18" customHeight="1">
      <c r="C43" s="230"/>
    </row>
    <row r="44" spans="1:11" ht="18" customHeight="1">
      <c r="B44" s="231"/>
      <c r="C44" s="231"/>
    </row>
    <row r="45" spans="1:11" ht="18" customHeight="1">
      <c r="B45" s="231"/>
      <c r="C45" s="231"/>
    </row>
    <row r="46" spans="1:11" ht="18" customHeight="1">
      <c r="B46" s="231"/>
      <c r="C46" s="231"/>
    </row>
    <row r="47" spans="1:11" ht="18" customHeight="1">
      <c r="B47" s="231"/>
      <c r="C47" s="231"/>
    </row>
    <row r="48" spans="1:11" ht="18" customHeight="1">
      <c r="B48" s="231"/>
      <c r="C48" s="231"/>
    </row>
    <row r="49" spans="2:3" ht="18" customHeight="1">
      <c r="B49" s="231"/>
      <c r="C49" s="231"/>
    </row>
    <row r="50" spans="2:3" ht="18" customHeight="1"/>
    <row r="51" spans="2:3" ht="18" customHeight="1"/>
    <row r="52" spans="2:3" ht="18" customHeight="1"/>
    <row r="53" spans="2:3" ht="18" customHeight="1"/>
    <row r="54" spans="2:3" ht="18" customHeight="1"/>
    <row r="55" spans="2:3" ht="18" customHeight="1"/>
    <row r="56" spans="2:3" ht="18" customHeight="1"/>
    <row r="57" spans="2:3" ht="18" customHeight="1"/>
    <row r="58" spans="2:3" ht="18" customHeight="1"/>
    <row r="59" spans="2:3" ht="18" customHeight="1"/>
    <row r="60" spans="2:3" ht="18" customHeight="1"/>
    <row r="61" spans="2:3" ht="18" customHeight="1"/>
    <row r="62" spans="2:3" ht="18" customHeight="1"/>
    <row r="63" spans="2:3" ht="18" customHeight="1"/>
    <row r="64" spans="2:3"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sheetData>
  <sheetProtection algorithmName="SHA-512" hashValue="WqLSQ5JE+gQaaY4CqhngQmJi1wGLJ83qEqyqkVaGdbbFzDV6a3ed9blzrouklzvmE34lVhnqAf2FLFr+AWbnCA==" saltValue="P8yaXvSeR+4BBpF0KkP31g==" spinCount="100000" sheet="1" objects="1" scenarios="1" formatCells="0" formatColumns="0" formatRows="0" selectLockedCells="1" sort="0"/>
  <customSheetViews>
    <customSheetView guid="{93F2FEDA-AB07-4652-9895-BE34975CD6CE}" showPageBreaks="1" showGridLines="0" printArea="1" hiddenRows="1" view="pageBreakPreview">
      <selection activeCell="C32" sqref="C32"/>
      <pageMargins left="0.75" right="0.75" top="0.55000000000000004" bottom="0.47" header="0.32" footer="0.25"/>
      <pageSetup paperSize="9" scale="90" fitToHeight="0" orientation="portrait" r:id="rId1"/>
      <headerFooter alignWithMargins="0">
        <oddFooter>&amp;RPage &amp;P of &amp;N</oddFooter>
      </headerFooter>
    </customSheetView>
    <customSheetView guid="{D4DE57C7-E521-4428-80BD-545B19793C78}" showPageBreaks="1" showGridLines="0" printArea="1" hiddenRows="1" view="pageBreakPreview">
      <selection activeCell="C32" sqref="C32"/>
      <pageMargins left="0.75" right="0.75" top="0.55000000000000004" bottom="0.47" header="0.32" footer="0.25"/>
      <pageSetup paperSize="9" scale="90" fitToHeight="0" orientation="portrait" r:id="rId2"/>
      <headerFooter alignWithMargins="0">
        <oddFooter>&amp;RPage &amp;P of &amp;N</oddFooter>
      </headerFooter>
    </customSheetView>
    <customSheetView guid="{427AF4ED-2BDF-478F-9F0A-595838FA0EC8}" showPageBreaks="1" showGridLines="0" printArea="1" hiddenRows="1" view="pageBreakPreview" topLeftCell="A10">
      <selection activeCell="D29" sqref="D29"/>
      <pageMargins left="0.75" right="0.75" top="0.55000000000000004" bottom="0.47" header="0.32" footer="0.25"/>
      <pageSetup paperSize="9" scale="90" fitToHeight="0" orientation="portrait" r:id="rId3"/>
      <headerFooter alignWithMargins="0">
        <oddFooter>&amp;RPage &amp;P of &amp;N</oddFooter>
      </headerFooter>
    </customSheetView>
    <customSheetView guid="{EF8F60CB-82F3-477F-A7D3-94F4C70843DC}" showPageBreaks="1" showGridLines="0" printArea="1" hiddenRows="1" view="pageBreakPreview" topLeftCell="A25">
      <selection activeCell="D29" sqref="D29"/>
      <pageMargins left="0.75" right="0.75" top="0.55000000000000004" bottom="0.47" header="0.32" footer="0.25"/>
      <pageSetup paperSize="9" scale="90" fitToHeight="0" orientation="portrait" r:id="rId4"/>
      <headerFooter alignWithMargins="0">
        <oddFooter>&amp;RPage &amp;P of &amp;N</oddFooter>
      </headerFooter>
    </customSheetView>
    <customSheetView guid="{9658319F-66FC-48F8-AB8A-302F6F77BA10}" scale="60" showPageBreaks="1" showGridLines="0" printArea="1" hiddenRows="1" view="pageBreakPreview" topLeftCell="A22">
      <selection activeCell="D29" sqref="D29"/>
      <pageMargins left="0.75" right="0.75" top="0.55000000000000004" bottom="0.47" header="0.32" footer="0.25"/>
      <pageSetup paperSize="9" scale="90" fitToHeight="0" orientation="portrait" r:id="rId5"/>
      <headerFooter alignWithMargins="0">
        <oddFooter>&amp;RPage &amp;P of &amp;N</oddFooter>
      </headerFooter>
    </customSheetView>
    <customSheetView guid="{D4A148BB-8D25-43B9-8797-A9D3AE767B49}" showGridLines="0" hiddenRows="1">
      <selection activeCell="C19" sqref="C19"/>
      <pageMargins left="0.75" right="0.75" top="0.55000000000000004" bottom="0.47" header="0.32" footer="0.25"/>
      <pageSetup paperSize="9" scale="90" fitToHeight="0" orientation="portrait" r:id="rId6"/>
      <headerFooter alignWithMargins="0">
        <oddFooter>&amp;RPage &amp;P of &amp;N</oddFooter>
      </headerFooter>
    </customSheetView>
    <customSheetView guid="{714760DF-5EB1-4543-9C04-C1A23AAE4384}" showGridLines="0" hiddenRows="1">
      <selection activeCell="C19" sqref="C19"/>
      <pageMargins left="0.75" right="0.75" top="0.55000000000000004" bottom="0.47" header="0.32" footer="0.25"/>
      <pageSetup paperSize="9" scale="90" fitToHeight="0" orientation="portrait" r:id="rId7"/>
      <headerFooter alignWithMargins="0">
        <oddFooter>&amp;RPage &amp;P of &amp;N</oddFooter>
      </headerFooter>
    </customSheetView>
    <customSheetView guid="{BE0CEA4D-1A4E-4C32-BF92-B8DA3D3423E5}" showGridLines="0" hiddenRows="1" topLeftCell="A28">
      <selection activeCell="C19" sqref="C19"/>
      <pageMargins left="0.75" right="0.75" top="0.55000000000000004" bottom="0.47" header="0.32" footer="0.25"/>
      <pageSetup paperSize="9" scale="90" fitToHeight="0" orientation="portrait" r:id="rId8"/>
      <headerFooter alignWithMargins="0">
        <oddFooter>&amp;RPage &amp;P of &amp;N</oddFooter>
      </headerFooter>
    </customSheetView>
    <customSheetView guid="{3DA0B320-DAF7-4F4A-921A-9FCFD188E8C7}" showGridLines="0" hiddenRows="1" topLeftCell="A13">
      <selection activeCell="C19" sqref="C19"/>
      <pageMargins left="0.75" right="0.75" top="0.55000000000000004" bottom="0.47" header="0.32" footer="0.25"/>
      <pageSetup paperSize="9" scale="90" fitToHeight="0" orientation="portrait" r:id="rId9"/>
      <headerFooter alignWithMargins="0">
        <oddFooter>&amp;RPage &amp;P of &amp;N</oddFooter>
      </headerFooter>
    </customSheetView>
    <customSheetView guid="{8C0E2163-61BB-48DF-AFAF-5E75147ED450}" showGridLines="0" hiddenRows="1" topLeftCell="A13">
      <selection activeCell="C19" sqref="C19"/>
      <pageMargins left="0.75" right="0.75" top="0.55000000000000004" bottom="0.47" header="0.32" footer="0.25"/>
      <pageSetup paperSize="9" scale="90" fitToHeight="0" orientation="portrait" r:id="rId10"/>
      <headerFooter alignWithMargins="0">
        <oddFooter>&amp;RPage &amp;P of &amp;N</oddFooter>
      </headerFooter>
    </customSheetView>
    <customSheetView guid="{FD7F7BE1-8CB1-460B-98AB-D33E15FD14E6}" showGridLines="0" hiddenRows="1" topLeftCell="A25">
      <selection activeCell="D28" sqref="D28"/>
      <pageMargins left="0.75" right="0.75" top="0.55000000000000004" bottom="0.47" header="0.32" footer="0.25"/>
      <pageSetup paperSize="9" scale="90" fitToHeight="0" orientation="portrait" r:id="rId11"/>
      <headerFooter alignWithMargins="0">
        <oddFooter>&amp;RPage &amp;P of &amp;N</oddFooter>
      </headerFooter>
    </customSheetView>
    <customSheetView guid="{1F4837C2-36FF-4422-95DC-EAAD1B4FAC2F}" showGridLines="0" hiddenRows="1">
      <selection activeCell="D28" sqref="D28"/>
      <pageMargins left="0.75" right="0.75" top="0.55000000000000004" bottom="0.47" header="0.32" footer="0.25"/>
      <pageSetup paperSize="9" scale="90" fitToHeight="0" orientation="portrait" r:id="rId12"/>
      <headerFooter alignWithMargins="0">
        <oddFooter>&amp;RPage &amp;P of &amp;N</oddFooter>
      </headerFooter>
    </customSheetView>
    <customSheetView guid="{27A45B7A-04F2-4516-B80B-5ED0825D4ED3}" showGridLines="0" fitToPage="1" topLeftCell="A19">
      <selection activeCell="B12" sqref="B12:C12"/>
      <pageMargins left="0.75" right="0.75" top="0.55000000000000004" bottom="0.47" header="0.32" footer="0.25"/>
      <pageSetup paperSize="9" scale="97" fitToHeight="0" orientation="portrait" r:id="rId13"/>
      <headerFooter alignWithMargins="0">
        <oddFooter>&amp;RPage &amp;P of &amp;N</oddFooter>
      </headerFooter>
    </customSheetView>
    <customSheetView guid="{091A6405-72DB-46E0-B81A-EC53A5C58396}" showGridLines="0">
      <selection activeCell="B12" sqref="B12:C12"/>
      <pageMargins left="0.75" right="0.75" top="0.55000000000000004" bottom="0.47" header="0.32" footer="0.25"/>
      <pageSetup orientation="portrait" r:id="rId14"/>
      <headerFooter alignWithMargins="0">
        <oddFooter>&amp;RPage &amp;P of &amp;N</oddFooter>
      </headerFooter>
    </customSheetView>
    <customSheetView guid="{EEE4E2D7-4BFE-4C24-8B93-9FD441A50336}" showGridLines="0" fitToPage="1" topLeftCell="A55">
      <selection activeCell="B12" sqref="B12:C12"/>
      <pageMargins left="0.75" right="0.75" top="0.55000000000000004" bottom="0.47" header="0.32" footer="0.25"/>
      <pageSetup paperSize="9" scale="97" fitToHeight="0" orientation="portrait" r:id="rId15"/>
      <headerFooter alignWithMargins="0">
        <oddFooter>&amp;RPage &amp;P of &amp;N</oddFooter>
      </headerFooter>
    </customSheetView>
    <customSheetView guid="{E2E57CA5-082B-4C11-AB34-2A298199576B}" showGridLines="0" fitToPage="1">
      <selection activeCell="C23" sqref="C23"/>
      <pageMargins left="0.75" right="0.75" top="0.55000000000000004" bottom="0.47" header="0.32" footer="0.25"/>
      <pageSetup paperSize="9" scale="96" fitToHeight="0" orientation="portrait" r:id="rId16"/>
      <headerFooter alignWithMargins="0">
        <oddFooter>&amp;RPage &amp;P of &amp;N</oddFooter>
      </headerFooter>
    </customSheetView>
    <customSheetView guid="{E8B8E0BD-9CB3-4C7D-9BC6-088FDFCB0B45}" showGridLines="0" hiddenRows="1">
      <selection activeCell="C19" sqref="C19"/>
      <pageMargins left="0.75" right="0.75" top="0.55000000000000004" bottom="0.47" header="0.32" footer="0.25"/>
      <pageSetup paperSize="9" scale="90" fitToHeight="0" orientation="portrait" r:id="rId17"/>
      <headerFooter alignWithMargins="0">
        <oddFooter>&amp;RPage &amp;P of &amp;N</oddFooter>
      </headerFooter>
    </customSheetView>
    <customSheetView guid="{CB39F8EE-FAD8-4C4E-B5E9-5EC27AC08528}" showGridLines="0" hiddenRows="1">
      <selection activeCell="C19" sqref="C19"/>
      <pageMargins left="0.75" right="0.75" top="0.55000000000000004" bottom="0.47" header="0.32" footer="0.25"/>
      <pageSetup paperSize="9" scale="90" fitToHeight="0" orientation="portrait" r:id="rId18"/>
      <headerFooter alignWithMargins="0">
        <oddFooter>&amp;RPage &amp;P of &amp;N</oddFooter>
      </headerFooter>
    </customSheetView>
    <customSheetView guid="{97B2ED79-AE3F-4DF3-959D-96AE4A0B76A0}" scale="60" showPageBreaks="1" showGridLines="0" printArea="1" hiddenRows="1" view="pageBreakPreview" topLeftCell="A10">
      <selection activeCell="D29" sqref="D29"/>
      <pageMargins left="0.75" right="0.75" top="0.55000000000000004" bottom="0.47" header="0.32" footer="0.25"/>
      <pageSetup paperSize="9" scale="90" fitToHeight="0" orientation="portrait" r:id="rId19"/>
      <headerFooter alignWithMargins="0">
        <oddFooter>&amp;RPage &amp;P of &amp;N</oddFooter>
      </headerFooter>
    </customSheetView>
    <customSheetView guid="{2D068FA3-47E3-4516-81A6-894AA90F7864}" showPageBreaks="1" showGridLines="0" printArea="1" hiddenRows="1" view="pageBreakPreview" topLeftCell="A25">
      <selection activeCell="D29" sqref="D29"/>
      <pageMargins left="0.75" right="0.75" top="0.55000000000000004" bottom="0.47" header="0.32" footer="0.25"/>
      <pageSetup paperSize="9" scale="90" fitToHeight="0" orientation="portrait" r:id="rId20"/>
      <headerFooter alignWithMargins="0">
        <oddFooter>&amp;RPage &amp;P of &amp;N</oddFooter>
      </headerFooter>
    </customSheetView>
    <customSheetView guid="{25F14B1D-FADD-4C44-AA48-5D402D65337D}" showPageBreaks="1" showGridLines="0" printArea="1" hiddenRows="1" view="pageBreakPreview">
      <selection activeCell="D29" sqref="D29"/>
      <pageMargins left="0.75" right="0.75" top="0.55000000000000004" bottom="0.47" header="0.32" footer="0.25"/>
      <pageSetup paperSize="9" scale="90" fitToHeight="0" orientation="portrait" r:id="rId21"/>
      <headerFooter alignWithMargins="0">
        <oddFooter>&amp;RPage &amp;P of &amp;N</oddFooter>
      </headerFooter>
    </customSheetView>
    <customSheetView guid="{FC366365-2136-48B2-A9F6-DEB708B66B93}" showPageBreaks="1" showGridLines="0" printArea="1" hiddenRows="1" view="pageBreakPreview" topLeftCell="A10">
      <selection activeCell="D29" sqref="D29"/>
      <pageMargins left="0.75" right="0.75" top="0.55000000000000004" bottom="0.47" header="0.32" footer="0.25"/>
      <pageSetup paperSize="9" scale="90" fitToHeight="0" orientation="portrait" r:id="rId22"/>
      <headerFooter alignWithMargins="0">
        <oddFooter>&amp;RPage &amp;P of &amp;N</oddFooter>
      </headerFooter>
    </customSheetView>
    <customSheetView guid="{FCAAE906-744B-4580-8002-466CC408DAC9}" showPageBreaks="1" showGridLines="0" printArea="1" hiddenRows="1" view="pageBreakPreview">
      <selection activeCell="C32" sqref="C32"/>
      <pageMargins left="0.75" right="0.75" top="0.55000000000000004" bottom="0.47" header="0.32" footer="0.25"/>
      <pageSetup paperSize="9" scale="90" fitToHeight="0" orientation="portrait" r:id="rId23"/>
      <headerFooter alignWithMargins="0">
        <oddFooter>&amp;RPage &amp;P of &amp;N</oddFooter>
      </headerFooter>
    </customSheetView>
  </customSheetViews>
  <mergeCells count="10">
    <mergeCell ref="A37:C37"/>
    <mergeCell ref="A38:C38"/>
    <mergeCell ref="A39:C39"/>
    <mergeCell ref="B28:C28"/>
    <mergeCell ref="A1:C1"/>
    <mergeCell ref="B12:C12"/>
    <mergeCell ref="B14:C14"/>
    <mergeCell ref="B21:C21"/>
    <mergeCell ref="B31:C31"/>
    <mergeCell ref="B24:C24"/>
  </mergeCells>
  <pageMargins left="0.75" right="0.75" top="0.55000000000000004" bottom="0.47" header="0.32" footer="0.25"/>
  <pageSetup paperSize="9" scale="90" fitToHeight="0" orientation="portrait" r:id="rId24"/>
  <headerFooter alignWithMargins="0">
    <oddFooter>&amp;RPage &amp;P of &amp;N</oddFooter>
  </headerFooter>
  <drawing r:id="rId2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6">
    <pageSetUpPr fitToPage="1"/>
  </sheetPr>
  <dimension ref="B1:AC29"/>
  <sheetViews>
    <sheetView showGridLines="0" view="pageBreakPreview" topLeftCell="A22" zoomScaleNormal="100" zoomScaleSheetLayoutView="100" workbookViewId="0">
      <selection activeCell="D6" sqref="D6:G6"/>
    </sheetView>
  </sheetViews>
  <sheetFormatPr defaultColWidth="8" defaultRowHeight="16.5"/>
  <cols>
    <col min="1" max="1" width="8" style="124" customWidth="1"/>
    <col min="2" max="2" width="28.875" style="126" customWidth="1"/>
    <col min="3" max="3" width="10.25" style="126" customWidth="1"/>
    <col min="4" max="5" width="5.625" style="126" customWidth="1"/>
    <col min="6" max="6" width="5.625" style="134" customWidth="1"/>
    <col min="7" max="7" width="34.125" style="134" customWidth="1"/>
    <col min="8" max="11" width="10.375" style="134" customWidth="1"/>
    <col min="12" max="12" width="10.375" style="134" hidden="1" customWidth="1"/>
    <col min="13" max="25" width="10.375" style="134" customWidth="1"/>
    <col min="26" max="26" width="8" style="124" customWidth="1"/>
    <col min="27" max="27" width="13.375" style="124" customWidth="1"/>
    <col min="28" max="16384" width="8" style="124"/>
  </cols>
  <sheetData>
    <row r="1" spans="2:29" s="129" customFormat="1" ht="60" customHeight="1">
      <c r="B1" s="967" t="str">
        <f>Cover!$B$2</f>
        <v>PACKAGE-G :: Demolition &amp; Re-construction of Residential buildings at Misa substations in NER under O&amp;M Add Cap 2019-24.</v>
      </c>
      <c r="C1" s="967"/>
      <c r="D1" s="967"/>
      <c r="E1" s="967"/>
      <c r="F1" s="967"/>
      <c r="G1" s="967"/>
      <c r="H1" s="125"/>
      <c r="I1" s="125"/>
      <c r="J1" s="125"/>
      <c r="K1" s="125"/>
      <c r="L1" s="125"/>
      <c r="M1" s="125"/>
      <c r="N1" s="125"/>
      <c r="O1" s="125"/>
      <c r="P1" s="125"/>
      <c r="Q1" s="125"/>
      <c r="R1" s="125"/>
      <c r="S1" s="125"/>
      <c r="T1" s="125"/>
      <c r="U1" s="125"/>
      <c r="V1" s="125"/>
      <c r="W1" s="125"/>
      <c r="X1" s="125"/>
      <c r="Y1" s="125"/>
      <c r="AA1" s="148"/>
      <c r="AB1" s="148"/>
      <c r="AC1" s="148"/>
    </row>
    <row r="2" spans="2:29" ht="20.100000000000001" customHeight="1">
      <c r="B2" s="968" t="str">
        <f>Cover!B3</f>
        <v>Specification No.: NESH/CSM/PRANIT/G1/1500-1316/Pkg-H/NIT</v>
      </c>
      <c r="C2" s="968"/>
      <c r="D2" s="968"/>
      <c r="E2" s="968"/>
      <c r="F2" s="968"/>
      <c r="G2" s="968"/>
      <c r="H2" s="126"/>
      <c r="I2" s="126"/>
      <c r="J2" s="126"/>
      <c r="K2" s="126"/>
      <c r="L2" s="126"/>
      <c r="M2" s="126"/>
      <c r="N2" s="126"/>
      <c r="O2" s="126"/>
      <c r="P2" s="126"/>
      <c r="Q2" s="126"/>
      <c r="R2" s="126"/>
      <c r="S2" s="126"/>
      <c r="T2" s="126"/>
      <c r="U2" s="126"/>
      <c r="V2" s="126"/>
      <c r="W2" s="126"/>
      <c r="X2" s="126"/>
      <c r="Y2" s="126"/>
      <c r="AA2" s="124" t="s">
        <v>243</v>
      </c>
      <c r="AB2" s="248">
        <v>1</v>
      </c>
      <c r="AC2" s="149"/>
    </row>
    <row r="3" spans="2:29" ht="12" customHeight="1">
      <c r="B3" s="127"/>
      <c r="C3" s="127"/>
      <c r="D3" s="127"/>
      <c r="E3" s="127"/>
      <c r="F3" s="126"/>
      <c r="G3" s="126"/>
      <c r="H3" s="126"/>
      <c r="I3" s="126"/>
      <c r="J3" s="126"/>
      <c r="K3" s="126"/>
      <c r="L3" s="126"/>
      <c r="M3" s="126"/>
      <c r="N3" s="126"/>
      <c r="O3" s="126"/>
      <c r="P3" s="126"/>
      <c r="Q3" s="126"/>
      <c r="R3" s="126"/>
      <c r="S3" s="126"/>
      <c r="T3" s="126"/>
      <c r="U3" s="126"/>
      <c r="V3" s="126"/>
      <c r="W3" s="126"/>
      <c r="X3" s="126"/>
      <c r="Y3" s="126"/>
      <c r="AB3" s="248" t="s">
        <v>378</v>
      </c>
      <c r="AC3" s="149"/>
    </row>
    <row r="4" spans="2:29" ht="20.100000000000001" customHeight="1">
      <c r="B4" s="969" t="s">
        <v>244</v>
      </c>
      <c r="C4" s="969"/>
      <c r="D4" s="969"/>
      <c r="E4" s="969"/>
      <c r="F4" s="969"/>
      <c r="G4" s="969"/>
      <c r="H4" s="126"/>
      <c r="I4" s="126"/>
      <c r="J4" s="126"/>
      <c r="K4" s="126"/>
      <c r="L4" s="126"/>
      <c r="M4" s="126"/>
      <c r="N4" s="126"/>
      <c r="O4" s="126"/>
      <c r="P4" s="126"/>
      <c r="Q4" s="126"/>
      <c r="R4" s="126"/>
      <c r="S4" s="126"/>
      <c r="T4" s="126"/>
      <c r="U4" s="126"/>
      <c r="V4" s="126"/>
      <c r="W4" s="126"/>
      <c r="X4" s="126"/>
      <c r="Y4" s="126"/>
      <c r="AB4" s="248"/>
      <c r="AC4" s="149"/>
    </row>
    <row r="5" spans="2:29" ht="12" customHeight="1">
      <c r="B5" s="128"/>
      <c r="C5" s="128"/>
      <c r="F5" s="126"/>
      <c r="G5" s="126"/>
      <c r="H5" s="126"/>
      <c r="I5" s="126"/>
      <c r="J5" s="126"/>
      <c r="K5" s="126"/>
      <c r="L5" s="126"/>
      <c r="M5" s="126"/>
      <c r="N5" s="126"/>
      <c r="O5" s="126"/>
      <c r="P5" s="126"/>
      <c r="Q5" s="126"/>
      <c r="R5" s="126"/>
      <c r="S5" s="126"/>
      <c r="T5" s="126"/>
      <c r="U5" s="126"/>
      <c r="V5" s="126"/>
      <c r="W5" s="126"/>
      <c r="X5" s="126"/>
      <c r="Y5" s="126"/>
      <c r="AA5" s="149"/>
      <c r="AB5" s="149"/>
      <c r="AC5" s="149"/>
    </row>
    <row r="6" spans="2:29" s="129" customFormat="1" ht="43.5" customHeight="1">
      <c r="B6" s="130" t="s">
        <v>245</v>
      </c>
      <c r="C6" s="131"/>
      <c r="D6" s="970" t="s">
        <v>243</v>
      </c>
      <c r="E6" s="970"/>
      <c r="F6" s="970"/>
      <c r="G6" s="970"/>
      <c r="H6" s="132"/>
      <c r="I6" s="132"/>
      <c r="J6" s="132"/>
      <c r="K6" s="132"/>
      <c r="L6" s="132"/>
      <c r="M6" s="132"/>
      <c r="N6" s="132"/>
      <c r="O6" s="132"/>
      <c r="P6" s="132"/>
      <c r="Q6" s="132"/>
      <c r="R6" s="132"/>
      <c r="S6" s="132"/>
      <c r="U6" s="132"/>
      <c r="V6" s="132"/>
      <c r="W6" s="132"/>
      <c r="X6" s="132"/>
      <c r="Y6" s="132"/>
      <c r="AA6" s="150">
        <f>IF(D6= "Sole Bidder", 0, D7)</f>
        <v>0</v>
      </c>
      <c r="AB6" s="148"/>
      <c r="AC6" s="148"/>
    </row>
    <row r="7" spans="2:29" ht="50.1" customHeight="1">
      <c r="B7" s="130" t="str">
        <f>IF(D6= "JV (Joint Venture)", "Total Nos. of  Partners in the JV [excluding the Lead Partner]", "")</f>
        <v/>
      </c>
      <c r="C7" s="133"/>
      <c r="D7" s="971" t="s">
        <v>378</v>
      </c>
      <c r="E7" s="972"/>
      <c r="F7" s="972"/>
      <c r="G7" s="973"/>
      <c r="AA7" s="149"/>
      <c r="AB7" s="149"/>
      <c r="AC7" s="149"/>
    </row>
    <row r="8" spans="2:29" ht="19.5" customHeight="1">
      <c r="B8" s="135"/>
      <c r="C8" s="135"/>
      <c r="D8" s="132"/>
      <c r="L8" s="134">
        <f>IF(AND(D6="JV (Joint Venture)",D7=1),1,0)</f>
        <v>0</v>
      </c>
    </row>
    <row r="9" spans="2:29" ht="20.100000000000001" customHeight="1">
      <c r="B9" s="136" t="str">
        <f>IF(D6= "Sole Bidder", "Name of Sole Bidder", "Name of Lead Partner")</f>
        <v>Name of Sole Bidder</v>
      </c>
      <c r="C9" s="137"/>
      <c r="D9" s="974"/>
      <c r="E9" s="975"/>
      <c r="F9" s="975"/>
      <c r="G9" s="976"/>
    </row>
    <row r="10" spans="2:29" ht="20.100000000000001" customHeight="1">
      <c r="B10" s="138" t="str">
        <f>IF(D6= "Sole Bidder", "Address of Sole Bidder", "Address of Lead Partner")</f>
        <v>Address of Sole Bidder</v>
      </c>
      <c r="C10" s="139"/>
      <c r="D10" s="974"/>
      <c r="E10" s="975"/>
      <c r="F10" s="975"/>
      <c r="G10" s="976"/>
    </row>
    <row r="11" spans="2:29" ht="20.100000000000001" customHeight="1">
      <c r="B11" s="140"/>
      <c r="C11" s="141"/>
      <c r="D11" s="974"/>
      <c r="E11" s="975"/>
      <c r="F11" s="975"/>
      <c r="G11" s="976"/>
    </row>
    <row r="12" spans="2:29" ht="20.100000000000001" customHeight="1">
      <c r="B12" s="142"/>
      <c r="C12" s="143"/>
      <c r="D12" s="974"/>
      <c r="E12" s="975"/>
      <c r="F12" s="975"/>
      <c r="G12" s="976"/>
    </row>
    <row r="13" spans="2:29" ht="20.100000000000001" customHeight="1"/>
    <row r="14" spans="2:29" ht="20.100000000000001" customHeight="1">
      <c r="B14" s="136" t="str">
        <f>IF(D7=1, "Name of other Partner","Name of other Partner - 1")</f>
        <v>Name of other Partner - 1</v>
      </c>
      <c r="C14" s="137"/>
      <c r="D14" s="974"/>
      <c r="E14" s="975"/>
      <c r="F14" s="975"/>
      <c r="G14" s="976"/>
    </row>
    <row r="15" spans="2:29" ht="20.100000000000001" customHeight="1">
      <c r="B15" s="138" t="str">
        <f>IF(D7=1, "Address of other Partner","Address of other Partner - 1")</f>
        <v>Address of other Partner - 1</v>
      </c>
      <c r="C15" s="139"/>
      <c r="D15" s="974"/>
      <c r="E15" s="975"/>
      <c r="F15" s="975"/>
      <c r="G15" s="976"/>
    </row>
    <row r="16" spans="2:29" ht="20.100000000000001" customHeight="1">
      <c r="B16" s="140"/>
      <c r="C16" s="141"/>
      <c r="D16" s="974"/>
      <c r="E16" s="975"/>
      <c r="F16" s="975"/>
      <c r="G16" s="976"/>
    </row>
    <row r="17" spans="2:25" ht="20.100000000000001" customHeight="1">
      <c r="B17" s="142"/>
      <c r="C17" s="143"/>
      <c r="D17" s="974"/>
      <c r="E17" s="975"/>
      <c r="F17" s="975"/>
      <c r="G17" s="976"/>
    </row>
    <row r="18" spans="2:25" ht="20.100000000000001" customHeight="1"/>
    <row r="19" spans="2:25" ht="20.100000000000001" customHeight="1">
      <c r="B19" s="136" t="s">
        <v>379</v>
      </c>
      <c r="C19" s="137"/>
      <c r="D19" s="974"/>
      <c r="E19" s="975"/>
      <c r="F19" s="975"/>
      <c r="G19" s="976"/>
    </row>
    <row r="20" spans="2:25" ht="20.100000000000001" customHeight="1">
      <c r="B20" s="138" t="s">
        <v>380</v>
      </c>
      <c r="C20" s="139"/>
      <c r="D20" s="974"/>
      <c r="E20" s="975"/>
      <c r="F20" s="975"/>
      <c r="G20" s="976"/>
    </row>
    <row r="21" spans="2:25" ht="20.100000000000001" customHeight="1">
      <c r="B21" s="140"/>
      <c r="C21" s="141"/>
      <c r="D21" s="974"/>
      <c r="E21" s="975"/>
      <c r="F21" s="975"/>
      <c r="G21" s="976"/>
    </row>
    <row r="22" spans="2:25" ht="20.100000000000001" customHeight="1">
      <c r="B22" s="142"/>
      <c r="C22" s="143"/>
      <c r="D22" s="974"/>
      <c r="E22" s="975"/>
      <c r="F22" s="975"/>
      <c r="G22" s="976"/>
    </row>
    <row r="23" spans="2:25" ht="20.100000000000001" customHeight="1"/>
    <row r="24" spans="2:25" ht="21" customHeight="1">
      <c r="B24" s="144" t="s">
        <v>246</v>
      </c>
      <c r="C24" s="145"/>
      <c r="D24" s="974"/>
      <c r="E24" s="975"/>
      <c r="F24" s="975"/>
      <c r="G24" s="976"/>
    </row>
    <row r="25" spans="2:25" ht="21" customHeight="1">
      <c r="B25" s="144" t="s">
        <v>247</v>
      </c>
      <c r="C25" s="145"/>
      <c r="D25" s="974"/>
      <c r="E25" s="975"/>
      <c r="F25" s="975"/>
      <c r="G25" s="976"/>
    </row>
    <row r="26" spans="2:25" ht="21" customHeight="1">
      <c r="B26" s="146"/>
      <c r="C26" s="146"/>
      <c r="D26" s="146"/>
    </row>
    <row r="27" spans="2:25" s="129" customFormat="1" ht="21" customHeight="1">
      <c r="B27" s="144" t="s">
        <v>248</v>
      </c>
      <c r="C27" s="145"/>
      <c r="D27" s="244"/>
      <c r="E27" s="245"/>
      <c r="F27" s="245"/>
      <c r="G27" s="246" t="str">
        <f>IF(D27&gt;H27, "Invalid Date !", "")</f>
        <v/>
      </c>
      <c r="H27" s="247">
        <f>IF(E27="Feb",29,IF(OR(E27="Apr", E27="Jun", E27="Sep", E27="Nov"),30,31))</f>
        <v>31</v>
      </c>
      <c r="I27" s="126"/>
      <c r="J27" s="126"/>
      <c r="K27" s="126"/>
      <c r="L27" s="126"/>
      <c r="M27" s="126"/>
      <c r="N27" s="126"/>
      <c r="O27" s="126"/>
      <c r="P27" s="126"/>
      <c r="Q27" s="126"/>
      <c r="R27" s="126"/>
      <c r="S27" s="126"/>
      <c r="T27" s="126"/>
      <c r="U27" s="126"/>
      <c r="V27" s="126"/>
      <c r="W27" s="126"/>
      <c r="X27" s="126"/>
      <c r="Y27" s="126"/>
    </row>
    <row r="28" spans="2:25" ht="21" customHeight="1">
      <c r="B28" s="144" t="s">
        <v>249</v>
      </c>
      <c r="C28" s="145"/>
      <c r="D28" s="974"/>
      <c r="E28" s="975"/>
      <c r="F28" s="975"/>
      <c r="G28" s="976"/>
    </row>
    <row r="29" spans="2:25">
      <c r="E29" s="134"/>
    </row>
  </sheetData>
  <sheetProtection algorithmName="SHA-512" hashValue="Pn9DHD5j7AaqidYEXg3LeJTWVoge5sb9ZopN6ItAuKe7g979x//maGSghXgzistK7n5JpC4tAMd/YyKFTUzoKQ==" saltValue="gErLVNHGG9SteqOBUI7kLQ==" spinCount="100000" sheet="1" objects="1" scenarios="1" formatCells="0" formatColumns="0" formatRows="0" selectLockedCells="1" sort="0"/>
  <customSheetViews>
    <customSheetView guid="{93F2FEDA-AB07-4652-9895-BE34975CD6CE}" scale="160" showPageBreaks="1" showGridLines="0" fitToPage="1" printArea="1" hiddenColumns="1" view="pageBreakPreview" topLeftCell="A25">
      <selection activeCell="D6" sqref="D6:G6"/>
      <pageMargins left="0.75" right="0.75" top="0.69" bottom="0.7" header="0.4" footer="0.37"/>
      <pageSetup paperSize="9" scale="97" orientation="portrait" r:id="rId1"/>
      <headerFooter alignWithMargins="0"/>
    </customSheetView>
    <customSheetView guid="{D4DE57C7-E521-4428-80BD-545B19793C78}" scale="160" showPageBreaks="1" showGridLines="0" fitToPage="1" printArea="1" hiddenColumns="1" view="pageBreakPreview">
      <selection activeCell="D6" sqref="D6:G6"/>
      <pageMargins left="0.75" right="0.75" top="0.69" bottom="0.7" header="0.4" footer="0.37"/>
      <pageSetup paperSize="9" scale="97" orientation="portrait" r:id="rId2"/>
      <headerFooter alignWithMargins="0"/>
    </customSheetView>
    <customSheetView guid="{427AF4ED-2BDF-478F-9F0A-595838FA0EC8}" scale="90" showPageBreaks="1" showGridLines="0" fitToPage="1" printArea="1" hiddenColumns="1" view="pageBreakPreview">
      <selection activeCell="D17" sqref="D17:G17"/>
      <pageMargins left="0.75" right="0.75" top="0.69" bottom="0.7" header="0.4" footer="0.37"/>
      <pageSetup paperSize="9" scale="96" orientation="portrait" r:id="rId3"/>
      <headerFooter alignWithMargins="0"/>
    </customSheetView>
    <customSheetView guid="{EF8F60CB-82F3-477F-A7D3-94F4C70843DC}" scale="90" showPageBreaks="1" showGridLines="0" fitToPage="1" printArea="1" hiddenColumns="1" view="pageBreakPreview" topLeftCell="A7">
      <selection activeCell="D28" sqref="D28:G28"/>
      <pageMargins left="0.75" right="0.75" top="0.69" bottom="0.7" header="0.4" footer="0.37"/>
      <pageSetup paperSize="9" scale="97" orientation="portrait" r:id="rId4"/>
      <headerFooter alignWithMargins="0"/>
    </customSheetView>
    <customSheetView guid="{9658319F-66FC-48F8-AB8A-302F6F77BA10}" scale="90" showPageBreaks="1" showGridLines="0" fitToPage="1" printArea="1" hiddenColumns="1" view="pageBreakPreview">
      <selection activeCell="D7" sqref="D7:G7"/>
      <pageMargins left="0.75" right="0.75" top="0.69" bottom="0.7" header="0.4" footer="0.37"/>
      <pageSetup paperSize="9" scale="97" orientation="portrait" r:id="rId5"/>
      <headerFooter alignWithMargins="0"/>
    </customSheetView>
    <customSheetView guid="{D4A148BB-8D25-43B9-8797-A9D3AE767B49}" showGridLines="0" fitToPage="1" hiddenColumns="1">
      <selection activeCell="D16" sqref="D16:G16"/>
      <pageMargins left="0.75" right="0.75" top="0.69" bottom="0.7" header="0.4" footer="0.37"/>
      <pageSetup paperSize="9" scale="97" orientation="portrait" r:id="rId6"/>
      <headerFooter alignWithMargins="0"/>
    </customSheetView>
    <customSheetView guid="{714760DF-5EB1-4543-9C04-C1A23AAE4384}" showGridLines="0" fitToPage="1" hiddenColumns="1" topLeftCell="A10">
      <selection activeCell="D6" sqref="D6:G6"/>
      <pageMargins left="0.75" right="0.75" top="0.69" bottom="0.7" header="0.4" footer="0.37"/>
      <pageSetup paperSize="9" scale="97" orientation="portrait" r:id="rId7"/>
      <headerFooter alignWithMargins="0"/>
    </customSheetView>
    <customSheetView guid="{BE0CEA4D-1A4E-4C32-BF92-B8DA3D3423E5}" showGridLines="0" fitToPage="1" hiddenColumns="1" topLeftCell="A19">
      <selection activeCell="D7" sqref="D7:G7"/>
      <pageMargins left="0.75" right="0.75" top="0.69" bottom="0.7" header="0.4" footer="0.37"/>
      <pageSetup paperSize="9" scale="97" orientation="portrait" r:id="rId8"/>
      <headerFooter alignWithMargins="0"/>
    </customSheetView>
    <customSheetView guid="{3DA0B320-DAF7-4F4A-921A-9FCFD188E8C7}" showGridLines="0" fitToPage="1" hiddenColumns="1">
      <selection activeCell="D6" sqref="D6:G6"/>
      <pageMargins left="0.75" right="0.75" top="0.69" bottom="0.7" header="0.4" footer="0.37"/>
      <pageSetup paperSize="9" scale="97" orientation="portrait" r:id="rId9"/>
      <headerFooter alignWithMargins="0"/>
    </customSheetView>
    <customSheetView guid="{8C0E2163-61BB-48DF-AFAF-5E75147ED450}" showGridLines="0" fitToPage="1" hiddenColumns="1" topLeftCell="A6">
      <selection activeCell="D6" sqref="D6:G6"/>
      <pageMargins left="0.75" right="0.75" top="0.69" bottom="0.7" header="0.4" footer="0.37"/>
      <pageSetup paperSize="9" scale="97" orientation="portrait" r:id="rId10"/>
      <headerFooter alignWithMargins="0"/>
    </customSheetView>
    <customSheetView guid="{FD7F7BE1-8CB1-460B-98AB-D33E15FD14E6}" showGridLines="0" fitToPage="1" printArea="1" hiddenColumns="1">
      <selection activeCell="D6" sqref="D6:G6"/>
      <pageMargins left="0.75" right="0.75" top="0.69" bottom="0.7" header="0.4" footer="0.37"/>
      <pageSetup paperSize="9" scale="97" orientation="portrait" r:id="rId11"/>
      <headerFooter alignWithMargins="0"/>
    </customSheetView>
    <customSheetView guid="{1F4837C2-36FF-4422-95DC-EAAD1B4FAC2F}" showGridLines="0" fitToPage="1" hiddenColumns="1" topLeftCell="A19">
      <selection activeCell="F27" sqref="F27"/>
      <pageMargins left="0.75" right="0.75" top="0.69" bottom="0.7" header="0.4" footer="0.37"/>
      <pageSetup paperSize="9" scale="97" orientation="portrait" r:id="rId12"/>
      <headerFooter alignWithMargins="0"/>
    </customSheetView>
    <customSheetView guid="{27A45B7A-04F2-4516-B80B-5ED0825D4ED3}" showGridLines="0" fitToPage="1" printArea="1" hiddenColumns="1" topLeftCell="A6">
      <selection activeCell="D6" sqref="D6:G6"/>
      <pageMargins left="0.75" right="0.75" top="0.69" bottom="0.7" header="0.4" footer="0.37"/>
      <pageSetup paperSize="9" orientation="portrait" r:id="rId13"/>
      <headerFooter alignWithMargins="0"/>
    </customSheetView>
    <customSheetView guid="{14D7F02E-BCCA-4517-ABC7-537FF4AEB67A}" showGridLines="0">
      <selection activeCell="D10" sqref="D10:G10"/>
      <pageMargins left="0.75" right="0.75" top="0.69" bottom="0.7" header="0.4" footer="0.37"/>
      <pageSetup orientation="portrait" r:id="rId14"/>
      <headerFooter alignWithMargins="0"/>
    </customSheetView>
    <customSheetView guid="{01ACF2E1-8E61-4459-ABC1-B6C183DEED61}" showGridLines="0" showRuler="0">
      <selection activeCell="D28" sqref="D28"/>
      <pageMargins left="0.75" right="0.75" top="0.69" bottom="0.7" header="0.4" footer="0.37"/>
      <pageSetup orientation="portrait" r:id="rId15"/>
      <headerFooter alignWithMargins="0"/>
    </customSheetView>
    <customSheetView guid="{4F65FF32-EC61-4022-A399-2986D7B6B8B3}" showGridLines="0" showRuler="0">
      <selection activeCell="D6" sqref="D6"/>
      <pageMargins left="0.75" right="0.75" top="0.69" bottom="0.7" header="0.4" footer="0.37"/>
      <pageSetup orientation="portrait" r:id="rId16"/>
      <headerFooter alignWithMargins="0"/>
    </customSheetView>
    <customSheetView guid="{091A6405-72DB-46E0-B81A-EC53A5C58396}" showGridLines="0" topLeftCell="A16">
      <selection activeCell="D7" sqref="D7:G7"/>
      <pageMargins left="0.75" right="0.75" top="0.69" bottom="0.7" header="0.4" footer="0.37"/>
      <pageSetup orientation="portrait" r:id="rId17"/>
      <headerFooter alignWithMargins="0"/>
    </customSheetView>
    <customSheetView guid="{EEE4E2D7-4BFE-4C24-8B93-9FD441A50336}" showGridLines="0" fitToPage="1" hiddenColumns="1" topLeftCell="A13">
      <selection activeCell="D28" sqref="D28:G28"/>
      <pageMargins left="0.75" right="0.75" top="0.69" bottom="0.7" header="0.4" footer="0.37"/>
      <pageSetup paperSize="9" orientation="portrait" r:id="rId18"/>
      <headerFooter alignWithMargins="0"/>
    </customSheetView>
    <customSheetView guid="{E2E57CA5-082B-4C11-AB34-2A298199576B}" showGridLines="0" fitToPage="1" hiddenColumns="1">
      <selection activeCell="D6" sqref="D6:G6"/>
      <pageMargins left="0.75" right="0.75" top="0.69" bottom="0.7" header="0.4" footer="0.37"/>
      <pageSetup paperSize="9" scale="96" orientation="portrait" r:id="rId19"/>
      <headerFooter alignWithMargins="0"/>
    </customSheetView>
    <customSheetView guid="{E8B8E0BD-9CB3-4C7D-9BC6-088FDFCB0B45}" showGridLines="0" fitToPage="1" hiddenColumns="1">
      <selection activeCell="D7" sqref="D7:G7"/>
      <pageMargins left="0.75" right="0.75" top="0.69" bottom="0.7" header="0.4" footer="0.37"/>
      <pageSetup paperSize="9" scale="97" orientation="portrait" r:id="rId20"/>
      <headerFooter alignWithMargins="0"/>
    </customSheetView>
    <customSheetView guid="{CB39F8EE-FAD8-4C4E-B5E9-5EC27AC08528}" showGridLines="0" fitToPage="1" hiddenColumns="1">
      <selection activeCell="D6" sqref="D6:G6"/>
      <pageMargins left="0.75" right="0.75" top="0.69" bottom="0.7" header="0.4" footer="0.37"/>
      <pageSetup paperSize="9" scale="97" orientation="portrait" r:id="rId21"/>
      <headerFooter alignWithMargins="0"/>
    </customSheetView>
    <customSheetView guid="{97B2ED79-AE3F-4DF3-959D-96AE4A0B76A0}" scale="90" showPageBreaks="1" showGridLines="0" fitToPage="1" printArea="1" hiddenColumns="1" view="pageBreakPreview">
      <selection activeCell="F27" sqref="F27"/>
      <pageMargins left="0.75" right="0.75" top="0.69" bottom="0.7" header="0.4" footer="0.37"/>
      <pageSetup paperSize="9" scale="97" orientation="portrait" r:id="rId22"/>
      <headerFooter alignWithMargins="0"/>
    </customSheetView>
    <customSheetView guid="{2D068FA3-47E3-4516-81A6-894AA90F7864}" scale="90" showPageBreaks="1" showGridLines="0" fitToPage="1" printArea="1" hiddenColumns="1" view="pageBreakPreview" topLeftCell="A7">
      <selection activeCell="D28" sqref="D28:G28"/>
      <pageMargins left="0.75" right="0.75" top="0.69" bottom="0.7" header="0.4" footer="0.37"/>
      <pageSetup paperSize="9" scale="97" orientation="portrait" r:id="rId23"/>
      <headerFooter alignWithMargins="0"/>
    </customSheetView>
    <customSheetView guid="{25F14B1D-FADD-4C44-AA48-5D402D65337D}" scale="90" showPageBreaks="1" showGridLines="0" fitToPage="1" printArea="1" hiddenColumns="1" view="pageBreakPreview" topLeftCell="A8">
      <selection activeCell="D27" sqref="D27"/>
      <pageMargins left="0.75" right="0.75" top="0.69" bottom="0.7" header="0.4" footer="0.37"/>
      <pageSetup paperSize="9" scale="97" orientation="portrait" r:id="rId24"/>
      <headerFooter alignWithMargins="0"/>
    </customSheetView>
    <customSheetView guid="{FC366365-2136-48B2-A9F6-DEB708B66B93}" scale="90" showPageBreaks="1" showGridLines="0" fitToPage="1" printArea="1" hiddenColumns="1" view="pageBreakPreview">
      <selection activeCell="D17" sqref="D17:G17"/>
      <pageMargins left="0.75" right="0.75" top="0.69" bottom="0.7" header="0.4" footer="0.37"/>
      <pageSetup paperSize="9" scale="97" orientation="portrait" r:id="rId25"/>
      <headerFooter alignWithMargins="0"/>
    </customSheetView>
    <customSheetView guid="{FCAAE906-744B-4580-8002-466CC408DAC9}" scale="160" showPageBreaks="1" showGridLines="0" fitToPage="1" printArea="1" hiddenColumns="1" view="pageBreakPreview" topLeftCell="A25">
      <selection activeCell="D6" sqref="D6:G6"/>
      <pageMargins left="0.75" right="0.75" top="0.69" bottom="0.7" header="0.4" footer="0.37"/>
      <pageSetup paperSize="9" scale="97" orientation="portrait" r:id="rId26"/>
      <headerFooter alignWithMargins="0"/>
    </customSheetView>
  </customSheetViews>
  <mergeCells count="20">
    <mergeCell ref="D28:G28"/>
    <mergeCell ref="D9:G9"/>
    <mergeCell ref="D10:G10"/>
    <mergeCell ref="D11:G11"/>
    <mergeCell ref="D12:G12"/>
    <mergeCell ref="D17:G17"/>
    <mergeCell ref="D21:G21"/>
    <mergeCell ref="D22:G22"/>
    <mergeCell ref="D14:G14"/>
    <mergeCell ref="D15:G15"/>
    <mergeCell ref="D24:G24"/>
    <mergeCell ref="D25:G25"/>
    <mergeCell ref="D16:G16"/>
    <mergeCell ref="D19:G19"/>
    <mergeCell ref="D20:G20"/>
    <mergeCell ref="B1:G1"/>
    <mergeCell ref="B2:G2"/>
    <mergeCell ref="B4:G4"/>
    <mergeCell ref="D6:G6"/>
    <mergeCell ref="D7:G7"/>
  </mergeCells>
  <phoneticPr fontId="34" type="noConversion"/>
  <conditionalFormatting sqref="B14:C17">
    <cfRule type="expression" dxfId="44" priority="4" stopIfTrue="1">
      <formula>$AA$6&lt;1</formula>
    </cfRule>
  </conditionalFormatting>
  <conditionalFormatting sqref="B19:C22">
    <cfRule type="expression" dxfId="43" priority="3" stopIfTrue="1">
      <formula>$AA$6&lt;2</formula>
    </cfRule>
  </conditionalFormatting>
  <conditionalFormatting sqref="B7:G7">
    <cfRule type="expression" dxfId="42" priority="6" stopIfTrue="1">
      <formula>$D$6="Sole Bidder"</formula>
    </cfRule>
  </conditionalFormatting>
  <conditionalFormatting sqref="D8">
    <cfRule type="expression" dxfId="41" priority="5" stopIfTrue="1">
      <formula>$AA$6=0</formula>
    </cfRule>
  </conditionalFormatting>
  <conditionalFormatting sqref="D14:G22">
    <cfRule type="expression" dxfId="40" priority="2" stopIfTrue="1">
      <formula>$D$6="Sole Bidder"</formula>
    </cfRule>
  </conditionalFormatting>
  <conditionalFormatting sqref="D19:G22">
    <cfRule type="expression" dxfId="39" priority="1" stopIfTrue="1">
      <formula>$L$8=1</formula>
    </cfRule>
  </conditionalFormatting>
  <dataValidations count="5">
    <dataValidation type="list" allowBlank="1" showInputMessage="1" showErrorMessage="1" sqref="D7:G7" xr:uid="{00000000-0002-0000-0300-000001000000}">
      <formula1>$AB$2:$AB$3</formula1>
    </dataValidation>
    <dataValidation type="list" allowBlank="1" showInputMessage="1" showErrorMessage="1" sqref="D27" xr:uid="{00000000-0002-0000-0300-000002000000}">
      <formula1>"1,2,3,4,5,6,7,8,9,10,11,12,13,14,15,16,17,18,19,20,21,22,23,24,25,26,27,28,29,30,31"</formula1>
    </dataValidation>
    <dataValidation type="list" allowBlank="1" showInputMessage="1" showErrorMessage="1" sqref="E27" xr:uid="{00000000-0002-0000-0300-000003000000}">
      <formula1>"Jan,Feb,Mar,Apr,May,Jun,Jul,Aug,Sep,Oct,Nov,Dec"</formula1>
    </dataValidation>
    <dataValidation type="list" allowBlank="1" showInputMessage="1" showErrorMessage="1" sqref="F27" xr:uid="{EF0C8EEE-0B61-431A-AB10-5CDA943DAE23}">
      <formula1>"2024"</formula1>
    </dataValidation>
    <dataValidation type="list" allowBlank="1" showInputMessage="1" showErrorMessage="1" sqref="D6:G6" xr:uid="{CCE71B5E-027E-448A-A093-F9D1D8692892}">
      <formula1>$AA$2</formula1>
    </dataValidation>
  </dataValidations>
  <pageMargins left="0.75" right="0.75" top="0.69" bottom="0.7" header="0.4" footer="0.37"/>
  <pageSetup paperSize="9" scale="97" orientation="portrait" r:id="rId27"/>
  <headerFooter alignWithMargins="0"/>
  <drawing r:id="rId2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indexed="12"/>
    <pageSetUpPr fitToPage="1"/>
  </sheetPr>
  <dimension ref="A1:AZ381"/>
  <sheetViews>
    <sheetView view="pageBreakPreview" topLeftCell="A258" zoomScale="70" zoomScaleSheetLayoutView="70" workbookViewId="0">
      <selection activeCell="I20" sqref="I20"/>
    </sheetView>
  </sheetViews>
  <sheetFormatPr defaultColWidth="9" defaultRowHeight="16.5"/>
  <cols>
    <col min="1" max="1" width="11.125" style="651" customWidth="1"/>
    <col min="2" max="2" width="14.125" style="651" customWidth="1"/>
    <col min="3" max="3" width="9.25" style="651" hidden="1" customWidth="1"/>
    <col min="4" max="4" width="11.125" style="651" hidden="1" customWidth="1"/>
    <col min="5" max="5" width="11.375" style="651" hidden="1" customWidth="1"/>
    <col min="6" max="6" width="20.5" style="651" hidden="1" customWidth="1"/>
    <col min="7" max="7" width="13.25" style="651" hidden="1" customWidth="1"/>
    <col min="8" max="8" width="20.875" style="218" customWidth="1"/>
    <col min="9" max="9" width="26.25" style="651" customWidth="1"/>
    <col min="10" max="10" width="19.125" style="783" customWidth="1"/>
    <col min="11" max="11" width="23.625" style="651" customWidth="1"/>
    <col min="12" max="12" width="125.75" style="224" customWidth="1"/>
    <col min="13" max="13" width="7.625" style="651" customWidth="1"/>
    <col min="14" max="14" width="15.875" style="668" bestFit="1" customWidth="1"/>
    <col min="15" max="15" width="43.75" style="217" hidden="1" customWidth="1"/>
    <col min="16" max="16" width="10.25" style="217" bestFit="1" customWidth="1"/>
    <col min="17" max="17" width="21.5" style="217" bestFit="1" customWidth="1"/>
    <col min="18" max="18" width="18.875" style="217" hidden="1" customWidth="1"/>
    <col min="19" max="19" width="11.375" style="217" hidden="1" customWidth="1"/>
    <col min="20" max="20" width="10.125" style="649" hidden="1" customWidth="1"/>
    <col min="21" max="21" width="8.875" style="650" hidden="1" customWidth="1"/>
    <col min="22" max="23" width="6.5" style="650" hidden="1" customWidth="1"/>
    <col min="24" max="24" width="10.125" style="650" hidden="1" customWidth="1"/>
    <col min="25" max="25" width="9" style="217" hidden="1" customWidth="1"/>
    <col min="26" max="26" width="15.625" style="217" hidden="1" customWidth="1"/>
    <col min="27" max="27" width="11.125" style="217" hidden="1" customWidth="1"/>
    <col min="28" max="28" width="12.75" style="217" customWidth="1"/>
    <col min="29" max="29" width="20.5" style="651" customWidth="1"/>
    <col min="30" max="30" width="10.375" style="217" hidden="1" customWidth="1"/>
    <col min="31" max="31" width="17.75" style="217" hidden="1" customWidth="1"/>
    <col min="32" max="32" width="10.5" style="217" hidden="1" customWidth="1"/>
    <col min="33" max="33" width="12.375" style="217" hidden="1" customWidth="1"/>
    <col min="34" max="35" width="0" style="217" hidden="1" customWidth="1"/>
    <col min="36" max="36" width="10.875" style="217" hidden="1" customWidth="1"/>
    <col min="37" max="37" width="18.75" style="217" hidden="1" customWidth="1"/>
    <col min="38" max="38" width="0" style="217" hidden="1" customWidth="1"/>
    <col min="39" max="40" width="0" style="650" hidden="1" customWidth="1"/>
    <col min="41" max="52" width="9" style="650"/>
    <col min="53" max="16384" width="9" style="217"/>
  </cols>
  <sheetData>
    <row r="1" spans="1:52" ht="43.5" customHeight="1">
      <c r="A1" s="980" t="str">
        <f>Cover!B3</f>
        <v>Specification No.: NESH/CSM/PRANIT/G1/1500-1316/Pkg-H/NIT</v>
      </c>
      <c r="B1" s="980"/>
      <c r="C1" s="980"/>
      <c r="D1" s="980"/>
      <c r="E1" s="980"/>
      <c r="F1" s="980"/>
      <c r="G1" s="980"/>
      <c r="H1" s="980"/>
      <c r="I1" s="980"/>
      <c r="J1" s="980"/>
      <c r="K1" s="980"/>
      <c r="L1" s="980"/>
      <c r="M1" s="646"/>
      <c r="N1" s="647"/>
      <c r="O1" s="648"/>
      <c r="P1" s="648"/>
      <c r="Q1" s="648" t="s">
        <v>877</v>
      </c>
      <c r="R1" s="648" t="s">
        <v>359</v>
      </c>
      <c r="S1" s="649"/>
      <c r="AE1" s="652" t="s">
        <v>237</v>
      </c>
      <c r="AF1" s="653" t="e">
        <f>SUMIF(#REF!, "Direct",R33:R145)</f>
        <v>#REF!</v>
      </c>
      <c r="AK1" s="653" t="str">
        <f>'Names of Bidder'!D6</f>
        <v>Sole Bidder</v>
      </c>
      <c r="AL1" s="217" t="s">
        <v>238</v>
      </c>
    </row>
    <row r="2" spans="1:52" ht="5.45" hidden="1" customHeight="1">
      <c r="M2" s="654"/>
      <c r="N2" s="655"/>
      <c r="AB2" s="651"/>
      <c r="AE2" s="652" t="s">
        <v>239</v>
      </c>
      <c r="AF2" s="656" t="e">
        <f>#REF!-AF1</f>
        <v>#REF!</v>
      </c>
      <c r="AG2" s="657"/>
      <c r="AK2" s="653">
        <f>'Names of Bidder'!AA6</f>
        <v>0</v>
      </c>
    </row>
    <row r="3" spans="1:52" s="662" customFormat="1" ht="42" customHeight="1">
      <c r="A3" s="992" t="str">
        <f>Cover!$B$2</f>
        <v>PACKAGE-G :: Demolition &amp; Re-construction of Residential buildings at Misa substations in NER under O&amp;M Add Cap 2019-24.</v>
      </c>
      <c r="B3" s="992"/>
      <c r="C3" s="992"/>
      <c r="D3" s="992"/>
      <c r="E3" s="992"/>
      <c r="F3" s="992"/>
      <c r="G3" s="992"/>
      <c r="H3" s="992"/>
      <c r="I3" s="992"/>
      <c r="J3" s="992"/>
      <c r="K3" s="992"/>
      <c r="L3" s="992"/>
      <c r="M3" s="992"/>
      <c r="N3" s="992"/>
      <c r="O3" s="992"/>
      <c r="P3" s="992"/>
      <c r="Q3" s="992"/>
      <c r="R3" s="992"/>
      <c r="S3" s="659"/>
      <c r="T3" s="660"/>
      <c r="U3" s="661"/>
      <c r="V3" s="661"/>
      <c r="W3" s="661"/>
      <c r="X3" s="661"/>
      <c r="Z3" s="663"/>
      <c r="AA3" s="664"/>
      <c r="AB3" s="664"/>
      <c r="AC3" s="664"/>
      <c r="AE3" s="663"/>
      <c r="AH3" s="989"/>
      <c r="AI3" s="989"/>
      <c r="AM3" s="661"/>
      <c r="AN3" s="661"/>
      <c r="AO3" s="661"/>
      <c r="AP3" s="661"/>
      <c r="AQ3" s="661"/>
      <c r="AR3" s="661"/>
      <c r="AS3" s="661"/>
      <c r="AT3" s="661"/>
      <c r="AU3" s="661"/>
      <c r="AV3" s="661"/>
      <c r="AW3" s="661"/>
      <c r="AX3" s="661"/>
      <c r="AY3" s="661"/>
      <c r="AZ3" s="661"/>
    </row>
    <row r="4" spans="1:52" ht="36" customHeight="1">
      <c r="A4" s="984" t="s">
        <v>386</v>
      </c>
      <c r="B4" s="984"/>
      <c r="C4" s="984"/>
      <c r="D4" s="984"/>
      <c r="E4" s="984"/>
      <c r="F4" s="984"/>
      <c r="G4" s="984"/>
      <c r="H4" s="984"/>
      <c r="I4" s="984"/>
      <c r="J4" s="984"/>
      <c r="K4" s="984"/>
      <c r="L4" s="984"/>
      <c r="M4" s="984"/>
      <c r="N4" s="984"/>
      <c r="O4" s="984"/>
      <c r="P4" s="984"/>
      <c r="Q4" s="984"/>
      <c r="R4" s="984"/>
      <c r="S4" s="665"/>
      <c r="Z4" s="654"/>
      <c r="AA4" s="666"/>
      <c r="AB4" s="666"/>
      <c r="AC4" s="666"/>
      <c r="AE4" s="654"/>
      <c r="AF4" s="667"/>
      <c r="AG4" s="657"/>
    </row>
    <row r="5" spans="1:52">
      <c r="Z5" s="654"/>
      <c r="AA5" s="666"/>
      <c r="AB5" s="666"/>
      <c r="AC5" s="666"/>
      <c r="AE5" s="654"/>
    </row>
    <row r="6" spans="1:52">
      <c r="A6" s="981" t="str">
        <f>"Bidder’s Name and Address (" &amp; MID('Names of Bidder'!B9,9, 20) &amp; ") :"</f>
        <v>Bidder’s Name and Address (Sole Bidder) :</v>
      </c>
      <c r="B6" s="981"/>
      <c r="C6" s="981"/>
      <c r="D6" s="981"/>
      <c r="E6" s="981"/>
      <c r="F6" s="981"/>
      <c r="G6" s="981"/>
      <c r="H6" s="981"/>
      <c r="I6" s="981"/>
      <c r="J6" s="981"/>
      <c r="K6" s="981"/>
      <c r="L6" s="981"/>
      <c r="M6" s="669"/>
      <c r="N6" s="670"/>
      <c r="O6" s="217" t="s">
        <v>341</v>
      </c>
      <c r="Z6" s="654"/>
      <c r="AA6" s="666"/>
      <c r="AB6" s="666"/>
      <c r="AC6" s="666"/>
      <c r="AE6" s="654"/>
      <c r="AF6" s="667"/>
    </row>
    <row r="7" spans="1:52">
      <c r="A7" s="985" t="str">
        <f>IF('Names of Bidder'!D9="", "", IF('Names of Bidder'!D6= "JV (Joint Venture)", "JV of " &amp; AK8, ""))</f>
        <v/>
      </c>
      <c r="B7" s="985"/>
      <c r="C7" s="985"/>
      <c r="D7" s="985"/>
      <c r="E7" s="985"/>
      <c r="F7" s="985"/>
      <c r="G7" s="985"/>
      <c r="H7" s="985"/>
      <c r="I7" s="985"/>
      <c r="J7" s="985"/>
      <c r="K7" s="985"/>
      <c r="L7" s="985"/>
      <c r="M7" s="985"/>
      <c r="N7" s="985"/>
      <c r="O7" s="672" t="s">
        <v>745</v>
      </c>
      <c r="P7" s="672"/>
      <c r="Q7" s="672"/>
      <c r="Z7" s="673"/>
      <c r="AA7" s="674"/>
      <c r="AB7" s="674"/>
      <c r="AC7" s="674"/>
      <c r="AH7" s="990"/>
      <c r="AI7" s="990"/>
    </row>
    <row r="8" spans="1:52">
      <c r="A8" s="675" t="s">
        <v>389</v>
      </c>
      <c r="B8" s="675"/>
      <c r="C8" s="675"/>
      <c r="D8" s="675"/>
      <c r="E8" s="675"/>
      <c r="F8" s="982" t="str">
        <f>IF('Names of Bidder'!D9=0, "", 'Names of Bidder'!D9)</f>
        <v/>
      </c>
      <c r="G8" s="982"/>
      <c r="H8" s="982"/>
      <c r="I8" s="675"/>
      <c r="J8" s="804"/>
      <c r="K8" s="675"/>
      <c r="O8" s="672" t="s">
        <v>343</v>
      </c>
      <c r="P8" s="672"/>
      <c r="Q8" s="672"/>
      <c r="Z8" s="654"/>
      <c r="AA8" s="668"/>
      <c r="AB8" s="668"/>
      <c r="AC8" s="668"/>
      <c r="AK8" s="653" t="str">
        <f>IF('Names of Bidder'!D7=1,'Names of Bidder'!D9&amp;" &amp; "&amp;'Names of Bidder'!D14,IF('Names of Bidder'!D7="2 or More",'Names of Bidder'!D9&amp;" , "&amp;'Names of Bidder'!D14&amp;" &amp; "&amp;'Names of Bidder'!D19,""))</f>
        <v xml:space="preserve"> ,  &amp; </v>
      </c>
    </row>
    <row r="9" spans="1:52">
      <c r="A9" s="675" t="s">
        <v>352</v>
      </c>
      <c r="B9" s="675"/>
      <c r="C9" s="675"/>
      <c r="D9" s="675"/>
      <c r="E9" s="675"/>
      <c r="F9" s="982" t="str">
        <f>IF('Names of Bidder'!D10=0, "", 'Names of Bidder'!D10)</f>
        <v/>
      </c>
      <c r="G9" s="982"/>
      <c r="H9" s="982"/>
      <c r="I9" s="675"/>
      <c r="J9" s="804"/>
      <c r="K9" s="675"/>
      <c r="O9" s="672" t="s">
        <v>746</v>
      </c>
      <c r="P9" s="672"/>
      <c r="Q9" s="672"/>
      <c r="Z9" s="654"/>
      <c r="AA9" s="668"/>
      <c r="AB9" s="668"/>
      <c r="AC9" s="668"/>
    </row>
    <row r="10" spans="1:52">
      <c r="A10" s="676"/>
      <c r="B10" s="676"/>
      <c r="C10" s="676"/>
      <c r="D10" s="676"/>
      <c r="E10" s="676"/>
      <c r="F10" s="982" t="str">
        <f>IF('Names of Bidder'!D11=0, "", 'Names of Bidder'!D11)</f>
        <v/>
      </c>
      <c r="G10" s="982"/>
      <c r="H10" s="982"/>
      <c r="I10" s="676"/>
      <c r="J10" s="805"/>
      <c r="K10" s="676"/>
      <c r="O10" s="672" t="s">
        <v>747</v>
      </c>
      <c r="P10" s="672"/>
      <c r="Q10" s="672"/>
      <c r="Z10" s="673"/>
      <c r="AA10" s="677"/>
      <c r="AB10" s="666"/>
      <c r="AC10" s="678"/>
    </row>
    <row r="11" spans="1:52">
      <c r="A11" s="676"/>
      <c r="B11" s="676"/>
      <c r="C11" s="676"/>
      <c r="D11" s="676"/>
      <c r="E11" s="676"/>
      <c r="F11" s="982" t="str">
        <f>IF('Names of Bidder'!D12=0, "", 'Names of Bidder'!D12)</f>
        <v/>
      </c>
      <c r="G11" s="982"/>
      <c r="H11" s="982"/>
      <c r="I11" s="676"/>
      <c r="J11" s="805"/>
      <c r="K11" s="676"/>
      <c r="O11" s="672" t="s">
        <v>748</v>
      </c>
      <c r="P11" s="672"/>
      <c r="Q11" s="672"/>
      <c r="AH11" s="990"/>
      <c r="AI11" s="990"/>
    </row>
    <row r="12" spans="1:52" hidden="1">
      <c r="A12" s="676"/>
      <c r="B12" s="676"/>
      <c r="C12" s="676"/>
      <c r="D12" s="676"/>
      <c r="E12" s="676"/>
      <c r="F12" s="676"/>
      <c r="G12" s="676"/>
      <c r="H12" s="794"/>
      <c r="I12" s="676"/>
      <c r="J12" s="805"/>
      <c r="K12" s="676"/>
      <c r="L12" s="679"/>
      <c r="M12" s="680"/>
      <c r="N12" s="681"/>
      <c r="O12" s="669"/>
      <c r="P12" s="669"/>
      <c r="Q12" s="669"/>
      <c r="AJ12" s="682"/>
    </row>
    <row r="13" spans="1:52">
      <c r="A13" s="979" t="s">
        <v>446</v>
      </c>
      <c r="B13" s="979"/>
      <c r="C13" s="979"/>
      <c r="D13" s="979"/>
      <c r="E13" s="979"/>
      <c r="F13" s="979"/>
      <c r="G13" s="979"/>
      <c r="H13" s="979"/>
      <c r="I13" s="979"/>
      <c r="J13" s="979"/>
      <c r="K13" s="979"/>
      <c r="L13" s="979"/>
      <c r="M13" s="979"/>
      <c r="N13" s="979"/>
      <c r="O13" s="979"/>
      <c r="P13" s="979"/>
      <c r="Q13" s="979"/>
      <c r="R13" s="979"/>
      <c r="S13" s="671"/>
      <c r="T13" s="683"/>
      <c r="U13" s="684"/>
      <c r="V13" s="684"/>
      <c r="W13" s="684"/>
      <c r="X13" s="684"/>
      <c r="AB13" s="651"/>
      <c r="AF13" s="217" t="s">
        <v>360</v>
      </c>
      <c r="AJ13" s="682"/>
    </row>
    <row r="14" spans="1:52" hidden="1">
      <c r="L14" s="685"/>
      <c r="R14" s="649"/>
      <c r="S14" s="649"/>
      <c r="AA14" s="977"/>
      <c r="AB14" s="977"/>
      <c r="AD14" s="993"/>
      <c r="AE14" s="993"/>
      <c r="AF14" s="217" t="s">
        <v>59</v>
      </c>
      <c r="AH14" s="990"/>
      <c r="AI14" s="990"/>
    </row>
    <row r="15" spans="1:52" hidden="1">
      <c r="L15" s="685"/>
      <c r="V15" s="217"/>
      <c r="W15" s="217"/>
      <c r="AA15" s="685"/>
      <c r="AB15" s="685"/>
      <c r="AD15" s="685"/>
      <c r="AE15" s="685"/>
    </row>
    <row r="16" spans="1:52">
      <c r="B16" s="688"/>
      <c r="C16" s="688"/>
      <c r="D16" s="688"/>
      <c r="E16" s="688"/>
      <c r="F16" s="688"/>
      <c r="G16" s="688"/>
      <c r="H16" s="816"/>
      <c r="L16" s="689"/>
      <c r="N16" s="995" t="s">
        <v>257</v>
      </c>
      <c r="O16" s="995"/>
      <c r="P16" s="995"/>
      <c r="Q16" s="995"/>
      <c r="R16" s="995"/>
      <c r="V16" s="217"/>
      <c r="W16" s="217"/>
      <c r="AA16" s="687"/>
      <c r="AB16" s="687"/>
      <c r="AD16" s="687"/>
      <c r="AE16" s="687"/>
    </row>
    <row r="17" spans="1:52" s="695" customFormat="1" ht="145.5" customHeight="1">
      <c r="A17" s="690" t="s">
        <v>320</v>
      </c>
      <c r="B17" s="690" t="s">
        <v>870</v>
      </c>
      <c r="C17" s="690" t="s">
        <v>411</v>
      </c>
      <c r="D17" s="690" t="s">
        <v>412</v>
      </c>
      <c r="E17" s="690" t="s">
        <v>413</v>
      </c>
      <c r="F17" s="690" t="s">
        <v>414</v>
      </c>
      <c r="G17" s="690"/>
      <c r="H17" s="715" t="s">
        <v>417</v>
      </c>
      <c r="I17" s="817" t="s">
        <v>420</v>
      </c>
      <c r="J17" s="690" t="s">
        <v>416</v>
      </c>
      <c r="K17" s="690" t="s">
        <v>421</v>
      </c>
      <c r="L17" s="690" t="s">
        <v>415</v>
      </c>
      <c r="M17" s="691" t="s">
        <v>313</v>
      </c>
      <c r="N17" s="692" t="s">
        <v>418</v>
      </c>
      <c r="O17" s="690" t="s">
        <v>875</v>
      </c>
      <c r="P17" s="690" t="s">
        <v>396</v>
      </c>
      <c r="Q17" s="690" t="s">
        <v>397</v>
      </c>
      <c r="R17" s="690" t="s">
        <v>397</v>
      </c>
      <c r="S17" s="658"/>
      <c r="T17" s="693"/>
      <c r="U17" s="694"/>
      <c r="X17" s="694"/>
      <c r="AA17" s="693"/>
      <c r="AB17" s="693"/>
      <c r="AD17" s="693"/>
      <c r="AE17" s="693"/>
      <c r="AM17" s="694"/>
      <c r="AN17" s="694"/>
      <c r="AO17" s="694"/>
      <c r="AP17" s="694"/>
      <c r="AQ17" s="694"/>
      <c r="AR17" s="694"/>
      <c r="AS17" s="694"/>
      <c r="AT17" s="694"/>
      <c r="AU17" s="694"/>
      <c r="AV17" s="694"/>
      <c r="AW17" s="694"/>
      <c r="AX17" s="694"/>
      <c r="AY17" s="694"/>
      <c r="AZ17" s="694"/>
    </row>
    <row r="18" spans="1:52" s="698" customFormat="1" ht="15.75" hidden="1">
      <c r="A18" s="818">
        <v>1</v>
      </c>
      <c r="B18" s="819">
        <v>2</v>
      </c>
      <c r="C18" s="818">
        <v>3</v>
      </c>
      <c r="D18" s="818">
        <v>4</v>
      </c>
      <c r="E18" s="818">
        <v>5</v>
      </c>
      <c r="F18" s="818">
        <v>6</v>
      </c>
      <c r="G18" s="818">
        <v>7</v>
      </c>
      <c r="H18" s="820">
        <v>8</v>
      </c>
      <c r="I18" s="821">
        <v>9</v>
      </c>
      <c r="J18" s="822">
        <v>10</v>
      </c>
      <c r="K18" s="821">
        <v>11</v>
      </c>
      <c r="L18" s="818">
        <v>12</v>
      </c>
      <c r="M18" s="818">
        <v>13</v>
      </c>
      <c r="N18" s="818">
        <v>14</v>
      </c>
      <c r="O18" s="818">
        <v>15</v>
      </c>
      <c r="P18" s="818"/>
      <c r="Q18" s="818"/>
      <c r="R18" s="818" t="s">
        <v>419</v>
      </c>
      <c r="S18" s="696"/>
      <c r="T18" s="696"/>
      <c r="U18" s="697"/>
      <c r="X18" s="697"/>
      <c r="AA18" s="699"/>
      <c r="AB18" s="699"/>
      <c r="AC18" s="700"/>
      <c r="AD18" s="699"/>
      <c r="AE18" s="699"/>
      <c r="AM18" s="697"/>
      <c r="AN18" s="697"/>
      <c r="AO18" s="697"/>
      <c r="AP18" s="697"/>
      <c r="AQ18" s="697"/>
      <c r="AR18" s="697"/>
      <c r="AS18" s="697"/>
      <c r="AT18" s="697"/>
      <c r="AU18" s="697"/>
      <c r="AV18" s="697"/>
      <c r="AW18" s="697"/>
      <c r="AX18" s="697"/>
      <c r="AY18" s="697"/>
      <c r="AZ18" s="697"/>
    </row>
    <row r="19" spans="1:52" s="704" customFormat="1" ht="39" customHeight="1">
      <c r="A19" s="823" t="s">
        <v>837</v>
      </c>
      <c r="B19" s="824" t="s">
        <v>907</v>
      </c>
      <c r="C19" s="825"/>
      <c r="D19" s="825"/>
      <c r="E19" s="825"/>
      <c r="F19" s="825"/>
      <c r="G19" s="825"/>
      <c r="H19" s="826"/>
      <c r="I19" s="827"/>
      <c r="J19" s="828"/>
      <c r="K19" s="827"/>
      <c r="L19" s="825"/>
      <c r="M19" s="701"/>
      <c r="N19" s="702"/>
      <c r="O19" s="703"/>
      <c r="P19" s="703"/>
      <c r="Q19" s="703"/>
      <c r="R19" s="703"/>
      <c r="T19" s="705"/>
      <c r="U19" s="706"/>
      <c r="X19" s="829"/>
      <c r="Y19" s="830"/>
      <c r="AA19" s="707"/>
      <c r="AB19" s="707"/>
      <c r="AC19" s="708"/>
      <c r="AD19" s="707"/>
      <c r="AE19" s="707"/>
      <c r="AM19" s="706"/>
      <c r="AN19" s="706"/>
      <c r="AO19" s="706"/>
      <c r="AP19" s="706"/>
      <c r="AQ19" s="706"/>
      <c r="AR19" s="706"/>
      <c r="AS19" s="706"/>
      <c r="AT19" s="706"/>
      <c r="AU19" s="706"/>
      <c r="AV19" s="706"/>
      <c r="AW19" s="706"/>
      <c r="AX19" s="706"/>
      <c r="AY19" s="706"/>
      <c r="AZ19" s="706"/>
    </row>
    <row r="20" spans="1:52" ht="30.75" customHeight="1">
      <c r="A20" s="831">
        <v>1</v>
      </c>
      <c r="B20" s="903">
        <v>14.82</v>
      </c>
      <c r="C20" s="832"/>
      <c r="D20" s="832"/>
      <c r="E20" s="832"/>
      <c r="F20" s="832"/>
      <c r="G20" s="832"/>
      <c r="H20" s="833">
        <v>995431</v>
      </c>
      <c r="I20" s="872" t="s">
        <v>749</v>
      </c>
      <c r="J20" s="834">
        <v>0.18</v>
      </c>
      <c r="K20" s="872" t="s">
        <v>749</v>
      </c>
      <c r="L20" s="905" t="s">
        <v>647</v>
      </c>
      <c r="M20" s="835" t="s">
        <v>646</v>
      </c>
      <c r="N20" s="836">
        <v>20</v>
      </c>
      <c r="O20" s="709">
        <v>123.55</v>
      </c>
      <c r="P20" s="709">
        <f>O20+O20*$O$273</f>
        <v>123.55</v>
      </c>
      <c r="Q20" s="792">
        <f>IF(P20=0, "Included",IF(ISERROR(N20*P20),P20, N20*P20))</f>
        <v>2471</v>
      </c>
      <c r="R20" s="710">
        <f>O20*N20</f>
        <v>2471</v>
      </c>
      <c r="V20" s="217"/>
      <c r="W20" s="217"/>
      <c r="X20" s="837"/>
      <c r="Y20" s="684"/>
      <c r="AA20" s="687"/>
      <c r="AB20" s="687"/>
      <c r="AD20" s="687"/>
      <c r="AE20" s="687"/>
    </row>
    <row r="21" spans="1:52" ht="28.5">
      <c r="A21" s="831">
        <v>2</v>
      </c>
      <c r="B21" s="903">
        <v>15.52</v>
      </c>
      <c r="C21" s="832"/>
      <c r="D21" s="832"/>
      <c r="E21" s="832"/>
      <c r="F21" s="832"/>
      <c r="G21" s="832"/>
      <c r="H21" s="838">
        <v>995419</v>
      </c>
      <c r="I21" s="872" t="s">
        <v>749</v>
      </c>
      <c r="J21" s="834">
        <v>0.18</v>
      </c>
      <c r="K21" s="872" t="s">
        <v>749</v>
      </c>
      <c r="L21" s="905" t="s">
        <v>648</v>
      </c>
      <c r="M21" s="835" t="s">
        <v>646</v>
      </c>
      <c r="N21" s="836">
        <v>20</v>
      </c>
      <c r="O21" s="709">
        <v>831.03</v>
      </c>
      <c r="P21" s="709">
        <f t="shared" ref="P21:P84" si="0">O21+O21*$O$273</f>
        <v>831.03</v>
      </c>
      <c r="Q21" s="792">
        <f t="shared" ref="Q21:Q30" si="1">IF(P21=0, "Included",IF(ISERROR(N21*P21),P21, N21*P21))</f>
        <v>16620.599999999999</v>
      </c>
      <c r="R21" s="710">
        <f t="shared" ref="R21:R84" si="2">O21*N21</f>
        <v>16620.599999999999</v>
      </c>
      <c r="V21" s="217"/>
      <c r="W21" s="217"/>
      <c r="X21" s="837"/>
      <c r="Y21" s="684"/>
      <c r="AA21" s="687"/>
      <c r="AB21" s="687"/>
      <c r="AD21" s="687"/>
      <c r="AE21" s="687"/>
    </row>
    <row r="22" spans="1:52" ht="42.75">
      <c r="A22" s="831">
        <v>3</v>
      </c>
      <c r="B22" s="903" t="s">
        <v>887</v>
      </c>
      <c r="C22" s="832"/>
      <c r="D22" s="832"/>
      <c r="E22" s="832"/>
      <c r="F22" s="832"/>
      <c r="G22" s="832"/>
      <c r="H22" s="838">
        <v>995429</v>
      </c>
      <c r="I22" s="872" t="s">
        <v>749</v>
      </c>
      <c r="J22" s="834">
        <v>0.18</v>
      </c>
      <c r="K22" s="872" t="s">
        <v>749</v>
      </c>
      <c r="L22" s="905" t="s">
        <v>649</v>
      </c>
      <c r="M22" s="835" t="s">
        <v>633</v>
      </c>
      <c r="N22" s="836">
        <v>61.99349999999999</v>
      </c>
      <c r="O22" s="709">
        <v>2240.06</v>
      </c>
      <c r="P22" s="709">
        <f t="shared" si="0"/>
        <v>2240.06</v>
      </c>
      <c r="Q22" s="792">
        <f t="shared" si="1"/>
        <v>138869.15960999997</v>
      </c>
      <c r="R22" s="710">
        <f t="shared" si="2"/>
        <v>138869.15960999997</v>
      </c>
      <c r="V22" s="217"/>
      <c r="W22" s="217"/>
      <c r="X22" s="837"/>
      <c r="Y22" s="684"/>
      <c r="AA22" s="687"/>
      <c r="AB22" s="687"/>
      <c r="AD22" s="687"/>
      <c r="AE22" s="687"/>
    </row>
    <row r="23" spans="1:52" ht="28.5">
      <c r="A23" s="831">
        <v>4</v>
      </c>
      <c r="B23" s="903">
        <v>15.3</v>
      </c>
      <c r="C23" s="832"/>
      <c r="D23" s="832"/>
      <c r="E23" s="832"/>
      <c r="F23" s="832"/>
      <c r="G23" s="832"/>
      <c r="H23" s="838">
        <v>995429</v>
      </c>
      <c r="I23" s="872" t="s">
        <v>749</v>
      </c>
      <c r="J23" s="834">
        <v>0.18</v>
      </c>
      <c r="K23" s="872" t="s">
        <v>749</v>
      </c>
      <c r="L23" s="905" t="s">
        <v>650</v>
      </c>
      <c r="M23" s="835" t="s">
        <v>633</v>
      </c>
      <c r="N23" s="836">
        <v>261</v>
      </c>
      <c r="O23" s="709">
        <v>3267.98</v>
      </c>
      <c r="P23" s="709">
        <f t="shared" si="0"/>
        <v>3267.98</v>
      </c>
      <c r="Q23" s="792">
        <f t="shared" si="1"/>
        <v>852942.78</v>
      </c>
      <c r="R23" s="710">
        <f t="shared" si="2"/>
        <v>852942.78</v>
      </c>
      <c r="V23" s="217"/>
      <c r="W23" s="217"/>
      <c r="X23" s="837"/>
      <c r="Y23" s="684"/>
      <c r="AA23" s="687"/>
      <c r="AB23" s="687"/>
      <c r="AD23" s="687"/>
      <c r="AE23" s="687"/>
    </row>
    <row r="24" spans="1:52" ht="42.75">
      <c r="A24" s="831">
        <v>5</v>
      </c>
      <c r="B24" s="903" t="s">
        <v>888</v>
      </c>
      <c r="C24" s="832"/>
      <c r="D24" s="832"/>
      <c r="E24" s="832"/>
      <c r="F24" s="832"/>
      <c r="G24" s="832"/>
      <c r="H24" s="838">
        <v>995429</v>
      </c>
      <c r="I24" s="872" t="s">
        <v>749</v>
      </c>
      <c r="J24" s="834">
        <v>0.18</v>
      </c>
      <c r="K24" s="872" t="s">
        <v>749</v>
      </c>
      <c r="L24" s="905" t="s">
        <v>651</v>
      </c>
      <c r="M24" s="835" t="s">
        <v>633</v>
      </c>
      <c r="N24" s="836">
        <v>155.586375</v>
      </c>
      <c r="O24" s="709">
        <v>1895.59</v>
      </c>
      <c r="P24" s="709">
        <f t="shared" si="0"/>
        <v>1895.59</v>
      </c>
      <c r="Q24" s="792">
        <f t="shared" si="1"/>
        <v>294927.97658625001</v>
      </c>
      <c r="R24" s="710">
        <f t="shared" si="2"/>
        <v>294927.97658625001</v>
      </c>
      <c r="V24" s="217"/>
      <c r="W24" s="217"/>
      <c r="X24" s="837"/>
      <c r="Y24" s="684"/>
      <c r="AA24" s="687"/>
      <c r="AB24" s="687"/>
      <c r="AD24" s="687"/>
      <c r="AE24" s="687"/>
    </row>
    <row r="25" spans="1:52" ht="42.75">
      <c r="A25" s="831">
        <v>6</v>
      </c>
      <c r="B25" s="903" t="s">
        <v>889</v>
      </c>
      <c r="C25" s="832"/>
      <c r="D25" s="832"/>
      <c r="E25" s="832"/>
      <c r="F25" s="832"/>
      <c r="G25" s="832"/>
      <c r="H25" s="838">
        <v>995419</v>
      </c>
      <c r="I25" s="872" t="s">
        <v>749</v>
      </c>
      <c r="J25" s="834">
        <v>0.18</v>
      </c>
      <c r="K25" s="872" t="s">
        <v>749</v>
      </c>
      <c r="L25" s="905" t="s">
        <v>652</v>
      </c>
      <c r="M25" s="835" t="s">
        <v>646</v>
      </c>
      <c r="N25" s="836">
        <v>168</v>
      </c>
      <c r="O25" s="709">
        <v>337.84</v>
      </c>
      <c r="P25" s="709">
        <f t="shared" si="0"/>
        <v>337.84</v>
      </c>
      <c r="Q25" s="792">
        <f t="shared" si="1"/>
        <v>56757.119999999995</v>
      </c>
      <c r="R25" s="710">
        <f t="shared" si="2"/>
        <v>56757.119999999995</v>
      </c>
      <c r="V25" s="217"/>
      <c r="W25" s="217"/>
      <c r="X25" s="837"/>
      <c r="Y25" s="684"/>
      <c r="AA25" s="687"/>
      <c r="AB25" s="687"/>
      <c r="AD25" s="687"/>
      <c r="AE25" s="687"/>
    </row>
    <row r="26" spans="1:52" ht="28.5">
      <c r="A26" s="831">
        <v>7</v>
      </c>
      <c r="B26" s="903" t="s">
        <v>890</v>
      </c>
      <c r="C26" s="832"/>
      <c r="D26" s="832"/>
      <c r="E26" s="832"/>
      <c r="F26" s="832"/>
      <c r="G26" s="832"/>
      <c r="H26" s="838">
        <v>995419</v>
      </c>
      <c r="I26" s="872" t="s">
        <v>749</v>
      </c>
      <c r="J26" s="834">
        <v>0.18</v>
      </c>
      <c r="K26" s="872" t="s">
        <v>749</v>
      </c>
      <c r="L26" s="905" t="s">
        <v>653</v>
      </c>
      <c r="M26" s="835" t="s">
        <v>633</v>
      </c>
      <c r="N26" s="836">
        <v>13.311375</v>
      </c>
      <c r="O26" s="709">
        <v>4101</v>
      </c>
      <c r="P26" s="709">
        <f t="shared" si="0"/>
        <v>4101</v>
      </c>
      <c r="Q26" s="792">
        <f t="shared" si="1"/>
        <v>54589.948875000002</v>
      </c>
      <c r="R26" s="710">
        <f t="shared" si="2"/>
        <v>54589.948875000002</v>
      </c>
      <c r="V26" s="217"/>
      <c r="W26" s="217"/>
      <c r="X26" s="837"/>
      <c r="Y26" s="684"/>
      <c r="AA26" s="687"/>
      <c r="AB26" s="687"/>
      <c r="AD26" s="687"/>
      <c r="AE26" s="687"/>
    </row>
    <row r="27" spans="1:52" ht="28.5">
      <c r="A27" s="831">
        <v>8</v>
      </c>
      <c r="B27" s="903" t="s">
        <v>891</v>
      </c>
      <c r="C27" s="832"/>
      <c r="D27" s="832"/>
      <c r="E27" s="832"/>
      <c r="F27" s="832"/>
      <c r="G27" s="832"/>
      <c r="H27" s="838">
        <v>995419</v>
      </c>
      <c r="I27" s="872" t="s">
        <v>749</v>
      </c>
      <c r="J27" s="834">
        <v>0.18</v>
      </c>
      <c r="K27" s="872" t="s">
        <v>749</v>
      </c>
      <c r="L27" s="905" t="s">
        <v>654</v>
      </c>
      <c r="M27" s="835" t="s">
        <v>658</v>
      </c>
      <c r="N27" s="836">
        <v>1108.2749999999999</v>
      </c>
      <c r="O27" s="709">
        <v>151.79</v>
      </c>
      <c r="P27" s="709">
        <f t="shared" si="0"/>
        <v>151.79</v>
      </c>
      <c r="Q27" s="792">
        <f t="shared" si="1"/>
        <v>168225.06224999996</v>
      </c>
      <c r="R27" s="710">
        <f t="shared" si="2"/>
        <v>168225.06224999996</v>
      </c>
      <c r="V27" s="217"/>
      <c r="W27" s="217"/>
      <c r="X27" s="837"/>
      <c r="Y27" s="684"/>
      <c r="AA27" s="687"/>
      <c r="AB27" s="687"/>
      <c r="AD27" s="687"/>
      <c r="AE27" s="687"/>
    </row>
    <row r="28" spans="1:52" ht="42.75">
      <c r="A28" s="831">
        <v>9</v>
      </c>
      <c r="B28" s="903" t="s">
        <v>892</v>
      </c>
      <c r="C28" s="832"/>
      <c r="D28" s="832"/>
      <c r="E28" s="832"/>
      <c r="F28" s="832"/>
      <c r="G28" s="832"/>
      <c r="H28" s="838">
        <v>995419</v>
      </c>
      <c r="I28" s="872" t="s">
        <v>749</v>
      </c>
      <c r="J28" s="834">
        <v>0.18</v>
      </c>
      <c r="K28" s="872" t="s">
        <v>749</v>
      </c>
      <c r="L28" s="905" t="s">
        <v>655</v>
      </c>
      <c r="M28" s="835" t="s">
        <v>636</v>
      </c>
      <c r="N28" s="836">
        <v>187</v>
      </c>
      <c r="O28" s="709">
        <v>138.5</v>
      </c>
      <c r="P28" s="709">
        <f t="shared" si="0"/>
        <v>138.5</v>
      </c>
      <c r="Q28" s="792">
        <f t="shared" si="1"/>
        <v>25899.5</v>
      </c>
      <c r="R28" s="710">
        <f t="shared" si="2"/>
        <v>25899.5</v>
      </c>
      <c r="V28" s="217"/>
      <c r="W28" s="217"/>
      <c r="X28" s="837"/>
      <c r="Y28" s="684"/>
      <c r="AA28" s="687"/>
      <c r="AB28" s="687"/>
      <c r="AD28" s="687"/>
      <c r="AE28" s="687"/>
    </row>
    <row r="29" spans="1:52" ht="42.75">
      <c r="A29" s="831">
        <v>10</v>
      </c>
      <c r="B29" s="903" t="s">
        <v>893</v>
      </c>
      <c r="C29" s="832"/>
      <c r="D29" s="832"/>
      <c r="E29" s="832"/>
      <c r="F29" s="832"/>
      <c r="G29" s="832"/>
      <c r="H29" s="838">
        <v>995419</v>
      </c>
      <c r="I29" s="872" t="s">
        <v>749</v>
      </c>
      <c r="J29" s="834">
        <v>0.18</v>
      </c>
      <c r="K29" s="872" t="s">
        <v>749</v>
      </c>
      <c r="L29" s="905" t="s">
        <v>656</v>
      </c>
      <c r="M29" s="835" t="s">
        <v>636</v>
      </c>
      <c r="N29" s="836">
        <v>184</v>
      </c>
      <c r="O29" s="709">
        <v>380.25</v>
      </c>
      <c r="P29" s="709">
        <f t="shared" si="0"/>
        <v>380.25</v>
      </c>
      <c r="Q29" s="792">
        <f t="shared" si="1"/>
        <v>69966</v>
      </c>
      <c r="R29" s="710">
        <f t="shared" si="2"/>
        <v>69966</v>
      </c>
      <c r="V29" s="217"/>
      <c r="W29" s="217"/>
      <c r="X29" s="837"/>
      <c r="Y29" s="684"/>
      <c r="AA29" s="687"/>
      <c r="AB29" s="687"/>
      <c r="AD29" s="687"/>
      <c r="AE29" s="687"/>
    </row>
    <row r="30" spans="1:52" ht="42.75">
      <c r="A30" s="831">
        <v>11</v>
      </c>
      <c r="B30" s="903">
        <v>15.6</v>
      </c>
      <c r="C30" s="832"/>
      <c r="D30" s="832"/>
      <c r="E30" s="832"/>
      <c r="F30" s="832"/>
      <c r="G30" s="832"/>
      <c r="H30" s="839">
        <v>995419</v>
      </c>
      <c r="I30" s="872" t="s">
        <v>749</v>
      </c>
      <c r="J30" s="834">
        <v>0.18</v>
      </c>
      <c r="K30" s="872" t="s">
        <v>749</v>
      </c>
      <c r="L30" s="905" t="s">
        <v>657</v>
      </c>
      <c r="M30" s="835" t="s">
        <v>633</v>
      </c>
      <c r="N30" s="836">
        <v>2000</v>
      </c>
      <c r="O30" s="709">
        <v>244.81</v>
      </c>
      <c r="P30" s="709">
        <f t="shared" si="0"/>
        <v>244.81</v>
      </c>
      <c r="Q30" s="792">
        <f t="shared" si="1"/>
        <v>489620</v>
      </c>
      <c r="R30" s="710">
        <f t="shared" si="2"/>
        <v>489620</v>
      </c>
      <c r="V30" s="217"/>
      <c r="W30" s="217"/>
      <c r="X30" s="837"/>
      <c r="Y30" s="684"/>
      <c r="AA30" s="687"/>
      <c r="AB30" s="687"/>
      <c r="AD30" s="687"/>
      <c r="AE30" s="687"/>
    </row>
    <row r="31" spans="1:52" s="786" customFormat="1" ht="27" customHeight="1">
      <c r="A31" s="840"/>
      <c r="B31" s="841"/>
      <c r="C31" s="842"/>
      <c r="D31" s="842"/>
      <c r="E31" s="842"/>
      <c r="F31" s="842"/>
      <c r="G31" s="842"/>
      <c r="H31" s="842"/>
      <c r="I31" s="840"/>
      <c r="J31" s="840"/>
      <c r="K31" s="840"/>
      <c r="L31" s="842" t="s">
        <v>744</v>
      </c>
      <c r="M31" s="784"/>
      <c r="N31" s="785"/>
      <c r="O31" s="785"/>
      <c r="P31" s="785"/>
      <c r="Q31" s="791">
        <f>SUBTOTAL(9,Q20:Q30)</f>
        <v>2170889.1473212503</v>
      </c>
      <c r="R31" s="710">
        <f t="shared" si="2"/>
        <v>0</v>
      </c>
      <c r="T31" s="787"/>
      <c r="U31" s="788"/>
      <c r="X31" s="843"/>
      <c r="Y31" s="844"/>
      <c r="AA31" s="789"/>
      <c r="AB31" s="789"/>
      <c r="AC31" s="790"/>
      <c r="AD31" s="789"/>
      <c r="AE31" s="789"/>
      <c r="AM31" s="788"/>
      <c r="AN31" s="788"/>
      <c r="AO31" s="788"/>
      <c r="AP31" s="788"/>
      <c r="AQ31" s="788"/>
      <c r="AR31" s="788"/>
      <c r="AS31" s="788"/>
      <c r="AT31" s="788"/>
      <c r="AU31" s="788"/>
      <c r="AV31" s="788"/>
      <c r="AW31" s="788"/>
      <c r="AX31" s="788"/>
      <c r="AY31" s="788"/>
      <c r="AZ31" s="788"/>
    </row>
    <row r="32" spans="1:52" s="823" customFormat="1" ht="45" customHeight="1">
      <c r="A32" s="823" t="s">
        <v>906</v>
      </c>
      <c r="H32" s="845"/>
      <c r="I32" s="846"/>
      <c r="J32" s="846"/>
      <c r="K32" s="846"/>
      <c r="R32" s="710">
        <f t="shared" si="2"/>
        <v>0</v>
      </c>
    </row>
    <row r="33" spans="1:52" ht="47.25">
      <c r="A33" s="847">
        <v>1</v>
      </c>
      <c r="B33" s="847" t="s">
        <v>751</v>
      </c>
      <c r="C33" s="709"/>
      <c r="D33" s="709"/>
      <c r="E33" s="709"/>
      <c r="F33" s="848"/>
      <c r="G33" s="709"/>
      <c r="H33" s="849">
        <v>995433</v>
      </c>
      <c r="I33" s="872" t="s">
        <v>749</v>
      </c>
      <c r="J33" s="850">
        <v>0.18</v>
      </c>
      <c r="K33" s="872" t="s">
        <v>749</v>
      </c>
      <c r="L33" s="926" t="s">
        <v>449</v>
      </c>
      <c r="M33" s="851" t="s">
        <v>630</v>
      </c>
      <c r="N33" s="713">
        <v>3491.14</v>
      </c>
      <c r="O33" s="709">
        <v>229.3</v>
      </c>
      <c r="P33" s="709">
        <f t="shared" si="0"/>
        <v>229.3</v>
      </c>
      <c r="Q33" s="792">
        <f>IF(P33=0, "Included",IF(ISERROR(ROUND(N33*P33,2)),P33, ROUND(N33*P33,2)))</f>
        <v>800518.4</v>
      </c>
      <c r="R33" s="710">
        <f t="shared" si="2"/>
        <v>800518.402</v>
      </c>
      <c r="S33" s="713">
        <f>O33*N33</f>
        <v>800518.402</v>
      </c>
      <c r="T33" s="852"/>
      <c r="U33" s="709"/>
      <c r="V33" s="709"/>
      <c r="W33" s="709"/>
      <c r="X33" s="853"/>
      <c r="Z33" s="651"/>
      <c r="AC33" s="217"/>
      <c r="AM33" s="217"/>
      <c r="AN33" s="217"/>
      <c r="AO33" s="217"/>
      <c r="AP33" s="217"/>
      <c r="AQ33" s="217"/>
      <c r="AR33" s="217"/>
      <c r="AS33" s="217"/>
      <c r="AT33" s="217"/>
      <c r="AU33" s="217"/>
      <c r="AV33" s="217"/>
      <c r="AW33" s="217"/>
      <c r="AX33" s="217"/>
      <c r="AY33" s="217"/>
      <c r="AZ33" s="217"/>
    </row>
    <row r="34" spans="1:52" ht="63">
      <c r="A34" s="847">
        <v>2</v>
      </c>
      <c r="B34" s="847" t="s">
        <v>752</v>
      </c>
      <c r="C34" s="709"/>
      <c r="D34" s="709"/>
      <c r="E34" s="709"/>
      <c r="F34" s="848"/>
      <c r="G34" s="709"/>
      <c r="H34" s="854">
        <v>995433</v>
      </c>
      <c r="I34" s="872" t="s">
        <v>749</v>
      </c>
      <c r="J34" s="850">
        <v>0.18</v>
      </c>
      <c r="K34" s="872" t="s">
        <v>749</v>
      </c>
      <c r="L34" s="926" t="s">
        <v>450</v>
      </c>
      <c r="M34" s="851" t="s">
        <v>630</v>
      </c>
      <c r="N34" s="713">
        <v>250</v>
      </c>
      <c r="O34" s="709">
        <v>320.14999999999998</v>
      </c>
      <c r="P34" s="709">
        <f t="shared" si="0"/>
        <v>320.14999999999998</v>
      </c>
      <c r="Q34" s="792">
        <f t="shared" ref="Q34:Q97" si="3">IF(P34=0, "Included",IF(ISERROR(ROUND(N34*P34,2)),P34, ROUND(N34*P34,2)))</f>
        <v>80037.5</v>
      </c>
      <c r="R34" s="710">
        <f t="shared" si="2"/>
        <v>80037.5</v>
      </c>
      <c r="S34" s="713"/>
      <c r="T34" s="852"/>
      <c r="U34" s="709"/>
      <c r="V34" s="709"/>
      <c r="W34" s="709"/>
      <c r="X34" s="853"/>
      <c r="Z34" s="651"/>
      <c r="AC34" s="217"/>
      <c r="AM34" s="217"/>
      <c r="AN34" s="217"/>
      <c r="AO34" s="217"/>
      <c r="AP34" s="217"/>
      <c r="AQ34" s="217"/>
      <c r="AR34" s="217"/>
      <c r="AS34" s="217"/>
      <c r="AT34" s="217"/>
      <c r="AU34" s="217"/>
      <c r="AV34" s="217"/>
      <c r="AW34" s="217"/>
      <c r="AX34" s="217"/>
      <c r="AY34" s="217"/>
      <c r="AZ34" s="217"/>
    </row>
    <row r="35" spans="1:52" ht="78.75">
      <c r="A35" s="847">
        <v>3</v>
      </c>
      <c r="B35" s="847" t="s">
        <v>753</v>
      </c>
      <c r="C35" s="709"/>
      <c r="D35" s="709"/>
      <c r="E35" s="709"/>
      <c r="F35" s="848"/>
      <c r="G35" s="709"/>
      <c r="H35" s="854">
        <v>995433</v>
      </c>
      <c r="I35" s="872" t="s">
        <v>749</v>
      </c>
      <c r="J35" s="850">
        <v>0.18</v>
      </c>
      <c r="K35" s="872" t="s">
        <v>749</v>
      </c>
      <c r="L35" s="926" t="s">
        <v>451</v>
      </c>
      <c r="M35" s="851" t="s">
        <v>631</v>
      </c>
      <c r="N35" s="713">
        <v>200</v>
      </c>
      <c r="O35" s="709">
        <v>285.20999999999998</v>
      </c>
      <c r="P35" s="709">
        <f t="shared" si="0"/>
        <v>285.20999999999998</v>
      </c>
      <c r="Q35" s="792">
        <f t="shared" si="3"/>
        <v>57042</v>
      </c>
      <c r="R35" s="710">
        <f t="shared" si="2"/>
        <v>57041.999999999993</v>
      </c>
      <c r="S35" s="713"/>
      <c r="T35" s="852"/>
      <c r="U35" s="709"/>
      <c r="V35" s="709"/>
      <c r="W35" s="709"/>
      <c r="X35" s="853"/>
      <c r="Z35" s="651"/>
      <c r="AC35" s="217"/>
      <c r="AM35" s="217"/>
      <c r="AN35" s="217"/>
      <c r="AO35" s="217"/>
      <c r="AP35" s="217"/>
      <c r="AQ35" s="217"/>
      <c r="AR35" s="217"/>
      <c r="AS35" s="217"/>
      <c r="AT35" s="217"/>
      <c r="AU35" s="217"/>
      <c r="AV35" s="217"/>
      <c r="AW35" s="217"/>
      <c r="AX35" s="217"/>
      <c r="AY35" s="217"/>
      <c r="AZ35" s="217"/>
    </row>
    <row r="36" spans="1:52" ht="31.5">
      <c r="A36" s="847">
        <v>4</v>
      </c>
      <c r="B36" s="847">
        <v>2.25</v>
      </c>
      <c r="C36" s="709"/>
      <c r="D36" s="709"/>
      <c r="E36" s="709"/>
      <c r="F36" s="848"/>
      <c r="G36" s="709"/>
      <c r="H36" s="854">
        <v>995433</v>
      </c>
      <c r="I36" s="872" t="s">
        <v>749</v>
      </c>
      <c r="J36" s="850">
        <v>0.18</v>
      </c>
      <c r="K36" s="872" t="s">
        <v>749</v>
      </c>
      <c r="L36" s="926" t="s">
        <v>452</v>
      </c>
      <c r="M36" s="851" t="s">
        <v>630</v>
      </c>
      <c r="N36" s="713">
        <v>1980.95</v>
      </c>
      <c r="O36" s="709">
        <v>283.43</v>
      </c>
      <c r="P36" s="709">
        <f t="shared" si="0"/>
        <v>283.43</v>
      </c>
      <c r="Q36" s="792">
        <f t="shared" si="3"/>
        <v>561460.66</v>
      </c>
      <c r="R36" s="710">
        <f t="shared" si="2"/>
        <v>561460.65850000002</v>
      </c>
      <c r="S36" s="713"/>
      <c r="T36" s="852"/>
      <c r="U36" s="709"/>
      <c r="V36" s="709"/>
      <c r="W36" s="709"/>
      <c r="X36" s="853"/>
      <c r="Z36" s="651"/>
      <c r="AC36" s="217"/>
      <c r="AM36" s="217"/>
      <c r="AN36" s="217"/>
      <c r="AO36" s="217"/>
      <c r="AP36" s="217"/>
      <c r="AQ36" s="217"/>
      <c r="AR36" s="217"/>
      <c r="AS36" s="217"/>
      <c r="AT36" s="217"/>
      <c r="AU36" s="217"/>
      <c r="AV36" s="217"/>
      <c r="AW36" s="217"/>
      <c r="AX36" s="217"/>
      <c r="AY36" s="217"/>
      <c r="AZ36" s="217"/>
    </row>
    <row r="37" spans="1:52" ht="47.25">
      <c r="A37" s="847">
        <v>5</v>
      </c>
      <c r="B37" s="847" t="s">
        <v>754</v>
      </c>
      <c r="C37" s="709"/>
      <c r="D37" s="709"/>
      <c r="E37" s="709"/>
      <c r="F37" s="848"/>
      <c r="G37" s="709"/>
      <c r="H37" s="854">
        <v>995443</v>
      </c>
      <c r="I37" s="872" t="s">
        <v>749</v>
      </c>
      <c r="J37" s="850">
        <v>0.18</v>
      </c>
      <c r="K37" s="872" t="s">
        <v>749</v>
      </c>
      <c r="L37" s="926" t="s">
        <v>453</v>
      </c>
      <c r="M37" s="851" t="s">
        <v>630</v>
      </c>
      <c r="N37" s="713">
        <v>75</v>
      </c>
      <c r="O37" s="709">
        <v>411.44</v>
      </c>
      <c r="P37" s="709">
        <f t="shared" si="0"/>
        <v>411.44</v>
      </c>
      <c r="Q37" s="792">
        <f t="shared" si="3"/>
        <v>30858</v>
      </c>
      <c r="R37" s="710">
        <f t="shared" si="2"/>
        <v>30858</v>
      </c>
      <c r="S37" s="713"/>
      <c r="T37" s="852"/>
      <c r="U37" s="709"/>
      <c r="V37" s="709"/>
      <c r="W37" s="709"/>
      <c r="X37" s="853"/>
      <c r="Z37" s="651"/>
      <c r="AC37" s="217"/>
      <c r="AM37" s="217"/>
      <c r="AN37" s="217"/>
      <c r="AO37" s="217"/>
      <c r="AP37" s="217"/>
      <c r="AQ37" s="217"/>
      <c r="AR37" s="217"/>
      <c r="AS37" s="217"/>
      <c r="AT37" s="217"/>
      <c r="AU37" s="217"/>
      <c r="AV37" s="217"/>
      <c r="AW37" s="217"/>
      <c r="AX37" s="217"/>
      <c r="AY37" s="217"/>
      <c r="AZ37" s="217"/>
    </row>
    <row r="38" spans="1:52" ht="31.5">
      <c r="A38" s="847">
        <v>6</v>
      </c>
      <c r="B38" s="847" t="s">
        <v>755</v>
      </c>
      <c r="C38" s="709"/>
      <c r="D38" s="709"/>
      <c r="E38" s="709"/>
      <c r="F38" s="848"/>
      <c r="G38" s="709"/>
      <c r="H38" s="854">
        <v>995433</v>
      </c>
      <c r="I38" s="872" t="s">
        <v>749</v>
      </c>
      <c r="J38" s="850">
        <v>0.18</v>
      </c>
      <c r="K38" s="872" t="s">
        <v>749</v>
      </c>
      <c r="L38" s="926" t="s">
        <v>454</v>
      </c>
      <c r="M38" s="851" t="s">
        <v>630</v>
      </c>
      <c r="N38" s="713">
        <v>1282.47</v>
      </c>
      <c r="O38" s="709">
        <v>116.63</v>
      </c>
      <c r="P38" s="709">
        <f t="shared" si="0"/>
        <v>116.63</v>
      </c>
      <c r="Q38" s="792">
        <f t="shared" si="3"/>
        <v>149574.48000000001</v>
      </c>
      <c r="R38" s="710">
        <f t="shared" si="2"/>
        <v>149574.4761</v>
      </c>
      <c r="S38" s="713"/>
      <c r="T38" s="852"/>
      <c r="U38" s="709"/>
      <c r="V38" s="709"/>
      <c r="W38" s="709"/>
      <c r="X38" s="853"/>
      <c r="Z38" s="651"/>
      <c r="AC38" s="217"/>
      <c r="AM38" s="217"/>
      <c r="AN38" s="217"/>
      <c r="AO38" s="217"/>
      <c r="AP38" s="217"/>
      <c r="AQ38" s="217"/>
      <c r="AR38" s="217"/>
      <c r="AS38" s="217"/>
      <c r="AT38" s="217"/>
      <c r="AU38" s="217"/>
      <c r="AV38" s="217"/>
      <c r="AW38" s="217"/>
      <c r="AX38" s="217"/>
      <c r="AY38" s="217"/>
      <c r="AZ38" s="217"/>
    </row>
    <row r="39" spans="1:52" ht="15.75">
      <c r="A39" s="847">
        <v>7</v>
      </c>
      <c r="B39" s="847">
        <v>2.27</v>
      </c>
      <c r="C39" s="709"/>
      <c r="D39" s="709"/>
      <c r="E39" s="709"/>
      <c r="F39" s="848"/>
      <c r="G39" s="709"/>
      <c r="H39" s="854">
        <v>995433</v>
      </c>
      <c r="I39" s="872" t="s">
        <v>749</v>
      </c>
      <c r="J39" s="850">
        <v>0.18</v>
      </c>
      <c r="K39" s="872" t="s">
        <v>749</v>
      </c>
      <c r="L39" s="926" t="s">
        <v>455</v>
      </c>
      <c r="M39" s="851" t="s">
        <v>630</v>
      </c>
      <c r="N39" s="713">
        <v>106.12</v>
      </c>
      <c r="O39" s="709">
        <v>2412.0500000000002</v>
      </c>
      <c r="P39" s="709">
        <f t="shared" si="0"/>
        <v>2412.0500000000002</v>
      </c>
      <c r="Q39" s="792">
        <f t="shared" si="3"/>
        <v>255966.75</v>
      </c>
      <c r="R39" s="710">
        <f t="shared" si="2"/>
        <v>255966.74600000004</v>
      </c>
      <c r="S39" s="713"/>
      <c r="T39" s="852"/>
      <c r="U39" s="709"/>
      <c r="V39" s="709"/>
      <c r="W39" s="709"/>
      <c r="X39" s="853"/>
      <c r="Z39" s="651"/>
      <c r="AC39" s="217"/>
      <c r="AM39" s="217"/>
      <c r="AN39" s="217"/>
      <c r="AO39" s="217"/>
      <c r="AP39" s="217"/>
      <c r="AQ39" s="217"/>
      <c r="AR39" s="217"/>
      <c r="AS39" s="217"/>
      <c r="AT39" s="217"/>
      <c r="AU39" s="217"/>
      <c r="AV39" s="217"/>
      <c r="AW39" s="217"/>
      <c r="AX39" s="217"/>
      <c r="AY39" s="217"/>
      <c r="AZ39" s="217"/>
    </row>
    <row r="40" spans="1:52" ht="30">
      <c r="A40" s="847">
        <v>8</v>
      </c>
      <c r="B40" s="847">
        <v>2.2799999999999998</v>
      </c>
      <c r="C40" s="709"/>
      <c r="D40" s="709"/>
      <c r="E40" s="709"/>
      <c r="F40" s="848"/>
      <c r="G40" s="709"/>
      <c r="H40" s="854">
        <v>995433</v>
      </c>
      <c r="I40" s="872" t="s">
        <v>749</v>
      </c>
      <c r="J40" s="850">
        <v>0.18</v>
      </c>
      <c r="K40" s="872" t="s">
        <v>749</v>
      </c>
      <c r="L40" s="906" t="s">
        <v>456</v>
      </c>
      <c r="M40" s="851" t="s">
        <v>632</v>
      </c>
      <c r="N40" s="713">
        <v>1500</v>
      </c>
      <c r="O40" s="709">
        <v>31.42</v>
      </c>
      <c r="P40" s="709">
        <f t="shared" si="0"/>
        <v>31.42</v>
      </c>
      <c r="Q40" s="792">
        <f t="shared" si="3"/>
        <v>47130</v>
      </c>
      <c r="R40" s="710">
        <f t="shared" si="2"/>
        <v>47130</v>
      </c>
      <c r="S40" s="713"/>
      <c r="T40" s="852"/>
      <c r="U40" s="709"/>
      <c r="V40" s="709"/>
      <c r="W40" s="709"/>
      <c r="X40" s="853"/>
      <c r="Z40" s="651"/>
      <c r="AC40" s="217"/>
      <c r="AM40" s="217"/>
      <c r="AN40" s="217"/>
      <c r="AO40" s="217"/>
      <c r="AP40" s="217"/>
      <c r="AQ40" s="217"/>
      <c r="AR40" s="217"/>
      <c r="AS40" s="217"/>
      <c r="AT40" s="217"/>
      <c r="AU40" s="217"/>
      <c r="AV40" s="217"/>
      <c r="AW40" s="217"/>
      <c r="AX40" s="217"/>
      <c r="AY40" s="217"/>
      <c r="AZ40" s="217"/>
    </row>
    <row r="41" spans="1:52" ht="15.75">
      <c r="A41" s="847">
        <v>9</v>
      </c>
      <c r="B41" s="847"/>
      <c r="C41" s="709"/>
      <c r="D41" s="709"/>
      <c r="E41" s="709"/>
      <c r="F41" s="848"/>
      <c r="G41" s="709"/>
      <c r="H41" s="854"/>
      <c r="I41" s="872" t="s">
        <v>749</v>
      </c>
      <c r="J41" s="850">
        <v>0.18</v>
      </c>
      <c r="K41" s="872" t="s">
        <v>749</v>
      </c>
      <c r="L41" s="927" t="s">
        <v>457</v>
      </c>
      <c r="M41" s="851"/>
      <c r="N41" s="713">
        <v>0</v>
      </c>
      <c r="O41" s="709">
        <v>0</v>
      </c>
      <c r="P41" s="709">
        <f t="shared" si="0"/>
        <v>0</v>
      </c>
      <c r="Q41" s="792" t="str">
        <f t="shared" si="3"/>
        <v>Included</v>
      </c>
      <c r="R41" s="710">
        <f t="shared" si="2"/>
        <v>0</v>
      </c>
      <c r="S41" s="713"/>
      <c r="T41" s="852"/>
      <c r="U41" s="709"/>
      <c r="V41" s="709"/>
      <c r="W41" s="709"/>
      <c r="X41" s="853"/>
      <c r="Z41" s="651"/>
      <c r="AC41" s="217"/>
      <c r="AM41" s="217"/>
      <c r="AN41" s="217"/>
      <c r="AO41" s="217"/>
      <c r="AP41" s="217"/>
      <c r="AQ41" s="217"/>
      <c r="AR41" s="217"/>
      <c r="AS41" s="217"/>
      <c r="AT41" s="217"/>
      <c r="AU41" s="217"/>
      <c r="AV41" s="217"/>
      <c r="AW41" s="217"/>
      <c r="AX41" s="217"/>
      <c r="AY41" s="217"/>
      <c r="AZ41" s="217"/>
    </row>
    <row r="42" spans="1:52" ht="47.25">
      <c r="A42" s="847">
        <v>10</v>
      </c>
      <c r="B42" s="847" t="s">
        <v>756</v>
      </c>
      <c r="C42" s="709"/>
      <c r="D42" s="709"/>
      <c r="E42" s="709"/>
      <c r="F42" s="848"/>
      <c r="G42" s="709"/>
      <c r="H42" s="855">
        <v>995433</v>
      </c>
      <c r="I42" s="872" t="s">
        <v>749</v>
      </c>
      <c r="J42" s="850">
        <v>0.18</v>
      </c>
      <c r="K42" s="872" t="s">
        <v>749</v>
      </c>
      <c r="L42" s="926" t="s">
        <v>458</v>
      </c>
      <c r="M42" s="851" t="s">
        <v>631</v>
      </c>
      <c r="N42" s="713">
        <v>351.22</v>
      </c>
      <c r="O42" s="709">
        <v>36.049999999999997</v>
      </c>
      <c r="P42" s="709">
        <f t="shared" si="0"/>
        <v>36.049999999999997</v>
      </c>
      <c r="Q42" s="792">
        <f t="shared" si="3"/>
        <v>12661.48</v>
      </c>
      <c r="R42" s="710">
        <f t="shared" si="2"/>
        <v>12661.481</v>
      </c>
      <c r="S42" s="713"/>
      <c r="T42" s="852"/>
      <c r="U42" s="709"/>
      <c r="V42" s="709"/>
      <c r="W42" s="709"/>
      <c r="X42" s="853"/>
      <c r="Z42" s="651"/>
      <c r="AC42" s="217"/>
      <c r="AM42" s="217"/>
      <c r="AN42" s="217"/>
      <c r="AO42" s="217"/>
      <c r="AP42" s="217"/>
      <c r="AQ42" s="217"/>
      <c r="AR42" s="217"/>
      <c r="AS42" s="217"/>
      <c r="AT42" s="217"/>
      <c r="AU42" s="217"/>
      <c r="AV42" s="217"/>
      <c r="AW42" s="217"/>
      <c r="AX42" s="217"/>
      <c r="AY42" s="217"/>
      <c r="AZ42" s="217"/>
    </row>
    <row r="43" spans="1:52" ht="31.5">
      <c r="A43" s="847">
        <v>11</v>
      </c>
      <c r="B43" s="847" t="s">
        <v>757</v>
      </c>
      <c r="C43" s="709"/>
      <c r="D43" s="709"/>
      <c r="E43" s="709"/>
      <c r="F43" s="848"/>
      <c r="G43" s="709"/>
      <c r="H43" s="854">
        <v>995454</v>
      </c>
      <c r="I43" s="872" t="s">
        <v>749</v>
      </c>
      <c r="J43" s="850">
        <v>0.18</v>
      </c>
      <c r="K43" s="872" t="s">
        <v>749</v>
      </c>
      <c r="L43" s="926" t="s">
        <v>459</v>
      </c>
      <c r="M43" s="851" t="s">
        <v>633</v>
      </c>
      <c r="N43" s="713">
        <v>48.47</v>
      </c>
      <c r="O43" s="709">
        <v>8220.0300000000007</v>
      </c>
      <c r="P43" s="709">
        <f t="shared" si="0"/>
        <v>8220.0300000000007</v>
      </c>
      <c r="Q43" s="792">
        <f t="shared" si="3"/>
        <v>398424.85</v>
      </c>
      <c r="R43" s="710">
        <f t="shared" si="2"/>
        <v>398424.8541</v>
      </c>
      <c r="S43" s="713"/>
      <c r="T43" s="852"/>
      <c r="U43" s="709"/>
      <c r="V43" s="709"/>
      <c r="W43" s="709"/>
      <c r="X43" s="853"/>
      <c r="Z43" s="651"/>
      <c r="AC43" s="217"/>
      <c r="AM43" s="217"/>
      <c r="AN43" s="217"/>
      <c r="AO43" s="217"/>
      <c r="AP43" s="217"/>
      <c r="AQ43" s="217"/>
      <c r="AR43" s="217"/>
      <c r="AS43" s="217"/>
      <c r="AT43" s="217"/>
      <c r="AU43" s="217"/>
      <c r="AV43" s="217"/>
      <c r="AW43" s="217"/>
      <c r="AX43" s="217"/>
      <c r="AY43" s="217"/>
      <c r="AZ43" s="217"/>
    </row>
    <row r="44" spans="1:52" ht="31.5">
      <c r="A44" s="847">
        <v>12</v>
      </c>
      <c r="B44" s="847" t="s">
        <v>758</v>
      </c>
      <c r="C44" s="709"/>
      <c r="D44" s="709"/>
      <c r="E44" s="709"/>
      <c r="F44" s="848"/>
      <c r="G44" s="709"/>
      <c r="H44" s="854">
        <v>995454</v>
      </c>
      <c r="I44" s="872" t="s">
        <v>749</v>
      </c>
      <c r="J44" s="850">
        <v>0.18</v>
      </c>
      <c r="K44" s="872" t="s">
        <v>749</v>
      </c>
      <c r="L44" s="926" t="s">
        <v>460</v>
      </c>
      <c r="M44" s="851" t="s">
        <v>630</v>
      </c>
      <c r="N44" s="713">
        <v>95.32</v>
      </c>
      <c r="O44" s="709">
        <v>7060.32</v>
      </c>
      <c r="P44" s="709">
        <f t="shared" si="0"/>
        <v>7060.32</v>
      </c>
      <c r="Q44" s="792">
        <f t="shared" si="3"/>
        <v>672989.7</v>
      </c>
      <c r="R44" s="710">
        <f t="shared" si="2"/>
        <v>672989.70239999995</v>
      </c>
      <c r="S44" s="713"/>
      <c r="T44" s="852"/>
      <c r="U44" s="709"/>
      <c r="V44" s="709"/>
      <c r="W44" s="709"/>
      <c r="X44" s="853"/>
      <c r="Z44" s="651"/>
      <c r="AC44" s="217"/>
      <c r="AM44" s="217"/>
      <c r="AN44" s="217"/>
      <c r="AO44" s="217"/>
      <c r="AP44" s="217"/>
      <c r="AQ44" s="217"/>
      <c r="AR44" s="217"/>
      <c r="AS44" s="217"/>
      <c r="AT44" s="217"/>
      <c r="AU44" s="217"/>
      <c r="AV44" s="217"/>
      <c r="AW44" s="217"/>
      <c r="AX44" s="217"/>
      <c r="AY44" s="217"/>
      <c r="AZ44" s="217"/>
    </row>
    <row r="45" spans="1:52" ht="31.5">
      <c r="A45" s="847">
        <v>13</v>
      </c>
      <c r="B45" s="847">
        <v>4.1100000000000003</v>
      </c>
      <c r="C45" s="709"/>
      <c r="D45" s="709"/>
      <c r="E45" s="709"/>
      <c r="F45" s="848"/>
      <c r="G45" s="709"/>
      <c r="H45" s="854">
        <v>995454</v>
      </c>
      <c r="I45" s="872" t="s">
        <v>749</v>
      </c>
      <c r="J45" s="850">
        <v>0.18</v>
      </c>
      <c r="K45" s="872" t="s">
        <v>749</v>
      </c>
      <c r="L45" s="926" t="s">
        <v>461</v>
      </c>
      <c r="M45" s="851" t="s">
        <v>632</v>
      </c>
      <c r="N45" s="713">
        <v>74.87</v>
      </c>
      <c r="O45" s="709">
        <v>504.74</v>
      </c>
      <c r="P45" s="709">
        <f t="shared" si="0"/>
        <v>504.74</v>
      </c>
      <c r="Q45" s="792">
        <f t="shared" si="3"/>
        <v>37789.879999999997</v>
      </c>
      <c r="R45" s="710">
        <f t="shared" si="2"/>
        <v>37789.883800000003</v>
      </c>
      <c r="S45" s="713"/>
      <c r="T45" s="852"/>
      <c r="U45" s="709"/>
      <c r="V45" s="709"/>
      <c r="W45" s="709"/>
      <c r="X45" s="853"/>
      <c r="Z45" s="651"/>
      <c r="AC45" s="217"/>
      <c r="AM45" s="217"/>
      <c r="AN45" s="217"/>
      <c r="AO45" s="217"/>
      <c r="AP45" s="217"/>
      <c r="AQ45" s="217"/>
      <c r="AR45" s="217"/>
      <c r="AS45" s="217"/>
      <c r="AT45" s="217"/>
      <c r="AU45" s="217"/>
      <c r="AV45" s="217"/>
      <c r="AW45" s="217"/>
      <c r="AX45" s="217"/>
      <c r="AY45" s="217"/>
      <c r="AZ45" s="217"/>
    </row>
    <row r="46" spans="1:52" ht="15.75">
      <c r="A46" s="847">
        <v>14</v>
      </c>
      <c r="B46" s="847">
        <v>4.12</v>
      </c>
      <c r="C46" s="709"/>
      <c r="D46" s="709"/>
      <c r="E46" s="709"/>
      <c r="F46" s="848"/>
      <c r="G46" s="709"/>
      <c r="H46" s="854">
        <v>995454</v>
      </c>
      <c r="I46" s="872" t="s">
        <v>749</v>
      </c>
      <c r="J46" s="850">
        <v>0.18</v>
      </c>
      <c r="K46" s="872" t="s">
        <v>749</v>
      </c>
      <c r="L46" s="926" t="s">
        <v>462</v>
      </c>
      <c r="M46" s="851" t="s">
        <v>634</v>
      </c>
      <c r="N46" s="713">
        <v>270</v>
      </c>
      <c r="O46" s="709">
        <v>63.78</v>
      </c>
      <c r="P46" s="709">
        <f t="shared" si="0"/>
        <v>63.78</v>
      </c>
      <c r="Q46" s="792">
        <f t="shared" si="3"/>
        <v>17220.599999999999</v>
      </c>
      <c r="R46" s="710">
        <f t="shared" si="2"/>
        <v>17220.599999999999</v>
      </c>
      <c r="S46" s="713"/>
      <c r="T46" s="852"/>
      <c r="U46" s="709"/>
      <c r="V46" s="709"/>
      <c r="W46" s="709"/>
      <c r="X46" s="853"/>
      <c r="Z46" s="651"/>
      <c r="AC46" s="217"/>
      <c r="AM46" s="217"/>
      <c r="AN46" s="217"/>
      <c r="AO46" s="217"/>
      <c r="AP46" s="217"/>
      <c r="AQ46" s="217"/>
      <c r="AR46" s="217"/>
      <c r="AS46" s="217"/>
      <c r="AT46" s="217"/>
      <c r="AU46" s="217"/>
      <c r="AV46" s="217"/>
      <c r="AW46" s="217"/>
      <c r="AX46" s="217"/>
      <c r="AY46" s="217"/>
      <c r="AZ46" s="217"/>
    </row>
    <row r="47" spans="1:52" ht="31.5">
      <c r="A47" s="847">
        <v>15</v>
      </c>
      <c r="B47" s="847">
        <v>4.13</v>
      </c>
      <c r="C47" s="709"/>
      <c r="D47" s="709"/>
      <c r="E47" s="709"/>
      <c r="F47" s="848"/>
      <c r="G47" s="709"/>
      <c r="H47" s="854">
        <v>995454</v>
      </c>
      <c r="I47" s="872" t="s">
        <v>749</v>
      </c>
      <c r="J47" s="850">
        <v>0.18</v>
      </c>
      <c r="K47" s="872" t="s">
        <v>749</v>
      </c>
      <c r="L47" s="926" t="s">
        <v>463</v>
      </c>
      <c r="M47" s="851" t="s">
        <v>632</v>
      </c>
      <c r="N47" s="713">
        <v>53.82</v>
      </c>
      <c r="O47" s="709">
        <v>127.06</v>
      </c>
      <c r="P47" s="709">
        <f t="shared" si="0"/>
        <v>127.06</v>
      </c>
      <c r="Q47" s="792">
        <f t="shared" si="3"/>
        <v>6838.37</v>
      </c>
      <c r="R47" s="710">
        <f t="shared" si="2"/>
        <v>6838.3692000000001</v>
      </c>
      <c r="S47" s="713"/>
      <c r="T47" s="852"/>
      <c r="U47" s="709"/>
      <c r="V47" s="709"/>
      <c r="W47" s="709"/>
      <c r="X47" s="853"/>
      <c r="Z47" s="651"/>
      <c r="AC47" s="217"/>
      <c r="AM47" s="217"/>
      <c r="AN47" s="217"/>
      <c r="AO47" s="217"/>
      <c r="AP47" s="217"/>
      <c r="AQ47" s="217"/>
      <c r="AR47" s="217"/>
      <c r="AS47" s="217"/>
      <c r="AT47" s="217"/>
      <c r="AU47" s="217"/>
      <c r="AV47" s="217"/>
      <c r="AW47" s="217"/>
      <c r="AX47" s="217"/>
      <c r="AY47" s="217"/>
      <c r="AZ47" s="217"/>
    </row>
    <row r="48" spans="1:52" ht="47.25">
      <c r="A48" s="847">
        <v>16</v>
      </c>
      <c r="B48" s="847">
        <v>4.17</v>
      </c>
      <c r="C48" s="709"/>
      <c r="D48" s="709"/>
      <c r="E48" s="709"/>
      <c r="F48" s="848"/>
      <c r="G48" s="709"/>
      <c r="H48" s="854">
        <v>995454</v>
      </c>
      <c r="I48" s="872" t="s">
        <v>749</v>
      </c>
      <c r="J48" s="850">
        <v>0.18</v>
      </c>
      <c r="K48" s="872" t="s">
        <v>749</v>
      </c>
      <c r="L48" s="926" t="s">
        <v>464</v>
      </c>
      <c r="M48" s="851" t="s">
        <v>632</v>
      </c>
      <c r="N48" s="713">
        <v>263.18</v>
      </c>
      <c r="O48" s="709">
        <v>760.77</v>
      </c>
      <c r="P48" s="709">
        <f t="shared" si="0"/>
        <v>760.77</v>
      </c>
      <c r="Q48" s="792">
        <f t="shared" si="3"/>
        <v>200219.45</v>
      </c>
      <c r="R48" s="710">
        <f t="shared" si="2"/>
        <v>200219.4486</v>
      </c>
      <c r="S48" s="713"/>
      <c r="T48" s="852"/>
      <c r="U48" s="709"/>
      <c r="V48" s="709"/>
      <c r="W48" s="709"/>
      <c r="X48" s="853"/>
      <c r="Z48" s="651"/>
      <c r="AC48" s="217"/>
      <c r="AM48" s="217"/>
      <c r="AN48" s="217"/>
      <c r="AO48" s="217"/>
      <c r="AP48" s="217"/>
      <c r="AQ48" s="217"/>
      <c r="AR48" s="217"/>
      <c r="AS48" s="217"/>
      <c r="AT48" s="217"/>
      <c r="AU48" s="217"/>
      <c r="AV48" s="217"/>
      <c r="AW48" s="217"/>
      <c r="AX48" s="217"/>
      <c r="AY48" s="217"/>
      <c r="AZ48" s="217"/>
    </row>
    <row r="49" spans="1:52" ht="15.75">
      <c r="A49" s="847">
        <v>17</v>
      </c>
      <c r="B49" s="847" t="s">
        <v>759</v>
      </c>
      <c r="C49" s="709"/>
      <c r="D49" s="709"/>
      <c r="E49" s="709"/>
      <c r="F49" s="848"/>
      <c r="G49" s="709"/>
      <c r="H49" s="854">
        <v>995457</v>
      </c>
      <c r="I49" s="872" t="s">
        <v>749</v>
      </c>
      <c r="J49" s="850">
        <v>0.18</v>
      </c>
      <c r="K49" s="872" t="s">
        <v>749</v>
      </c>
      <c r="L49" s="926" t="s">
        <v>465</v>
      </c>
      <c r="M49" s="851" t="s">
        <v>632</v>
      </c>
      <c r="N49" s="713">
        <v>585.03</v>
      </c>
      <c r="O49" s="709">
        <v>343.69</v>
      </c>
      <c r="P49" s="709">
        <f t="shared" si="0"/>
        <v>343.69</v>
      </c>
      <c r="Q49" s="792">
        <f t="shared" si="3"/>
        <v>201068.96</v>
      </c>
      <c r="R49" s="710">
        <f t="shared" si="2"/>
        <v>201068.9607</v>
      </c>
      <c r="S49" s="713"/>
      <c r="T49" s="852"/>
      <c r="U49" s="709"/>
      <c r="V49" s="709"/>
      <c r="W49" s="709"/>
      <c r="X49" s="853"/>
      <c r="Z49" s="651"/>
      <c r="AC49" s="217"/>
      <c r="AM49" s="217"/>
      <c r="AN49" s="217"/>
      <c r="AO49" s="217"/>
      <c r="AP49" s="217"/>
      <c r="AQ49" s="217"/>
      <c r="AR49" s="217"/>
      <c r="AS49" s="217"/>
      <c r="AT49" s="217"/>
      <c r="AU49" s="217"/>
      <c r="AV49" s="217"/>
      <c r="AW49" s="217"/>
      <c r="AX49" s="217"/>
      <c r="AY49" s="217"/>
      <c r="AZ49" s="217"/>
    </row>
    <row r="50" spans="1:52" ht="31.5">
      <c r="A50" s="847">
        <v>18</v>
      </c>
      <c r="B50" s="847" t="s">
        <v>760</v>
      </c>
      <c r="C50" s="709"/>
      <c r="D50" s="709"/>
      <c r="E50" s="709"/>
      <c r="F50" s="848"/>
      <c r="G50" s="709"/>
      <c r="H50" s="854">
        <v>995457</v>
      </c>
      <c r="I50" s="872" t="s">
        <v>749</v>
      </c>
      <c r="J50" s="850">
        <v>0.18</v>
      </c>
      <c r="K50" s="872" t="s">
        <v>749</v>
      </c>
      <c r="L50" s="926" t="s">
        <v>466</v>
      </c>
      <c r="M50" s="851" t="s">
        <v>632</v>
      </c>
      <c r="N50" s="713">
        <v>2318.36</v>
      </c>
      <c r="O50" s="709">
        <v>855.52</v>
      </c>
      <c r="P50" s="709">
        <f t="shared" si="0"/>
        <v>855.52</v>
      </c>
      <c r="Q50" s="792">
        <f t="shared" si="3"/>
        <v>1983403.35</v>
      </c>
      <c r="R50" s="710">
        <f t="shared" si="2"/>
        <v>1983403.3472</v>
      </c>
      <c r="S50" s="713"/>
      <c r="T50" s="852"/>
      <c r="U50" s="709"/>
      <c r="V50" s="709"/>
      <c r="W50" s="709"/>
      <c r="X50" s="853"/>
      <c r="Z50" s="651"/>
      <c r="AC50" s="217"/>
      <c r="AM50" s="217"/>
      <c r="AN50" s="217"/>
      <c r="AO50" s="217"/>
      <c r="AP50" s="217"/>
      <c r="AQ50" s="217"/>
      <c r="AR50" s="217"/>
      <c r="AS50" s="217"/>
      <c r="AT50" s="217"/>
      <c r="AU50" s="217"/>
      <c r="AV50" s="217"/>
      <c r="AW50" s="217"/>
      <c r="AX50" s="217"/>
      <c r="AY50" s="217"/>
      <c r="AZ50" s="217"/>
    </row>
    <row r="51" spans="1:52" ht="31.5">
      <c r="A51" s="847">
        <v>19</v>
      </c>
      <c r="B51" s="847" t="s">
        <v>761</v>
      </c>
      <c r="C51" s="709"/>
      <c r="D51" s="709"/>
      <c r="E51" s="709"/>
      <c r="F51" s="848"/>
      <c r="G51" s="709"/>
      <c r="H51" s="854">
        <v>995457</v>
      </c>
      <c r="I51" s="872" t="s">
        <v>749</v>
      </c>
      <c r="J51" s="850">
        <v>0.18</v>
      </c>
      <c r="K51" s="872" t="s">
        <v>749</v>
      </c>
      <c r="L51" s="926" t="s">
        <v>467</v>
      </c>
      <c r="M51" s="851" t="s">
        <v>632</v>
      </c>
      <c r="N51" s="713">
        <v>2516.89</v>
      </c>
      <c r="O51" s="709">
        <v>678.96</v>
      </c>
      <c r="P51" s="709">
        <f t="shared" si="0"/>
        <v>678.96</v>
      </c>
      <c r="Q51" s="792">
        <f t="shared" si="3"/>
        <v>1708867.63</v>
      </c>
      <c r="R51" s="710">
        <f t="shared" si="2"/>
        <v>1708867.6344000001</v>
      </c>
      <c r="S51" s="713"/>
      <c r="T51" s="852"/>
      <c r="U51" s="709"/>
      <c r="V51" s="709"/>
      <c r="W51" s="709"/>
      <c r="X51" s="853"/>
      <c r="Z51" s="651"/>
      <c r="AC51" s="217"/>
      <c r="AM51" s="217"/>
      <c r="AN51" s="217"/>
      <c r="AO51" s="217"/>
      <c r="AP51" s="217"/>
      <c r="AQ51" s="217"/>
      <c r="AR51" s="217"/>
      <c r="AS51" s="217"/>
      <c r="AT51" s="217"/>
      <c r="AU51" s="217"/>
      <c r="AV51" s="217"/>
      <c r="AW51" s="217"/>
      <c r="AX51" s="217"/>
      <c r="AY51" s="217"/>
      <c r="AZ51" s="217"/>
    </row>
    <row r="52" spans="1:52" ht="15.75">
      <c r="A52" s="847">
        <v>20</v>
      </c>
      <c r="B52" s="847" t="s">
        <v>762</v>
      </c>
      <c r="C52" s="709"/>
      <c r="D52" s="709"/>
      <c r="E52" s="709"/>
      <c r="F52" s="848"/>
      <c r="G52" s="709"/>
      <c r="H52" s="854">
        <v>995457</v>
      </c>
      <c r="I52" s="872" t="s">
        <v>749</v>
      </c>
      <c r="J52" s="850">
        <v>0.18</v>
      </c>
      <c r="K52" s="872" t="s">
        <v>749</v>
      </c>
      <c r="L52" s="926" t="s">
        <v>468</v>
      </c>
      <c r="M52" s="851" t="s">
        <v>632</v>
      </c>
      <c r="N52" s="713">
        <v>1357.9</v>
      </c>
      <c r="O52" s="709">
        <v>897.6</v>
      </c>
      <c r="P52" s="709">
        <f t="shared" si="0"/>
        <v>897.6</v>
      </c>
      <c r="Q52" s="792">
        <f t="shared" si="3"/>
        <v>1218851.04</v>
      </c>
      <c r="R52" s="710">
        <f t="shared" si="2"/>
        <v>1218851.04</v>
      </c>
      <c r="S52" s="713"/>
      <c r="T52" s="852"/>
      <c r="U52" s="709"/>
      <c r="V52" s="709"/>
      <c r="W52" s="709"/>
      <c r="X52" s="853"/>
      <c r="Z52" s="651"/>
      <c r="AC52" s="217"/>
      <c r="AM52" s="217"/>
      <c r="AN52" s="217"/>
      <c r="AO52" s="217"/>
      <c r="AP52" s="217"/>
      <c r="AQ52" s="217"/>
      <c r="AR52" s="217"/>
      <c r="AS52" s="217"/>
      <c r="AT52" s="217"/>
      <c r="AU52" s="217"/>
      <c r="AV52" s="217"/>
      <c r="AW52" s="217"/>
      <c r="AX52" s="217"/>
      <c r="AY52" s="217"/>
      <c r="AZ52" s="217"/>
    </row>
    <row r="53" spans="1:52" ht="15.75">
      <c r="A53" s="847">
        <v>21</v>
      </c>
      <c r="B53" s="847" t="s">
        <v>763</v>
      </c>
      <c r="C53" s="709"/>
      <c r="D53" s="709"/>
      <c r="E53" s="709"/>
      <c r="F53" s="848"/>
      <c r="G53" s="709"/>
      <c r="H53" s="854">
        <v>995457</v>
      </c>
      <c r="I53" s="872" t="s">
        <v>749</v>
      </c>
      <c r="J53" s="850">
        <v>0.18</v>
      </c>
      <c r="K53" s="872" t="s">
        <v>749</v>
      </c>
      <c r="L53" s="926" t="s">
        <v>469</v>
      </c>
      <c r="M53" s="851" t="s">
        <v>632</v>
      </c>
      <c r="N53" s="713">
        <v>133.13</v>
      </c>
      <c r="O53" s="709">
        <v>734.1</v>
      </c>
      <c r="P53" s="709">
        <f t="shared" si="0"/>
        <v>734.1</v>
      </c>
      <c r="Q53" s="792">
        <f t="shared" si="3"/>
        <v>97730.73</v>
      </c>
      <c r="R53" s="710">
        <f t="shared" si="2"/>
        <v>97730.732999999993</v>
      </c>
      <c r="S53" s="713"/>
      <c r="T53" s="852"/>
      <c r="U53" s="709"/>
      <c r="V53" s="709"/>
      <c r="W53" s="709"/>
      <c r="X53" s="853"/>
      <c r="Z53" s="651"/>
      <c r="AC53" s="217"/>
      <c r="AM53" s="217"/>
      <c r="AN53" s="217"/>
      <c r="AO53" s="217"/>
      <c r="AP53" s="217"/>
      <c r="AQ53" s="217"/>
      <c r="AR53" s="217"/>
      <c r="AS53" s="217"/>
      <c r="AT53" s="217"/>
      <c r="AU53" s="217"/>
      <c r="AV53" s="217"/>
      <c r="AW53" s="217"/>
      <c r="AX53" s="217"/>
      <c r="AY53" s="217"/>
      <c r="AZ53" s="217"/>
    </row>
    <row r="54" spans="1:52" ht="15.75">
      <c r="A54" s="847">
        <v>22</v>
      </c>
      <c r="B54" s="847" t="s">
        <v>764</v>
      </c>
      <c r="C54" s="709"/>
      <c r="D54" s="709"/>
      <c r="E54" s="709"/>
      <c r="F54" s="848"/>
      <c r="G54" s="709"/>
      <c r="H54" s="854">
        <v>995457</v>
      </c>
      <c r="I54" s="872" t="s">
        <v>749</v>
      </c>
      <c r="J54" s="850">
        <v>0.18</v>
      </c>
      <c r="K54" s="872" t="s">
        <v>749</v>
      </c>
      <c r="L54" s="926" t="s">
        <v>470</v>
      </c>
      <c r="M54" s="851" t="s">
        <v>632</v>
      </c>
      <c r="N54" s="713">
        <v>143.81</v>
      </c>
      <c r="O54" s="709">
        <v>909.54</v>
      </c>
      <c r="P54" s="709">
        <f t="shared" si="0"/>
        <v>909.54</v>
      </c>
      <c r="Q54" s="792">
        <f t="shared" si="3"/>
        <v>130800.95</v>
      </c>
      <c r="R54" s="710">
        <f t="shared" si="2"/>
        <v>130800.94739999999</v>
      </c>
      <c r="S54" s="713"/>
      <c r="T54" s="852"/>
      <c r="U54" s="709"/>
      <c r="V54" s="709"/>
      <c r="W54" s="709"/>
      <c r="X54" s="853"/>
      <c r="Z54" s="651"/>
      <c r="AC54" s="217"/>
      <c r="AM54" s="217"/>
      <c r="AN54" s="217"/>
      <c r="AO54" s="217"/>
      <c r="AP54" s="217"/>
      <c r="AQ54" s="217"/>
      <c r="AR54" s="217"/>
      <c r="AS54" s="217"/>
      <c r="AT54" s="217"/>
      <c r="AU54" s="217"/>
      <c r="AV54" s="217"/>
      <c r="AW54" s="217"/>
      <c r="AX54" s="217"/>
      <c r="AY54" s="217"/>
      <c r="AZ54" s="217"/>
    </row>
    <row r="55" spans="1:52" ht="47.25">
      <c r="A55" s="847">
        <v>23</v>
      </c>
      <c r="B55" s="847" t="s">
        <v>765</v>
      </c>
      <c r="C55" s="709"/>
      <c r="D55" s="709"/>
      <c r="E55" s="709"/>
      <c r="F55" s="848"/>
      <c r="G55" s="709"/>
      <c r="H55" s="854">
        <v>995454</v>
      </c>
      <c r="I55" s="872" t="s">
        <v>749</v>
      </c>
      <c r="J55" s="850">
        <v>0.18</v>
      </c>
      <c r="K55" s="872" t="s">
        <v>749</v>
      </c>
      <c r="L55" s="926" t="s">
        <v>471</v>
      </c>
      <c r="M55" s="851" t="s">
        <v>635</v>
      </c>
      <c r="N55" s="713">
        <v>44920.97</v>
      </c>
      <c r="O55" s="709">
        <v>100.06</v>
      </c>
      <c r="P55" s="709">
        <f t="shared" si="0"/>
        <v>100.06</v>
      </c>
      <c r="Q55" s="792">
        <f t="shared" si="3"/>
        <v>4494792.26</v>
      </c>
      <c r="R55" s="710">
        <f t="shared" si="2"/>
        <v>4494792.2582</v>
      </c>
      <c r="S55" s="713"/>
      <c r="T55" s="852"/>
      <c r="U55" s="709"/>
      <c r="V55" s="709"/>
      <c r="W55" s="709"/>
      <c r="X55" s="853"/>
      <c r="Z55" s="651"/>
      <c r="AC55" s="217"/>
      <c r="AM55" s="217"/>
      <c r="AN55" s="217"/>
      <c r="AO55" s="217"/>
      <c r="AP55" s="217"/>
      <c r="AQ55" s="217"/>
      <c r="AR55" s="217"/>
      <c r="AS55" s="217"/>
      <c r="AT55" s="217"/>
      <c r="AU55" s="217"/>
      <c r="AV55" s="217"/>
      <c r="AW55" s="217"/>
      <c r="AX55" s="217"/>
      <c r="AY55" s="217"/>
      <c r="AZ55" s="217"/>
    </row>
    <row r="56" spans="1:52" ht="31.5">
      <c r="A56" s="847">
        <v>24</v>
      </c>
      <c r="B56" s="847" t="s">
        <v>766</v>
      </c>
      <c r="C56" s="709"/>
      <c r="D56" s="709"/>
      <c r="E56" s="709"/>
      <c r="F56" s="848"/>
      <c r="G56" s="709"/>
      <c r="H56" s="854">
        <v>995454</v>
      </c>
      <c r="I56" s="872" t="s">
        <v>749</v>
      </c>
      <c r="J56" s="850">
        <v>0.18</v>
      </c>
      <c r="K56" s="872" t="s">
        <v>749</v>
      </c>
      <c r="L56" s="926" t="s">
        <v>472</v>
      </c>
      <c r="M56" s="851" t="s">
        <v>635</v>
      </c>
      <c r="N56" s="713">
        <v>55279.39</v>
      </c>
      <c r="O56" s="709">
        <v>100.06</v>
      </c>
      <c r="P56" s="709">
        <f t="shared" si="0"/>
        <v>100.06</v>
      </c>
      <c r="Q56" s="792">
        <f t="shared" si="3"/>
        <v>5531255.7599999998</v>
      </c>
      <c r="R56" s="710">
        <f t="shared" si="2"/>
        <v>5531255.7634000005</v>
      </c>
      <c r="S56" s="713"/>
      <c r="T56" s="852"/>
      <c r="U56" s="709"/>
      <c r="V56" s="709"/>
      <c r="W56" s="709"/>
      <c r="X56" s="853"/>
      <c r="Z56" s="651"/>
      <c r="AC56" s="217"/>
      <c r="AM56" s="217"/>
      <c r="AN56" s="217"/>
      <c r="AO56" s="217"/>
      <c r="AP56" s="217"/>
      <c r="AQ56" s="217"/>
      <c r="AR56" s="217"/>
      <c r="AS56" s="217"/>
      <c r="AT56" s="217"/>
      <c r="AU56" s="217"/>
      <c r="AV56" s="217"/>
      <c r="AW56" s="217"/>
      <c r="AX56" s="217"/>
      <c r="AY56" s="217"/>
      <c r="AZ56" s="217"/>
    </row>
    <row r="57" spans="1:52" ht="15.75">
      <c r="A57" s="847">
        <v>25</v>
      </c>
      <c r="B57" s="856">
        <v>5.3</v>
      </c>
      <c r="C57" s="709"/>
      <c r="D57" s="709"/>
      <c r="E57" s="709"/>
      <c r="F57" s="848"/>
      <c r="G57" s="709"/>
      <c r="H57" s="854">
        <v>995478</v>
      </c>
      <c r="I57" s="872" t="s">
        <v>749</v>
      </c>
      <c r="J57" s="850">
        <v>0.18</v>
      </c>
      <c r="K57" s="872" t="s">
        <v>749</v>
      </c>
      <c r="L57" s="926" t="s">
        <v>447</v>
      </c>
      <c r="M57" s="851" t="s">
        <v>636</v>
      </c>
      <c r="N57" s="713">
        <v>415.21</v>
      </c>
      <c r="O57" s="709">
        <v>72.209999999999994</v>
      </c>
      <c r="P57" s="709">
        <f t="shared" si="0"/>
        <v>72.209999999999994</v>
      </c>
      <c r="Q57" s="792">
        <f t="shared" si="3"/>
        <v>29982.31</v>
      </c>
      <c r="R57" s="710">
        <f t="shared" si="2"/>
        <v>29982.314099999996</v>
      </c>
      <c r="S57" s="713"/>
      <c r="T57" s="852"/>
      <c r="U57" s="709"/>
      <c r="V57" s="709"/>
      <c r="W57" s="709"/>
      <c r="X57" s="853"/>
      <c r="Z57" s="651"/>
      <c r="AC57" s="217"/>
      <c r="AM57" s="217"/>
      <c r="AN57" s="217"/>
      <c r="AO57" s="217"/>
      <c r="AP57" s="217"/>
      <c r="AQ57" s="217"/>
      <c r="AR57" s="217"/>
      <c r="AS57" s="217"/>
      <c r="AT57" s="217"/>
      <c r="AU57" s="217"/>
      <c r="AV57" s="217"/>
      <c r="AW57" s="217"/>
      <c r="AX57" s="217"/>
      <c r="AY57" s="217"/>
      <c r="AZ57" s="217"/>
    </row>
    <row r="58" spans="1:52" ht="47.25">
      <c r="A58" s="847">
        <v>26</v>
      </c>
      <c r="B58" s="856">
        <v>5.3</v>
      </c>
      <c r="C58" s="709"/>
      <c r="D58" s="709"/>
      <c r="E58" s="709"/>
      <c r="F58" s="848"/>
      <c r="G58" s="709"/>
      <c r="H58" s="854">
        <v>995454</v>
      </c>
      <c r="I58" s="872" t="s">
        <v>749</v>
      </c>
      <c r="J58" s="850">
        <v>0.18</v>
      </c>
      <c r="K58" s="872" t="s">
        <v>749</v>
      </c>
      <c r="L58" s="926" t="s">
        <v>473</v>
      </c>
      <c r="M58" s="851" t="s">
        <v>630</v>
      </c>
      <c r="N58" s="713">
        <v>40</v>
      </c>
      <c r="O58" s="709">
        <v>11963.5</v>
      </c>
      <c r="P58" s="709">
        <f t="shared" si="0"/>
        <v>11963.5</v>
      </c>
      <c r="Q58" s="792">
        <f t="shared" si="3"/>
        <v>478540</v>
      </c>
      <c r="R58" s="710">
        <f t="shared" si="2"/>
        <v>478540</v>
      </c>
      <c r="S58" s="713"/>
      <c r="T58" s="852"/>
      <c r="U58" s="709"/>
      <c r="V58" s="709"/>
      <c r="W58" s="709"/>
      <c r="X58" s="853"/>
      <c r="Z58" s="651"/>
      <c r="AC58" s="217"/>
      <c r="AM58" s="217"/>
      <c r="AN58" s="217"/>
      <c r="AO58" s="217"/>
      <c r="AP58" s="217"/>
      <c r="AQ58" s="217"/>
      <c r="AR58" s="217"/>
      <c r="AS58" s="217"/>
      <c r="AT58" s="217"/>
      <c r="AU58" s="217"/>
      <c r="AV58" s="217"/>
      <c r="AW58" s="217"/>
      <c r="AX58" s="217"/>
      <c r="AY58" s="217"/>
      <c r="AZ58" s="217"/>
    </row>
    <row r="59" spans="1:52" ht="94.5">
      <c r="A59" s="847">
        <v>27</v>
      </c>
      <c r="B59" s="847" t="s">
        <v>767</v>
      </c>
      <c r="C59" s="709"/>
      <c r="D59" s="709"/>
      <c r="E59" s="709"/>
      <c r="F59" s="848"/>
      <c r="G59" s="709"/>
      <c r="H59" s="854">
        <v>995454</v>
      </c>
      <c r="I59" s="872" t="s">
        <v>749</v>
      </c>
      <c r="J59" s="850">
        <v>0.18</v>
      </c>
      <c r="K59" s="872" t="s">
        <v>749</v>
      </c>
      <c r="L59" s="926" t="s">
        <v>474</v>
      </c>
      <c r="M59" s="851" t="s">
        <v>630</v>
      </c>
      <c r="N59" s="713">
        <v>449.21</v>
      </c>
      <c r="O59" s="709">
        <v>8925.56</v>
      </c>
      <c r="P59" s="709">
        <f t="shared" si="0"/>
        <v>8925.56</v>
      </c>
      <c r="Q59" s="792">
        <f t="shared" si="3"/>
        <v>4009450.81</v>
      </c>
      <c r="R59" s="710">
        <f t="shared" si="2"/>
        <v>4009450.8075999995</v>
      </c>
      <c r="S59" s="713"/>
      <c r="T59" s="852"/>
      <c r="U59" s="709"/>
      <c r="V59" s="709"/>
      <c r="W59" s="709"/>
      <c r="X59" s="853"/>
      <c r="Z59" s="651"/>
      <c r="AC59" s="217"/>
      <c r="AM59" s="217"/>
      <c r="AN59" s="217"/>
      <c r="AO59" s="217"/>
      <c r="AP59" s="217"/>
      <c r="AQ59" s="217"/>
      <c r="AR59" s="217"/>
      <c r="AS59" s="217"/>
      <c r="AT59" s="217"/>
      <c r="AU59" s="217"/>
      <c r="AV59" s="217"/>
      <c r="AW59" s="217"/>
      <c r="AX59" s="217"/>
      <c r="AY59" s="217"/>
      <c r="AZ59" s="217"/>
    </row>
    <row r="60" spans="1:52" ht="94.5">
      <c r="A60" s="847">
        <v>28</v>
      </c>
      <c r="B60" s="847" t="s">
        <v>768</v>
      </c>
      <c r="C60" s="709"/>
      <c r="D60" s="709"/>
      <c r="E60" s="709"/>
      <c r="F60" s="848"/>
      <c r="G60" s="709"/>
      <c r="H60" s="854">
        <v>995454</v>
      </c>
      <c r="I60" s="872" t="s">
        <v>749</v>
      </c>
      <c r="J60" s="850">
        <v>0.18</v>
      </c>
      <c r="K60" s="872" t="s">
        <v>749</v>
      </c>
      <c r="L60" s="926" t="s">
        <v>475</v>
      </c>
      <c r="M60" s="851" t="s">
        <v>630</v>
      </c>
      <c r="N60" s="713">
        <v>527.58000000000004</v>
      </c>
      <c r="O60" s="709">
        <v>11250.17</v>
      </c>
      <c r="P60" s="709">
        <f t="shared" si="0"/>
        <v>11250.17</v>
      </c>
      <c r="Q60" s="792">
        <f t="shared" si="3"/>
        <v>5935364.6900000004</v>
      </c>
      <c r="R60" s="710">
        <f t="shared" si="2"/>
        <v>5935364.6886000009</v>
      </c>
      <c r="S60" s="713"/>
      <c r="T60" s="852"/>
      <c r="U60" s="709"/>
      <c r="V60" s="709"/>
      <c r="W60" s="709"/>
      <c r="X60" s="853"/>
      <c r="Z60" s="651"/>
      <c r="AC60" s="217"/>
      <c r="AM60" s="217"/>
      <c r="AN60" s="217"/>
      <c r="AO60" s="217"/>
      <c r="AP60" s="217"/>
      <c r="AQ60" s="217"/>
      <c r="AR60" s="217"/>
      <c r="AS60" s="217"/>
      <c r="AT60" s="217"/>
      <c r="AU60" s="217"/>
      <c r="AV60" s="217"/>
      <c r="AW60" s="217"/>
      <c r="AX60" s="217"/>
      <c r="AY60" s="217"/>
      <c r="AZ60" s="217"/>
    </row>
    <row r="61" spans="1:52" ht="31.5">
      <c r="A61" s="847">
        <v>29</v>
      </c>
      <c r="B61" s="847" t="s">
        <v>769</v>
      </c>
      <c r="C61" s="709"/>
      <c r="D61" s="709"/>
      <c r="E61" s="709"/>
      <c r="F61" s="848"/>
      <c r="G61" s="709"/>
      <c r="H61" s="854">
        <v>995456</v>
      </c>
      <c r="I61" s="872" t="s">
        <v>749</v>
      </c>
      <c r="J61" s="850">
        <v>0.18</v>
      </c>
      <c r="K61" s="872" t="s">
        <v>749</v>
      </c>
      <c r="L61" s="926" t="s">
        <v>476</v>
      </c>
      <c r="M61" s="851" t="s">
        <v>630</v>
      </c>
      <c r="N61" s="713">
        <v>45.13</v>
      </c>
      <c r="O61" s="709">
        <v>7431.08</v>
      </c>
      <c r="P61" s="709">
        <f t="shared" si="0"/>
        <v>7431.08</v>
      </c>
      <c r="Q61" s="792">
        <f t="shared" si="3"/>
        <v>335364.64</v>
      </c>
      <c r="R61" s="710">
        <f t="shared" si="2"/>
        <v>335364.64040000003</v>
      </c>
      <c r="S61" s="713"/>
      <c r="T61" s="852"/>
      <c r="U61" s="709"/>
      <c r="V61" s="709"/>
      <c r="W61" s="709"/>
      <c r="X61" s="853"/>
      <c r="Z61" s="651"/>
      <c r="AC61" s="217"/>
      <c r="AM61" s="217"/>
      <c r="AN61" s="217"/>
      <c r="AO61" s="217"/>
      <c r="AP61" s="217"/>
      <c r="AQ61" s="217"/>
      <c r="AR61" s="217"/>
      <c r="AS61" s="217"/>
      <c r="AT61" s="217"/>
      <c r="AU61" s="217"/>
      <c r="AV61" s="217"/>
      <c r="AW61" s="217"/>
      <c r="AX61" s="217"/>
      <c r="AY61" s="217"/>
      <c r="AZ61" s="217"/>
    </row>
    <row r="62" spans="1:52" ht="47.25">
      <c r="A62" s="847">
        <v>30</v>
      </c>
      <c r="B62" s="847" t="s">
        <v>770</v>
      </c>
      <c r="C62" s="709"/>
      <c r="D62" s="709"/>
      <c r="E62" s="709"/>
      <c r="F62" s="848"/>
      <c r="G62" s="709"/>
      <c r="H62" s="854">
        <v>995456</v>
      </c>
      <c r="I62" s="872" t="s">
        <v>749</v>
      </c>
      <c r="J62" s="850">
        <v>0.18</v>
      </c>
      <c r="K62" s="872" t="s">
        <v>749</v>
      </c>
      <c r="L62" s="926" t="s">
        <v>477</v>
      </c>
      <c r="M62" s="851" t="s">
        <v>630</v>
      </c>
      <c r="N62" s="713">
        <v>470.04</v>
      </c>
      <c r="O62" s="709">
        <v>9500.11</v>
      </c>
      <c r="P62" s="709">
        <f t="shared" si="0"/>
        <v>9500.11</v>
      </c>
      <c r="Q62" s="792">
        <f t="shared" si="3"/>
        <v>4465431.7</v>
      </c>
      <c r="R62" s="710">
        <f t="shared" si="2"/>
        <v>4465431.7044000002</v>
      </c>
      <c r="S62" s="713"/>
      <c r="T62" s="852"/>
      <c r="U62" s="709"/>
      <c r="V62" s="709"/>
      <c r="W62" s="709"/>
      <c r="X62" s="853"/>
      <c r="Z62" s="651"/>
      <c r="AC62" s="217"/>
      <c r="AM62" s="217"/>
      <c r="AN62" s="217"/>
      <c r="AO62" s="217"/>
      <c r="AP62" s="217"/>
      <c r="AQ62" s="217"/>
      <c r="AR62" s="217"/>
      <c r="AS62" s="217"/>
      <c r="AT62" s="217"/>
      <c r="AU62" s="217"/>
      <c r="AV62" s="217"/>
      <c r="AW62" s="217"/>
      <c r="AX62" s="217"/>
      <c r="AY62" s="217"/>
      <c r="AZ62" s="217"/>
    </row>
    <row r="63" spans="1:52" ht="31.5">
      <c r="A63" s="847">
        <v>31</v>
      </c>
      <c r="B63" s="847" t="s">
        <v>771</v>
      </c>
      <c r="C63" s="709"/>
      <c r="D63" s="709"/>
      <c r="E63" s="709"/>
      <c r="F63" s="848"/>
      <c r="G63" s="709"/>
      <c r="H63" s="854">
        <v>995456</v>
      </c>
      <c r="I63" s="872" t="s">
        <v>749</v>
      </c>
      <c r="J63" s="850">
        <v>0.18</v>
      </c>
      <c r="K63" s="872" t="s">
        <v>749</v>
      </c>
      <c r="L63" s="926" t="s">
        <v>478</v>
      </c>
      <c r="M63" s="851" t="s">
        <v>632</v>
      </c>
      <c r="N63" s="713">
        <v>2417.87</v>
      </c>
      <c r="O63" s="709">
        <v>1136.22</v>
      </c>
      <c r="P63" s="709">
        <f t="shared" si="0"/>
        <v>1136.22</v>
      </c>
      <c r="Q63" s="792">
        <f t="shared" si="3"/>
        <v>2747232.25</v>
      </c>
      <c r="R63" s="710">
        <f t="shared" si="2"/>
        <v>2747232.2514</v>
      </c>
      <c r="S63" s="713"/>
      <c r="T63" s="852"/>
      <c r="U63" s="709"/>
      <c r="V63" s="709"/>
      <c r="W63" s="709"/>
      <c r="X63" s="853"/>
      <c r="Z63" s="651"/>
      <c r="AC63" s="217"/>
      <c r="AM63" s="217"/>
      <c r="AN63" s="217"/>
      <c r="AO63" s="217"/>
      <c r="AP63" s="217"/>
      <c r="AQ63" s="217"/>
      <c r="AR63" s="217"/>
      <c r="AS63" s="217"/>
      <c r="AT63" s="217"/>
      <c r="AU63" s="217"/>
      <c r="AV63" s="217"/>
      <c r="AW63" s="217"/>
      <c r="AX63" s="217"/>
      <c r="AY63" s="217"/>
      <c r="AZ63" s="217"/>
    </row>
    <row r="64" spans="1:52" ht="15.75">
      <c r="A64" s="847">
        <v>32</v>
      </c>
      <c r="B64" s="847">
        <v>6.15</v>
      </c>
      <c r="C64" s="709"/>
      <c r="D64" s="709"/>
      <c r="E64" s="709"/>
      <c r="F64" s="848"/>
      <c r="G64" s="709"/>
      <c r="H64" s="854">
        <v>995456</v>
      </c>
      <c r="I64" s="872" t="s">
        <v>749</v>
      </c>
      <c r="J64" s="850">
        <v>0.18</v>
      </c>
      <c r="K64" s="872" t="s">
        <v>749</v>
      </c>
      <c r="L64" s="926" t="s">
        <v>479</v>
      </c>
      <c r="M64" s="851" t="s">
        <v>632</v>
      </c>
      <c r="N64" s="713">
        <v>2417.87</v>
      </c>
      <c r="O64" s="709">
        <v>96.48</v>
      </c>
      <c r="P64" s="709">
        <f t="shared" si="0"/>
        <v>96.48</v>
      </c>
      <c r="Q64" s="792">
        <f t="shared" si="3"/>
        <v>233276.1</v>
      </c>
      <c r="R64" s="710">
        <f t="shared" si="2"/>
        <v>233276.09760000001</v>
      </c>
      <c r="S64" s="713"/>
      <c r="T64" s="852"/>
      <c r="U64" s="709"/>
      <c r="V64" s="709"/>
      <c r="W64" s="709"/>
      <c r="X64" s="853"/>
      <c r="Z64" s="651"/>
      <c r="AC64" s="217"/>
      <c r="AM64" s="217"/>
      <c r="AN64" s="217"/>
      <c r="AO64" s="217"/>
      <c r="AP64" s="217"/>
      <c r="AQ64" s="217"/>
      <c r="AR64" s="217"/>
      <c r="AS64" s="217"/>
      <c r="AT64" s="217"/>
      <c r="AU64" s="217"/>
      <c r="AV64" s="217"/>
      <c r="AW64" s="217"/>
      <c r="AX64" s="217"/>
      <c r="AY64" s="217"/>
      <c r="AZ64" s="217"/>
    </row>
    <row r="65" spans="1:52" ht="47.25">
      <c r="A65" s="847">
        <v>33</v>
      </c>
      <c r="B65" s="847" t="s">
        <v>772</v>
      </c>
      <c r="C65" s="709"/>
      <c r="D65" s="709"/>
      <c r="E65" s="709"/>
      <c r="F65" s="848"/>
      <c r="G65" s="709"/>
      <c r="H65" s="854">
        <v>995474</v>
      </c>
      <c r="I65" s="872" t="s">
        <v>749</v>
      </c>
      <c r="J65" s="850">
        <v>0.18</v>
      </c>
      <c r="K65" s="872" t="s">
        <v>749</v>
      </c>
      <c r="L65" s="926" t="s">
        <v>480</v>
      </c>
      <c r="M65" s="851" t="s">
        <v>630</v>
      </c>
      <c r="N65" s="713">
        <v>6.36</v>
      </c>
      <c r="O65" s="709">
        <v>80457.98</v>
      </c>
      <c r="P65" s="709">
        <f t="shared" si="0"/>
        <v>80457.98</v>
      </c>
      <c r="Q65" s="792">
        <f t="shared" si="3"/>
        <v>511712.75</v>
      </c>
      <c r="R65" s="710">
        <f t="shared" si="2"/>
        <v>511712.75280000002</v>
      </c>
      <c r="S65" s="713"/>
      <c r="T65" s="852"/>
      <c r="U65" s="709"/>
      <c r="V65" s="709"/>
      <c r="W65" s="709"/>
      <c r="X65" s="853"/>
      <c r="Z65" s="651"/>
      <c r="AC65" s="217"/>
      <c r="AM65" s="217"/>
      <c r="AN65" s="217"/>
      <c r="AO65" s="217"/>
      <c r="AP65" s="217"/>
      <c r="AQ65" s="217"/>
      <c r="AR65" s="217"/>
      <c r="AS65" s="217"/>
      <c r="AT65" s="217"/>
      <c r="AU65" s="217"/>
      <c r="AV65" s="217"/>
      <c r="AW65" s="217"/>
      <c r="AX65" s="217"/>
      <c r="AY65" s="217"/>
      <c r="AZ65" s="217"/>
    </row>
    <row r="66" spans="1:52" ht="78.75">
      <c r="A66" s="847">
        <v>34</v>
      </c>
      <c r="B66" s="847" t="s">
        <v>773</v>
      </c>
      <c r="C66" s="709"/>
      <c r="D66" s="709"/>
      <c r="E66" s="709"/>
      <c r="F66" s="848"/>
      <c r="G66" s="709"/>
      <c r="H66" s="854">
        <v>995474</v>
      </c>
      <c r="I66" s="872" t="s">
        <v>749</v>
      </c>
      <c r="J66" s="850">
        <v>0.18</v>
      </c>
      <c r="K66" s="872" t="s">
        <v>749</v>
      </c>
      <c r="L66" s="926" t="s">
        <v>481</v>
      </c>
      <c r="M66" s="851" t="s">
        <v>632</v>
      </c>
      <c r="N66" s="713">
        <v>50.64</v>
      </c>
      <c r="O66" s="709">
        <v>4939.01</v>
      </c>
      <c r="P66" s="709">
        <f t="shared" si="0"/>
        <v>4939.01</v>
      </c>
      <c r="Q66" s="792">
        <f t="shared" si="3"/>
        <v>250111.47</v>
      </c>
      <c r="R66" s="710">
        <f t="shared" si="2"/>
        <v>250111.4664</v>
      </c>
      <c r="S66" s="713"/>
      <c r="T66" s="852"/>
      <c r="U66" s="709"/>
      <c r="V66" s="709"/>
      <c r="W66" s="709"/>
      <c r="X66" s="853"/>
      <c r="Z66" s="651"/>
      <c r="AC66" s="217"/>
      <c r="AM66" s="217"/>
      <c r="AN66" s="217"/>
      <c r="AO66" s="217"/>
      <c r="AP66" s="217"/>
      <c r="AQ66" s="217"/>
      <c r="AR66" s="217"/>
      <c r="AS66" s="217"/>
      <c r="AT66" s="217"/>
      <c r="AU66" s="217"/>
      <c r="AV66" s="217"/>
      <c r="AW66" s="217"/>
      <c r="AX66" s="217"/>
      <c r="AY66" s="217"/>
      <c r="AZ66" s="217"/>
    </row>
    <row r="67" spans="1:52" ht="47.25">
      <c r="A67" s="847">
        <v>35</v>
      </c>
      <c r="B67" s="847" t="s">
        <v>774</v>
      </c>
      <c r="C67" s="709"/>
      <c r="D67" s="709"/>
      <c r="E67" s="709"/>
      <c r="F67" s="848"/>
      <c r="G67" s="709"/>
      <c r="H67" s="854">
        <v>995474</v>
      </c>
      <c r="I67" s="872" t="s">
        <v>749</v>
      </c>
      <c r="J67" s="850">
        <v>0.18</v>
      </c>
      <c r="K67" s="872" t="s">
        <v>749</v>
      </c>
      <c r="L67" s="926" t="s">
        <v>482</v>
      </c>
      <c r="M67" s="851" t="s">
        <v>631</v>
      </c>
      <c r="N67" s="713">
        <v>204.34</v>
      </c>
      <c r="O67" s="709">
        <v>467.47</v>
      </c>
      <c r="P67" s="709">
        <f t="shared" si="0"/>
        <v>467.47</v>
      </c>
      <c r="Q67" s="792">
        <f t="shared" si="3"/>
        <v>95522.82</v>
      </c>
      <c r="R67" s="710">
        <f t="shared" si="2"/>
        <v>95522.819800000012</v>
      </c>
      <c r="S67" s="713"/>
      <c r="T67" s="852"/>
      <c r="U67" s="709"/>
      <c r="V67" s="709"/>
      <c r="W67" s="709"/>
      <c r="X67" s="853"/>
      <c r="Z67" s="651"/>
      <c r="AC67" s="217"/>
      <c r="AM67" s="217"/>
      <c r="AN67" s="217"/>
      <c r="AO67" s="217"/>
      <c r="AP67" s="217"/>
      <c r="AQ67" s="217"/>
      <c r="AR67" s="217"/>
      <c r="AS67" s="217"/>
      <c r="AT67" s="217"/>
      <c r="AU67" s="217"/>
      <c r="AV67" s="217"/>
      <c r="AW67" s="217"/>
      <c r="AX67" s="217"/>
      <c r="AY67" s="217"/>
      <c r="AZ67" s="217"/>
    </row>
    <row r="68" spans="1:52" ht="31.5">
      <c r="A68" s="847">
        <v>36</v>
      </c>
      <c r="B68" s="847">
        <v>8.4</v>
      </c>
      <c r="C68" s="709"/>
      <c r="D68" s="709"/>
      <c r="E68" s="709"/>
      <c r="F68" s="848"/>
      <c r="G68" s="709"/>
      <c r="H68" s="854">
        <v>995474</v>
      </c>
      <c r="I68" s="872" t="s">
        <v>749</v>
      </c>
      <c r="J68" s="850">
        <v>0.18</v>
      </c>
      <c r="K68" s="872" t="s">
        <v>749</v>
      </c>
      <c r="L68" s="926" t="s">
        <v>483</v>
      </c>
      <c r="M68" s="851" t="s">
        <v>637</v>
      </c>
      <c r="N68" s="713">
        <v>57</v>
      </c>
      <c r="O68" s="709">
        <v>530.75</v>
      </c>
      <c r="P68" s="709">
        <f t="shared" si="0"/>
        <v>530.75</v>
      </c>
      <c r="Q68" s="792">
        <f t="shared" si="3"/>
        <v>30252.75</v>
      </c>
      <c r="R68" s="710">
        <f t="shared" si="2"/>
        <v>30252.75</v>
      </c>
      <c r="S68" s="713"/>
      <c r="T68" s="852"/>
      <c r="U68" s="709"/>
      <c r="V68" s="709"/>
      <c r="W68" s="709"/>
      <c r="X68" s="853"/>
      <c r="Z68" s="651"/>
      <c r="AC68" s="217"/>
      <c r="AM68" s="217"/>
      <c r="AN68" s="217"/>
      <c r="AO68" s="217"/>
      <c r="AP68" s="217"/>
      <c r="AQ68" s="217"/>
      <c r="AR68" s="217"/>
      <c r="AS68" s="217"/>
      <c r="AT68" s="217"/>
      <c r="AU68" s="217"/>
      <c r="AV68" s="217"/>
      <c r="AW68" s="217"/>
      <c r="AX68" s="217"/>
      <c r="AY68" s="217"/>
      <c r="AZ68" s="217"/>
    </row>
    <row r="69" spans="1:52" ht="63">
      <c r="A69" s="847">
        <v>37</v>
      </c>
      <c r="B69" s="847" t="s">
        <v>775</v>
      </c>
      <c r="C69" s="709"/>
      <c r="D69" s="709"/>
      <c r="E69" s="709"/>
      <c r="F69" s="848"/>
      <c r="G69" s="709"/>
      <c r="H69" s="854">
        <v>995474</v>
      </c>
      <c r="I69" s="872" t="s">
        <v>749</v>
      </c>
      <c r="J69" s="850">
        <v>0.18</v>
      </c>
      <c r="K69" s="872" t="s">
        <v>749</v>
      </c>
      <c r="L69" s="926" t="s">
        <v>484</v>
      </c>
      <c r="M69" s="851" t="s">
        <v>632</v>
      </c>
      <c r="N69" s="713">
        <v>110.64</v>
      </c>
      <c r="O69" s="709">
        <v>3465.96</v>
      </c>
      <c r="P69" s="709">
        <f t="shared" si="0"/>
        <v>3465.96</v>
      </c>
      <c r="Q69" s="792">
        <f t="shared" si="3"/>
        <v>383473.81</v>
      </c>
      <c r="R69" s="710">
        <f t="shared" si="2"/>
        <v>383473.81440000003</v>
      </c>
      <c r="S69" s="713"/>
      <c r="T69" s="852"/>
      <c r="U69" s="709"/>
      <c r="V69" s="709"/>
      <c r="W69" s="709"/>
      <c r="X69" s="853"/>
      <c r="Z69" s="651"/>
      <c r="AC69" s="217"/>
      <c r="AM69" s="217"/>
      <c r="AN69" s="217"/>
      <c r="AO69" s="217"/>
      <c r="AP69" s="217"/>
      <c r="AQ69" s="217"/>
      <c r="AR69" s="217"/>
      <c r="AS69" s="217"/>
      <c r="AT69" s="217"/>
      <c r="AU69" s="217"/>
      <c r="AV69" s="217"/>
      <c r="AW69" s="217"/>
      <c r="AX69" s="217"/>
      <c r="AY69" s="217"/>
      <c r="AZ69" s="217"/>
    </row>
    <row r="70" spans="1:52" ht="63">
      <c r="A70" s="847">
        <v>38</v>
      </c>
      <c r="B70" s="847">
        <v>8.31</v>
      </c>
      <c r="C70" s="709"/>
      <c r="D70" s="709"/>
      <c r="E70" s="709"/>
      <c r="F70" s="848"/>
      <c r="G70" s="709"/>
      <c r="H70" s="854">
        <v>995419</v>
      </c>
      <c r="I70" s="872" t="s">
        <v>749</v>
      </c>
      <c r="J70" s="850">
        <v>0.18</v>
      </c>
      <c r="K70" s="872" t="s">
        <v>749</v>
      </c>
      <c r="L70" s="926" t="s">
        <v>485</v>
      </c>
      <c r="M70" s="851" t="s">
        <v>632</v>
      </c>
      <c r="N70" s="713">
        <v>593.66</v>
      </c>
      <c r="O70" s="709">
        <v>1186.8900000000001</v>
      </c>
      <c r="P70" s="709">
        <f t="shared" si="0"/>
        <v>1186.8900000000001</v>
      </c>
      <c r="Q70" s="792">
        <f t="shared" si="3"/>
        <v>704609.12</v>
      </c>
      <c r="R70" s="710">
        <f t="shared" si="2"/>
        <v>704609.11739999999</v>
      </c>
      <c r="S70" s="713"/>
      <c r="T70" s="852"/>
      <c r="U70" s="709"/>
      <c r="V70" s="709"/>
      <c r="W70" s="709"/>
      <c r="X70" s="853"/>
      <c r="Z70" s="651"/>
      <c r="AC70" s="217"/>
      <c r="AM70" s="217"/>
      <c r="AN70" s="217"/>
      <c r="AO70" s="217"/>
      <c r="AP70" s="217"/>
      <c r="AQ70" s="217"/>
      <c r="AR70" s="217"/>
      <c r="AS70" s="217"/>
      <c r="AT70" s="217"/>
      <c r="AU70" s="217"/>
      <c r="AV70" s="217"/>
      <c r="AW70" s="217"/>
      <c r="AX70" s="217"/>
      <c r="AY70" s="217"/>
      <c r="AZ70" s="217"/>
    </row>
    <row r="71" spans="1:52" ht="47.25">
      <c r="A71" s="847">
        <v>39</v>
      </c>
      <c r="B71" s="856" t="s">
        <v>776</v>
      </c>
      <c r="C71" s="709"/>
      <c r="D71" s="709"/>
      <c r="E71" s="709"/>
      <c r="F71" s="848"/>
      <c r="G71" s="709"/>
      <c r="H71" s="854">
        <v>995476</v>
      </c>
      <c r="I71" s="872" t="s">
        <v>749</v>
      </c>
      <c r="J71" s="850">
        <v>0.18</v>
      </c>
      <c r="K71" s="872" t="s">
        <v>749</v>
      </c>
      <c r="L71" s="926" t="s">
        <v>486</v>
      </c>
      <c r="M71" s="851" t="s">
        <v>632</v>
      </c>
      <c r="N71" s="713">
        <v>512.9</v>
      </c>
      <c r="O71" s="709">
        <v>2490.1799999999998</v>
      </c>
      <c r="P71" s="709">
        <f t="shared" si="0"/>
        <v>2490.1799999999998</v>
      </c>
      <c r="Q71" s="792">
        <f t="shared" si="3"/>
        <v>1277213.32</v>
      </c>
      <c r="R71" s="710">
        <f t="shared" si="2"/>
        <v>1277213.3219999999</v>
      </c>
      <c r="S71" s="713"/>
      <c r="T71" s="852"/>
      <c r="U71" s="709"/>
      <c r="V71" s="709"/>
      <c r="W71" s="709"/>
      <c r="X71" s="853"/>
      <c r="Z71" s="651"/>
      <c r="AC71" s="217"/>
      <c r="AM71" s="217"/>
      <c r="AN71" s="217"/>
      <c r="AO71" s="217"/>
      <c r="AP71" s="217"/>
      <c r="AQ71" s="217"/>
      <c r="AR71" s="217"/>
      <c r="AS71" s="217"/>
      <c r="AT71" s="217"/>
      <c r="AU71" s="217"/>
      <c r="AV71" s="217"/>
      <c r="AW71" s="217"/>
      <c r="AX71" s="217"/>
      <c r="AY71" s="217"/>
      <c r="AZ71" s="217"/>
    </row>
    <row r="72" spans="1:52" ht="47.25">
      <c r="A72" s="847">
        <v>40</v>
      </c>
      <c r="B72" s="856">
        <v>9.1199999999999992</v>
      </c>
      <c r="C72" s="709"/>
      <c r="D72" s="709"/>
      <c r="E72" s="709"/>
      <c r="F72" s="848"/>
      <c r="G72" s="709"/>
      <c r="H72" s="854">
        <v>995476</v>
      </c>
      <c r="I72" s="872" t="s">
        <v>749</v>
      </c>
      <c r="J72" s="850">
        <v>0.18</v>
      </c>
      <c r="K72" s="872" t="s">
        <v>749</v>
      </c>
      <c r="L72" s="926" t="s">
        <v>487</v>
      </c>
      <c r="M72" s="851" t="s">
        <v>632</v>
      </c>
      <c r="N72" s="713">
        <v>31.65</v>
      </c>
      <c r="O72" s="709">
        <v>165.74</v>
      </c>
      <c r="P72" s="709">
        <f t="shared" si="0"/>
        <v>165.74</v>
      </c>
      <c r="Q72" s="792">
        <f t="shared" si="3"/>
        <v>5245.67</v>
      </c>
      <c r="R72" s="710">
        <f t="shared" si="2"/>
        <v>5245.6710000000003</v>
      </c>
      <c r="S72" s="713"/>
      <c r="T72" s="852"/>
      <c r="U72" s="709"/>
      <c r="V72" s="709"/>
      <c r="W72" s="709"/>
      <c r="X72" s="853"/>
      <c r="Z72" s="651"/>
      <c r="AC72" s="217"/>
      <c r="AM72" s="217"/>
      <c r="AN72" s="217"/>
      <c r="AO72" s="217"/>
      <c r="AP72" s="217"/>
      <c r="AQ72" s="217"/>
      <c r="AR72" s="217"/>
      <c r="AS72" s="217"/>
      <c r="AT72" s="217"/>
      <c r="AU72" s="217"/>
      <c r="AV72" s="217"/>
      <c r="AW72" s="217"/>
      <c r="AX72" s="217"/>
      <c r="AY72" s="217"/>
      <c r="AZ72" s="217"/>
    </row>
    <row r="73" spans="1:52" ht="15.75">
      <c r="A73" s="847">
        <v>41</v>
      </c>
      <c r="B73" s="847">
        <v>9.4499999999999993</v>
      </c>
      <c r="C73" s="709"/>
      <c r="D73" s="709"/>
      <c r="E73" s="709"/>
      <c r="F73" s="848"/>
      <c r="G73" s="709"/>
      <c r="H73" s="854">
        <v>995476</v>
      </c>
      <c r="I73" s="872" t="s">
        <v>749</v>
      </c>
      <c r="J73" s="850">
        <v>0.18</v>
      </c>
      <c r="K73" s="872" t="s">
        <v>749</v>
      </c>
      <c r="L73" s="926" t="s">
        <v>488</v>
      </c>
      <c r="M73" s="851" t="s">
        <v>631</v>
      </c>
      <c r="N73" s="713">
        <v>199.9</v>
      </c>
      <c r="O73" s="709">
        <v>68.64</v>
      </c>
      <c r="P73" s="709">
        <f t="shared" si="0"/>
        <v>68.64</v>
      </c>
      <c r="Q73" s="792">
        <f t="shared" si="3"/>
        <v>13721.14</v>
      </c>
      <c r="R73" s="710">
        <f t="shared" si="2"/>
        <v>13721.136</v>
      </c>
      <c r="S73" s="713"/>
      <c r="T73" s="852"/>
      <c r="U73" s="709"/>
      <c r="V73" s="709"/>
      <c r="W73" s="709"/>
      <c r="X73" s="853"/>
      <c r="Z73" s="651"/>
      <c r="AC73" s="217"/>
      <c r="AM73" s="217"/>
      <c r="AN73" s="217"/>
      <c r="AO73" s="217"/>
      <c r="AP73" s="217"/>
      <c r="AQ73" s="217"/>
      <c r="AR73" s="217"/>
      <c r="AS73" s="217"/>
      <c r="AT73" s="217"/>
      <c r="AU73" s="217"/>
      <c r="AV73" s="217"/>
      <c r="AW73" s="217"/>
      <c r="AX73" s="217"/>
      <c r="AY73" s="217"/>
      <c r="AZ73" s="217"/>
    </row>
    <row r="74" spans="1:52" ht="31.5">
      <c r="A74" s="847">
        <v>42</v>
      </c>
      <c r="B74" s="847" t="s">
        <v>777</v>
      </c>
      <c r="C74" s="709"/>
      <c r="D74" s="709"/>
      <c r="E74" s="709"/>
      <c r="F74" s="848"/>
      <c r="G74" s="709"/>
      <c r="H74" s="854">
        <v>995476</v>
      </c>
      <c r="I74" s="872" t="s">
        <v>749</v>
      </c>
      <c r="J74" s="850">
        <v>0.18</v>
      </c>
      <c r="K74" s="872" t="s">
        <v>749</v>
      </c>
      <c r="L74" s="926" t="s">
        <v>489</v>
      </c>
      <c r="M74" s="851" t="s">
        <v>631</v>
      </c>
      <c r="N74" s="713">
        <v>126</v>
      </c>
      <c r="O74" s="709">
        <v>170.37</v>
      </c>
      <c r="P74" s="709">
        <f t="shared" si="0"/>
        <v>170.37</v>
      </c>
      <c r="Q74" s="792">
        <f t="shared" si="3"/>
        <v>21466.62</v>
      </c>
      <c r="R74" s="710">
        <f t="shared" si="2"/>
        <v>21466.62</v>
      </c>
      <c r="S74" s="713"/>
      <c r="T74" s="852"/>
      <c r="U74" s="709"/>
      <c r="V74" s="709"/>
      <c r="W74" s="709"/>
      <c r="X74" s="853"/>
      <c r="Z74" s="651"/>
      <c r="AC74" s="217"/>
      <c r="AM74" s="217"/>
      <c r="AN74" s="217"/>
      <c r="AO74" s="217"/>
      <c r="AP74" s="217"/>
      <c r="AQ74" s="217"/>
      <c r="AR74" s="217"/>
      <c r="AS74" s="217"/>
      <c r="AT74" s="217"/>
      <c r="AU74" s="217"/>
      <c r="AV74" s="217"/>
      <c r="AW74" s="217"/>
      <c r="AX74" s="217"/>
      <c r="AY74" s="217"/>
      <c r="AZ74" s="217"/>
    </row>
    <row r="75" spans="1:52" ht="47.25">
      <c r="A75" s="847">
        <v>43</v>
      </c>
      <c r="B75" s="847" t="s">
        <v>778</v>
      </c>
      <c r="C75" s="709"/>
      <c r="D75" s="709"/>
      <c r="E75" s="709"/>
      <c r="F75" s="848"/>
      <c r="G75" s="709"/>
      <c r="H75" s="854">
        <v>995476</v>
      </c>
      <c r="I75" s="872" t="s">
        <v>749</v>
      </c>
      <c r="J75" s="850">
        <v>0.18</v>
      </c>
      <c r="K75" s="872" t="s">
        <v>749</v>
      </c>
      <c r="L75" s="926" t="s">
        <v>490</v>
      </c>
      <c r="M75" s="851" t="s">
        <v>635</v>
      </c>
      <c r="N75" s="713">
        <v>2538.3000000000002</v>
      </c>
      <c r="O75" s="709">
        <v>220.65</v>
      </c>
      <c r="P75" s="709">
        <f t="shared" si="0"/>
        <v>220.65</v>
      </c>
      <c r="Q75" s="792">
        <f t="shared" si="3"/>
        <v>560075.9</v>
      </c>
      <c r="R75" s="710">
        <f t="shared" si="2"/>
        <v>560075.89500000002</v>
      </c>
      <c r="S75" s="713"/>
      <c r="T75" s="852"/>
      <c r="U75" s="709"/>
      <c r="V75" s="709"/>
      <c r="W75" s="709"/>
      <c r="X75" s="853"/>
      <c r="Z75" s="651"/>
      <c r="AC75" s="217"/>
      <c r="AM75" s="217"/>
      <c r="AN75" s="217"/>
      <c r="AO75" s="217"/>
      <c r="AP75" s="217"/>
      <c r="AQ75" s="217"/>
      <c r="AR75" s="217"/>
      <c r="AS75" s="217"/>
      <c r="AT75" s="217"/>
      <c r="AU75" s="217"/>
      <c r="AV75" s="217"/>
      <c r="AW75" s="217"/>
      <c r="AX75" s="217"/>
      <c r="AY75" s="217"/>
      <c r="AZ75" s="217"/>
    </row>
    <row r="76" spans="1:52" ht="15.75">
      <c r="A76" s="847">
        <v>44</v>
      </c>
      <c r="B76" s="847">
        <v>9.5500000000000007</v>
      </c>
      <c r="C76" s="709"/>
      <c r="D76" s="709"/>
      <c r="E76" s="709"/>
      <c r="F76" s="848"/>
      <c r="G76" s="709"/>
      <c r="H76" s="854"/>
      <c r="I76" s="872" t="s">
        <v>749</v>
      </c>
      <c r="J76" s="850">
        <v>0.18</v>
      </c>
      <c r="K76" s="872" t="s">
        <v>749</v>
      </c>
      <c r="L76" s="926" t="s">
        <v>491</v>
      </c>
      <c r="M76" s="851"/>
      <c r="N76" s="713">
        <v>0</v>
      </c>
      <c r="O76" s="709">
        <v>0</v>
      </c>
      <c r="P76" s="709">
        <f t="shared" si="0"/>
        <v>0</v>
      </c>
      <c r="Q76" s="792" t="str">
        <f t="shared" si="3"/>
        <v>Included</v>
      </c>
      <c r="R76" s="710">
        <f t="shared" si="2"/>
        <v>0</v>
      </c>
      <c r="S76" s="713"/>
      <c r="T76" s="852"/>
      <c r="U76" s="709"/>
      <c r="V76" s="709"/>
      <c r="W76" s="709"/>
      <c r="X76" s="853"/>
      <c r="Z76" s="651"/>
      <c r="AC76" s="217"/>
      <c r="AM76" s="217"/>
      <c r="AN76" s="217"/>
      <c r="AO76" s="217"/>
      <c r="AP76" s="217"/>
      <c r="AQ76" s="217"/>
      <c r="AR76" s="217"/>
      <c r="AS76" s="217"/>
      <c r="AT76" s="217"/>
      <c r="AU76" s="217"/>
      <c r="AV76" s="217"/>
      <c r="AW76" s="217"/>
      <c r="AX76" s="217"/>
      <c r="AY76" s="217"/>
      <c r="AZ76" s="217"/>
    </row>
    <row r="77" spans="1:52" ht="15.75">
      <c r="A77" s="847">
        <v>45</v>
      </c>
      <c r="B77" s="847"/>
      <c r="C77" s="709"/>
      <c r="D77" s="709"/>
      <c r="E77" s="709"/>
      <c r="F77" s="848"/>
      <c r="G77" s="709"/>
      <c r="H77" s="855">
        <v>995476</v>
      </c>
      <c r="I77" s="872" t="s">
        <v>749</v>
      </c>
      <c r="J77" s="850">
        <v>0.18</v>
      </c>
      <c r="K77" s="872" t="s">
        <v>749</v>
      </c>
      <c r="L77" s="926" t="s">
        <v>492</v>
      </c>
      <c r="M77" s="851" t="s">
        <v>638</v>
      </c>
      <c r="N77" s="713">
        <v>90</v>
      </c>
      <c r="O77" s="709">
        <v>53.57</v>
      </c>
      <c r="P77" s="709">
        <f t="shared" si="0"/>
        <v>53.57</v>
      </c>
      <c r="Q77" s="792">
        <f t="shared" si="3"/>
        <v>4821.3</v>
      </c>
      <c r="R77" s="710">
        <f t="shared" si="2"/>
        <v>4821.3</v>
      </c>
      <c r="S77" s="713"/>
      <c r="T77" s="852"/>
      <c r="U77" s="709"/>
      <c r="V77" s="709"/>
      <c r="W77" s="709"/>
      <c r="X77" s="853"/>
      <c r="Z77" s="651"/>
      <c r="AC77" s="217"/>
      <c r="AM77" s="217"/>
      <c r="AN77" s="217"/>
      <c r="AO77" s="217"/>
      <c r="AP77" s="217"/>
      <c r="AQ77" s="217"/>
      <c r="AR77" s="217"/>
      <c r="AS77" s="217"/>
      <c r="AT77" s="217"/>
      <c r="AU77" s="217"/>
      <c r="AV77" s="217"/>
      <c r="AW77" s="217"/>
      <c r="AX77" s="217"/>
      <c r="AY77" s="217"/>
      <c r="AZ77" s="217"/>
    </row>
    <row r="78" spans="1:52" ht="15.75">
      <c r="A78" s="847">
        <v>46</v>
      </c>
      <c r="B78" s="847"/>
      <c r="C78" s="709"/>
      <c r="D78" s="709"/>
      <c r="E78" s="709"/>
      <c r="F78" s="848"/>
      <c r="G78" s="709"/>
      <c r="H78" s="854">
        <v>995476</v>
      </c>
      <c r="I78" s="872" t="s">
        <v>749</v>
      </c>
      <c r="J78" s="850">
        <v>0.18</v>
      </c>
      <c r="K78" s="872" t="s">
        <v>749</v>
      </c>
      <c r="L78" s="926" t="s">
        <v>493</v>
      </c>
      <c r="M78" s="851" t="s">
        <v>638</v>
      </c>
      <c r="N78" s="713">
        <v>50</v>
      </c>
      <c r="O78" s="709">
        <v>36.549999999999997</v>
      </c>
      <c r="P78" s="709">
        <f t="shared" si="0"/>
        <v>36.549999999999997</v>
      </c>
      <c r="Q78" s="792">
        <f t="shared" si="3"/>
        <v>1827.5</v>
      </c>
      <c r="R78" s="710">
        <f t="shared" si="2"/>
        <v>1827.4999999999998</v>
      </c>
      <c r="S78" s="713"/>
      <c r="T78" s="852"/>
      <c r="U78" s="709"/>
      <c r="V78" s="709"/>
      <c r="W78" s="709"/>
      <c r="X78" s="853"/>
      <c r="Z78" s="651"/>
      <c r="AC78" s="217"/>
      <c r="AM78" s="217"/>
      <c r="AN78" s="217"/>
      <c r="AO78" s="217"/>
      <c r="AP78" s="217"/>
      <c r="AQ78" s="217"/>
      <c r="AR78" s="217"/>
      <c r="AS78" s="217"/>
      <c r="AT78" s="217"/>
      <c r="AU78" s="217"/>
      <c r="AV78" s="217"/>
      <c r="AW78" s="217"/>
      <c r="AX78" s="217"/>
      <c r="AY78" s="217"/>
      <c r="AZ78" s="217"/>
    </row>
    <row r="79" spans="1:52" ht="31.5">
      <c r="A79" s="847">
        <v>47</v>
      </c>
      <c r="B79" s="847" t="s">
        <v>779</v>
      </c>
      <c r="C79" s="709"/>
      <c r="D79" s="709"/>
      <c r="E79" s="709"/>
      <c r="F79" s="848"/>
      <c r="G79" s="709"/>
      <c r="H79" s="854">
        <v>995476</v>
      </c>
      <c r="I79" s="872" t="s">
        <v>749</v>
      </c>
      <c r="J79" s="850">
        <v>0.18</v>
      </c>
      <c r="K79" s="872" t="s">
        <v>749</v>
      </c>
      <c r="L79" s="926" t="s">
        <v>494</v>
      </c>
      <c r="M79" s="851" t="s">
        <v>631</v>
      </c>
      <c r="N79" s="713">
        <v>286.7</v>
      </c>
      <c r="O79" s="709">
        <v>315.79000000000002</v>
      </c>
      <c r="P79" s="709">
        <f t="shared" si="0"/>
        <v>315.79000000000002</v>
      </c>
      <c r="Q79" s="792">
        <f t="shared" si="3"/>
        <v>90536.99</v>
      </c>
      <c r="R79" s="710">
        <f t="shared" si="2"/>
        <v>90536.993000000002</v>
      </c>
      <c r="S79" s="713"/>
      <c r="T79" s="852"/>
      <c r="U79" s="709"/>
      <c r="V79" s="709"/>
      <c r="W79" s="709"/>
      <c r="X79" s="853"/>
      <c r="Z79" s="651"/>
      <c r="AC79" s="217"/>
      <c r="AM79" s="217"/>
      <c r="AN79" s="217"/>
      <c r="AO79" s="217"/>
      <c r="AP79" s="217"/>
      <c r="AQ79" s="217"/>
      <c r="AR79" s="217"/>
      <c r="AS79" s="217"/>
      <c r="AT79" s="217"/>
      <c r="AU79" s="217"/>
      <c r="AV79" s="217"/>
      <c r="AW79" s="217"/>
      <c r="AX79" s="217"/>
      <c r="AY79" s="217"/>
      <c r="AZ79" s="217"/>
    </row>
    <row r="80" spans="1:52" ht="31.5">
      <c r="A80" s="847">
        <v>48</v>
      </c>
      <c r="B80" s="847">
        <v>9.8800000000000008</v>
      </c>
      <c r="C80" s="709"/>
      <c r="D80" s="709"/>
      <c r="E80" s="709"/>
      <c r="F80" s="848"/>
      <c r="G80" s="709"/>
      <c r="H80" s="854">
        <v>995476</v>
      </c>
      <c r="I80" s="872" t="s">
        <v>749</v>
      </c>
      <c r="J80" s="850">
        <v>0.18</v>
      </c>
      <c r="K80" s="872" t="s">
        <v>749</v>
      </c>
      <c r="L80" s="926" t="s">
        <v>495</v>
      </c>
      <c r="M80" s="851" t="s">
        <v>639</v>
      </c>
      <c r="N80" s="713">
        <v>18</v>
      </c>
      <c r="O80" s="709">
        <v>912.39</v>
      </c>
      <c r="P80" s="709">
        <f t="shared" si="0"/>
        <v>912.39</v>
      </c>
      <c r="Q80" s="792">
        <f t="shared" si="3"/>
        <v>16423.02</v>
      </c>
      <c r="R80" s="710">
        <f t="shared" si="2"/>
        <v>16423.02</v>
      </c>
      <c r="S80" s="713"/>
      <c r="T80" s="852"/>
      <c r="U80" s="709"/>
      <c r="V80" s="709"/>
      <c r="W80" s="709"/>
      <c r="X80" s="853"/>
      <c r="Z80" s="651"/>
      <c r="AC80" s="217"/>
      <c r="AM80" s="217"/>
      <c r="AN80" s="217"/>
      <c r="AO80" s="217"/>
      <c r="AP80" s="217"/>
      <c r="AQ80" s="217"/>
      <c r="AR80" s="217"/>
      <c r="AS80" s="217"/>
      <c r="AT80" s="217"/>
      <c r="AU80" s="217"/>
      <c r="AV80" s="217"/>
      <c r="AW80" s="217"/>
      <c r="AX80" s="217"/>
      <c r="AY80" s="217"/>
      <c r="AZ80" s="217"/>
    </row>
    <row r="81" spans="1:52" ht="31.5">
      <c r="A81" s="847">
        <v>49</v>
      </c>
      <c r="B81" s="847" t="s">
        <v>780</v>
      </c>
      <c r="C81" s="709"/>
      <c r="D81" s="709"/>
      <c r="E81" s="709"/>
      <c r="F81" s="848"/>
      <c r="G81" s="709"/>
      <c r="H81" s="854">
        <v>995476</v>
      </c>
      <c r="I81" s="872" t="s">
        <v>749</v>
      </c>
      <c r="J81" s="850">
        <v>0.18</v>
      </c>
      <c r="K81" s="872" t="s">
        <v>749</v>
      </c>
      <c r="L81" s="926" t="s">
        <v>496</v>
      </c>
      <c r="M81" s="851" t="s">
        <v>639</v>
      </c>
      <c r="N81" s="713">
        <v>40</v>
      </c>
      <c r="O81" s="709">
        <v>319.52999999999997</v>
      </c>
      <c r="P81" s="709">
        <f t="shared" si="0"/>
        <v>319.52999999999997</v>
      </c>
      <c r="Q81" s="792">
        <f t="shared" si="3"/>
        <v>12781.2</v>
      </c>
      <c r="R81" s="710">
        <f t="shared" si="2"/>
        <v>12781.199999999999</v>
      </c>
      <c r="S81" s="713"/>
      <c r="T81" s="852"/>
      <c r="U81" s="709"/>
      <c r="V81" s="709"/>
      <c r="W81" s="709"/>
      <c r="X81" s="853"/>
      <c r="Z81" s="651"/>
      <c r="AC81" s="217"/>
      <c r="AM81" s="217"/>
      <c r="AN81" s="217"/>
      <c r="AO81" s="217"/>
      <c r="AP81" s="217"/>
      <c r="AQ81" s="217"/>
      <c r="AR81" s="217"/>
      <c r="AS81" s="217"/>
      <c r="AT81" s="217"/>
      <c r="AU81" s="217"/>
      <c r="AV81" s="217"/>
      <c r="AW81" s="217"/>
      <c r="AX81" s="217"/>
      <c r="AY81" s="217"/>
      <c r="AZ81" s="217"/>
    </row>
    <row r="82" spans="1:52" ht="31.5">
      <c r="A82" s="847">
        <v>50</v>
      </c>
      <c r="B82" s="847" t="s">
        <v>781</v>
      </c>
      <c r="C82" s="709"/>
      <c r="D82" s="709"/>
      <c r="E82" s="709"/>
      <c r="F82" s="848"/>
      <c r="G82" s="709"/>
      <c r="H82" s="854">
        <v>995476</v>
      </c>
      <c r="I82" s="872" t="s">
        <v>749</v>
      </c>
      <c r="J82" s="850">
        <v>0.18</v>
      </c>
      <c r="K82" s="872" t="s">
        <v>749</v>
      </c>
      <c r="L82" s="926" t="s">
        <v>497</v>
      </c>
      <c r="M82" s="851" t="s">
        <v>639</v>
      </c>
      <c r="N82" s="713">
        <v>144</v>
      </c>
      <c r="O82" s="709">
        <v>222.32</v>
      </c>
      <c r="P82" s="709">
        <f t="shared" si="0"/>
        <v>222.32</v>
      </c>
      <c r="Q82" s="792">
        <f t="shared" si="3"/>
        <v>32014.080000000002</v>
      </c>
      <c r="R82" s="710">
        <f t="shared" si="2"/>
        <v>32014.079999999998</v>
      </c>
      <c r="S82" s="713"/>
      <c r="T82" s="852"/>
      <c r="U82" s="709"/>
      <c r="V82" s="709"/>
      <c r="W82" s="709"/>
      <c r="X82" s="853"/>
      <c r="Z82" s="651"/>
      <c r="AC82" s="217"/>
      <c r="AM82" s="217"/>
      <c r="AN82" s="217"/>
      <c r="AO82" s="217"/>
      <c r="AP82" s="217"/>
      <c r="AQ82" s="217"/>
      <c r="AR82" s="217"/>
      <c r="AS82" s="217"/>
      <c r="AT82" s="217"/>
      <c r="AU82" s="217"/>
      <c r="AV82" s="217"/>
      <c r="AW82" s="217"/>
      <c r="AX82" s="217"/>
      <c r="AY82" s="217"/>
      <c r="AZ82" s="217"/>
    </row>
    <row r="83" spans="1:52" ht="47.25">
      <c r="A83" s="847">
        <v>51</v>
      </c>
      <c r="B83" s="847" t="s">
        <v>782</v>
      </c>
      <c r="C83" s="709"/>
      <c r="D83" s="709"/>
      <c r="E83" s="709"/>
      <c r="F83" s="848"/>
      <c r="G83" s="709"/>
      <c r="H83" s="854">
        <v>995476</v>
      </c>
      <c r="I83" s="872" t="s">
        <v>749</v>
      </c>
      <c r="J83" s="850">
        <v>0.18</v>
      </c>
      <c r="K83" s="872" t="s">
        <v>749</v>
      </c>
      <c r="L83" s="926" t="s">
        <v>498</v>
      </c>
      <c r="M83" s="851" t="s">
        <v>639</v>
      </c>
      <c r="N83" s="713">
        <v>134</v>
      </c>
      <c r="O83" s="709">
        <v>290.51</v>
      </c>
      <c r="P83" s="709">
        <f t="shared" si="0"/>
        <v>290.51</v>
      </c>
      <c r="Q83" s="792">
        <f t="shared" si="3"/>
        <v>38928.339999999997</v>
      </c>
      <c r="R83" s="710">
        <f t="shared" si="2"/>
        <v>38928.339999999997</v>
      </c>
      <c r="S83" s="713"/>
      <c r="T83" s="852"/>
      <c r="U83" s="709"/>
      <c r="V83" s="709"/>
      <c r="W83" s="709"/>
      <c r="X83" s="853"/>
      <c r="Z83" s="651"/>
      <c r="AC83" s="217"/>
      <c r="AM83" s="217"/>
      <c r="AN83" s="217"/>
      <c r="AO83" s="217"/>
      <c r="AP83" s="217"/>
      <c r="AQ83" s="217"/>
      <c r="AR83" s="217"/>
      <c r="AS83" s="217"/>
      <c r="AT83" s="217"/>
      <c r="AU83" s="217"/>
      <c r="AV83" s="217"/>
      <c r="AW83" s="217"/>
      <c r="AX83" s="217"/>
      <c r="AY83" s="217"/>
      <c r="AZ83" s="217"/>
    </row>
    <row r="84" spans="1:52" ht="47.25">
      <c r="A84" s="847">
        <v>52</v>
      </c>
      <c r="B84" s="847" t="s">
        <v>783</v>
      </c>
      <c r="C84" s="709"/>
      <c r="D84" s="709"/>
      <c r="E84" s="709"/>
      <c r="F84" s="848"/>
      <c r="G84" s="709"/>
      <c r="H84" s="854">
        <v>995476</v>
      </c>
      <c r="I84" s="872" t="s">
        <v>749</v>
      </c>
      <c r="J84" s="850">
        <v>0.18</v>
      </c>
      <c r="K84" s="872" t="s">
        <v>749</v>
      </c>
      <c r="L84" s="926" t="s">
        <v>499</v>
      </c>
      <c r="M84" s="851" t="s">
        <v>639</v>
      </c>
      <c r="N84" s="713">
        <v>169</v>
      </c>
      <c r="O84" s="709">
        <v>116.52</v>
      </c>
      <c r="P84" s="709">
        <f t="shared" si="0"/>
        <v>116.52</v>
      </c>
      <c r="Q84" s="792">
        <f t="shared" si="3"/>
        <v>19691.88</v>
      </c>
      <c r="R84" s="710">
        <f t="shared" si="2"/>
        <v>19691.88</v>
      </c>
      <c r="S84" s="713"/>
      <c r="T84" s="852"/>
      <c r="U84" s="709"/>
      <c r="V84" s="709"/>
      <c r="W84" s="709"/>
      <c r="X84" s="853"/>
      <c r="Z84" s="651"/>
      <c r="AC84" s="217"/>
      <c r="AM84" s="217"/>
      <c r="AN84" s="217"/>
      <c r="AO84" s="217"/>
      <c r="AP84" s="217"/>
      <c r="AQ84" s="217"/>
      <c r="AR84" s="217"/>
      <c r="AS84" s="217"/>
      <c r="AT84" s="217"/>
      <c r="AU84" s="217"/>
      <c r="AV84" s="217"/>
      <c r="AW84" s="217"/>
      <c r="AX84" s="217"/>
      <c r="AY84" s="217"/>
      <c r="AZ84" s="217"/>
    </row>
    <row r="85" spans="1:52" ht="31.5">
      <c r="A85" s="847">
        <v>53</v>
      </c>
      <c r="B85" s="847" t="s">
        <v>784</v>
      </c>
      <c r="C85" s="709"/>
      <c r="D85" s="709"/>
      <c r="E85" s="709"/>
      <c r="F85" s="848"/>
      <c r="G85" s="709"/>
      <c r="H85" s="854">
        <v>995476</v>
      </c>
      <c r="I85" s="872" t="s">
        <v>749</v>
      </c>
      <c r="J85" s="850">
        <v>0.18</v>
      </c>
      <c r="K85" s="872" t="s">
        <v>749</v>
      </c>
      <c r="L85" s="926" t="s">
        <v>500</v>
      </c>
      <c r="M85" s="851" t="s">
        <v>639</v>
      </c>
      <c r="N85" s="713">
        <v>90</v>
      </c>
      <c r="O85" s="709">
        <v>84.32</v>
      </c>
      <c r="P85" s="709">
        <f t="shared" ref="P85:P148" si="4">O85+O85*$O$273</f>
        <v>84.32</v>
      </c>
      <c r="Q85" s="792">
        <f t="shared" si="3"/>
        <v>7588.8</v>
      </c>
      <c r="R85" s="710">
        <f t="shared" ref="R85:R148" si="5">O85*N85</f>
        <v>7588.7999999999993</v>
      </c>
      <c r="S85" s="713"/>
      <c r="T85" s="852"/>
      <c r="U85" s="709"/>
      <c r="V85" s="709"/>
      <c r="W85" s="709"/>
      <c r="X85" s="853"/>
      <c r="Z85" s="651"/>
      <c r="AC85" s="217"/>
      <c r="AM85" s="217"/>
      <c r="AN85" s="217"/>
      <c r="AO85" s="217"/>
      <c r="AP85" s="217"/>
      <c r="AQ85" s="217"/>
      <c r="AR85" s="217"/>
      <c r="AS85" s="217"/>
      <c r="AT85" s="217"/>
      <c r="AU85" s="217"/>
      <c r="AV85" s="217"/>
      <c r="AW85" s="217"/>
      <c r="AX85" s="217"/>
      <c r="AY85" s="217"/>
      <c r="AZ85" s="217"/>
    </row>
    <row r="86" spans="1:52" ht="31.5">
      <c r="A86" s="847">
        <v>54</v>
      </c>
      <c r="B86" s="847" t="s">
        <v>785</v>
      </c>
      <c r="C86" s="709"/>
      <c r="D86" s="709"/>
      <c r="E86" s="709"/>
      <c r="F86" s="848"/>
      <c r="G86" s="709"/>
      <c r="H86" s="854">
        <v>995476</v>
      </c>
      <c r="I86" s="872" t="s">
        <v>749</v>
      </c>
      <c r="J86" s="850">
        <v>0.18</v>
      </c>
      <c r="K86" s="872" t="s">
        <v>749</v>
      </c>
      <c r="L86" s="926" t="s">
        <v>501</v>
      </c>
      <c r="M86" s="851" t="s">
        <v>639</v>
      </c>
      <c r="N86" s="713">
        <v>136</v>
      </c>
      <c r="O86" s="709">
        <v>65.459999999999994</v>
      </c>
      <c r="P86" s="709">
        <f t="shared" si="4"/>
        <v>65.459999999999994</v>
      </c>
      <c r="Q86" s="792">
        <f t="shared" si="3"/>
        <v>8902.56</v>
      </c>
      <c r="R86" s="710">
        <f t="shared" si="5"/>
        <v>8902.56</v>
      </c>
      <c r="S86" s="713"/>
      <c r="T86" s="852"/>
      <c r="U86" s="709"/>
      <c r="V86" s="709"/>
      <c r="W86" s="709"/>
      <c r="X86" s="853"/>
      <c r="Z86" s="651"/>
      <c r="AC86" s="217"/>
      <c r="AM86" s="217"/>
      <c r="AN86" s="217"/>
      <c r="AO86" s="217"/>
      <c r="AP86" s="217"/>
      <c r="AQ86" s="217"/>
      <c r="AR86" s="217"/>
      <c r="AS86" s="217"/>
      <c r="AT86" s="217"/>
      <c r="AU86" s="217"/>
      <c r="AV86" s="217"/>
      <c r="AW86" s="217"/>
      <c r="AX86" s="217"/>
      <c r="AY86" s="217"/>
      <c r="AZ86" s="217"/>
    </row>
    <row r="87" spans="1:52" ht="47.25">
      <c r="A87" s="847">
        <v>55</v>
      </c>
      <c r="B87" s="847" t="s">
        <v>786</v>
      </c>
      <c r="C87" s="709"/>
      <c r="D87" s="709"/>
      <c r="E87" s="709"/>
      <c r="F87" s="848"/>
      <c r="G87" s="709"/>
      <c r="H87" s="854">
        <v>995476</v>
      </c>
      <c r="I87" s="872" t="s">
        <v>749</v>
      </c>
      <c r="J87" s="850">
        <v>0.18</v>
      </c>
      <c r="K87" s="872" t="s">
        <v>749</v>
      </c>
      <c r="L87" s="926" t="s">
        <v>502</v>
      </c>
      <c r="M87" s="851" t="s">
        <v>639</v>
      </c>
      <c r="N87" s="713">
        <v>144</v>
      </c>
      <c r="O87" s="709">
        <v>67.02</v>
      </c>
      <c r="P87" s="709">
        <f t="shared" si="4"/>
        <v>67.02</v>
      </c>
      <c r="Q87" s="792">
        <f t="shared" si="3"/>
        <v>9650.8799999999992</v>
      </c>
      <c r="R87" s="710">
        <f t="shared" si="5"/>
        <v>9650.8799999999992</v>
      </c>
      <c r="S87" s="713"/>
      <c r="T87" s="852"/>
      <c r="U87" s="709"/>
      <c r="V87" s="709"/>
      <c r="W87" s="709"/>
      <c r="X87" s="853"/>
      <c r="Z87" s="651"/>
      <c r="AC87" s="217"/>
      <c r="AM87" s="217"/>
      <c r="AN87" s="217"/>
      <c r="AO87" s="217"/>
      <c r="AP87" s="217"/>
      <c r="AQ87" s="217"/>
      <c r="AR87" s="217"/>
      <c r="AS87" s="217"/>
      <c r="AT87" s="217"/>
      <c r="AU87" s="217"/>
      <c r="AV87" s="217"/>
      <c r="AW87" s="217"/>
      <c r="AX87" s="217"/>
      <c r="AY87" s="217"/>
      <c r="AZ87" s="217"/>
    </row>
    <row r="88" spans="1:52" ht="47.25">
      <c r="A88" s="847">
        <v>56</v>
      </c>
      <c r="B88" s="847" t="s">
        <v>787</v>
      </c>
      <c r="C88" s="709"/>
      <c r="D88" s="709"/>
      <c r="E88" s="709"/>
      <c r="F88" s="848"/>
      <c r="G88" s="709"/>
      <c r="H88" s="854">
        <v>995476</v>
      </c>
      <c r="I88" s="872" t="s">
        <v>749</v>
      </c>
      <c r="J88" s="850">
        <v>0.18</v>
      </c>
      <c r="K88" s="872" t="s">
        <v>749</v>
      </c>
      <c r="L88" s="926" t="s">
        <v>503</v>
      </c>
      <c r="M88" s="851" t="s">
        <v>639</v>
      </c>
      <c r="N88" s="713">
        <v>146</v>
      </c>
      <c r="O88" s="709">
        <v>69.48</v>
      </c>
      <c r="P88" s="709">
        <f t="shared" si="4"/>
        <v>69.48</v>
      </c>
      <c r="Q88" s="792">
        <f t="shared" si="3"/>
        <v>10144.08</v>
      </c>
      <c r="R88" s="710">
        <f t="shared" si="5"/>
        <v>10144.08</v>
      </c>
      <c r="S88" s="713"/>
      <c r="T88" s="852"/>
      <c r="U88" s="709"/>
      <c r="V88" s="709"/>
      <c r="W88" s="709"/>
      <c r="X88" s="853"/>
      <c r="Z88" s="651"/>
      <c r="AC88" s="217"/>
      <c r="AM88" s="217"/>
      <c r="AN88" s="217"/>
      <c r="AO88" s="217"/>
      <c r="AP88" s="217"/>
      <c r="AQ88" s="217"/>
      <c r="AR88" s="217"/>
      <c r="AS88" s="217"/>
      <c r="AT88" s="217"/>
      <c r="AU88" s="217"/>
      <c r="AV88" s="217"/>
      <c r="AW88" s="217"/>
      <c r="AX88" s="217"/>
      <c r="AY88" s="217"/>
      <c r="AZ88" s="217"/>
    </row>
    <row r="89" spans="1:52" ht="31.5">
      <c r="A89" s="847">
        <v>57</v>
      </c>
      <c r="B89" s="847" t="s">
        <v>788</v>
      </c>
      <c r="C89" s="709"/>
      <c r="D89" s="709"/>
      <c r="E89" s="709"/>
      <c r="F89" s="848"/>
      <c r="G89" s="709"/>
      <c r="H89" s="854">
        <v>995476</v>
      </c>
      <c r="I89" s="872" t="s">
        <v>749</v>
      </c>
      <c r="J89" s="850">
        <v>0.18</v>
      </c>
      <c r="K89" s="872" t="s">
        <v>749</v>
      </c>
      <c r="L89" s="926" t="s">
        <v>504</v>
      </c>
      <c r="M89" s="851" t="s">
        <v>639</v>
      </c>
      <c r="N89" s="713">
        <v>379</v>
      </c>
      <c r="O89" s="709">
        <v>38.11</v>
      </c>
      <c r="P89" s="709">
        <f t="shared" si="4"/>
        <v>38.11</v>
      </c>
      <c r="Q89" s="792">
        <f t="shared" si="3"/>
        <v>14443.69</v>
      </c>
      <c r="R89" s="710">
        <f t="shared" si="5"/>
        <v>14443.69</v>
      </c>
      <c r="S89" s="713"/>
      <c r="T89" s="852"/>
      <c r="U89" s="709"/>
      <c r="V89" s="709"/>
      <c r="W89" s="709"/>
      <c r="X89" s="853"/>
      <c r="Z89" s="651"/>
      <c r="AC89" s="217"/>
      <c r="AM89" s="217"/>
      <c r="AN89" s="217"/>
      <c r="AO89" s="217"/>
      <c r="AP89" s="217"/>
      <c r="AQ89" s="217"/>
      <c r="AR89" s="217"/>
      <c r="AS89" s="217"/>
      <c r="AT89" s="217"/>
      <c r="AU89" s="217"/>
      <c r="AV89" s="217"/>
      <c r="AW89" s="217"/>
      <c r="AX89" s="217"/>
      <c r="AY89" s="217"/>
      <c r="AZ89" s="217"/>
    </row>
    <row r="90" spans="1:52" ht="47.25">
      <c r="A90" s="847">
        <v>58</v>
      </c>
      <c r="B90" s="856" t="s">
        <v>789</v>
      </c>
      <c r="C90" s="709"/>
      <c r="D90" s="709"/>
      <c r="E90" s="709"/>
      <c r="F90" s="848"/>
      <c r="G90" s="709"/>
      <c r="H90" s="854">
        <v>995476</v>
      </c>
      <c r="I90" s="872" t="s">
        <v>749</v>
      </c>
      <c r="J90" s="850">
        <v>0.18</v>
      </c>
      <c r="K90" s="872" t="s">
        <v>749</v>
      </c>
      <c r="L90" s="926" t="s">
        <v>904</v>
      </c>
      <c r="M90" s="851" t="s">
        <v>632</v>
      </c>
      <c r="N90" s="713">
        <v>225</v>
      </c>
      <c r="O90" s="709">
        <v>852.68</v>
      </c>
      <c r="P90" s="709">
        <f t="shared" si="4"/>
        <v>852.68</v>
      </c>
      <c r="Q90" s="792">
        <f t="shared" si="3"/>
        <v>191853</v>
      </c>
      <c r="R90" s="710">
        <f t="shared" si="5"/>
        <v>191853</v>
      </c>
      <c r="S90" s="713"/>
      <c r="T90" s="852"/>
      <c r="U90" s="709"/>
      <c r="V90" s="709"/>
      <c r="W90" s="709"/>
      <c r="X90" s="853"/>
      <c r="Z90" s="651"/>
      <c r="AC90" s="217"/>
      <c r="AM90" s="217"/>
      <c r="AN90" s="217"/>
      <c r="AO90" s="217"/>
      <c r="AP90" s="217"/>
      <c r="AQ90" s="217"/>
      <c r="AR90" s="217"/>
      <c r="AS90" s="217"/>
      <c r="AT90" s="217"/>
      <c r="AU90" s="217"/>
      <c r="AV90" s="217"/>
      <c r="AW90" s="217"/>
      <c r="AX90" s="217"/>
      <c r="AY90" s="217"/>
      <c r="AZ90" s="217"/>
    </row>
    <row r="91" spans="1:52" ht="47.25">
      <c r="A91" s="847">
        <v>59</v>
      </c>
      <c r="B91" s="856" t="s">
        <v>790</v>
      </c>
      <c r="C91" s="709"/>
      <c r="D91" s="709"/>
      <c r="E91" s="709"/>
      <c r="F91" s="848"/>
      <c r="G91" s="709"/>
      <c r="H91" s="854">
        <v>995476</v>
      </c>
      <c r="I91" s="872" t="s">
        <v>749</v>
      </c>
      <c r="J91" s="850">
        <v>0.18</v>
      </c>
      <c r="K91" s="872" t="s">
        <v>749</v>
      </c>
      <c r="L91" s="926" t="s">
        <v>505</v>
      </c>
      <c r="M91" s="851" t="s">
        <v>632</v>
      </c>
      <c r="N91" s="713">
        <v>226.66</v>
      </c>
      <c r="O91" s="709">
        <v>1173.83</v>
      </c>
      <c r="P91" s="709">
        <f t="shared" si="4"/>
        <v>1173.83</v>
      </c>
      <c r="Q91" s="792">
        <f t="shared" si="3"/>
        <v>266060.31</v>
      </c>
      <c r="R91" s="710">
        <f t="shared" si="5"/>
        <v>266060.30779999995</v>
      </c>
      <c r="S91" s="713"/>
      <c r="T91" s="852"/>
      <c r="U91" s="709"/>
      <c r="V91" s="709"/>
      <c r="W91" s="709"/>
      <c r="X91" s="853"/>
      <c r="Z91" s="651"/>
      <c r="AC91" s="217"/>
      <c r="AM91" s="217"/>
      <c r="AN91" s="217"/>
      <c r="AO91" s="217"/>
      <c r="AP91" s="217"/>
      <c r="AQ91" s="217"/>
      <c r="AR91" s="217"/>
      <c r="AS91" s="217"/>
      <c r="AT91" s="217"/>
      <c r="AU91" s="217"/>
      <c r="AV91" s="217"/>
      <c r="AW91" s="217"/>
      <c r="AX91" s="217"/>
      <c r="AY91" s="217"/>
      <c r="AZ91" s="217"/>
    </row>
    <row r="92" spans="1:52" ht="173.25">
      <c r="A92" s="847">
        <v>60</v>
      </c>
      <c r="B92" s="856" t="s">
        <v>791</v>
      </c>
      <c r="C92" s="709"/>
      <c r="D92" s="709"/>
      <c r="E92" s="709"/>
      <c r="F92" s="848"/>
      <c r="G92" s="709"/>
      <c r="H92" s="854">
        <v>995478</v>
      </c>
      <c r="I92" s="872" t="s">
        <v>749</v>
      </c>
      <c r="J92" s="850">
        <v>0.18</v>
      </c>
      <c r="K92" s="872" t="s">
        <v>749</v>
      </c>
      <c r="L92" s="926" t="s">
        <v>506</v>
      </c>
      <c r="M92" s="851" t="s">
        <v>632</v>
      </c>
      <c r="N92" s="713">
        <v>29.1</v>
      </c>
      <c r="O92" s="709">
        <v>8091.41</v>
      </c>
      <c r="P92" s="709">
        <f t="shared" si="4"/>
        <v>8091.41</v>
      </c>
      <c r="Q92" s="792">
        <f t="shared" si="3"/>
        <v>235460.03</v>
      </c>
      <c r="R92" s="710">
        <f t="shared" si="5"/>
        <v>235460.03100000002</v>
      </c>
      <c r="S92" s="713"/>
      <c r="T92" s="852"/>
      <c r="U92" s="709"/>
      <c r="V92" s="709"/>
      <c r="W92" s="709"/>
      <c r="X92" s="853"/>
      <c r="Z92" s="651"/>
      <c r="AC92" s="217"/>
      <c r="AM92" s="217"/>
      <c r="AN92" s="217"/>
      <c r="AO92" s="217"/>
      <c r="AP92" s="217"/>
      <c r="AQ92" s="217"/>
      <c r="AR92" s="217"/>
      <c r="AS92" s="217"/>
      <c r="AT92" s="217"/>
      <c r="AU92" s="217"/>
      <c r="AV92" s="217"/>
      <c r="AW92" s="217"/>
      <c r="AX92" s="217"/>
      <c r="AY92" s="217"/>
      <c r="AZ92" s="217"/>
    </row>
    <row r="93" spans="1:52" ht="204.75">
      <c r="A93" s="847">
        <v>61</v>
      </c>
      <c r="B93" s="856" t="s">
        <v>792</v>
      </c>
      <c r="C93" s="709"/>
      <c r="D93" s="709"/>
      <c r="E93" s="709"/>
      <c r="F93" s="848"/>
      <c r="G93" s="709"/>
      <c r="H93" s="854">
        <v>995419</v>
      </c>
      <c r="I93" s="872" t="s">
        <v>749</v>
      </c>
      <c r="J93" s="850">
        <v>0.18</v>
      </c>
      <c r="K93" s="872" t="s">
        <v>749</v>
      </c>
      <c r="L93" s="926" t="s">
        <v>507</v>
      </c>
      <c r="M93" s="851" t="s">
        <v>632</v>
      </c>
      <c r="N93" s="713">
        <v>264.92</v>
      </c>
      <c r="O93" s="709">
        <v>10761.83</v>
      </c>
      <c r="P93" s="709">
        <f t="shared" si="4"/>
        <v>10761.83</v>
      </c>
      <c r="Q93" s="792">
        <f t="shared" si="3"/>
        <v>2851024</v>
      </c>
      <c r="R93" s="710">
        <f t="shared" si="5"/>
        <v>2851024.0035999999</v>
      </c>
      <c r="S93" s="713"/>
      <c r="T93" s="852"/>
      <c r="U93" s="709"/>
      <c r="V93" s="709"/>
      <c r="W93" s="709"/>
      <c r="X93" s="853"/>
      <c r="Z93" s="651"/>
      <c r="AC93" s="217"/>
      <c r="AM93" s="217"/>
      <c r="AN93" s="217"/>
      <c r="AO93" s="217"/>
      <c r="AP93" s="217"/>
      <c r="AQ93" s="217"/>
      <c r="AR93" s="217"/>
      <c r="AS93" s="217"/>
      <c r="AT93" s="217"/>
      <c r="AU93" s="217"/>
      <c r="AV93" s="217"/>
      <c r="AW93" s="217"/>
      <c r="AX93" s="217"/>
      <c r="AY93" s="217"/>
      <c r="AZ93" s="217"/>
    </row>
    <row r="94" spans="1:52" ht="220.5">
      <c r="A94" s="847">
        <v>62</v>
      </c>
      <c r="B94" s="856" t="s">
        <v>793</v>
      </c>
      <c r="C94" s="709"/>
      <c r="D94" s="709"/>
      <c r="E94" s="709"/>
      <c r="F94" s="848"/>
      <c r="G94" s="709"/>
      <c r="H94" s="855">
        <v>995476</v>
      </c>
      <c r="I94" s="872" t="s">
        <v>749</v>
      </c>
      <c r="J94" s="850">
        <v>0.18</v>
      </c>
      <c r="K94" s="872" t="s">
        <v>749</v>
      </c>
      <c r="L94" s="926" t="s">
        <v>508</v>
      </c>
      <c r="M94" s="851" t="s">
        <v>632</v>
      </c>
      <c r="N94" s="713">
        <v>179.94</v>
      </c>
      <c r="O94" s="709">
        <v>9784.43</v>
      </c>
      <c r="P94" s="709">
        <f t="shared" si="4"/>
        <v>9784.43</v>
      </c>
      <c r="Q94" s="792">
        <f t="shared" si="3"/>
        <v>1760610.33</v>
      </c>
      <c r="R94" s="710">
        <f t="shared" si="5"/>
        <v>1760610.3341999999</v>
      </c>
      <c r="S94" s="713"/>
      <c r="T94" s="852"/>
      <c r="U94" s="709"/>
      <c r="V94" s="709"/>
      <c r="W94" s="709"/>
      <c r="X94" s="853"/>
      <c r="Z94" s="651"/>
      <c r="AC94" s="217"/>
      <c r="AM94" s="217"/>
      <c r="AN94" s="217"/>
      <c r="AO94" s="217"/>
      <c r="AP94" s="217"/>
      <c r="AQ94" s="217"/>
      <c r="AR94" s="217"/>
      <c r="AS94" s="217"/>
      <c r="AT94" s="217"/>
      <c r="AU94" s="217"/>
      <c r="AV94" s="217"/>
      <c r="AW94" s="217"/>
      <c r="AX94" s="217"/>
      <c r="AY94" s="217"/>
      <c r="AZ94" s="217"/>
    </row>
    <row r="95" spans="1:52" ht="31.5">
      <c r="A95" s="847">
        <v>63</v>
      </c>
      <c r="B95" s="847">
        <v>10.17</v>
      </c>
      <c r="C95" s="709"/>
      <c r="D95" s="709"/>
      <c r="E95" s="709"/>
      <c r="F95" s="848"/>
      <c r="G95" s="709"/>
      <c r="H95" s="855">
        <v>995476</v>
      </c>
      <c r="I95" s="872" t="s">
        <v>749</v>
      </c>
      <c r="J95" s="850">
        <v>0.18</v>
      </c>
      <c r="K95" s="872" t="s">
        <v>749</v>
      </c>
      <c r="L95" s="926" t="s">
        <v>509</v>
      </c>
      <c r="M95" s="851" t="s">
        <v>639</v>
      </c>
      <c r="N95" s="713">
        <v>72</v>
      </c>
      <c r="O95" s="709">
        <v>207.53</v>
      </c>
      <c r="P95" s="709">
        <f t="shared" si="4"/>
        <v>207.53</v>
      </c>
      <c r="Q95" s="792">
        <f t="shared" si="3"/>
        <v>14942.16</v>
      </c>
      <c r="R95" s="710">
        <f t="shared" si="5"/>
        <v>14942.16</v>
      </c>
      <c r="S95" s="713"/>
      <c r="T95" s="852"/>
      <c r="U95" s="709"/>
      <c r="V95" s="709"/>
      <c r="W95" s="709"/>
      <c r="X95" s="853"/>
      <c r="Z95" s="651"/>
      <c r="AC95" s="217"/>
      <c r="AM95" s="217"/>
      <c r="AN95" s="217"/>
      <c r="AO95" s="217"/>
      <c r="AP95" s="217"/>
      <c r="AQ95" s="217"/>
      <c r="AR95" s="217"/>
      <c r="AS95" s="217"/>
      <c r="AT95" s="217"/>
      <c r="AU95" s="217"/>
      <c r="AV95" s="217"/>
      <c r="AW95" s="217"/>
      <c r="AX95" s="217"/>
      <c r="AY95" s="217"/>
      <c r="AZ95" s="217"/>
    </row>
    <row r="96" spans="1:52" ht="47.25">
      <c r="A96" s="847">
        <v>64</v>
      </c>
      <c r="B96" s="847" t="s">
        <v>794</v>
      </c>
      <c r="C96" s="709"/>
      <c r="D96" s="709"/>
      <c r="E96" s="709"/>
      <c r="F96" s="848"/>
      <c r="G96" s="709"/>
      <c r="H96" s="854">
        <v>995476</v>
      </c>
      <c r="I96" s="872" t="s">
        <v>749</v>
      </c>
      <c r="J96" s="850">
        <v>0.18</v>
      </c>
      <c r="K96" s="872" t="s">
        <v>749</v>
      </c>
      <c r="L96" s="926" t="s">
        <v>510</v>
      </c>
      <c r="M96" s="851" t="s">
        <v>635</v>
      </c>
      <c r="N96" s="713">
        <v>9080.24</v>
      </c>
      <c r="O96" s="709">
        <v>158.82</v>
      </c>
      <c r="P96" s="709">
        <f t="shared" si="4"/>
        <v>158.82</v>
      </c>
      <c r="Q96" s="792">
        <f t="shared" si="3"/>
        <v>1442123.72</v>
      </c>
      <c r="R96" s="710">
        <f t="shared" si="5"/>
        <v>1442123.7167999998</v>
      </c>
      <c r="S96" s="713"/>
      <c r="T96" s="852"/>
      <c r="U96" s="709"/>
      <c r="V96" s="709"/>
      <c r="W96" s="709"/>
      <c r="X96" s="853"/>
      <c r="Z96" s="651"/>
      <c r="AC96" s="217"/>
      <c r="AM96" s="217"/>
      <c r="AN96" s="217"/>
      <c r="AO96" s="217"/>
      <c r="AP96" s="217"/>
      <c r="AQ96" s="217"/>
      <c r="AR96" s="217"/>
      <c r="AS96" s="217"/>
      <c r="AT96" s="217"/>
      <c r="AU96" s="217"/>
      <c r="AV96" s="217"/>
      <c r="AW96" s="217"/>
      <c r="AX96" s="217"/>
      <c r="AY96" s="217"/>
      <c r="AZ96" s="217"/>
    </row>
    <row r="97" spans="1:52" ht="28.5">
      <c r="A97" s="847">
        <v>65</v>
      </c>
      <c r="B97" s="856">
        <v>11.2</v>
      </c>
      <c r="C97" s="709"/>
      <c r="D97" s="709"/>
      <c r="E97" s="709"/>
      <c r="F97" s="848"/>
      <c r="G97" s="709"/>
      <c r="H97" s="854">
        <v>995474</v>
      </c>
      <c r="I97" s="872" t="s">
        <v>749</v>
      </c>
      <c r="J97" s="850">
        <v>0.18</v>
      </c>
      <c r="K97" s="872" t="s">
        <v>749</v>
      </c>
      <c r="L97" s="928" t="s">
        <v>511</v>
      </c>
      <c r="M97" s="851" t="s">
        <v>632</v>
      </c>
      <c r="N97" s="713">
        <v>591.32000000000005</v>
      </c>
      <c r="O97" s="709">
        <v>818.42</v>
      </c>
      <c r="P97" s="709">
        <f t="shared" si="4"/>
        <v>818.42</v>
      </c>
      <c r="Q97" s="792">
        <f t="shared" si="3"/>
        <v>483948.11</v>
      </c>
      <c r="R97" s="710">
        <f t="shared" si="5"/>
        <v>483948.11440000002</v>
      </c>
      <c r="S97" s="713"/>
      <c r="T97" s="852"/>
      <c r="U97" s="709"/>
      <c r="V97" s="709"/>
      <c r="W97" s="709"/>
      <c r="X97" s="853"/>
      <c r="Z97" s="651"/>
      <c r="AC97" s="217"/>
      <c r="AM97" s="217"/>
      <c r="AN97" s="217"/>
      <c r="AO97" s="217"/>
      <c r="AP97" s="217"/>
      <c r="AQ97" s="217"/>
      <c r="AR97" s="217"/>
      <c r="AS97" s="217"/>
      <c r="AT97" s="217"/>
      <c r="AU97" s="217"/>
      <c r="AV97" s="217"/>
      <c r="AW97" s="217"/>
      <c r="AX97" s="217"/>
      <c r="AY97" s="217"/>
      <c r="AZ97" s="217"/>
    </row>
    <row r="98" spans="1:52" ht="42.75">
      <c r="A98" s="847">
        <v>66</v>
      </c>
      <c r="B98" s="856">
        <v>11.3</v>
      </c>
      <c r="C98" s="709"/>
      <c r="D98" s="709"/>
      <c r="E98" s="709"/>
      <c r="F98" s="848"/>
      <c r="G98" s="709"/>
      <c r="H98" s="854">
        <v>995474</v>
      </c>
      <c r="I98" s="872" t="s">
        <v>749</v>
      </c>
      <c r="J98" s="850">
        <v>0.18</v>
      </c>
      <c r="K98" s="872" t="s">
        <v>749</v>
      </c>
      <c r="L98" s="928" t="s">
        <v>512</v>
      </c>
      <c r="M98" s="851" t="s">
        <v>632</v>
      </c>
      <c r="N98" s="713">
        <v>591.32000000000005</v>
      </c>
      <c r="O98" s="709">
        <v>608.26</v>
      </c>
      <c r="P98" s="709">
        <f t="shared" si="4"/>
        <v>608.26</v>
      </c>
      <c r="Q98" s="792">
        <f t="shared" ref="Q98:Q161" si="6">IF(P98=0, "Included",IF(ISERROR(ROUND(N98*P98,2)),P98, ROUND(N98*P98,2)))</f>
        <v>359676.3</v>
      </c>
      <c r="R98" s="710">
        <f t="shared" si="5"/>
        <v>359676.30320000002</v>
      </c>
      <c r="S98" s="713"/>
      <c r="T98" s="852"/>
      <c r="U98" s="709"/>
      <c r="V98" s="709"/>
      <c r="W98" s="709"/>
      <c r="X98" s="853"/>
      <c r="Z98" s="651"/>
      <c r="AC98" s="217"/>
      <c r="AM98" s="217"/>
      <c r="AN98" s="217"/>
      <c r="AO98" s="217"/>
      <c r="AP98" s="217"/>
      <c r="AQ98" s="217"/>
      <c r="AR98" s="217"/>
      <c r="AS98" s="217"/>
      <c r="AT98" s="217"/>
      <c r="AU98" s="217"/>
      <c r="AV98" s="217"/>
      <c r="AW98" s="217"/>
      <c r="AX98" s="217"/>
      <c r="AY98" s="217"/>
      <c r="AZ98" s="217"/>
    </row>
    <row r="99" spans="1:52" ht="30">
      <c r="A99" s="847">
        <v>67</v>
      </c>
      <c r="B99" s="847">
        <v>11.2</v>
      </c>
      <c r="C99" s="709"/>
      <c r="D99" s="709"/>
      <c r="E99" s="709"/>
      <c r="F99" s="848"/>
      <c r="G99" s="709"/>
      <c r="H99" s="854">
        <v>995474</v>
      </c>
      <c r="I99" s="872" t="s">
        <v>749</v>
      </c>
      <c r="J99" s="850">
        <v>0.18</v>
      </c>
      <c r="K99" s="872" t="s">
        <v>749</v>
      </c>
      <c r="L99" s="906" t="s">
        <v>513</v>
      </c>
      <c r="M99" s="851"/>
      <c r="N99" s="713">
        <v>0</v>
      </c>
      <c r="O99" s="709">
        <v>0</v>
      </c>
      <c r="P99" s="709">
        <f t="shared" si="4"/>
        <v>0</v>
      </c>
      <c r="Q99" s="792" t="str">
        <f t="shared" si="6"/>
        <v>Included</v>
      </c>
      <c r="R99" s="710">
        <f t="shared" si="5"/>
        <v>0</v>
      </c>
      <c r="S99" s="713"/>
      <c r="T99" s="852"/>
      <c r="U99" s="709"/>
      <c r="V99" s="709"/>
      <c r="W99" s="709"/>
      <c r="X99" s="853"/>
      <c r="Z99" s="651"/>
      <c r="AC99" s="217"/>
      <c r="AM99" s="217"/>
      <c r="AN99" s="217"/>
      <c r="AO99" s="217"/>
      <c r="AP99" s="217"/>
      <c r="AQ99" s="217"/>
      <c r="AR99" s="217"/>
      <c r="AS99" s="217"/>
      <c r="AT99" s="217"/>
      <c r="AU99" s="217"/>
      <c r="AV99" s="217"/>
      <c r="AW99" s="217"/>
      <c r="AX99" s="217"/>
      <c r="AY99" s="217"/>
      <c r="AZ99" s="217"/>
    </row>
    <row r="100" spans="1:52" ht="15.75">
      <c r="A100" s="847">
        <v>68</v>
      </c>
      <c r="B100" s="847"/>
      <c r="C100" s="709"/>
      <c r="D100" s="709"/>
      <c r="E100" s="709"/>
      <c r="F100" s="848"/>
      <c r="G100" s="709"/>
      <c r="H100" s="854"/>
      <c r="I100" s="872" t="s">
        <v>749</v>
      </c>
      <c r="J100" s="850">
        <v>0.18</v>
      </c>
      <c r="K100" s="872" t="s">
        <v>749</v>
      </c>
      <c r="L100" s="906" t="s">
        <v>514</v>
      </c>
      <c r="M100" s="851" t="s">
        <v>632</v>
      </c>
      <c r="N100" s="713">
        <v>270</v>
      </c>
      <c r="O100" s="709">
        <v>1098.1600000000001</v>
      </c>
      <c r="P100" s="709">
        <f t="shared" si="4"/>
        <v>1098.1600000000001</v>
      </c>
      <c r="Q100" s="792">
        <f t="shared" si="6"/>
        <v>296503.2</v>
      </c>
      <c r="R100" s="710">
        <f t="shared" si="5"/>
        <v>296503.2</v>
      </c>
      <c r="S100" s="713"/>
      <c r="T100" s="852"/>
      <c r="U100" s="709"/>
      <c r="V100" s="709"/>
      <c r="W100" s="709"/>
      <c r="X100" s="853"/>
      <c r="Z100" s="651"/>
      <c r="AC100" s="217"/>
      <c r="AM100" s="217"/>
      <c r="AN100" s="217"/>
      <c r="AO100" s="217"/>
      <c r="AP100" s="217"/>
      <c r="AQ100" s="217"/>
      <c r="AR100" s="217"/>
      <c r="AS100" s="217"/>
      <c r="AT100" s="217"/>
      <c r="AU100" s="217"/>
      <c r="AV100" s="217"/>
      <c r="AW100" s="217"/>
      <c r="AX100" s="217"/>
      <c r="AY100" s="217"/>
      <c r="AZ100" s="217"/>
    </row>
    <row r="101" spans="1:52" ht="126">
      <c r="A101" s="847">
        <v>69</v>
      </c>
      <c r="B101" s="847" t="s">
        <v>795</v>
      </c>
      <c r="C101" s="709"/>
      <c r="D101" s="709"/>
      <c r="E101" s="709"/>
      <c r="F101" s="848"/>
      <c r="G101" s="709"/>
      <c r="H101" s="857">
        <v>995421</v>
      </c>
      <c r="I101" s="872" t="s">
        <v>749</v>
      </c>
      <c r="J101" s="850">
        <v>0.18</v>
      </c>
      <c r="K101" s="872" t="s">
        <v>749</v>
      </c>
      <c r="L101" s="926" t="s">
        <v>515</v>
      </c>
      <c r="M101" s="851" t="s">
        <v>632</v>
      </c>
      <c r="N101" s="713">
        <v>1161.55</v>
      </c>
      <c r="O101" s="709">
        <v>1799.94</v>
      </c>
      <c r="P101" s="709">
        <f t="shared" si="4"/>
        <v>1799.94</v>
      </c>
      <c r="Q101" s="792">
        <f t="shared" si="6"/>
        <v>2090720.31</v>
      </c>
      <c r="R101" s="710">
        <f t="shared" si="5"/>
        <v>2090720.307</v>
      </c>
      <c r="S101" s="713"/>
      <c r="T101" s="852"/>
      <c r="U101" s="709"/>
      <c r="V101" s="709"/>
      <c r="W101" s="709"/>
      <c r="X101" s="853"/>
      <c r="Z101" s="651"/>
      <c r="AC101" s="217"/>
      <c r="AM101" s="217"/>
      <c r="AN101" s="217"/>
      <c r="AO101" s="217"/>
      <c r="AP101" s="217"/>
      <c r="AQ101" s="217"/>
      <c r="AR101" s="217"/>
      <c r="AS101" s="217"/>
      <c r="AT101" s="217"/>
      <c r="AU101" s="217"/>
      <c r="AV101" s="217"/>
      <c r="AW101" s="217"/>
      <c r="AX101" s="217"/>
      <c r="AY101" s="217"/>
      <c r="AZ101" s="217"/>
    </row>
    <row r="102" spans="1:52" ht="31.5">
      <c r="A102" s="847">
        <v>70</v>
      </c>
      <c r="B102" s="847" t="s">
        <v>796</v>
      </c>
      <c r="C102" s="709"/>
      <c r="D102" s="709"/>
      <c r="E102" s="709"/>
      <c r="F102" s="848"/>
      <c r="G102" s="709"/>
      <c r="H102" s="854">
        <v>995421</v>
      </c>
      <c r="I102" s="872" t="s">
        <v>749</v>
      </c>
      <c r="J102" s="850">
        <v>0.18</v>
      </c>
      <c r="K102" s="872" t="s">
        <v>749</v>
      </c>
      <c r="L102" s="926" t="s">
        <v>516</v>
      </c>
      <c r="M102" s="851" t="s">
        <v>632</v>
      </c>
      <c r="N102" s="713">
        <v>118.02</v>
      </c>
      <c r="O102" s="709">
        <v>1463.23</v>
      </c>
      <c r="P102" s="709">
        <f t="shared" si="4"/>
        <v>1463.23</v>
      </c>
      <c r="Q102" s="792">
        <f t="shared" si="6"/>
        <v>172690.4</v>
      </c>
      <c r="R102" s="710">
        <f t="shared" si="5"/>
        <v>172690.40460000001</v>
      </c>
      <c r="S102" s="713"/>
      <c r="T102" s="852"/>
      <c r="U102" s="709"/>
      <c r="V102" s="709"/>
      <c r="W102" s="709"/>
      <c r="X102" s="853"/>
      <c r="Z102" s="651"/>
      <c r="AC102" s="217"/>
      <c r="AM102" s="217"/>
      <c r="AN102" s="217"/>
      <c r="AO102" s="217"/>
      <c r="AP102" s="217"/>
      <c r="AQ102" s="217"/>
      <c r="AR102" s="217"/>
      <c r="AS102" s="217"/>
      <c r="AT102" s="217"/>
      <c r="AU102" s="217"/>
      <c r="AV102" s="217"/>
      <c r="AW102" s="217"/>
      <c r="AX102" s="217"/>
      <c r="AY102" s="217"/>
      <c r="AZ102" s="217"/>
    </row>
    <row r="103" spans="1:52" ht="60">
      <c r="A103" s="847">
        <v>71</v>
      </c>
      <c r="B103" s="847">
        <v>11.47</v>
      </c>
      <c r="C103" s="709"/>
      <c r="D103" s="709"/>
      <c r="E103" s="709"/>
      <c r="F103" s="848"/>
      <c r="G103" s="709"/>
      <c r="H103" s="854">
        <v>995474</v>
      </c>
      <c r="I103" s="872" t="s">
        <v>749</v>
      </c>
      <c r="J103" s="850">
        <v>0.18</v>
      </c>
      <c r="K103" s="872" t="s">
        <v>749</v>
      </c>
      <c r="L103" s="906" t="s">
        <v>517</v>
      </c>
      <c r="M103" s="851"/>
      <c r="N103" s="713">
        <v>0</v>
      </c>
      <c r="O103" s="709">
        <v>0</v>
      </c>
      <c r="P103" s="709">
        <f t="shared" si="4"/>
        <v>0</v>
      </c>
      <c r="Q103" s="792" t="str">
        <f t="shared" si="6"/>
        <v>Included</v>
      </c>
      <c r="R103" s="710">
        <f t="shared" si="5"/>
        <v>0</v>
      </c>
      <c r="S103" s="713"/>
      <c r="T103" s="852"/>
      <c r="U103" s="709"/>
      <c r="V103" s="709"/>
      <c r="W103" s="709"/>
      <c r="X103" s="853"/>
      <c r="Z103" s="651"/>
      <c r="AC103" s="217"/>
      <c r="AM103" s="217"/>
      <c r="AN103" s="217"/>
      <c r="AO103" s="217"/>
      <c r="AP103" s="217"/>
      <c r="AQ103" s="217"/>
      <c r="AR103" s="217"/>
      <c r="AS103" s="217"/>
      <c r="AT103" s="217"/>
      <c r="AU103" s="217"/>
      <c r="AV103" s="217"/>
      <c r="AW103" s="217"/>
      <c r="AX103" s="217"/>
      <c r="AY103" s="217"/>
      <c r="AZ103" s="217"/>
    </row>
    <row r="104" spans="1:52" ht="15.75">
      <c r="A104" s="847">
        <v>72</v>
      </c>
      <c r="B104" s="858"/>
      <c r="C104" s="709"/>
      <c r="D104" s="709"/>
      <c r="E104" s="709"/>
      <c r="F104" s="848"/>
      <c r="G104" s="709"/>
      <c r="H104" s="854"/>
      <c r="I104" s="872" t="s">
        <v>749</v>
      </c>
      <c r="J104" s="850">
        <v>0.18</v>
      </c>
      <c r="K104" s="872" t="s">
        <v>749</v>
      </c>
      <c r="L104" s="929" t="s">
        <v>518</v>
      </c>
      <c r="M104" s="851" t="s">
        <v>632</v>
      </c>
      <c r="N104" s="713">
        <v>224.65</v>
      </c>
      <c r="O104" s="709">
        <v>1870.7</v>
      </c>
      <c r="P104" s="709">
        <f t="shared" si="4"/>
        <v>1870.7</v>
      </c>
      <c r="Q104" s="792">
        <f t="shared" si="6"/>
        <v>420252.76</v>
      </c>
      <c r="R104" s="710">
        <f t="shared" si="5"/>
        <v>420252.755</v>
      </c>
      <c r="S104" s="713">
        <f t="shared" ref="S104:S135" si="7">O104*N104</f>
        <v>420252.755</v>
      </c>
      <c r="T104" s="852"/>
      <c r="U104" s="709"/>
      <c r="V104" s="709"/>
      <c r="W104" s="709"/>
      <c r="X104" s="853"/>
      <c r="Y104" s="668"/>
      <c r="Z104" s="651"/>
      <c r="AC104" s="217"/>
      <c r="AM104" s="217"/>
      <c r="AN104" s="217"/>
      <c r="AO104" s="217"/>
      <c r="AP104" s="217"/>
      <c r="AQ104" s="217"/>
      <c r="AR104" s="217"/>
      <c r="AS104" s="217"/>
      <c r="AT104" s="217"/>
      <c r="AU104" s="217"/>
      <c r="AV104" s="217"/>
      <c r="AW104" s="217"/>
      <c r="AX104" s="217"/>
      <c r="AY104" s="217"/>
      <c r="AZ104" s="217"/>
    </row>
    <row r="105" spans="1:52" ht="94.5">
      <c r="A105" s="847">
        <v>73</v>
      </c>
      <c r="B105" s="847" t="s">
        <v>797</v>
      </c>
      <c r="C105" s="709"/>
      <c r="D105" s="709"/>
      <c r="E105" s="709"/>
      <c r="F105" s="848"/>
      <c r="G105" s="709"/>
      <c r="H105" s="855">
        <v>995474</v>
      </c>
      <c r="I105" s="872" t="s">
        <v>749</v>
      </c>
      <c r="J105" s="850">
        <v>0.18</v>
      </c>
      <c r="K105" s="872" t="s">
        <v>749</v>
      </c>
      <c r="L105" s="926" t="s">
        <v>905</v>
      </c>
      <c r="M105" s="859" t="s">
        <v>632</v>
      </c>
      <c r="N105" s="713">
        <v>126.66</v>
      </c>
      <c r="O105" s="709">
        <v>4362.5</v>
      </c>
      <c r="P105" s="709">
        <f t="shared" si="4"/>
        <v>4362.5</v>
      </c>
      <c r="Q105" s="792">
        <f t="shared" si="6"/>
        <v>552554.25</v>
      </c>
      <c r="R105" s="710">
        <f t="shared" si="5"/>
        <v>552554.25</v>
      </c>
      <c r="S105" s="713">
        <f t="shared" si="7"/>
        <v>552554.25</v>
      </c>
      <c r="T105" s="852"/>
      <c r="U105" s="709"/>
      <c r="V105" s="709"/>
      <c r="W105" s="709"/>
      <c r="X105" s="853"/>
      <c r="Y105" s="668"/>
      <c r="Z105" s="651"/>
      <c r="AC105" s="217"/>
      <c r="AM105" s="217"/>
      <c r="AN105" s="217"/>
      <c r="AO105" s="217"/>
      <c r="AP105" s="217"/>
      <c r="AQ105" s="217"/>
      <c r="AR105" s="217"/>
      <c r="AS105" s="217"/>
      <c r="AT105" s="217"/>
      <c r="AU105" s="217"/>
      <c r="AV105" s="217"/>
      <c r="AW105" s="217"/>
      <c r="AX105" s="217"/>
      <c r="AY105" s="217"/>
      <c r="AZ105" s="217"/>
    </row>
    <row r="106" spans="1:52" ht="47.25">
      <c r="A106" s="847">
        <v>74</v>
      </c>
      <c r="B106" s="847" t="s">
        <v>798</v>
      </c>
      <c r="C106" s="709"/>
      <c r="D106" s="709"/>
      <c r="E106" s="709"/>
      <c r="F106" s="848"/>
      <c r="G106" s="709"/>
      <c r="H106" s="854">
        <v>995453</v>
      </c>
      <c r="I106" s="872" t="s">
        <v>749</v>
      </c>
      <c r="J106" s="850">
        <v>0.18</v>
      </c>
      <c r="K106" s="872" t="s">
        <v>749</v>
      </c>
      <c r="L106" s="926" t="s">
        <v>519</v>
      </c>
      <c r="M106" s="851" t="s">
        <v>631</v>
      </c>
      <c r="N106" s="713">
        <v>42.52</v>
      </c>
      <c r="O106" s="709">
        <v>290.39999999999998</v>
      </c>
      <c r="P106" s="709">
        <f t="shared" si="4"/>
        <v>290.39999999999998</v>
      </c>
      <c r="Q106" s="792">
        <f t="shared" si="6"/>
        <v>12347.81</v>
      </c>
      <c r="R106" s="710">
        <f t="shared" si="5"/>
        <v>12347.807999999999</v>
      </c>
      <c r="S106" s="713">
        <f t="shared" si="7"/>
        <v>12347.807999999999</v>
      </c>
      <c r="T106" s="852"/>
      <c r="U106" s="709"/>
      <c r="V106" s="709"/>
      <c r="W106" s="709"/>
      <c r="X106" s="853"/>
      <c r="Y106" s="668"/>
      <c r="Z106" s="651"/>
      <c r="AC106" s="217"/>
      <c r="AM106" s="217"/>
      <c r="AN106" s="217"/>
      <c r="AO106" s="217"/>
      <c r="AP106" s="217"/>
      <c r="AQ106" s="217"/>
      <c r="AR106" s="217"/>
      <c r="AS106" s="217"/>
      <c r="AT106" s="217"/>
      <c r="AU106" s="217"/>
      <c r="AV106" s="217"/>
      <c r="AW106" s="217"/>
      <c r="AX106" s="217"/>
      <c r="AY106" s="217"/>
      <c r="AZ106" s="217"/>
    </row>
    <row r="107" spans="1:52" ht="47.25">
      <c r="A107" s="847">
        <v>75</v>
      </c>
      <c r="B107" s="847">
        <v>12.22</v>
      </c>
      <c r="C107" s="709"/>
      <c r="D107" s="709"/>
      <c r="E107" s="709"/>
      <c r="F107" s="848"/>
      <c r="G107" s="709"/>
      <c r="H107" s="854">
        <v>995453</v>
      </c>
      <c r="I107" s="872" t="s">
        <v>749</v>
      </c>
      <c r="J107" s="850">
        <v>0.18</v>
      </c>
      <c r="K107" s="872" t="s">
        <v>749</v>
      </c>
      <c r="L107" s="926" t="s">
        <v>520</v>
      </c>
      <c r="M107" s="859" t="s">
        <v>639</v>
      </c>
      <c r="N107" s="713">
        <v>20</v>
      </c>
      <c r="O107" s="709">
        <v>297.54000000000002</v>
      </c>
      <c r="P107" s="709">
        <f t="shared" si="4"/>
        <v>297.54000000000002</v>
      </c>
      <c r="Q107" s="792">
        <f t="shared" si="6"/>
        <v>5950.8</v>
      </c>
      <c r="R107" s="710">
        <f t="shared" si="5"/>
        <v>5950.8</v>
      </c>
      <c r="S107" s="713">
        <f t="shared" si="7"/>
        <v>5950.8</v>
      </c>
      <c r="T107" s="852"/>
      <c r="U107" s="709"/>
      <c r="V107" s="709"/>
      <c r="W107" s="709"/>
      <c r="X107" s="853"/>
      <c r="Y107" s="668"/>
      <c r="Z107" s="651"/>
      <c r="AC107" s="217"/>
      <c r="AM107" s="217"/>
      <c r="AN107" s="217"/>
      <c r="AO107" s="217"/>
      <c r="AP107" s="217"/>
      <c r="AQ107" s="217"/>
      <c r="AR107" s="217"/>
      <c r="AS107" s="217"/>
      <c r="AT107" s="217"/>
      <c r="AU107" s="217"/>
      <c r="AV107" s="217"/>
      <c r="AW107" s="217"/>
      <c r="AX107" s="217"/>
      <c r="AY107" s="217"/>
      <c r="AZ107" s="217"/>
    </row>
    <row r="108" spans="1:52" ht="63">
      <c r="A108" s="847">
        <v>76</v>
      </c>
      <c r="B108" s="847" t="s">
        <v>799</v>
      </c>
      <c r="C108" s="709"/>
      <c r="D108" s="709"/>
      <c r="E108" s="709"/>
      <c r="F108" s="848"/>
      <c r="G108" s="709"/>
      <c r="H108" s="854">
        <v>995416</v>
      </c>
      <c r="I108" s="872" t="s">
        <v>749</v>
      </c>
      <c r="J108" s="850">
        <v>0.18</v>
      </c>
      <c r="K108" s="872" t="s">
        <v>749</v>
      </c>
      <c r="L108" s="926" t="s">
        <v>521</v>
      </c>
      <c r="M108" s="851" t="s">
        <v>640</v>
      </c>
      <c r="N108" s="713">
        <v>206</v>
      </c>
      <c r="O108" s="709">
        <v>356.86</v>
      </c>
      <c r="P108" s="709">
        <f t="shared" si="4"/>
        <v>356.86</v>
      </c>
      <c r="Q108" s="792">
        <f t="shared" si="6"/>
        <v>73513.16</v>
      </c>
      <c r="R108" s="710">
        <f t="shared" si="5"/>
        <v>73513.16</v>
      </c>
      <c r="S108" s="713">
        <f t="shared" si="7"/>
        <v>73513.16</v>
      </c>
      <c r="T108" s="852"/>
      <c r="U108" s="709"/>
      <c r="V108" s="709"/>
      <c r="W108" s="709"/>
      <c r="X108" s="853"/>
      <c r="Y108" s="668"/>
      <c r="Z108" s="651"/>
      <c r="AC108" s="217"/>
      <c r="AM108" s="217"/>
      <c r="AN108" s="217"/>
      <c r="AO108" s="217"/>
      <c r="AP108" s="217"/>
      <c r="AQ108" s="217"/>
      <c r="AR108" s="217"/>
      <c r="AS108" s="217"/>
      <c r="AT108" s="217"/>
      <c r="AU108" s="217"/>
      <c r="AV108" s="217"/>
      <c r="AW108" s="217"/>
      <c r="AX108" s="217"/>
      <c r="AY108" s="217"/>
      <c r="AZ108" s="217"/>
    </row>
    <row r="109" spans="1:52" ht="63">
      <c r="A109" s="847">
        <v>77</v>
      </c>
      <c r="B109" s="847" t="s">
        <v>800</v>
      </c>
      <c r="C109" s="709"/>
      <c r="D109" s="709"/>
      <c r="E109" s="709"/>
      <c r="F109" s="848"/>
      <c r="G109" s="709"/>
      <c r="H109" s="854">
        <v>995453</v>
      </c>
      <c r="I109" s="872" t="s">
        <v>749</v>
      </c>
      <c r="J109" s="850">
        <v>0.18</v>
      </c>
      <c r="K109" s="872" t="s">
        <v>749</v>
      </c>
      <c r="L109" s="926" t="s">
        <v>522</v>
      </c>
      <c r="M109" s="851" t="s">
        <v>639</v>
      </c>
      <c r="N109" s="713">
        <v>30</v>
      </c>
      <c r="O109" s="709">
        <v>133.87</v>
      </c>
      <c r="P109" s="709">
        <f t="shared" si="4"/>
        <v>133.87</v>
      </c>
      <c r="Q109" s="792">
        <f t="shared" si="6"/>
        <v>4016.1</v>
      </c>
      <c r="R109" s="710">
        <f t="shared" si="5"/>
        <v>4016.1000000000004</v>
      </c>
      <c r="S109" s="713">
        <f t="shared" si="7"/>
        <v>4016.1000000000004</v>
      </c>
      <c r="T109" s="852"/>
      <c r="U109" s="709"/>
      <c r="V109" s="709"/>
      <c r="W109" s="709"/>
      <c r="X109" s="853"/>
      <c r="Y109" s="668"/>
      <c r="Z109" s="651"/>
      <c r="AC109" s="217"/>
      <c r="AM109" s="217"/>
      <c r="AN109" s="217"/>
      <c r="AO109" s="217"/>
      <c r="AP109" s="217"/>
      <c r="AQ109" s="217"/>
      <c r="AR109" s="217"/>
      <c r="AS109" s="217"/>
      <c r="AT109" s="217"/>
      <c r="AU109" s="217"/>
      <c r="AV109" s="217"/>
      <c r="AW109" s="217"/>
      <c r="AX109" s="217"/>
      <c r="AY109" s="217"/>
      <c r="AZ109" s="217"/>
    </row>
    <row r="110" spans="1:52" ht="31.5">
      <c r="A110" s="847">
        <v>78</v>
      </c>
      <c r="B110" s="847"/>
      <c r="C110" s="709"/>
      <c r="D110" s="709"/>
      <c r="E110" s="709"/>
      <c r="F110" s="848"/>
      <c r="G110" s="709"/>
      <c r="H110" s="854">
        <v>995453</v>
      </c>
      <c r="I110" s="872" t="s">
        <v>749</v>
      </c>
      <c r="J110" s="850">
        <v>0.18</v>
      </c>
      <c r="K110" s="872" t="s">
        <v>749</v>
      </c>
      <c r="L110" s="926" t="s">
        <v>523</v>
      </c>
      <c r="M110" s="859" t="s">
        <v>639</v>
      </c>
      <c r="N110" s="713">
        <v>26</v>
      </c>
      <c r="O110" s="709">
        <v>229.3</v>
      </c>
      <c r="P110" s="709">
        <f t="shared" si="4"/>
        <v>229.3</v>
      </c>
      <c r="Q110" s="792">
        <f t="shared" si="6"/>
        <v>5961.8</v>
      </c>
      <c r="R110" s="710">
        <f t="shared" si="5"/>
        <v>5961.8</v>
      </c>
      <c r="S110" s="713">
        <f t="shared" si="7"/>
        <v>5961.8</v>
      </c>
      <c r="T110" s="852"/>
      <c r="U110" s="709"/>
      <c r="V110" s="709"/>
      <c r="W110" s="709"/>
      <c r="X110" s="853"/>
      <c r="Y110" s="668"/>
      <c r="Z110" s="651"/>
      <c r="AC110" s="217"/>
      <c r="AM110" s="217"/>
      <c r="AN110" s="217"/>
      <c r="AO110" s="217"/>
      <c r="AP110" s="217"/>
      <c r="AQ110" s="217"/>
      <c r="AR110" s="217"/>
      <c r="AS110" s="217"/>
      <c r="AT110" s="217"/>
      <c r="AU110" s="217"/>
      <c r="AV110" s="217"/>
      <c r="AW110" s="217"/>
      <c r="AX110" s="217"/>
      <c r="AY110" s="217"/>
      <c r="AZ110" s="217"/>
    </row>
    <row r="111" spans="1:52" ht="31.5">
      <c r="A111" s="847">
        <v>79</v>
      </c>
      <c r="B111" s="847"/>
      <c r="C111" s="709"/>
      <c r="D111" s="709"/>
      <c r="E111" s="709"/>
      <c r="F111" s="848"/>
      <c r="G111" s="709"/>
      <c r="H111" s="854">
        <v>995453</v>
      </c>
      <c r="I111" s="872" t="s">
        <v>749</v>
      </c>
      <c r="J111" s="850">
        <v>0.18</v>
      </c>
      <c r="K111" s="872" t="s">
        <v>749</v>
      </c>
      <c r="L111" s="926" t="s">
        <v>524</v>
      </c>
      <c r="M111" s="851" t="s">
        <v>639</v>
      </c>
      <c r="N111" s="713">
        <v>26</v>
      </c>
      <c r="O111" s="709">
        <v>212.89</v>
      </c>
      <c r="P111" s="709">
        <f t="shared" si="4"/>
        <v>212.89</v>
      </c>
      <c r="Q111" s="792">
        <f t="shared" si="6"/>
        <v>5535.14</v>
      </c>
      <c r="R111" s="710">
        <f t="shared" si="5"/>
        <v>5535.1399999999994</v>
      </c>
      <c r="S111" s="713">
        <f t="shared" si="7"/>
        <v>5535.1399999999994</v>
      </c>
      <c r="T111" s="852"/>
      <c r="U111" s="709"/>
      <c r="V111" s="709"/>
      <c r="W111" s="709"/>
      <c r="X111" s="853"/>
      <c r="Y111" s="668"/>
      <c r="Z111" s="651"/>
      <c r="AC111" s="217"/>
      <c r="AM111" s="217"/>
      <c r="AN111" s="217"/>
      <c r="AO111" s="217"/>
      <c r="AP111" s="217"/>
      <c r="AQ111" s="217"/>
      <c r="AR111" s="217"/>
      <c r="AS111" s="217"/>
      <c r="AT111" s="217"/>
      <c r="AU111" s="217"/>
      <c r="AV111" s="217"/>
      <c r="AW111" s="217"/>
      <c r="AX111" s="217"/>
      <c r="AY111" s="217"/>
      <c r="AZ111" s="217"/>
    </row>
    <row r="112" spans="1:52" ht="31.5">
      <c r="A112" s="847">
        <v>80</v>
      </c>
      <c r="B112" s="847" t="s">
        <v>801</v>
      </c>
      <c r="C112" s="709"/>
      <c r="D112" s="709"/>
      <c r="E112" s="709"/>
      <c r="F112" s="848"/>
      <c r="G112" s="709"/>
      <c r="H112" s="854">
        <v>995453</v>
      </c>
      <c r="I112" s="872" t="s">
        <v>749</v>
      </c>
      <c r="J112" s="850">
        <v>0.18</v>
      </c>
      <c r="K112" s="872" t="s">
        <v>749</v>
      </c>
      <c r="L112" s="926" t="s">
        <v>525</v>
      </c>
      <c r="M112" s="859" t="s">
        <v>639</v>
      </c>
      <c r="N112" s="713">
        <v>53</v>
      </c>
      <c r="O112" s="709">
        <v>147.32</v>
      </c>
      <c r="P112" s="709">
        <f t="shared" si="4"/>
        <v>147.32</v>
      </c>
      <c r="Q112" s="792">
        <f t="shared" si="6"/>
        <v>7807.96</v>
      </c>
      <c r="R112" s="710">
        <f t="shared" si="5"/>
        <v>7807.96</v>
      </c>
      <c r="S112" s="713">
        <f t="shared" si="7"/>
        <v>7807.96</v>
      </c>
      <c r="T112" s="852"/>
      <c r="U112" s="709"/>
      <c r="V112" s="709"/>
      <c r="W112" s="709"/>
      <c r="X112" s="853"/>
      <c r="Y112" s="668"/>
      <c r="Z112" s="651"/>
      <c r="AC112" s="217"/>
      <c r="AM112" s="217"/>
      <c r="AN112" s="217"/>
      <c r="AO112" s="217"/>
      <c r="AP112" s="217"/>
      <c r="AQ112" s="217"/>
      <c r="AR112" s="217"/>
      <c r="AS112" s="217"/>
      <c r="AT112" s="217"/>
      <c r="AU112" s="217"/>
      <c r="AV112" s="217"/>
      <c r="AW112" s="217"/>
      <c r="AX112" s="217"/>
      <c r="AY112" s="217"/>
      <c r="AZ112" s="217"/>
    </row>
    <row r="113" spans="1:52" ht="31.5">
      <c r="A113" s="847">
        <v>81</v>
      </c>
      <c r="B113" s="847"/>
      <c r="C113" s="709"/>
      <c r="D113" s="709"/>
      <c r="E113" s="709"/>
      <c r="F113" s="848"/>
      <c r="G113" s="709"/>
      <c r="H113" s="854">
        <v>995453</v>
      </c>
      <c r="I113" s="872" t="s">
        <v>749</v>
      </c>
      <c r="J113" s="850">
        <v>0.18</v>
      </c>
      <c r="K113" s="872" t="s">
        <v>749</v>
      </c>
      <c r="L113" s="926" t="s">
        <v>526</v>
      </c>
      <c r="M113" s="859" t="s">
        <v>639</v>
      </c>
      <c r="N113" s="713">
        <v>22</v>
      </c>
      <c r="O113" s="709">
        <v>129.41</v>
      </c>
      <c r="P113" s="709">
        <f t="shared" si="4"/>
        <v>129.41</v>
      </c>
      <c r="Q113" s="792">
        <f t="shared" si="6"/>
        <v>2847.02</v>
      </c>
      <c r="R113" s="710">
        <f t="shared" si="5"/>
        <v>2847.02</v>
      </c>
      <c r="S113" s="713">
        <f t="shared" si="7"/>
        <v>2847.02</v>
      </c>
      <c r="T113" s="852"/>
      <c r="U113" s="709"/>
      <c r="V113" s="709"/>
      <c r="W113" s="709"/>
      <c r="X113" s="853"/>
      <c r="Y113" s="668"/>
      <c r="Z113" s="651"/>
      <c r="AC113" s="217"/>
      <c r="AM113" s="217"/>
      <c r="AN113" s="217"/>
      <c r="AO113" s="217"/>
      <c r="AP113" s="217"/>
      <c r="AQ113" s="217"/>
      <c r="AR113" s="217"/>
      <c r="AS113" s="217"/>
      <c r="AT113" s="217"/>
      <c r="AU113" s="217"/>
      <c r="AV113" s="217"/>
      <c r="AW113" s="217"/>
      <c r="AX113" s="217"/>
      <c r="AY113" s="217"/>
      <c r="AZ113" s="217"/>
    </row>
    <row r="114" spans="1:52" ht="63">
      <c r="A114" s="847">
        <v>82</v>
      </c>
      <c r="B114" s="847" t="s">
        <v>802</v>
      </c>
      <c r="C114" s="709"/>
      <c r="D114" s="709"/>
      <c r="E114" s="709"/>
      <c r="F114" s="848"/>
      <c r="G114" s="709"/>
      <c r="H114" s="854">
        <v>995453</v>
      </c>
      <c r="I114" s="872" t="s">
        <v>749</v>
      </c>
      <c r="J114" s="850">
        <v>0.18</v>
      </c>
      <c r="K114" s="872" t="s">
        <v>749</v>
      </c>
      <c r="L114" s="926" t="s">
        <v>527</v>
      </c>
      <c r="M114" s="851" t="s">
        <v>639</v>
      </c>
      <c r="N114" s="713">
        <v>95</v>
      </c>
      <c r="O114" s="709">
        <v>345.42</v>
      </c>
      <c r="P114" s="709">
        <f t="shared" si="4"/>
        <v>345.42</v>
      </c>
      <c r="Q114" s="792">
        <f t="shared" si="6"/>
        <v>32814.9</v>
      </c>
      <c r="R114" s="710">
        <f t="shared" si="5"/>
        <v>32814.9</v>
      </c>
      <c r="S114" s="713">
        <f t="shared" si="7"/>
        <v>32814.9</v>
      </c>
      <c r="T114" s="852"/>
      <c r="U114" s="709"/>
      <c r="V114" s="709"/>
      <c r="W114" s="709"/>
      <c r="X114" s="853"/>
      <c r="Y114" s="668"/>
      <c r="Z114" s="651"/>
      <c r="AC114" s="217"/>
      <c r="AM114" s="217"/>
      <c r="AN114" s="217"/>
      <c r="AO114" s="217"/>
      <c r="AP114" s="217"/>
      <c r="AQ114" s="217"/>
      <c r="AR114" s="217"/>
      <c r="AS114" s="217"/>
      <c r="AT114" s="217"/>
      <c r="AU114" s="217"/>
      <c r="AV114" s="217"/>
      <c r="AW114" s="217"/>
      <c r="AX114" s="217"/>
      <c r="AY114" s="217"/>
      <c r="AZ114" s="217"/>
    </row>
    <row r="115" spans="1:52" ht="15.75">
      <c r="A115" s="847">
        <v>83</v>
      </c>
      <c r="B115" s="847">
        <v>12.44</v>
      </c>
      <c r="C115" s="709"/>
      <c r="D115" s="709"/>
      <c r="E115" s="709"/>
      <c r="F115" s="848"/>
      <c r="G115" s="709"/>
      <c r="H115" s="854">
        <v>995453</v>
      </c>
      <c r="I115" s="872" t="s">
        <v>749</v>
      </c>
      <c r="J115" s="850">
        <v>0.18</v>
      </c>
      <c r="K115" s="872" t="s">
        <v>749</v>
      </c>
      <c r="L115" s="926" t="s">
        <v>528</v>
      </c>
      <c r="M115" s="851" t="s">
        <v>639</v>
      </c>
      <c r="N115" s="713">
        <v>22</v>
      </c>
      <c r="O115" s="709">
        <v>53.46</v>
      </c>
      <c r="P115" s="709">
        <f t="shared" si="4"/>
        <v>53.46</v>
      </c>
      <c r="Q115" s="792">
        <f t="shared" si="6"/>
        <v>1176.1199999999999</v>
      </c>
      <c r="R115" s="710">
        <f t="shared" si="5"/>
        <v>1176.1200000000001</v>
      </c>
      <c r="S115" s="713">
        <f t="shared" si="7"/>
        <v>1176.1200000000001</v>
      </c>
      <c r="T115" s="852"/>
      <c r="U115" s="709"/>
      <c r="V115" s="709"/>
      <c r="W115" s="709"/>
      <c r="X115" s="853"/>
      <c r="Y115" s="668"/>
      <c r="Z115" s="651"/>
      <c r="AC115" s="217"/>
      <c r="AM115" s="217"/>
      <c r="AN115" s="217"/>
      <c r="AO115" s="217"/>
      <c r="AP115" s="217"/>
      <c r="AQ115" s="217"/>
      <c r="AR115" s="217"/>
      <c r="AS115" s="217"/>
      <c r="AT115" s="217"/>
      <c r="AU115" s="217"/>
      <c r="AV115" s="217"/>
      <c r="AW115" s="217"/>
      <c r="AX115" s="217"/>
      <c r="AY115" s="217"/>
      <c r="AZ115" s="217"/>
    </row>
    <row r="116" spans="1:52" ht="90">
      <c r="A116" s="847">
        <v>84</v>
      </c>
      <c r="B116" s="847">
        <v>12.5</v>
      </c>
      <c r="C116" s="709"/>
      <c r="D116" s="709"/>
      <c r="E116" s="709"/>
      <c r="F116" s="848"/>
      <c r="G116" s="709"/>
      <c r="H116" s="854">
        <v>995453</v>
      </c>
      <c r="I116" s="872" t="s">
        <v>749</v>
      </c>
      <c r="J116" s="850">
        <v>0.18</v>
      </c>
      <c r="K116" s="872" t="s">
        <v>749</v>
      </c>
      <c r="L116" s="906" t="s">
        <v>529</v>
      </c>
      <c r="M116" s="860" t="s">
        <v>632</v>
      </c>
      <c r="N116" s="713">
        <v>320</v>
      </c>
      <c r="O116" s="709">
        <v>749.5</v>
      </c>
      <c r="P116" s="709">
        <f t="shared" si="4"/>
        <v>749.5</v>
      </c>
      <c r="Q116" s="792">
        <f t="shared" si="6"/>
        <v>239840</v>
      </c>
      <c r="R116" s="710">
        <f t="shared" si="5"/>
        <v>239840</v>
      </c>
      <c r="S116" s="713">
        <f t="shared" si="7"/>
        <v>239840</v>
      </c>
      <c r="T116" s="852"/>
      <c r="U116" s="709"/>
      <c r="V116" s="709"/>
      <c r="W116" s="709"/>
      <c r="X116" s="853"/>
      <c r="Y116" s="668"/>
      <c r="Z116" s="651"/>
      <c r="AC116" s="217"/>
      <c r="AM116" s="217"/>
      <c r="AN116" s="217"/>
      <c r="AO116" s="217"/>
      <c r="AP116" s="217"/>
      <c r="AQ116" s="217"/>
      <c r="AR116" s="217"/>
      <c r="AS116" s="217"/>
      <c r="AT116" s="217"/>
      <c r="AU116" s="217"/>
      <c r="AV116" s="217"/>
      <c r="AW116" s="217"/>
      <c r="AX116" s="217"/>
      <c r="AY116" s="217"/>
      <c r="AZ116" s="217"/>
    </row>
    <row r="117" spans="1:52" ht="63">
      <c r="A117" s="847">
        <v>85</v>
      </c>
      <c r="B117" s="847">
        <v>12.55</v>
      </c>
      <c r="C117" s="709"/>
      <c r="D117" s="709"/>
      <c r="E117" s="709"/>
      <c r="F117" s="848"/>
      <c r="G117" s="709"/>
      <c r="H117" s="854">
        <v>995453</v>
      </c>
      <c r="I117" s="872" t="s">
        <v>749</v>
      </c>
      <c r="J117" s="850">
        <v>0.18</v>
      </c>
      <c r="K117" s="872" t="s">
        <v>749</v>
      </c>
      <c r="L117" s="926" t="s">
        <v>530</v>
      </c>
      <c r="M117" s="859" t="s">
        <v>632</v>
      </c>
      <c r="N117" s="713">
        <v>1312.8</v>
      </c>
      <c r="O117" s="709">
        <v>1612.61</v>
      </c>
      <c r="P117" s="709">
        <f t="shared" si="4"/>
        <v>1612.61</v>
      </c>
      <c r="Q117" s="792">
        <f t="shared" si="6"/>
        <v>2117034.41</v>
      </c>
      <c r="R117" s="710">
        <f t="shared" si="5"/>
        <v>2117034.4079999998</v>
      </c>
      <c r="S117" s="713">
        <f t="shared" si="7"/>
        <v>2117034.4079999998</v>
      </c>
      <c r="T117" s="852"/>
      <c r="U117" s="709"/>
      <c r="V117" s="709"/>
      <c r="W117" s="709"/>
      <c r="X117" s="853"/>
      <c r="Y117" s="668"/>
      <c r="Z117" s="651"/>
      <c r="AC117" s="217"/>
      <c r="AM117" s="217"/>
      <c r="AN117" s="217"/>
      <c r="AO117" s="217"/>
      <c r="AP117" s="217"/>
      <c r="AQ117" s="217"/>
      <c r="AR117" s="217"/>
      <c r="AS117" s="217"/>
      <c r="AT117" s="217"/>
      <c r="AU117" s="217"/>
      <c r="AV117" s="217"/>
      <c r="AW117" s="217"/>
      <c r="AX117" s="217"/>
      <c r="AY117" s="217"/>
      <c r="AZ117" s="217"/>
    </row>
    <row r="118" spans="1:52" ht="31.5">
      <c r="A118" s="847">
        <v>86</v>
      </c>
      <c r="B118" s="861" t="s">
        <v>803</v>
      </c>
      <c r="C118" s="709"/>
      <c r="D118" s="709"/>
      <c r="E118" s="709"/>
      <c r="F118" s="848"/>
      <c r="G118" s="709"/>
      <c r="H118" s="854">
        <v>995472</v>
      </c>
      <c r="I118" s="872" t="s">
        <v>749</v>
      </c>
      <c r="J118" s="850">
        <v>0.18</v>
      </c>
      <c r="K118" s="872" t="s">
        <v>749</v>
      </c>
      <c r="L118" s="926" t="s">
        <v>531</v>
      </c>
      <c r="M118" s="851" t="s">
        <v>632</v>
      </c>
      <c r="N118" s="713">
        <v>2517.48</v>
      </c>
      <c r="O118" s="709">
        <v>329.07</v>
      </c>
      <c r="P118" s="709">
        <f t="shared" si="4"/>
        <v>329.07</v>
      </c>
      <c r="Q118" s="792">
        <f t="shared" si="6"/>
        <v>828427.14</v>
      </c>
      <c r="R118" s="710">
        <f t="shared" si="5"/>
        <v>828427.14359999995</v>
      </c>
      <c r="S118" s="713">
        <f t="shared" si="7"/>
        <v>828427.14359999995</v>
      </c>
      <c r="T118" s="852"/>
      <c r="U118" s="709"/>
      <c r="V118" s="709"/>
      <c r="W118" s="709"/>
      <c r="X118" s="853"/>
      <c r="Y118" s="668"/>
      <c r="Z118" s="651"/>
      <c r="AC118" s="217"/>
      <c r="AM118" s="217"/>
      <c r="AN118" s="217"/>
      <c r="AO118" s="217"/>
      <c r="AP118" s="217"/>
      <c r="AQ118" s="217"/>
      <c r="AR118" s="217"/>
      <c r="AS118" s="217"/>
      <c r="AT118" s="217"/>
      <c r="AU118" s="217"/>
      <c r="AV118" s="217"/>
      <c r="AW118" s="217"/>
      <c r="AX118" s="217"/>
      <c r="AY118" s="217"/>
      <c r="AZ118" s="217"/>
    </row>
    <row r="119" spans="1:52" ht="15.75">
      <c r="A119" s="847">
        <v>87</v>
      </c>
      <c r="B119" s="861" t="s">
        <v>804</v>
      </c>
      <c r="C119" s="709"/>
      <c r="D119" s="709"/>
      <c r="E119" s="709"/>
      <c r="F119" s="848"/>
      <c r="G119" s="709"/>
      <c r="H119" s="854">
        <v>995472</v>
      </c>
      <c r="I119" s="872" t="s">
        <v>749</v>
      </c>
      <c r="J119" s="850">
        <v>0.18</v>
      </c>
      <c r="K119" s="872" t="s">
        <v>749</v>
      </c>
      <c r="L119" s="926" t="s">
        <v>532</v>
      </c>
      <c r="M119" s="851" t="s">
        <v>632</v>
      </c>
      <c r="N119" s="713">
        <v>2729.84</v>
      </c>
      <c r="O119" s="709">
        <v>379.13</v>
      </c>
      <c r="P119" s="709">
        <f t="shared" si="4"/>
        <v>379.13</v>
      </c>
      <c r="Q119" s="792">
        <f t="shared" si="6"/>
        <v>1034964.24</v>
      </c>
      <c r="R119" s="710">
        <f t="shared" si="5"/>
        <v>1034964.2392000001</v>
      </c>
      <c r="S119" s="713">
        <f t="shared" si="7"/>
        <v>1034964.2392000001</v>
      </c>
      <c r="T119" s="852"/>
      <c r="U119" s="709"/>
      <c r="V119" s="709"/>
      <c r="W119" s="709"/>
      <c r="X119" s="853"/>
      <c r="Y119" s="668"/>
      <c r="Z119" s="651"/>
      <c r="AC119" s="217"/>
      <c r="AM119" s="217"/>
      <c r="AN119" s="217"/>
      <c r="AO119" s="217"/>
      <c r="AP119" s="217"/>
      <c r="AQ119" s="217"/>
      <c r="AR119" s="217"/>
      <c r="AS119" s="217"/>
      <c r="AT119" s="217"/>
      <c r="AU119" s="217"/>
      <c r="AV119" s="217"/>
      <c r="AW119" s="217"/>
      <c r="AX119" s="217"/>
      <c r="AY119" s="217"/>
      <c r="AZ119" s="217"/>
    </row>
    <row r="120" spans="1:52" ht="15.75">
      <c r="A120" s="847">
        <v>88</v>
      </c>
      <c r="B120" s="861">
        <v>13.11</v>
      </c>
      <c r="C120" s="709"/>
      <c r="D120" s="709"/>
      <c r="E120" s="709"/>
      <c r="F120" s="848"/>
      <c r="G120" s="709"/>
      <c r="H120" s="854">
        <v>995472</v>
      </c>
      <c r="I120" s="872" t="s">
        <v>749</v>
      </c>
      <c r="J120" s="850">
        <v>0.18</v>
      </c>
      <c r="K120" s="872" t="s">
        <v>749</v>
      </c>
      <c r="L120" s="926" t="s">
        <v>533</v>
      </c>
      <c r="M120" s="851" t="s">
        <v>632</v>
      </c>
      <c r="N120" s="713">
        <v>1950</v>
      </c>
      <c r="O120" s="709">
        <v>494.14</v>
      </c>
      <c r="P120" s="709">
        <f t="shared" si="4"/>
        <v>494.14</v>
      </c>
      <c r="Q120" s="792">
        <f t="shared" si="6"/>
        <v>963573</v>
      </c>
      <c r="R120" s="710">
        <f t="shared" si="5"/>
        <v>963573</v>
      </c>
      <c r="S120" s="713">
        <f t="shared" si="7"/>
        <v>963573</v>
      </c>
      <c r="T120" s="852"/>
      <c r="U120" s="709"/>
      <c r="V120" s="709"/>
      <c r="W120" s="709"/>
      <c r="X120" s="853"/>
      <c r="Y120" s="668"/>
      <c r="Z120" s="651"/>
      <c r="AC120" s="217"/>
      <c r="AM120" s="217"/>
      <c r="AN120" s="217"/>
      <c r="AO120" s="217"/>
      <c r="AP120" s="217"/>
      <c r="AQ120" s="217"/>
      <c r="AR120" s="217"/>
      <c r="AS120" s="217"/>
      <c r="AT120" s="217"/>
      <c r="AU120" s="217"/>
      <c r="AV120" s="217"/>
      <c r="AW120" s="217"/>
      <c r="AX120" s="217"/>
      <c r="AY120" s="217"/>
      <c r="AZ120" s="217"/>
    </row>
    <row r="121" spans="1:52" ht="31.5">
      <c r="A121" s="847">
        <v>89</v>
      </c>
      <c r="B121" s="861">
        <v>13.16</v>
      </c>
      <c r="C121" s="709"/>
      <c r="D121" s="709"/>
      <c r="E121" s="709"/>
      <c r="F121" s="848"/>
      <c r="G121" s="709"/>
      <c r="H121" s="854">
        <v>995472</v>
      </c>
      <c r="I121" s="872" t="s">
        <v>749</v>
      </c>
      <c r="J121" s="850">
        <v>0.18</v>
      </c>
      <c r="K121" s="872" t="s">
        <v>749</v>
      </c>
      <c r="L121" s="926" t="s">
        <v>534</v>
      </c>
      <c r="M121" s="851" t="s">
        <v>632</v>
      </c>
      <c r="N121" s="713">
        <v>900</v>
      </c>
      <c r="O121" s="709">
        <v>282.42</v>
      </c>
      <c r="P121" s="709">
        <f t="shared" si="4"/>
        <v>282.42</v>
      </c>
      <c r="Q121" s="792">
        <f t="shared" si="6"/>
        <v>254178</v>
      </c>
      <c r="R121" s="710">
        <f t="shared" si="5"/>
        <v>254178</v>
      </c>
      <c r="S121" s="713">
        <f t="shared" si="7"/>
        <v>254178</v>
      </c>
      <c r="T121" s="852"/>
      <c r="U121" s="709"/>
      <c r="V121" s="709"/>
      <c r="W121" s="709"/>
      <c r="X121" s="853"/>
      <c r="Y121" s="668"/>
      <c r="Z121" s="651"/>
      <c r="AC121" s="217"/>
      <c r="AM121" s="217"/>
      <c r="AN121" s="217"/>
      <c r="AO121" s="217"/>
      <c r="AP121" s="217"/>
      <c r="AQ121" s="217"/>
      <c r="AR121" s="217"/>
      <c r="AS121" s="217"/>
      <c r="AT121" s="217"/>
      <c r="AU121" s="217"/>
      <c r="AV121" s="217"/>
      <c r="AW121" s="217"/>
      <c r="AX121" s="217"/>
      <c r="AY121" s="217"/>
      <c r="AZ121" s="217"/>
    </row>
    <row r="122" spans="1:52" ht="15.75">
      <c r="A122" s="847">
        <v>90</v>
      </c>
      <c r="B122" s="861">
        <v>13.18</v>
      </c>
      <c r="C122" s="709"/>
      <c r="D122" s="709"/>
      <c r="E122" s="709"/>
      <c r="F122" s="848"/>
      <c r="G122" s="709"/>
      <c r="H122" s="854">
        <v>995472</v>
      </c>
      <c r="I122" s="872" t="s">
        <v>749</v>
      </c>
      <c r="J122" s="850">
        <v>0.18</v>
      </c>
      <c r="K122" s="872" t="s">
        <v>749</v>
      </c>
      <c r="L122" s="926" t="s">
        <v>535</v>
      </c>
      <c r="M122" s="851" t="s">
        <v>632</v>
      </c>
      <c r="N122" s="713">
        <v>320</v>
      </c>
      <c r="O122" s="709">
        <v>75.67</v>
      </c>
      <c r="P122" s="709">
        <f t="shared" si="4"/>
        <v>75.67</v>
      </c>
      <c r="Q122" s="792">
        <f t="shared" si="6"/>
        <v>24214.400000000001</v>
      </c>
      <c r="R122" s="710">
        <f t="shared" si="5"/>
        <v>24214.400000000001</v>
      </c>
      <c r="S122" s="713">
        <f t="shared" si="7"/>
        <v>24214.400000000001</v>
      </c>
      <c r="T122" s="852"/>
      <c r="U122" s="709"/>
      <c r="V122" s="709"/>
      <c r="W122" s="709"/>
      <c r="X122" s="853"/>
      <c r="Y122" s="668"/>
      <c r="Z122" s="651"/>
      <c r="AC122" s="217"/>
      <c r="AM122" s="217"/>
      <c r="AN122" s="217"/>
      <c r="AO122" s="217"/>
      <c r="AP122" s="217"/>
      <c r="AQ122" s="217"/>
      <c r="AR122" s="217"/>
      <c r="AS122" s="217"/>
      <c r="AT122" s="217"/>
      <c r="AU122" s="217"/>
      <c r="AV122" s="217"/>
      <c r="AW122" s="217"/>
      <c r="AX122" s="217"/>
      <c r="AY122" s="217"/>
      <c r="AZ122" s="217"/>
    </row>
    <row r="123" spans="1:52" ht="15.75">
      <c r="A123" s="847">
        <v>91</v>
      </c>
      <c r="B123" s="847">
        <v>13.26</v>
      </c>
      <c r="C123" s="709"/>
      <c r="D123" s="709"/>
      <c r="E123" s="709"/>
      <c r="F123" s="848"/>
      <c r="G123" s="709"/>
      <c r="H123" s="854">
        <v>995472</v>
      </c>
      <c r="I123" s="872" t="s">
        <v>749</v>
      </c>
      <c r="J123" s="850">
        <v>0.18</v>
      </c>
      <c r="K123" s="872" t="s">
        <v>749</v>
      </c>
      <c r="L123" s="926" t="s">
        <v>536</v>
      </c>
      <c r="M123" s="851" t="s">
        <v>632</v>
      </c>
      <c r="N123" s="713">
        <v>2028.29</v>
      </c>
      <c r="O123" s="709">
        <v>239.17</v>
      </c>
      <c r="P123" s="709">
        <f t="shared" si="4"/>
        <v>239.17</v>
      </c>
      <c r="Q123" s="792">
        <f t="shared" si="6"/>
        <v>485106.12</v>
      </c>
      <c r="R123" s="710">
        <f t="shared" si="5"/>
        <v>485106.11929999996</v>
      </c>
      <c r="S123" s="713">
        <f t="shared" si="7"/>
        <v>485106.11929999996</v>
      </c>
      <c r="T123" s="852"/>
      <c r="U123" s="709"/>
      <c r="V123" s="709"/>
      <c r="W123" s="709"/>
      <c r="X123" s="853"/>
      <c r="Y123" s="668"/>
      <c r="Z123" s="651"/>
      <c r="AC123" s="217"/>
      <c r="AM123" s="217"/>
      <c r="AN123" s="217"/>
      <c r="AO123" s="217"/>
      <c r="AP123" s="217"/>
      <c r="AQ123" s="217"/>
      <c r="AR123" s="217"/>
      <c r="AS123" s="217"/>
      <c r="AT123" s="217"/>
      <c r="AU123" s="217"/>
      <c r="AV123" s="217"/>
      <c r="AW123" s="217"/>
      <c r="AX123" s="217"/>
      <c r="AY123" s="217"/>
      <c r="AZ123" s="217"/>
    </row>
    <row r="124" spans="1:52" ht="47.25">
      <c r="A124" s="847">
        <v>92</v>
      </c>
      <c r="B124" s="861">
        <v>13.41</v>
      </c>
      <c r="C124" s="709"/>
      <c r="D124" s="709"/>
      <c r="E124" s="709"/>
      <c r="F124" s="848"/>
      <c r="G124" s="709"/>
      <c r="H124" s="854">
        <v>995473</v>
      </c>
      <c r="I124" s="872" t="s">
        <v>749</v>
      </c>
      <c r="J124" s="850">
        <v>0.18</v>
      </c>
      <c r="K124" s="872" t="s">
        <v>749</v>
      </c>
      <c r="L124" s="926" t="s">
        <v>537</v>
      </c>
      <c r="M124" s="851" t="s">
        <v>632</v>
      </c>
      <c r="N124" s="713">
        <v>1087.42</v>
      </c>
      <c r="O124" s="709">
        <v>181.42</v>
      </c>
      <c r="P124" s="709">
        <f t="shared" si="4"/>
        <v>181.42</v>
      </c>
      <c r="Q124" s="792">
        <f t="shared" si="6"/>
        <v>197279.74</v>
      </c>
      <c r="R124" s="710">
        <f t="shared" si="5"/>
        <v>197279.73639999999</v>
      </c>
      <c r="S124" s="713">
        <f t="shared" si="7"/>
        <v>197279.73639999999</v>
      </c>
      <c r="T124" s="852"/>
      <c r="U124" s="709"/>
      <c r="V124" s="709"/>
      <c r="W124" s="709"/>
      <c r="X124" s="853"/>
      <c r="Z124" s="651"/>
      <c r="AC124" s="217"/>
      <c r="AM124" s="217"/>
      <c r="AN124" s="217"/>
      <c r="AO124" s="217"/>
      <c r="AP124" s="217"/>
      <c r="AQ124" s="217"/>
      <c r="AR124" s="217"/>
      <c r="AS124" s="217"/>
      <c r="AT124" s="217"/>
      <c r="AU124" s="217"/>
      <c r="AV124" s="217"/>
      <c r="AW124" s="217"/>
      <c r="AX124" s="217"/>
      <c r="AY124" s="217"/>
      <c r="AZ124" s="217"/>
    </row>
    <row r="125" spans="1:52" ht="47.25">
      <c r="A125" s="847">
        <v>93</v>
      </c>
      <c r="B125" s="847" t="s">
        <v>805</v>
      </c>
      <c r="C125" s="709"/>
      <c r="D125" s="709"/>
      <c r="E125" s="709"/>
      <c r="F125" s="848"/>
      <c r="G125" s="709"/>
      <c r="H125" s="854">
        <v>995473</v>
      </c>
      <c r="I125" s="872" t="s">
        <v>749</v>
      </c>
      <c r="J125" s="850">
        <v>0.18</v>
      </c>
      <c r="K125" s="872" t="s">
        <v>749</v>
      </c>
      <c r="L125" s="926" t="s">
        <v>538</v>
      </c>
      <c r="M125" s="851" t="s">
        <v>632</v>
      </c>
      <c r="N125" s="713">
        <v>2715.58</v>
      </c>
      <c r="O125" s="709">
        <v>181.19</v>
      </c>
      <c r="P125" s="709">
        <f t="shared" si="4"/>
        <v>181.19</v>
      </c>
      <c r="Q125" s="792">
        <f t="shared" si="6"/>
        <v>492035.94</v>
      </c>
      <c r="R125" s="710">
        <f t="shared" si="5"/>
        <v>492035.94019999995</v>
      </c>
      <c r="S125" s="713">
        <f t="shared" si="7"/>
        <v>492035.94019999995</v>
      </c>
      <c r="T125" s="852"/>
      <c r="U125" s="709"/>
      <c r="V125" s="709"/>
      <c r="W125" s="709"/>
      <c r="X125" s="853"/>
      <c r="Y125" s="668"/>
      <c r="Z125" s="651"/>
      <c r="AC125" s="217"/>
      <c r="AM125" s="217"/>
      <c r="AN125" s="217"/>
      <c r="AO125" s="217"/>
      <c r="AP125" s="217"/>
      <c r="AQ125" s="217"/>
      <c r="AR125" s="217"/>
      <c r="AS125" s="217"/>
      <c r="AT125" s="217"/>
      <c r="AU125" s="217"/>
      <c r="AV125" s="217"/>
      <c r="AW125" s="217"/>
      <c r="AX125" s="217"/>
      <c r="AY125" s="217"/>
      <c r="AZ125" s="217"/>
    </row>
    <row r="126" spans="1:52" ht="31.5">
      <c r="A126" s="847">
        <v>94</v>
      </c>
      <c r="B126" s="847">
        <v>13.61</v>
      </c>
      <c r="C126" s="709"/>
      <c r="D126" s="709"/>
      <c r="E126" s="709"/>
      <c r="F126" s="848"/>
      <c r="G126" s="709"/>
      <c r="H126" s="854">
        <v>995473</v>
      </c>
      <c r="I126" s="872" t="s">
        <v>749</v>
      </c>
      <c r="J126" s="850">
        <v>0.18</v>
      </c>
      <c r="K126" s="872" t="s">
        <v>749</v>
      </c>
      <c r="L126" s="926" t="s">
        <v>539</v>
      </c>
      <c r="M126" s="851" t="s">
        <v>632</v>
      </c>
      <c r="N126" s="713">
        <v>340</v>
      </c>
      <c r="O126" s="709">
        <v>146.71</v>
      </c>
      <c r="P126" s="709">
        <f t="shared" si="4"/>
        <v>146.71</v>
      </c>
      <c r="Q126" s="792">
        <f t="shared" si="6"/>
        <v>49881.4</v>
      </c>
      <c r="R126" s="710">
        <f t="shared" si="5"/>
        <v>49881.4</v>
      </c>
      <c r="S126" s="713">
        <f t="shared" si="7"/>
        <v>49881.4</v>
      </c>
      <c r="T126" s="852"/>
      <c r="U126" s="709"/>
      <c r="V126" s="709"/>
      <c r="W126" s="709"/>
      <c r="X126" s="853"/>
      <c r="Y126" s="668"/>
      <c r="Z126" s="651"/>
      <c r="AC126" s="217"/>
      <c r="AM126" s="217"/>
      <c r="AN126" s="217"/>
      <c r="AO126" s="217"/>
      <c r="AP126" s="217"/>
      <c r="AQ126" s="217"/>
      <c r="AR126" s="217"/>
      <c r="AS126" s="217"/>
      <c r="AT126" s="217"/>
      <c r="AU126" s="217"/>
      <c r="AV126" s="217"/>
      <c r="AW126" s="217"/>
      <c r="AX126" s="217"/>
      <c r="AY126" s="217"/>
      <c r="AZ126" s="217"/>
    </row>
    <row r="127" spans="1:52" ht="31.5">
      <c r="A127" s="847">
        <v>95</v>
      </c>
      <c r="B127" s="847">
        <v>13.65</v>
      </c>
      <c r="C127" s="709"/>
      <c r="D127" s="709"/>
      <c r="E127" s="709"/>
      <c r="F127" s="848"/>
      <c r="G127" s="709"/>
      <c r="H127" s="854">
        <v>995473</v>
      </c>
      <c r="I127" s="872" t="s">
        <v>749</v>
      </c>
      <c r="J127" s="850">
        <v>0.18</v>
      </c>
      <c r="K127" s="872" t="s">
        <v>749</v>
      </c>
      <c r="L127" s="926" t="s">
        <v>540</v>
      </c>
      <c r="M127" s="862" t="s">
        <v>632</v>
      </c>
      <c r="N127" s="713">
        <v>200</v>
      </c>
      <c r="O127" s="709">
        <v>128.46</v>
      </c>
      <c r="P127" s="709">
        <f t="shared" si="4"/>
        <v>128.46</v>
      </c>
      <c r="Q127" s="792">
        <f t="shared" si="6"/>
        <v>25692</v>
      </c>
      <c r="R127" s="710">
        <f t="shared" si="5"/>
        <v>25692</v>
      </c>
      <c r="S127" s="713">
        <f t="shared" si="7"/>
        <v>25692</v>
      </c>
      <c r="T127" s="852"/>
      <c r="U127" s="709"/>
      <c r="V127" s="709"/>
      <c r="W127" s="709"/>
      <c r="X127" s="853"/>
      <c r="Y127" s="668"/>
      <c r="Z127" s="651"/>
      <c r="AC127" s="217"/>
      <c r="AM127" s="217"/>
      <c r="AN127" s="217"/>
      <c r="AO127" s="217"/>
      <c r="AP127" s="217"/>
      <c r="AQ127" s="217"/>
      <c r="AR127" s="217"/>
      <c r="AS127" s="217"/>
      <c r="AT127" s="217"/>
      <c r="AU127" s="217"/>
      <c r="AV127" s="217"/>
      <c r="AW127" s="217"/>
      <c r="AX127" s="217"/>
      <c r="AY127" s="217"/>
      <c r="AZ127" s="217"/>
    </row>
    <row r="128" spans="1:52" ht="47.25">
      <c r="A128" s="847">
        <v>96</v>
      </c>
      <c r="B128" s="847" t="s">
        <v>806</v>
      </c>
      <c r="C128" s="709"/>
      <c r="D128" s="709"/>
      <c r="E128" s="709"/>
      <c r="F128" s="848"/>
      <c r="G128" s="709"/>
      <c r="H128" s="854">
        <v>995472</v>
      </c>
      <c r="I128" s="872" t="s">
        <v>749</v>
      </c>
      <c r="J128" s="850">
        <v>0.18</v>
      </c>
      <c r="K128" s="872" t="s">
        <v>749</v>
      </c>
      <c r="L128" s="926" t="s">
        <v>894</v>
      </c>
      <c r="M128" s="862" t="s">
        <v>636</v>
      </c>
      <c r="N128" s="713">
        <v>4722.8</v>
      </c>
      <c r="O128" s="709">
        <v>70.42</v>
      </c>
      <c r="P128" s="709">
        <f t="shared" si="4"/>
        <v>70.42</v>
      </c>
      <c r="Q128" s="792">
        <f t="shared" si="6"/>
        <v>332579.58</v>
      </c>
      <c r="R128" s="710">
        <f t="shared" si="5"/>
        <v>332579.576</v>
      </c>
      <c r="S128" s="713">
        <f t="shared" si="7"/>
        <v>332579.576</v>
      </c>
      <c r="T128" s="852"/>
      <c r="U128" s="709"/>
      <c r="V128" s="709"/>
      <c r="W128" s="709"/>
      <c r="X128" s="853"/>
      <c r="Y128" s="668"/>
      <c r="Z128" s="651"/>
      <c r="AC128" s="217"/>
      <c r="AM128" s="217"/>
      <c r="AN128" s="217"/>
      <c r="AO128" s="217"/>
      <c r="AP128" s="217"/>
      <c r="AQ128" s="217"/>
      <c r="AR128" s="217"/>
      <c r="AS128" s="217"/>
      <c r="AT128" s="217"/>
      <c r="AU128" s="217"/>
      <c r="AV128" s="217"/>
      <c r="AW128" s="217"/>
      <c r="AX128" s="217"/>
      <c r="AY128" s="217"/>
      <c r="AZ128" s="217"/>
    </row>
    <row r="129" spans="1:52" ht="31.5">
      <c r="A129" s="847">
        <v>97</v>
      </c>
      <c r="B129" s="847">
        <v>13.85</v>
      </c>
      <c r="C129" s="709"/>
      <c r="D129" s="709"/>
      <c r="E129" s="709"/>
      <c r="F129" s="848"/>
      <c r="G129" s="709"/>
      <c r="H129" s="854">
        <v>995473</v>
      </c>
      <c r="I129" s="872" t="s">
        <v>749</v>
      </c>
      <c r="J129" s="850">
        <v>0.18</v>
      </c>
      <c r="K129" s="872" t="s">
        <v>749</v>
      </c>
      <c r="L129" s="926" t="s">
        <v>541</v>
      </c>
      <c r="M129" s="851" t="s">
        <v>632</v>
      </c>
      <c r="N129" s="713">
        <v>2470.9899999999998</v>
      </c>
      <c r="O129" s="709">
        <v>68.58</v>
      </c>
      <c r="P129" s="709">
        <f t="shared" si="4"/>
        <v>68.58</v>
      </c>
      <c r="Q129" s="792">
        <f t="shared" si="6"/>
        <v>169460.49</v>
      </c>
      <c r="R129" s="710">
        <f t="shared" si="5"/>
        <v>169460.49419999999</v>
      </c>
      <c r="S129" s="713">
        <f t="shared" si="7"/>
        <v>169460.49419999999</v>
      </c>
      <c r="T129" s="852"/>
      <c r="U129" s="709"/>
      <c r="V129" s="709"/>
      <c r="W129" s="709"/>
      <c r="X129" s="853"/>
      <c r="Y129" s="668"/>
      <c r="Z129" s="651"/>
      <c r="AC129" s="217"/>
      <c r="AM129" s="217"/>
      <c r="AN129" s="217"/>
      <c r="AO129" s="217"/>
      <c r="AP129" s="217"/>
      <c r="AQ129" s="217"/>
      <c r="AR129" s="217"/>
      <c r="AS129" s="217"/>
      <c r="AT129" s="217"/>
      <c r="AU129" s="217"/>
      <c r="AV129" s="217"/>
      <c r="AW129" s="217"/>
      <c r="AX129" s="217"/>
      <c r="AY129" s="217"/>
      <c r="AZ129" s="217"/>
    </row>
    <row r="130" spans="1:52" ht="78.75">
      <c r="A130" s="847">
        <v>98</v>
      </c>
      <c r="B130" s="847" t="s">
        <v>807</v>
      </c>
      <c r="C130" s="709"/>
      <c r="D130" s="709"/>
      <c r="E130" s="709"/>
      <c r="F130" s="848"/>
      <c r="G130" s="709"/>
      <c r="H130" s="854">
        <v>995473</v>
      </c>
      <c r="I130" s="872" t="s">
        <v>749</v>
      </c>
      <c r="J130" s="850">
        <v>0.18</v>
      </c>
      <c r="K130" s="872" t="s">
        <v>749</v>
      </c>
      <c r="L130" s="926" t="s">
        <v>542</v>
      </c>
      <c r="M130" s="851" t="s">
        <v>632</v>
      </c>
      <c r="N130" s="713">
        <v>3847.03</v>
      </c>
      <c r="O130" s="709">
        <v>201.45</v>
      </c>
      <c r="P130" s="709">
        <f t="shared" si="4"/>
        <v>201.45</v>
      </c>
      <c r="Q130" s="792">
        <f t="shared" si="6"/>
        <v>774984.19</v>
      </c>
      <c r="R130" s="710">
        <f t="shared" si="5"/>
        <v>774984.19350000005</v>
      </c>
      <c r="S130" s="713">
        <f t="shared" si="7"/>
        <v>774984.19350000005</v>
      </c>
      <c r="T130" s="852"/>
      <c r="U130" s="709"/>
      <c r="V130" s="709"/>
      <c r="W130" s="709"/>
      <c r="X130" s="853"/>
      <c r="Y130" s="668"/>
      <c r="Z130" s="651"/>
      <c r="AC130" s="217"/>
      <c r="AM130" s="217"/>
      <c r="AN130" s="217"/>
      <c r="AO130" s="217"/>
      <c r="AP130" s="217"/>
      <c r="AQ130" s="217"/>
      <c r="AR130" s="217"/>
      <c r="AS130" s="217"/>
      <c r="AT130" s="217"/>
      <c r="AU130" s="217"/>
      <c r="AV130" s="217"/>
      <c r="AW130" s="217"/>
      <c r="AX130" s="217"/>
      <c r="AY130" s="217"/>
      <c r="AZ130" s="217"/>
    </row>
    <row r="131" spans="1:52" ht="47.25">
      <c r="A131" s="847">
        <v>99</v>
      </c>
      <c r="B131" s="856">
        <v>16.68</v>
      </c>
      <c r="C131" s="709"/>
      <c r="D131" s="709"/>
      <c r="E131" s="709"/>
      <c r="F131" s="848"/>
      <c r="G131" s="709"/>
      <c r="H131" s="854">
        <v>995421</v>
      </c>
      <c r="I131" s="872" t="s">
        <v>749</v>
      </c>
      <c r="J131" s="850">
        <v>0.18</v>
      </c>
      <c r="K131" s="872" t="s">
        <v>749</v>
      </c>
      <c r="L131" s="926" t="s">
        <v>543</v>
      </c>
      <c r="M131" s="859" t="s">
        <v>632</v>
      </c>
      <c r="N131" s="713">
        <v>180</v>
      </c>
      <c r="O131" s="709">
        <v>1061.3800000000001</v>
      </c>
      <c r="P131" s="709">
        <f t="shared" si="4"/>
        <v>1061.3800000000001</v>
      </c>
      <c r="Q131" s="792">
        <f t="shared" si="6"/>
        <v>191048.4</v>
      </c>
      <c r="R131" s="710">
        <f t="shared" si="5"/>
        <v>191048.40000000002</v>
      </c>
      <c r="S131" s="713">
        <f t="shared" si="7"/>
        <v>191048.40000000002</v>
      </c>
      <c r="T131" s="852"/>
      <c r="U131" s="709"/>
      <c r="V131" s="709"/>
      <c r="W131" s="709"/>
      <c r="X131" s="853"/>
      <c r="Y131" s="668"/>
      <c r="Z131" s="651"/>
      <c r="AC131" s="217"/>
      <c r="AM131" s="217"/>
      <c r="AN131" s="217"/>
      <c r="AO131" s="217"/>
      <c r="AP131" s="217"/>
      <c r="AQ131" s="217"/>
      <c r="AR131" s="217"/>
      <c r="AS131" s="217"/>
      <c r="AT131" s="217"/>
      <c r="AU131" s="217"/>
      <c r="AV131" s="217"/>
      <c r="AW131" s="217"/>
      <c r="AX131" s="217"/>
      <c r="AY131" s="217"/>
      <c r="AZ131" s="217"/>
    </row>
    <row r="132" spans="1:52" ht="60">
      <c r="A132" s="847">
        <v>100</v>
      </c>
      <c r="B132" s="847">
        <v>16.690000000000001</v>
      </c>
      <c r="C132" s="709"/>
      <c r="D132" s="709"/>
      <c r="E132" s="709"/>
      <c r="F132" s="848"/>
      <c r="G132" s="709"/>
      <c r="H132" s="854">
        <v>995421</v>
      </c>
      <c r="I132" s="872" t="s">
        <v>749</v>
      </c>
      <c r="J132" s="850">
        <v>0.18</v>
      </c>
      <c r="K132" s="872" t="s">
        <v>749</v>
      </c>
      <c r="L132" s="906" t="s">
        <v>544</v>
      </c>
      <c r="M132" s="851" t="s">
        <v>632</v>
      </c>
      <c r="N132" s="713">
        <v>150</v>
      </c>
      <c r="O132" s="709">
        <v>9613.34</v>
      </c>
      <c r="P132" s="709">
        <f t="shared" si="4"/>
        <v>9613.34</v>
      </c>
      <c r="Q132" s="792">
        <f t="shared" si="6"/>
        <v>1442001</v>
      </c>
      <c r="R132" s="710">
        <f t="shared" si="5"/>
        <v>1442001</v>
      </c>
      <c r="S132" s="713">
        <f t="shared" si="7"/>
        <v>1442001</v>
      </c>
      <c r="T132" s="852"/>
      <c r="U132" s="709"/>
      <c r="V132" s="709"/>
      <c r="W132" s="709"/>
      <c r="X132" s="853"/>
      <c r="Y132" s="668"/>
      <c r="Z132" s="651"/>
      <c r="AC132" s="217"/>
      <c r="AM132" s="217"/>
      <c r="AN132" s="217"/>
      <c r="AO132" s="217"/>
      <c r="AP132" s="217"/>
      <c r="AQ132" s="217"/>
      <c r="AR132" s="217"/>
      <c r="AS132" s="217"/>
      <c r="AT132" s="217"/>
      <c r="AU132" s="217"/>
      <c r="AV132" s="217"/>
      <c r="AW132" s="217"/>
      <c r="AX132" s="217"/>
      <c r="AY132" s="217"/>
      <c r="AZ132" s="217"/>
    </row>
    <row r="133" spans="1:52" ht="90">
      <c r="A133" s="847">
        <v>101</v>
      </c>
      <c r="B133" s="847">
        <v>16.86</v>
      </c>
      <c r="C133" s="709"/>
      <c r="D133" s="709"/>
      <c r="E133" s="709"/>
      <c r="F133" s="848"/>
      <c r="G133" s="709"/>
      <c r="H133" s="854">
        <v>995428</v>
      </c>
      <c r="I133" s="872" t="s">
        <v>749</v>
      </c>
      <c r="J133" s="850">
        <v>0.18</v>
      </c>
      <c r="K133" s="872" t="s">
        <v>749</v>
      </c>
      <c r="L133" s="906" t="s">
        <v>545</v>
      </c>
      <c r="M133" s="851" t="s">
        <v>632</v>
      </c>
      <c r="N133" s="713">
        <v>45</v>
      </c>
      <c r="O133" s="709">
        <v>5254.99</v>
      </c>
      <c r="P133" s="709">
        <f t="shared" si="4"/>
        <v>5254.99</v>
      </c>
      <c r="Q133" s="792">
        <f t="shared" si="6"/>
        <v>236474.55</v>
      </c>
      <c r="R133" s="710">
        <f t="shared" si="5"/>
        <v>236474.55</v>
      </c>
      <c r="S133" s="713">
        <f t="shared" si="7"/>
        <v>236474.55</v>
      </c>
      <c r="T133" s="852"/>
      <c r="U133" s="709"/>
      <c r="V133" s="709"/>
      <c r="W133" s="709"/>
      <c r="X133" s="853"/>
      <c r="Y133" s="668"/>
      <c r="Z133" s="651"/>
      <c r="AC133" s="217"/>
      <c r="AM133" s="217"/>
      <c r="AN133" s="217"/>
      <c r="AO133" s="217"/>
      <c r="AP133" s="217"/>
      <c r="AQ133" s="217"/>
      <c r="AR133" s="217"/>
      <c r="AS133" s="217"/>
      <c r="AT133" s="217"/>
      <c r="AU133" s="217"/>
      <c r="AV133" s="217"/>
      <c r="AW133" s="217"/>
      <c r="AX133" s="217"/>
      <c r="AY133" s="217"/>
      <c r="AZ133" s="217"/>
    </row>
    <row r="134" spans="1:52" ht="63">
      <c r="A134" s="847">
        <v>102</v>
      </c>
      <c r="B134" s="847" t="s">
        <v>808</v>
      </c>
      <c r="C134" s="709"/>
      <c r="D134" s="709"/>
      <c r="E134" s="709"/>
      <c r="F134" s="848"/>
      <c r="G134" s="709"/>
      <c r="H134" s="854">
        <v>995478</v>
      </c>
      <c r="I134" s="872" t="s">
        <v>749</v>
      </c>
      <c r="J134" s="850">
        <v>0.18</v>
      </c>
      <c r="K134" s="872" t="s">
        <v>749</v>
      </c>
      <c r="L134" s="926" t="s">
        <v>546</v>
      </c>
      <c r="M134" s="859" t="s">
        <v>639</v>
      </c>
      <c r="N134" s="713">
        <v>18</v>
      </c>
      <c r="O134" s="709">
        <v>6705.86</v>
      </c>
      <c r="P134" s="709">
        <f t="shared" si="4"/>
        <v>6705.86</v>
      </c>
      <c r="Q134" s="792">
        <f t="shared" si="6"/>
        <v>120705.48</v>
      </c>
      <c r="R134" s="710">
        <f t="shared" si="5"/>
        <v>120705.48</v>
      </c>
      <c r="S134" s="713">
        <f t="shared" si="7"/>
        <v>120705.48</v>
      </c>
      <c r="T134" s="852"/>
      <c r="U134" s="709"/>
      <c r="V134" s="709"/>
      <c r="W134" s="709"/>
      <c r="X134" s="853"/>
      <c r="Y134" s="668"/>
      <c r="Z134" s="651"/>
      <c r="AC134" s="217"/>
      <c r="AM134" s="217"/>
      <c r="AN134" s="217"/>
      <c r="AO134" s="217"/>
      <c r="AP134" s="217"/>
      <c r="AQ134" s="217"/>
      <c r="AR134" s="217"/>
      <c r="AS134" s="217"/>
      <c r="AT134" s="217"/>
      <c r="AU134" s="217"/>
      <c r="AV134" s="217"/>
      <c r="AW134" s="217"/>
      <c r="AX134" s="217"/>
      <c r="AY134" s="217"/>
      <c r="AZ134" s="217"/>
    </row>
    <row r="135" spans="1:52" ht="15.75">
      <c r="A135" s="847">
        <v>103</v>
      </c>
      <c r="B135" s="847" t="s">
        <v>809</v>
      </c>
      <c r="C135" s="709"/>
      <c r="D135" s="709"/>
      <c r="E135" s="709"/>
      <c r="F135" s="848"/>
      <c r="G135" s="709"/>
      <c r="H135" s="854">
        <v>995478</v>
      </c>
      <c r="I135" s="872" t="s">
        <v>749</v>
      </c>
      <c r="J135" s="850">
        <v>0.18</v>
      </c>
      <c r="K135" s="872" t="s">
        <v>749</v>
      </c>
      <c r="L135" s="926" t="s">
        <v>547</v>
      </c>
      <c r="M135" s="859" t="s">
        <v>639</v>
      </c>
      <c r="N135" s="713">
        <v>36</v>
      </c>
      <c r="O135" s="709">
        <v>989.12</v>
      </c>
      <c r="P135" s="709">
        <f t="shared" si="4"/>
        <v>989.12</v>
      </c>
      <c r="Q135" s="792">
        <f t="shared" si="6"/>
        <v>35608.32</v>
      </c>
      <c r="R135" s="710">
        <f t="shared" si="5"/>
        <v>35608.32</v>
      </c>
      <c r="S135" s="713">
        <f t="shared" si="7"/>
        <v>35608.32</v>
      </c>
      <c r="T135" s="852"/>
      <c r="U135" s="709"/>
      <c r="V135" s="709"/>
      <c r="W135" s="709"/>
      <c r="X135" s="853"/>
      <c r="Y135" s="668"/>
      <c r="Z135" s="651"/>
      <c r="AC135" s="217"/>
      <c r="AM135" s="217"/>
      <c r="AN135" s="217"/>
      <c r="AO135" s="217"/>
      <c r="AP135" s="217"/>
      <c r="AQ135" s="217"/>
      <c r="AR135" s="217"/>
      <c r="AS135" s="217"/>
      <c r="AT135" s="217"/>
      <c r="AU135" s="217"/>
      <c r="AV135" s="217"/>
      <c r="AW135" s="217"/>
      <c r="AX135" s="217"/>
      <c r="AY135" s="217"/>
      <c r="AZ135" s="217"/>
    </row>
    <row r="136" spans="1:52" ht="31.5">
      <c r="A136" s="847">
        <v>104</v>
      </c>
      <c r="B136" s="847" t="s">
        <v>810</v>
      </c>
      <c r="C136" s="709"/>
      <c r="D136" s="709"/>
      <c r="E136" s="709"/>
      <c r="F136" s="848"/>
      <c r="G136" s="709"/>
      <c r="H136" s="854">
        <v>995478</v>
      </c>
      <c r="I136" s="872" t="s">
        <v>749</v>
      </c>
      <c r="J136" s="850">
        <v>0.18</v>
      </c>
      <c r="K136" s="872" t="s">
        <v>749</v>
      </c>
      <c r="L136" s="926" t="s">
        <v>548</v>
      </c>
      <c r="M136" s="859" t="s">
        <v>639</v>
      </c>
      <c r="N136" s="713">
        <v>36</v>
      </c>
      <c r="O136" s="709">
        <v>6829.41</v>
      </c>
      <c r="P136" s="709">
        <f t="shared" si="4"/>
        <v>6829.41</v>
      </c>
      <c r="Q136" s="792">
        <f t="shared" si="6"/>
        <v>245858.76</v>
      </c>
      <c r="R136" s="710">
        <f t="shared" si="5"/>
        <v>245858.76</v>
      </c>
      <c r="S136" s="713">
        <f t="shared" ref="S136:S167" si="8">O136*N136</f>
        <v>245858.76</v>
      </c>
      <c r="T136" s="852"/>
      <c r="U136" s="709"/>
      <c r="V136" s="709"/>
      <c r="W136" s="709"/>
      <c r="X136" s="853"/>
      <c r="Y136" s="668"/>
      <c r="Z136" s="651"/>
      <c r="AC136" s="217"/>
      <c r="AM136" s="217"/>
      <c r="AN136" s="217"/>
      <c r="AO136" s="217"/>
      <c r="AP136" s="217"/>
      <c r="AQ136" s="217"/>
      <c r="AR136" s="217"/>
      <c r="AS136" s="217"/>
      <c r="AT136" s="217"/>
      <c r="AU136" s="217"/>
      <c r="AV136" s="217"/>
      <c r="AW136" s="217"/>
      <c r="AX136" s="217"/>
      <c r="AY136" s="217"/>
      <c r="AZ136" s="217"/>
    </row>
    <row r="137" spans="1:52" ht="47.25">
      <c r="A137" s="847">
        <v>105</v>
      </c>
      <c r="B137" s="847" t="s">
        <v>811</v>
      </c>
      <c r="C137" s="709"/>
      <c r="D137" s="709"/>
      <c r="E137" s="709"/>
      <c r="F137" s="848"/>
      <c r="G137" s="709"/>
      <c r="H137" s="854">
        <v>995478</v>
      </c>
      <c r="I137" s="872" t="s">
        <v>749</v>
      </c>
      <c r="J137" s="850">
        <v>0.18</v>
      </c>
      <c r="K137" s="872" t="s">
        <v>749</v>
      </c>
      <c r="L137" s="926" t="s">
        <v>549</v>
      </c>
      <c r="M137" s="859" t="s">
        <v>639</v>
      </c>
      <c r="N137" s="713">
        <v>18</v>
      </c>
      <c r="O137" s="709">
        <v>101.51</v>
      </c>
      <c r="P137" s="709">
        <f t="shared" si="4"/>
        <v>101.51</v>
      </c>
      <c r="Q137" s="792">
        <f t="shared" si="6"/>
        <v>1827.18</v>
      </c>
      <c r="R137" s="710">
        <f t="shared" si="5"/>
        <v>1827.18</v>
      </c>
      <c r="S137" s="713">
        <f t="shared" si="8"/>
        <v>1827.18</v>
      </c>
      <c r="T137" s="852"/>
      <c r="U137" s="709"/>
      <c r="V137" s="709"/>
      <c r="W137" s="709"/>
      <c r="X137" s="853"/>
      <c r="Y137" s="668"/>
      <c r="Z137" s="651"/>
      <c r="AC137" s="217"/>
      <c r="AM137" s="217"/>
      <c r="AN137" s="217"/>
      <c r="AO137" s="217"/>
      <c r="AP137" s="217"/>
      <c r="AQ137" s="217"/>
      <c r="AR137" s="217"/>
      <c r="AS137" s="217"/>
      <c r="AT137" s="217"/>
      <c r="AU137" s="217"/>
      <c r="AV137" s="217"/>
      <c r="AW137" s="217"/>
      <c r="AX137" s="217"/>
      <c r="AY137" s="217"/>
      <c r="AZ137" s="217"/>
    </row>
    <row r="138" spans="1:52" ht="31.5">
      <c r="A138" s="847">
        <v>106</v>
      </c>
      <c r="B138" s="847">
        <v>17.309999999999999</v>
      </c>
      <c r="C138" s="709"/>
      <c r="D138" s="709"/>
      <c r="E138" s="709"/>
      <c r="F138" s="848"/>
      <c r="G138" s="709"/>
      <c r="H138" s="854">
        <v>995478</v>
      </c>
      <c r="I138" s="872" t="s">
        <v>749</v>
      </c>
      <c r="J138" s="850">
        <v>0.18</v>
      </c>
      <c r="K138" s="872" t="s">
        <v>749</v>
      </c>
      <c r="L138" s="926" t="s">
        <v>550</v>
      </c>
      <c r="M138" s="851" t="s">
        <v>639</v>
      </c>
      <c r="N138" s="713">
        <v>36</v>
      </c>
      <c r="O138" s="709">
        <v>1574.94</v>
      </c>
      <c r="P138" s="709">
        <f t="shared" si="4"/>
        <v>1574.94</v>
      </c>
      <c r="Q138" s="792">
        <f t="shared" si="6"/>
        <v>56697.84</v>
      </c>
      <c r="R138" s="710">
        <f t="shared" si="5"/>
        <v>56697.840000000004</v>
      </c>
      <c r="S138" s="713">
        <f t="shared" si="8"/>
        <v>56697.840000000004</v>
      </c>
      <c r="T138" s="852"/>
      <c r="U138" s="709"/>
      <c r="V138" s="709"/>
      <c r="W138" s="709"/>
      <c r="X138" s="853"/>
      <c r="Y138" s="668"/>
      <c r="Z138" s="651"/>
      <c r="AC138" s="217"/>
      <c r="AM138" s="217"/>
      <c r="AN138" s="217"/>
      <c r="AO138" s="217"/>
      <c r="AP138" s="217"/>
      <c r="AQ138" s="217"/>
      <c r="AR138" s="217"/>
      <c r="AS138" s="217"/>
      <c r="AT138" s="217"/>
      <c r="AU138" s="217"/>
      <c r="AV138" s="217"/>
      <c r="AW138" s="217"/>
      <c r="AX138" s="217"/>
      <c r="AY138" s="217"/>
      <c r="AZ138" s="217"/>
    </row>
    <row r="139" spans="1:52" ht="78.75">
      <c r="A139" s="847">
        <v>107</v>
      </c>
      <c r="B139" s="847" t="s">
        <v>812</v>
      </c>
      <c r="C139" s="709"/>
      <c r="D139" s="709"/>
      <c r="E139" s="709"/>
      <c r="F139" s="848"/>
      <c r="G139" s="709"/>
      <c r="H139" s="854">
        <v>995478</v>
      </c>
      <c r="I139" s="872" t="s">
        <v>749</v>
      </c>
      <c r="J139" s="850">
        <v>0.18</v>
      </c>
      <c r="K139" s="872" t="s">
        <v>749</v>
      </c>
      <c r="L139" s="926" t="s">
        <v>551</v>
      </c>
      <c r="M139" s="862" t="s">
        <v>641</v>
      </c>
      <c r="N139" s="713">
        <v>165</v>
      </c>
      <c r="O139" s="709">
        <v>1184.43</v>
      </c>
      <c r="P139" s="709">
        <f t="shared" si="4"/>
        <v>1184.43</v>
      </c>
      <c r="Q139" s="792">
        <f t="shared" si="6"/>
        <v>195430.95</v>
      </c>
      <c r="R139" s="710">
        <f t="shared" si="5"/>
        <v>195430.95</v>
      </c>
      <c r="S139" s="713">
        <f t="shared" si="8"/>
        <v>195430.95</v>
      </c>
      <c r="T139" s="852"/>
      <c r="U139" s="709"/>
      <c r="V139" s="709"/>
      <c r="W139" s="709"/>
      <c r="X139" s="853"/>
      <c r="Y139" s="668"/>
      <c r="Z139" s="651"/>
      <c r="AC139" s="217"/>
      <c r="AM139" s="217"/>
      <c r="AN139" s="217"/>
      <c r="AO139" s="217"/>
      <c r="AP139" s="217"/>
      <c r="AQ139" s="217"/>
      <c r="AR139" s="217"/>
      <c r="AS139" s="217"/>
      <c r="AT139" s="217"/>
      <c r="AU139" s="217"/>
      <c r="AV139" s="217"/>
      <c r="AW139" s="217"/>
      <c r="AX139" s="217"/>
      <c r="AY139" s="217"/>
      <c r="AZ139" s="217"/>
    </row>
    <row r="140" spans="1:52" ht="31.5">
      <c r="A140" s="847">
        <v>108</v>
      </c>
      <c r="B140" s="847" t="s">
        <v>812</v>
      </c>
      <c r="C140" s="709"/>
      <c r="D140" s="709"/>
      <c r="E140" s="709"/>
      <c r="F140" s="848"/>
      <c r="G140" s="709"/>
      <c r="H140" s="854">
        <v>995478</v>
      </c>
      <c r="I140" s="872" t="s">
        <v>749</v>
      </c>
      <c r="J140" s="850">
        <v>0.18</v>
      </c>
      <c r="K140" s="872" t="s">
        <v>749</v>
      </c>
      <c r="L140" s="926" t="s">
        <v>552</v>
      </c>
      <c r="M140" s="859" t="s">
        <v>636</v>
      </c>
      <c r="N140" s="713">
        <v>40</v>
      </c>
      <c r="O140" s="709">
        <v>968.25</v>
      </c>
      <c r="P140" s="709">
        <f t="shared" si="4"/>
        <v>968.25</v>
      </c>
      <c r="Q140" s="792">
        <f t="shared" si="6"/>
        <v>38730</v>
      </c>
      <c r="R140" s="710">
        <f t="shared" si="5"/>
        <v>38730</v>
      </c>
      <c r="S140" s="713">
        <f t="shared" si="8"/>
        <v>38730</v>
      </c>
      <c r="T140" s="852"/>
      <c r="U140" s="709"/>
      <c r="V140" s="709"/>
      <c r="W140" s="709"/>
      <c r="X140" s="853"/>
      <c r="Y140" s="668"/>
      <c r="Z140" s="651"/>
      <c r="AC140" s="217"/>
      <c r="AM140" s="217"/>
      <c r="AN140" s="217"/>
      <c r="AO140" s="217"/>
      <c r="AP140" s="217"/>
      <c r="AQ140" s="217"/>
      <c r="AR140" s="217"/>
      <c r="AS140" s="217"/>
      <c r="AT140" s="217"/>
      <c r="AU140" s="217"/>
      <c r="AV140" s="217"/>
      <c r="AW140" s="217"/>
      <c r="AX140" s="217"/>
      <c r="AY140" s="217"/>
      <c r="AZ140" s="217"/>
    </row>
    <row r="141" spans="1:52" ht="31.5">
      <c r="A141" s="847">
        <v>109</v>
      </c>
      <c r="B141" s="847" t="s">
        <v>813</v>
      </c>
      <c r="C141" s="709"/>
      <c r="D141" s="709"/>
      <c r="E141" s="709"/>
      <c r="F141" s="848"/>
      <c r="G141" s="709"/>
      <c r="H141" s="854">
        <v>995478</v>
      </c>
      <c r="I141" s="872" t="s">
        <v>749</v>
      </c>
      <c r="J141" s="850">
        <v>0.18</v>
      </c>
      <c r="K141" s="872" t="s">
        <v>749</v>
      </c>
      <c r="L141" s="926" t="s">
        <v>553</v>
      </c>
      <c r="M141" s="862" t="s">
        <v>639</v>
      </c>
      <c r="N141" s="713">
        <v>32</v>
      </c>
      <c r="O141" s="709">
        <v>154.80000000000001</v>
      </c>
      <c r="P141" s="709">
        <f t="shared" si="4"/>
        <v>154.80000000000001</v>
      </c>
      <c r="Q141" s="792">
        <f t="shared" si="6"/>
        <v>4953.6000000000004</v>
      </c>
      <c r="R141" s="710">
        <f t="shared" si="5"/>
        <v>4953.6000000000004</v>
      </c>
      <c r="S141" s="713">
        <f t="shared" si="8"/>
        <v>4953.6000000000004</v>
      </c>
      <c r="T141" s="852"/>
      <c r="U141" s="709"/>
      <c r="V141" s="709"/>
      <c r="W141" s="709"/>
      <c r="X141" s="853"/>
      <c r="Y141" s="668"/>
      <c r="Z141" s="651"/>
      <c r="AC141" s="217"/>
      <c r="AM141" s="217"/>
      <c r="AN141" s="217"/>
      <c r="AO141" s="217"/>
      <c r="AP141" s="217"/>
      <c r="AQ141" s="217"/>
      <c r="AR141" s="217"/>
      <c r="AS141" s="217"/>
      <c r="AT141" s="217"/>
      <c r="AU141" s="217"/>
      <c r="AV141" s="217"/>
      <c r="AW141" s="217"/>
      <c r="AX141" s="217"/>
      <c r="AY141" s="217"/>
      <c r="AZ141" s="217"/>
    </row>
    <row r="142" spans="1:52" ht="63">
      <c r="A142" s="847">
        <v>110</v>
      </c>
      <c r="B142" s="847" t="s">
        <v>814</v>
      </c>
      <c r="C142" s="709"/>
      <c r="D142" s="709"/>
      <c r="E142" s="709"/>
      <c r="F142" s="848"/>
      <c r="G142" s="709"/>
      <c r="H142" s="854">
        <v>995478</v>
      </c>
      <c r="I142" s="872" t="s">
        <v>749</v>
      </c>
      <c r="J142" s="850">
        <v>0.18</v>
      </c>
      <c r="K142" s="872" t="s">
        <v>749</v>
      </c>
      <c r="L142" s="926" t="s">
        <v>554</v>
      </c>
      <c r="M142" s="862" t="s">
        <v>639</v>
      </c>
      <c r="N142" s="713">
        <v>32</v>
      </c>
      <c r="O142" s="709">
        <v>339.79</v>
      </c>
      <c r="P142" s="709">
        <f t="shared" si="4"/>
        <v>339.79</v>
      </c>
      <c r="Q142" s="792">
        <f t="shared" si="6"/>
        <v>10873.28</v>
      </c>
      <c r="R142" s="710">
        <f t="shared" si="5"/>
        <v>10873.28</v>
      </c>
      <c r="S142" s="713">
        <f t="shared" si="8"/>
        <v>10873.28</v>
      </c>
      <c r="T142" s="852"/>
      <c r="U142" s="709"/>
      <c r="V142" s="709"/>
      <c r="W142" s="709"/>
      <c r="X142" s="853"/>
      <c r="Y142" s="668"/>
      <c r="Z142" s="651"/>
      <c r="AC142" s="217"/>
      <c r="AM142" s="217"/>
      <c r="AN142" s="217"/>
      <c r="AO142" s="217"/>
      <c r="AP142" s="217"/>
      <c r="AQ142" s="217"/>
      <c r="AR142" s="217"/>
      <c r="AS142" s="217"/>
      <c r="AT142" s="217"/>
      <c r="AU142" s="217"/>
      <c r="AV142" s="217"/>
      <c r="AW142" s="217"/>
      <c r="AX142" s="217"/>
      <c r="AY142" s="217"/>
      <c r="AZ142" s="217"/>
    </row>
    <row r="143" spans="1:52" ht="47.25">
      <c r="A143" s="847">
        <v>111</v>
      </c>
      <c r="B143" s="847" t="s">
        <v>815</v>
      </c>
      <c r="C143" s="709"/>
      <c r="D143" s="709"/>
      <c r="E143" s="709"/>
      <c r="F143" s="848"/>
      <c r="G143" s="709"/>
      <c r="H143" s="854">
        <v>995478</v>
      </c>
      <c r="I143" s="872" t="s">
        <v>749</v>
      </c>
      <c r="J143" s="850">
        <v>0.18</v>
      </c>
      <c r="K143" s="872" t="s">
        <v>749</v>
      </c>
      <c r="L143" s="926" t="s">
        <v>555</v>
      </c>
      <c r="M143" s="851" t="s">
        <v>639</v>
      </c>
      <c r="N143" s="713">
        <v>50</v>
      </c>
      <c r="O143" s="709">
        <v>386.22</v>
      </c>
      <c r="P143" s="709">
        <f t="shared" si="4"/>
        <v>386.22</v>
      </c>
      <c r="Q143" s="792">
        <f t="shared" si="6"/>
        <v>19311</v>
      </c>
      <c r="R143" s="710">
        <f t="shared" si="5"/>
        <v>19311</v>
      </c>
      <c r="S143" s="713">
        <f t="shared" si="8"/>
        <v>19311</v>
      </c>
      <c r="T143" s="852"/>
      <c r="U143" s="709"/>
      <c r="V143" s="709"/>
      <c r="W143" s="709"/>
      <c r="X143" s="853"/>
      <c r="Y143" s="668"/>
      <c r="Z143" s="651"/>
      <c r="AC143" s="217"/>
      <c r="AM143" s="217"/>
      <c r="AN143" s="217"/>
      <c r="AO143" s="217"/>
      <c r="AP143" s="217"/>
      <c r="AQ143" s="217"/>
      <c r="AR143" s="217"/>
      <c r="AS143" s="217"/>
      <c r="AT143" s="217"/>
      <c r="AU143" s="217"/>
      <c r="AV143" s="217"/>
      <c r="AW143" s="217"/>
      <c r="AX143" s="217"/>
      <c r="AY143" s="217"/>
      <c r="AZ143" s="217"/>
    </row>
    <row r="144" spans="1:52" ht="31.5">
      <c r="A144" s="847">
        <v>112</v>
      </c>
      <c r="B144" s="861" t="s">
        <v>816</v>
      </c>
      <c r="C144" s="709"/>
      <c r="D144" s="709"/>
      <c r="E144" s="709"/>
      <c r="F144" s="848"/>
      <c r="G144" s="709"/>
      <c r="H144" s="854">
        <v>995478</v>
      </c>
      <c r="I144" s="872" t="s">
        <v>749</v>
      </c>
      <c r="J144" s="850">
        <v>0.18</v>
      </c>
      <c r="K144" s="872" t="s">
        <v>749</v>
      </c>
      <c r="L144" s="930" t="s">
        <v>556</v>
      </c>
      <c r="M144" s="851" t="s">
        <v>639</v>
      </c>
      <c r="N144" s="713">
        <v>24</v>
      </c>
      <c r="O144" s="709">
        <v>273.10000000000002</v>
      </c>
      <c r="P144" s="709">
        <f t="shared" si="4"/>
        <v>273.10000000000002</v>
      </c>
      <c r="Q144" s="792">
        <f t="shared" si="6"/>
        <v>6554.4</v>
      </c>
      <c r="R144" s="710">
        <f t="shared" si="5"/>
        <v>6554.4000000000005</v>
      </c>
      <c r="S144" s="713">
        <f t="shared" si="8"/>
        <v>6554.4000000000005</v>
      </c>
      <c r="T144" s="852"/>
      <c r="U144" s="709"/>
      <c r="V144" s="709"/>
      <c r="W144" s="709"/>
      <c r="X144" s="853"/>
      <c r="Y144" s="668"/>
      <c r="Z144" s="651"/>
      <c r="AC144" s="217"/>
      <c r="AM144" s="217"/>
      <c r="AN144" s="217"/>
      <c r="AO144" s="217"/>
      <c r="AP144" s="217"/>
      <c r="AQ144" s="217"/>
      <c r="AR144" s="217"/>
      <c r="AS144" s="217"/>
      <c r="AT144" s="217"/>
      <c r="AU144" s="217"/>
      <c r="AV144" s="217"/>
      <c r="AW144" s="217"/>
      <c r="AX144" s="217"/>
      <c r="AY144" s="217"/>
      <c r="AZ144" s="217"/>
    </row>
    <row r="145" spans="1:52" ht="47.25">
      <c r="A145" s="847">
        <v>113</v>
      </c>
      <c r="B145" s="861">
        <v>17.399999999999999</v>
      </c>
      <c r="C145" s="709"/>
      <c r="D145" s="709"/>
      <c r="E145" s="709"/>
      <c r="F145" s="848"/>
      <c r="G145" s="709"/>
      <c r="H145" s="854">
        <v>995478</v>
      </c>
      <c r="I145" s="872" t="s">
        <v>749</v>
      </c>
      <c r="J145" s="850">
        <v>0.18</v>
      </c>
      <c r="K145" s="872" t="s">
        <v>749</v>
      </c>
      <c r="L145" s="930" t="s">
        <v>557</v>
      </c>
      <c r="M145" s="851" t="s">
        <v>639</v>
      </c>
      <c r="N145" s="713">
        <v>40</v>
      </c>
      <c r="O145" s="709">
        <v>572.88</v>
      </c>
      <c r="P145" s="709">
        <f t="shared" si="4"/>
        <v>572.88</v>
      </c>
      <c r="Q145" s="792">
        <f t="shared" si="6"/>
        <v>22915.200000000001</v>
      </c>
      <c r="R145" s="710">
        <f t="shared" si="5"/>
        <v>22915.200000000001</v>
      </c>
      <c r="S145" s="713">
        <f t="shared" si="8"/>
        <v>22915.200000000001</v>
      </c>
      <c r="T145" s="852"/>
      <c r="U145" s="709"/>
      <c r="V145" s="709"/>
      <c r="W145" s="709"/>
      <c r="X145" s="853"/>
      <c r="Y145" s="668"/>
      <c r="Z145" s="651"/>
      <c r="AC145" s="217"/>
      <c r="AM145" s="217"/>
      <c r="AN145" s="217"/>
      <c r="AO145" s="217"/>
      <c r="AP145" s="217"/>
      <c r="AQ145" s="217"/>
      <c r="AR145" s="217"/>
      <c r="AS145" s="217"/>
      <c r="AT145" s="217"/>
      <c r="AU145" s="217"/>
      <c r="AV145" s="217"/>
      <c r="AW145" s="217"/>
      <c r="AX145" s="217"/>
      <c r="AY145" s="217"/>
      <c r="AZ145" s="217"/>
    </row>
    <row r="146" spans="1:52" ht="31.5">
      <c r="A146" s="847">
        <v>114</v>
      </c>
      <c r="B146" s="861">
        <v>17.399999999999999</v>
      </c>
      <c r="C146" s="709"/>
      <c r="D146" s="709"/>
      <c r="E146" s="709"/>
      <c r="F146" s="848"/>
      <c r="G146" s="709"/>
      <c r="H146" s="854">
        <v>995478</v>
      </c>
      <c r="I146" s="872" t="s">
        <v>749</v>
      </c>
      <c r="J146" s="850">
        <v>0.18</v>
      </c>
      <c r="K146" s="872" t="s">
        <v>749</v>
      </c>
      <c r="L146" s="930" t="s">
        <v>558</v>
      </c>
      <c r="M146" s="851" t="s">
        <v>639</v>
      </c>
      <c r="N146" s="713">
        <v>16</v>
      </c>
      <c r="O146" s="709">
        <v>482.14</v>
      </c>
      <c r="P146" s="709">
        <f t="shared" si="4"/>
        <v>482.14</v>
      </c>
      <c r="Q146" s="792">
        <f t="shared" si="6"/>
        <v>7714.24</v>
      </c>
      <c r="R146" s="710">
        <f t="shared" si="5"/>
        <v>7714.24</v>
      </c>
      <c r="S146" s="713">
        <f t="shared" si="8"/>
        <v>7714.24</v>
      </c>
      <c r="T146" s="852"/>
      <c r="U146" s="709"/>
      <c r="V146" s="709"/>
      <c r="W146" s="709"/>
      <c r="X146" s="853"/>
      <c r="Z146" s="651"/>
      <c r="AC146" s="217"/>
      <c r="AM146" s="217"/>
      <c r="AN146" s="217"/>
      <c r="AO146" s="217"/>
      <c r="AP146" s="217"/>
      <c r="AQ146" s="217"/>
      <c r="AR146" s="217"/>
      <c r="AS146" s="217"/>
      <c r="AT146" s="217"/>
      <c r="AU146" s="217"/>
      <c r="AV146" s="217"/>
      <c r="AW146" s="217"/>
      <c r="AX146" s="217"/>
      <c r="AY146" s="217"/>
      <c r="AZ146" s="217"/>
    </row>
    <row r="147" spans="1:52" ht="47.25">
      <c r="A147" s="847">
        <v>115</v>
      </c>
      <c r="B147" s="861">
        <v>17.420000000000002</v>
      </c>
      <c r="C147" s="709"/>
      <c r="D147" s="709"/>
      <c r="E147" s="709"/>
      <c r="F147" s="848"/>
      <c r="G147" s="709"/>
      <c r="H147" s="854">
        <v>995478</v>
      </c>
      <c r="I147" s="872" t="s">
        <v>749</v>
      </c>
      <c r="J147" s="850">
        <v>0.18</v>
      </c>
      <c r="K147" s="872" t="s">
        <v>749</v>
      </c>
      <c r="L147" s="930" t="s">
        <v>559</v>
      </c>
      <c r="M147" s="851" t="s">
        <v>639</v>
      </c>
      <c r="N147" s="713">
        <v>32</v>
      </c>
      <c r="O147" s="709">
        <v>804.35</v>
      </c>
      <c r="P147" s="709">
        <f t="shared" si="4"/>
        <v>804.35</v>
      </c>
      <c r="Q147" s="792">
        <f t="shared" si="6"/>
        <v>25739.200000000001</v>
      </c>
      <c r="R147" s="710">
        <f t="shared" si="5"/>
        <v>25739.200000000001</v>
      </c>
      <c r="S147" s="713">
        <f t="shared" si="8"/>
        <v>25739.200000000001</v>
      </c>
      <c r="T147" s="852"/>
      <c r="U147" s="709"/>
      <c r="V147" s="709"/>
      <c r="W147" s="709"/>
      <c r="X147" s="853"/>
      <c r="Y147" s="668"/>
      <c r="Z147" s="651"/>
      <c r="AC147" s="217"/>
      <c r="AM147" s="217"/>
      <c r="AN147" s="217"/>
      <c r="AO147" s="217"/>
      <c r="AP147" s="217"/>
      <c r="AQ147" s="217"/>
      <c r="AR147" s="217"/>
      <c r="AS147" s="217"/>
      <c r="AT147" s="217"/>
      <c r="AU147" s="217"/>
      <c r="AV147" s="217"/>
      <c r="AW147" s="217"/>
      <c r="AX147" s="217"/>
      <c r="AY147" s="217"/>
      <c r="AZ147" s="217"/>
    </row>
    <row r="148" spans="1:52" ht="47.25">
      <c r="A148" s="847">
        <v>116</v>
      </c>
      <c r="B148" s="861">
        <v>17.43</v>
      </c>
      <c r="C148" s="709"/>
      <c r="D148" s="709"/>
      <c r="E148" s="709"/>
      <c r="F148" s="848"/>
      <c r="G148" s="709"/>
      <c r="H148" s="854">
        <v>995478</v>
      </c>
      <c r="I148" s="872" t="s">
        <v>749</v>
      </c>
      <c r="J148" s="850">
        <v>0.18</v>
      </c>
      <c r="K148" s="872" t="s">
        <v>749</v>
      </c>
      <c r="L148" s="930" t="s">
        <v>560</v>
      </c>
      <c r="M148" s="851" t="s">
        <v>639</v>
      </c>
      <c r="N148" s="713">
        <v>40</v>
      </c>
      <c r="O148" s="709">
        <v>749.11</v>
      </c>
      <c r="P148" s="709">
        <f t="shared" si="4"/>
        <v>749.11</v>
      </c>
      <c r="Q148" s="792">
        <f t="shared" si="6"/>
        <v>29964.400000000001</v>
      </c>
      <c r="R148" s="710">
        <f t="shared" si="5"/>
        <v>29964.400000000001</v>
      </c>
      <c r="S148" s="713">
        <f t="shared" si="8"/>
        <v>29964.400000000001</v>
      </c>
      <c r="T148" s="852"/>
      <c r="U148" s="709"/>
      <c r="V148" s="709"/>
      <c r="W148" s="709"/>
      <c r="X148" s="853"/>
      <c r="Y148" s="668"/>
      <c r="Z148" s="651"/>
      <c r="AC148" s="217"/>
      <c r="AM148" s="217"/>
      <c r="AN148" s="217"/>
      <c r="AO148" s="217"/>
      <c r="AP148" s="217"/>
      <c r="AQ148" s="217"/>
      <c r="AR148" s="217"/>
      <c r="AS148" s="217"/>
      <c r="AT148" s="217"/>
      <c r="AU148" s="217"/>
      <c r="AV148" s="217"/>
      <c r="AW148" s="217"/>
      <c r="AX148" s="217"/>
      <c r="AY148" s="217"/>
      <c r="AZ148" s="217"/>
    </row>
    <row r="149" spans="1:52" ht="47.25">
      <c r="A149" s="847">
        <v>117</v>
      </c>
      <c r="B149" s="861">
        <v>17.559999999999999</v>
      </c>
      <c r="C149" s="709"/>
      <c r="D149" s="709"/>
      <c r="E149" s="709"/>
      <c r="F149" s="848"/>
      <c r="G149" s="709"/>
      <c r="H149" s="854">
        <v>995478</v>
      </c>
      <c r="I149" s="872" t="s">
        <v>749</v>
      </c>
      <c r="J149" s="850">
        <v>0.18</v>
      </c>
      <c r="K149" s="872" t="s">
        <v>749</v>
      </c>
      <c r="L149" s="930" t="s">
        <v>561</v>
      </c>
      <c r="M149" s="851" t="s">
        <v>639</v>
      </c>
      <c r="N149" s="713">
        <v>22</v>
      </c>
      <c r="O149" s="709">
        <v>445.98</v>
      </c>
      <c r="P149" s="709">
        <f t="shared" ref="P149:P212" si="9">O149+O149*$O$273</f>
        <v>445.98</v>
      </c>
      <c r="Q149" s="792">
        <f t="shared" si="6"/>
        <v>9811.56</v>
      </c>
      <c r="R149" s="710">
        <f t="shared" ref="R149:R212" si="10">O149*N149</f>
        <v>9811.5600000000013</v>
      </c>
      <c r="S149" s="713">
        <f t="shared" si="8"/>
        <v>9811.5600000000013</v>
      </c>
      <c r="T149" s="852"/>
      <c r="U149" s="709"/>
      <c r="V149" s="709"/>
      <c r="W149" s="709"/>
      <c r="X149" s="853"/>
      <c r="Y149" s="668"/>
      <c r="Z149" s="651"/>
      <c r="AC149" s="217"/>
      <c r="AM149" s="217"/>
      <c r="AN149" s="217"/>
      <c r="AO149" s="217"/>
      <c r="AP149" s="217"/>
      <c r="AQ149" s="217"/>
      <c r="AR149" s="217"/>
      <c r="AS149" s="217"/>
      <c r="AT149" s="217"/>
      <c r="AU149" s="217"/>
      <c r="AV149" s="217"/>
      <c r="AW149" s="217"/>
      <c r="AX149" s="217"/>
      <c r="AY149" s="217"/>
      <c r="AZ149" s="217"/>
    </row>
    <row r="150" spans="1:52" ht="47.25">
      <c r="A150" s="847">
        <v>118</v>
      </c>
      <c r="B150" s="861" t="s">
        <v>817</v>
      </c>
      <c r="C150" s="709"/>
      <c r="D150" s="709"/>
      <c r="E150" s="709"/>
      <c r="F150" s="848"/>
      <c r="G150" s="709"/>
      <c r="H150" s="854">
        <v>995478</v>
      </c>
      <c r="I150" s="872" t="s">
        <v>749</v>
      </c>
      <c r="J150" s="850">
        <v>0.18</v>
      </c>
      <c r="K150" s="872" t="s">
        <v>749</v>
      </c>
      <c r="L150" s="930" t="s">
        <v>562</v>
      </c>
      <c r="M150" s="851" t="s">
        <v>639</v>
      </c>
      <c r="N150" s="713">
        <v>40</v>
      </c>
      <c r="O150" s="709">
        <v>453.46</v>
      </c>
      <c r="P150" s="709">
        <f t="shared" si="9"/>
        <v>453.46</v>
      </c>
      <c r="Q150" s="792">
        <f t="shared" si="6"/>
        <v>18138.400000000001</v>
      </c>
      <c r="R150" s="710">
        <f t="shared" si="10"/>
        <v>18138.399999999998</v>
      </c>
      <c r="S150" s="713">
        <f t="shared" si="8"/>
        <v>18138.399999999998</v>
      </c>
      <c r="T150" s="852"/>
      <c r="U150" s="709"/>
      <c r="V150" s="709"/>
      <c r="W150" s="709"/>
      <c r="X150" s="853"/>
      <c r="Y150" s="668"/>
      <c r="Z150" s="651"/>
      <c r="AC150" s="217"/>
      <c r="AM150" s="217"/>
      <c r="AN150" s="217"/>
      <c r="AO150" s="217"/>
      <c r="AP150" s="217"/>
      <c r="AQ150" s="217"/>
      <c r="AR150" s="217"/>
      <c r="AS150" s="217"/>
      <c r="AT150" s="217"/>
      <c r="AU150" s="217"/>
      <c r="AV150" s="217"/>
      <c r="AW150" s="217"/>
      <c r="AX150" s="217"/>
      <c r="AY150" s="217"/>
      <c r="AZ150" s="217"/>
    </row>
    <row r="151" spans="1:52" ht="31.5">
      <c r="A151" s="847">
        <v>119</v>
      </c>
      <c r="B151" s="847" t="s">
        <v>818</v>
      </c>
      <c r="C151" s="709"/>
      <c r="D151" s="709"/>
      <c r="E151" s="709"/>
      <c r="F151" s="848"/>
      <c r="G151" s="709"/>
      <c r="H151" s="854">
        <v>995478</v>
      </c>
      <c r="I151" s="872" t="s">
        <v>749</v>
      </c>
      <c r="J151" s="850">
        <v>0.18</v>
      </c>
      <c r="K151" s="872" t="s">
        <v>749</v>
      </c>
      <c r="L151" s="926" t="s">
        <v>563</v>
      </c>
      <c r="M151" s="851" t="s">
        <v>639</v>
      </c>
      <c r="N151" s="713">
        <v>88</v>
      </c>
      <c r="O151" s="709">
        <v>613.45000000000005</v>
      </c>
      <c r="P151" s="709">
        <f t="shared" si="9"/>
        <v>613.45000000000005</v>
      </c>
      <c r="Q151" s="792">
        <f t="shared" si="6"/>
        <v>53983.6</v>
      </c>
      <c r="R151" s="710">
        <f t="shared" si="10"/>
        <v>53983.600000000006</v>
      </c>
      <c r="S151" s="713">
        <f t="shared" si="8"/>
        <v>53983.600000000006</v>
      </c>
      <c r="T151" s="852"/>
      <c r="U151" s="709"/>
      <c r="V151" s="709"/>
      <c r="W151" s="709"/>
      <c r="X151" s="853"/>
      <c r="Y151" s="668"/>
      <c r="Z151" s="651"/>
      <c r="AC151" s="217"/>
      <c r="AM151" s="217"/>
      <c r="AN151" s="217"/>
      <c r="AO151" s="217"/>
      <c r="AP151" s="217"/>
      <c r="AQ151" s="217"/>
      <c r="AR151" s="217"/>
      <c r="AS151" s="217"/>
      <c r="AT151" s="217"/>
      <c r="AU151" s="217"/>
      <c r="AV151" s="217"/>
      <c r="AW151" s="217"/>
      <c r="AX151" s="217"/>
      <c r="AY151" s="217"/>
      <c r="AZ151" s="217"/>
    </row>
    <row r="152" spans="1:52" ht="31.5">
      <c r="A152" s="847">
        <v>120</v>
      </c>
      <c r="B152" s="847">
        <v>17.59</v>
      </c>
      <c r="C152" s="709"/>
      <c r="D152" s="709"/>
      <c r="E152" s="709"/>
      <c r="F152" s="848"/>
      <c r="G152" s="709"/>
      <c r="H152" s="854">
        <v>995478</v>
      </c>
      <c r="I152" s="872" t="s">
        <v>749</v>
      </c>
      <c r="J152" s="850">
        <v>0.18</v>
      </c>
      <c r="K152" s="872" t="s">
        <v>749</v>
      </c>
      <c r="L152" s="926" t="s">
        <v>564</v>
      </c>
      <c r="M152" s="851" t="s">
        <v>639</v>
      </c>
      <c r="N152" s="713">
        <v>60</v>
      </c>
      <c r="O152" s="709">
        <v>143.58000000000001</v>
      </c>
      <c r="P152" s="709">
        <f t="shared" si="9"/>
        <v>143.58000000000001</v>
      </c>
      <c r="Q152" s="792">
        <f t="shared" si="6"/>
        <v>8614.7999999999993</v>
      </c>
      <c r="R152" s="710">
        <f t="shared" si="10"/>
        <v>8614.8000000000011</v>
      </c>
      <c r="S152" s="713">
        <f t="shared" si="8"/>
        <v>8614.8000000000011</v>
      </c>
      <c r="T152" s="852"/>
      <c r="U152" s="709"/>
      <c r="V152" s="709"/>
      <c r="W152" s="709"/>
      <c r="X152" s="853"/>
      <c r="Y152" s="668"/>
      <c r="Z152" s="651"/>
      <c r="AC152" s="217"/>
      <c r="AM152" s="217"/>
      <c r="AN152" s="217"/>
      <c r="AO152" s="217"/>
      <c r="AP152" s="217"/>
      <c r="AQ152" s="217"/>
      <c r="AR152" s="217"/>
      <c r="AS152" s="217"/>
      <c r="AT152" s="217"/>
      <c r="AU152" s="217"/>
      <c r="AV152" s="217"/>
      <c r="AW152" s="217"/>
      <c r="AX152" s="217"/>
      <c r="AY152" s="217"/>
      <c r="AZ152" s="217"/>
    </row>
    <row r="153" spans="1:52" ht="63">
      <c r="A153" s="847">
        <v>121</v>
      </c>
      <c r="B153" s="847">
        <v>17.600000000000001</v>
      </c>
      <c r="C153" s="709"/>
      <c r="D153" s="709"/>
      <c r="E153" s="709"/>
      <c r="F153" s="848"/>
      <c r="G153" s="709"/>
      <c r="H153" s="854">
        <v>995478</v>
      </c>
      <c r="I153" s="872" t="s">
        <v>749</v>
      </c>
      <c r="J153" s="850">
        <v>0.18</v>
      </c>
      <c r="K153" s="872" t="s">
        <v>749</v>
      </c>
      <c r="L153" s="926" t="s">
        <v>565</v>
      </c>
      <c r="M153" s="851" t="s">
        <v>639</v>
      </c>
      <c r="N153" s="713">
        <v>16</v>
      </c>
      <c r="O153" s="709">
        <v>849.16</v>
      </c>
      <c r="P153" s="709">
        <f t="shared" si="9"/>
        <v>849.16</v>
      </c>
      <c r="Q153" s="792">
        <f t="shared" si="6"/>
        <v>13586.56</v>
      </c>
      <c r="R153" s="710">
        <f t="shared" si="10"/>
        <v>13586.56</v>
      </c>
      <c r="S153" s="713">
        <f t="shared" si="8"/>
        <v>13586.56</v>
      </c>
      <c r="T153" s="852"/>
      <c r="U153" s="709"/>
      <c r="V153" s="709"/>
      <c r="W153" s="709"/>
      <c r="X153" s="853"/>
      <c r="Y153" s="668"/>
      <c r="Z153" s="651"/>
      <c r="AC153" s="217"/>
      <c r="AM153" s="217"/>
      <c r="AN153" s="217"/>
      <c r="AO153" s="217"/>
      <c r="AP153" s="217"/>
      <c r="AQ153" s="217"/>
      <c r="AR153" s="217"/>
      <c r="AS153" s="217"/>
      <c r="AT153" s="217"/>
      <c r="AU153" s="217"/>
      <c r="AV153" s="217"/>
      <c r="AW153" s="217"/>
      <c r="AX153" s="217"/>
      <c r="AY153" s="217"/>
      <c r="AZ153" s="217"/>
    </row>
    <row r="154" spans="1:52" ht="94.5">
      <c r="A154" s="847">
        <v>122</v>
      </c>
      <c r="B154" s="847">
        <v>17.77</v>
      </c>
      <c r="C154" s="709"/>
      <c r="D154" s="709"/>
      <c r="E154" s="709"/>
      <c r="F154" s="848"/>
      <c r="G154" s="709"/>
      <c r="H154" s="854">
        <v>995478</v>
      </c>
      <c r="I154" s="872" t="s">
        <v>749</v>
      </c>
      <c r="J154" s="850">
        <v>0.18</v>
      </c>
      <c r="K154" s="872" t="s">
        <v>749</v>
      </c>
      <c r="L154" s="926" t="s">
        <v>566</v>
      </c>
      <c r="M154" s="851" t="s">
        <v>639</v>
      </c>
      <c r="N154" s="713">
        <v>126</v>
      </c>
      <c r="O154" s="709">
        <v>342.52</v>
      </c>
      <c r="P154" s="709">
        <f t="shared" si="9"/>
        <v>342.52</v>
      </c>
      <c r="Q154" s="792">
        <f t="shared" si="6"/>
        <v>43157.52</v>
      </c>
      <c r="R154" s="710">
        <f t="shared" si="10"/>
        <v>43157.52</v>
      </c>
      <c r="S154" s="713">
        <f t="shared" si="8"/>
        <v>43157.52</v>
      </c>
      <c r="T154" s="852"/>
      <c r="U154" s="709"/>
      <c r="V154" s="709"/>
      <c r="W154" s="709"/>
      <c r="X154" s="853"/>
      <c r="Y154" s="668"/>
      <c r="Z154" s="651"/>
      <c r="AC154" s="217"/>
      <c r="AM154" s="217"/>
      <c r="AN154" s="217"/>
      <c r="AO154" s="217"/>
      <c r="AP154" s="217"/>
      <c r="AQ154" s="217"/>
      <c r="AR154" s="217"/>
      <c r="AS154" s="217"/>
      <c r="AT154" s="217"/>
      <c r="AU154" s="217"/>
      <c r="AV154" s="217"/>
      <c r="AW154" s="217"/>
      <c r="AX154" s="217"/>
      <c r="AY154" s="217"/>
      <c r="AZ154" s="217"/>
    </row>
    <row r="155" spans="1:52" ht="31.5">
      <c r="A155" s="847">
        <v>123</v>
      </c>
      <c r="B155" s="847">
        <v>18.170000000000002</v>
      </c>
      <c r="C155" s="709"/>
      <c r="D155" s="709"/>
      <c r="E155" s="709"/>
      <c r="F155" s="848"/>
      <c r="G155" s="709"/>
      <c r="H155" s="854">
        <v>995424</v>
      </c>
      <c r="I155" s="872" t="s">
        <v>749</v>
      </c>
      <c r="J155" s="850">
        <v>0.18</v>
      </c>
      <c r="K155" s="872" t="s">
        <v>749</v>
      </c>
      <c r="L155" s="926" t="s">
        <v>567</v>
      </c>
      <c r="M155" s="851" t="s">
        <v>639</v>
      </c>
      <c r="N155" s="713">
        <v>10</v>
      </c>
      <c r="O155" s="709">
        <v>594.14</v>
      </c>
      <c r="P155" s="709">
        <f t="shared" si="9"/>
        <v>594.14</v>
      </c>
      <c r="Q155" s="792">
        <f t="shared" si="6"/>
        <v>5941.4</v>
      </c>
      <c r="R155" s="710">
        <f t="shared" si="10"/>
        <v>5941.4</v>
      </c>
      <c r="S155" s="713">
        <f t="shared" si="8"/>
        <v>5941.4</v>
      </c>
      <c r="T155" s="852"/>
      <c r="U155" s="709"/>
      <c r="V155" s="709"/>
      <c r="W155" s="709"/>
      <c r="X155" s="853"/>
      <c r="Y155" s="668"/>
      <c r="Z155" s="651"/>
      <c r="AC155" s="217"/>
      <c r="AM155" s="217"/>
      <c r="AN155" s="217"/>
      <c r="AO155" s="217"/>
      <c r="AP155" s="217"/>
      <c r="AQ155" s="217"/>
      <c r="AR155" s="217"/>
      <c r="AS155" s="217"/>
      <c r="AT155" s="217"/>
      <c r="AU155" s="217"/>
      <c r="AV155" s="217"/>
      <c r="AW155" s="217"/>
      <c r="AX155" s="217"/>
      <c r="AY155" s="217"/>
      <c r="AZ155" s="217"/>
    </row>
    <row r="156" spans="1:52" ht="15.75">
      <c r="A156" s="847">
        <v>124</v>
      </c>
      <c r="B156" s="847"/>
      <c r="C156" s="709"/>
      <c r="D156" s="709"/>
      <c r="E156" s="709"/>
      <c r="F156" s="848"/>
      <c r="G156" s="709"/>
      <c r="H156" s="854">
        <v>995424</v>
      </c>
      <c r="I156" s="872" t="s">
        <v>749</v>
      </c>
      <c r="J156" s="850">
        <v>0.18</v>
      </c>
      <c r="K156" s="872" t="s">
        <v>749</v>
      </c>
      <c r="L156" s="926" t="s">
        <v>568</v>
      </c>
      <c r="M156" s="851" t="s">
        <v>639</v>
      </c>
      <c r="N156" s="713">
        <v>15</v>
      </c>
      <c r="O156" s="709">
        <v>515.35</v>
      </c>
      <c r="P156" s="709">
        <f t="shared" si="9"/>
        <v>515.35</v>
      </c>
      <c r="Q156" s="792">
        <f t="shared" si="6"/>
        <v>7730.25</v>
      </c>
      <c r="R156" s="710">
        <f t="shared" si="10"/>
        <v>7730.25</v>
      </c>
      <c r="S156" s="713">
        <f t="shared" si="8"/>
        <v>7730.25</v>
      </c>
      <c r="T156" s="852"/>
      <c r="U156" s="709"/>
      <c r="V156" s="709"/>
      <c r="W156" s="709"/>
      <c r="X156" s="853"/>
      <c r="Y156" s="668"/>
      <c r="Z156" s="651"/>
      <c r="AC156" s="217"/>
      <c r="AM156" s="217"/>
      <c r="AN156" s="217"/>
      <c r="AO156" s="217"/>
      <c r="AP156" s="217"/>
      <c r="AQ156" s="217"/>
      <c r="AR156" s="217"/>
      <c r="AS156" s="217"/>
      <c r="AT156" s="217"/>
      <c r="AU156" s="217"/>
      <c r="AV156" s="217"/>
      <c r="AW156" s="217"/>
      <c r="AX156" s="217"/>
      <c r="AY156" s="217"/>
      <c r="AZ156" s="217"/>
    </row>
    <row r="157" spans="1:52" ht="31.5">
      <c r="A157" s="847">
        <v>125</v>
      </c>
      <c r="B157" s="847">
        <v>18.22</v>
      </c>
      <c r="C157" s="709"/>
      <c r="D157" s="709"/>
      <c r="E157" s="709"/>
      <c r="F157" s="848"/>
      <c r="G157" s="709"/>
      <c r="H157" s="854">
        <v>995424</v>
      </c>
      <c r="I157" s="872" t="s">
        <v>749</v>
      </c>
      <c r="J157" s="850">
        <v>0.18</v>
      </c>
      <c r="K157" s="872" t="s">
        <v>749</v>
      </c>
      <c r="L157" s="926" t="s">
        <v>569</v>
      </c>
      <c r="M157" s="851" t="s">
        <v>639</v>
      </c>
      <c r="N157" s="713">
        <v>36</v>
      </c>
      <c r="O157" s="709">
        <v>185.66</v>
      </c>
      <c r="P157" s="709">
        <f t="shared" si="9"/>
        <v>185.66</v>
      </c>
      <c r="Q157" s="792">
        <f t="shared" si="6"/>
        <v>6683.76</v>
      </c>
      <c r="R157" s="710">
        <f t="shared" si="10"/>
        <v>6683.76</v>
      </c>
      <c r="S157" s="713">
        <f t="shared" si="8"/>
        <v>6683.76</v>
      </c>
      <c r="T157" s="852"/>
      <c r="U157" s="709"/>
      <c r="V157" s="709"/>
      <c r="W157" s="709"/>
      <c r="X157" s="853"/>
      <c r="Y157" s="668"/>
      <c r="Z157" s="651"/>
      <c r="AC157" s="217"/>
      <c r="AM157" s="217"/>
      <c r="AN157" s="217"/>
      <c r="AO157" s="217"/>
      <c r="AP157" s="217"/>
      <c r="AQ157" s="217"/>
      <c r="AR157" s="217"/>
      <c r="AS157" s="217"/>
      <c r="AT157" s="217"/>
      <c r="AU157" s="217"/>
      <c r="AV157" s="217"/>
      <c r="AW157" s="217"/>
      <c r="AX157" s="217"/>
      <c r="AY157" s="217"/>
      <c r="AZ157" s="217"/>
    </row>
    <row r="158" spans="1:52" ht="31.5">
      <c r="A158" s="847">
        <v>126</v>
      </c>
      <c r="B158" s="847">
        <v>18.489999999999998</v>
      </c>
      <c r="C158" s="709"/>
      <c r="D158" s="709"/>
      <c r="E158" s="709"/>
      <c r="F158" s="848"/>
      <c r="G158" s="709"/>
      <c r="H158" s="854">
        <v>995424</v>
      </c>
      <c r="I158" s="872" t="s">
        <v>749</v>
      </c>
      <c r="J158" s="850">
        <v>0.18</v>
      </c>
      <c r="K158" s="872" t="s">
        <v>749</v>
      </c>
      <c r="L158" s="926" t="s">
        <v>570</v>
      </c>
      <c r="M158" s="851" t="s">
        <v>639</v>
      </c>
      <c r="N158" s="713">
        <v>52</v>
      </c>
      <c r="O158" s="709">
        <v>484.6</v>
      </c>
      <c r="P158" s="709">
        <f t="shared" si="9"/>
        <v>484.6</v>
      </c>
      <c r="Q158" s="792">
        <f t="shared" si="6"/>
        <v>25199.200000000001</v>
      </c>
      <c r="R158" s="710">
        <f t="shared" si="10"/>
        <v>25199.200000000001</v>
      </c>
      <c r="S158" s="713">
        <f t="shared" si="8"/>
        <v>25199.200000000001</v>
      </c>
      <c r="T158" s="852"/>
      <c r="U158" s="709"/>
      <c r="V158" s="709"/>
      <c r="W158" s="709"/>
      <c r="X158" s="853"/>
      <c r="Y158" s="668"/>
      <c r="Z158" s="651"/>
      <c r="AC158" s="217"/>
      <c r="AM158" s="217"/>
      <c r="AN158" s="217"/>
      <c r="AO158" s="217"/>
      <c r="AP158" s="217"/>
      <c r="AQ158" s="217"/>
      <c r="AR158" s="217"/>
      <c r="AS158" s="217"/>
      <c r="AT158" s="217"/>
      <c r="AU158" s="217"/>
      <c r="AV158" s="217"/>
      <c r="AW158" s="217"/>
      <c r="AX158" s="217"/>
      <c r="AY158" s="217"/>
      <c r="AZ158" s="217"/>
    </row>
    <row r="159" spans="1:52" ht="63">
      <c r="A159" s="847">
        <v>127</v>
      </c>
      <c r="B159" s="847">
        <v>18.48</v>
      </c>
      <c r="C159" s="709"/>
      <c r="D159" s="709"/>
      <c r="E159" s="709"/>
      <c r="F159" s="848"/>
      <c r="G159" s="709"/>
      <c r="H159" s="854">
        <v>995424</v>
      </c>
      <c r="I159" s="872" t="s">
        <v>749</v>
      </c>
      <c r="J159" s="850">
        <v>0.18</v>
      </c>
      <c r="K159" s="872" t="s">
        <v>749</v>
      </c>
      <c r="L159" s="926" t="s">
        <v>571</v>
      </c>
      <c r="M159" s="851" t="s">
        <v>642</v>
      </c>
      <c r="N159" s="713">
        <v>18000</v>
      </c>
      <c r="O159" s="709">
        <v>10.83</v>
      </c>
      <c r="P159" s="709">
        <f t="shared" si="9"/>
        <v>10.83</v>
      </c>
      <c r="Q159" s="792">
        <f t="shared" si="6"/>
        <v>194940</v>
      </c>
      <c r="R159" s="710">
        <f t="shared" si="10"/>
        <v>194940</v>
      </c>
      <c r="S159" s="713">
        <f t="shared" si="8"/>
        <v>194940</v>
      </c>
      <c r="T159" s="852"/>
      <c r="U159" s="709"/>
      <c r="V159" s="709"/>
      <c r="W159" s="709"/>
      <c r="X159" s="853"/>
      <c r="Y159" s="668"/>
      <c r="Z159" s="651"/>
      <c r="AC159" s="217"/>
      <c r="AM159" s="217"/>
      <c r="AN159" s="217"/>
      <c r="AO159" s="217"/>
      <c r="AP159" s="217"/>
      <c r="AQ159" s="217"/>
      <c r="AR159" s="217"/>
      <c r="AS159" s="217"/>
      <c r="AT159" s="217"/>
      <c r="AU159" s="217"/>
      <c r="AV159" s="217"/>
      <c r="AW159" s="217"/>
      <c r="AX159" s="217"/>
      <c r="AY159" s="217"/>
      <c r="AZ159" s="217"/>
    </row>
    <row r="160" spans="1:52" ht="31.5">
      <c r="A160" s="847">
        <v>128</v>
      </c>
      <c r="B160" s="847">
        <v>18.510000000000002</v>
      </c>
      <c r="C160" s="709"/>
      <c r="D160" s="709"/>
      <c r="E160" s="709"/>
      <c r="F160" s="848"/>
      <c r="G160" s="709"/>
      <c r="H160" s="854">
        <v>995424</v>
      </c>
      <c r="I160" s="872" t="s">
        <v>749</v>
      </c>
      <c r="J160" s="850">
        <v>0.18</v>
      </c>
      <c r="K160" s="872" t="s">
        <v>749</v>
      </c>
      <c r="L160" s="926" t="s">
        <v>572</v>
      </c>
      <c r="M160" s="862" t="s">
        <v>639</v>
      </c>
      <c r="N160" s="713">
        <v>18</v>
      </c>
      <c r="O160" s="709">
        <v>790.63</v>
      </c>
      <c r="P160" s="709">
        <f t="shared" si="9"/>
        <v>790.63</v>
      </c>
      <c r="Q160" s="792">
        <f t="shared" si="6"/>
        <v>14231.34</v>
      </c>
      <c r="R160" s="710">
        <f t="shared" si="10"/>
        <v>14231.34</v>
      </c>
      <c r="S160" s="713">
        <f t="shared" si="8"/>
        <v>14231.34</v>
      </c>
      <c r="T160" s="852"/>
      <c r="U160" s="709"/>
      <c r="V160" s="709"/>
      <c r="W160" s="709"/>
      <c r="X160" s="853"/>
      <c r="Y160" s="668"/>
      <c r="Z160" s="651"/>
      <c r="AC160" s="217"/>
      <c r="AM160" s="217"/>
      <c r="AN160" s="217"/>
      <c r="AO160" s="217"/>
      <c r="AP160" s="217"/>
      <c r="AQ160" s="217"/>
      <c r="AR160" s="217"/>
      <c r="AS160" s="217"/>
      <c r="AT160" s="217"/>
      <c r="AU160" s="217"/>
      <c r="AV160" s="217"/>
      <c r="AW160" s="217"/>
      <c r="AX160" s="217"/>
      <c r="AY160" s="217"/>
      <c r="AZ160" s="217"/>
    </row>
    <row r="161" spans="1:52" ht="31.5">
      <c r="A161" s="847">
        <v>129</v>
      </c>
      <c r="B161" s="847">
        <v>18.53</v>
      </c>
      <c r="C161" s="709"/>
      <c r="D161" s="709"/>
      <c r="E161" s="709"/>
      <c r="F161" s="848"/>
      <c r="G161" s="709"/>
      <c r="H161" s="854">
        <v>995424</v>
      </c>
      <c r="I161" s="872" t="s">
        <v>749</v>
      </c>
      <c r="J161" s="850">
        <v>0.18</v>
      </c>
      <c r="K161" s="872" t="s">
        <v>749</v>
      </c>
      <c r="L161" s="926" t="s">
        <v>573</v>
      </c>
      <c r="M161" s="862" t="s">
        <v>639</v>
      </c>
      <c r="N161" s="713">
        <v>144</v>
      </c>
      <c r="O161" s="709">
        <v>558.42999999999995</v>
      </c>
      <c r="P161" s="709">
        <f t="shared" si="9"/>
        <v>558.42999999999995</v>
      </c>
      <c r="Q161" s="792">
        <f t="shared" si="6"/>
        <v>80413.919999999998</v>
      </c>
      <c r="R161" s="710">
        <f t="shared" si="10"/>
        <v>80413.919999999998</v>
      </c>
      <c r="S161" s="713">
        <f t="shared" si="8"/>
        <v>80413.919999999998</v>
      </c>
      <c r="T161" s="852"/>
      <c r="U161" s="709"/>
      <c r="V161" s="709"/>
      <c r="W161" s="709"/>
      <c r="X161" s="853"/>
      <c r="Y161" s="668"/>
      <c r="Z161" s="651"/>
      <c r="AC161" s="217"/>
      <c r="AM161" s="217"/>
      <c r="AN161" s="217"/>
      <c r="AO161" s="217"/>
      <c r="AP161" s="217"/>
      <c r="AQ161" s="217"/>
      <c r="AR161" s="217"/>
      <c r="AS161" s="217"/>
      <c r="AT161" s="217"/>
      <c r="AU161" s="217"/>
      <c r="AV161" s="217"/>
      <c r="AW161" s="217"/>
      <c r="AX161" s="217"/>
      <c r="AY161" s="217"/>
      <c r="AZ161" s="217"/>
    </row>
    <row r="162" spans="1:52" ht="63">
      <c r="A162" s="847">
        <v>130</v>
      </c>
      <c r="B162" s="847">
        <v>18.7</v>
      </c>
      <c r="C162" s="709"/>
      <c r="D162" s="709"/>
      <c r="E162" s="709"/>
      <c r="F162" s="848"/>
      <c r="G162" s="709"/>
      <c r="H162" s="854">
        <v>995424</v>
      </c>
      <c r="I162" s="872" t="s">
        <v>749</v>
      </c>
      <c r="J162" s="850">
        <v>0.18</v>
      </c>
      <c r="K162" s="872" t="s">
        <v>749</v>
      </c>
      <c r="L162" s="926" t="s">
        <v>574</v>
      </c>
      <c r="M162" s="862" t="s">
        <v>640</v>
      </c>
      <c r="N162" s="713">
        <v>198</v>
      </c>
      <c r="O162" s="709">
        <v>285.60000000000002</v>
      </c>
      <c r="P162" s="709">
        <f t="shared" si="9"/>
        <v>285.60000000000002</v>
      </c>
      <c r="Q162" s="792">
        <f t="shared" ref="Q162:Q195" si="11">IF(P162=0, "Included",IF(ISERROR(ROUND(N162*P162,2)),P162, ROUND(N162*P162,2)))</f>
        <v>56548.800000000003</v>
      </c>
      <c r="R162" s="710">
        <f t="shared" si="10"/>
        <v>56548.800000000003</v>
      </c>
      <c r="S162" s="713">
        <f t="shared" si="8"/>
        <v>56548.800000000003</v>
      </c>
      <c r="T162" s="852"/>
      <c r="U162" s="709"/>
      <c r="V162" s="709"/>
      <c r="W162" s="709"/>
      <c r="X162" s="853"/>
      <c r="Y162" s="668"/>
      <c r="Z162" s="651"/>
      <c r="AC162" s="217"/>
      <c r="AM162" s="217"/>
      <c r="AN162" s="217"/>
      <c r="AO162" s="217"/>
      <c r="AP162" s="217"/>
      <c r="AQ162" s="217"/>
      <c r="AR162" s="217"/>
      <c r="AS162" s="217"/>
      <c r="AT162" s="217"/>
      <c r="AU162" s="217"/>
      <c r="AV162" s="217"/>
      <c r="AW162" s="217"/>
      <c r="AX162" s="217"/>
      <c r="AY162" s="217"/>
      <c r="AZ162" s="217"/>
    </row>
    <row r="163" spans="1:52" ht="15.75">
      <c r="A163" s="847">
        <v>131</v>
      </c>
      <c r="B163" s="847"/>
      <c r="C163" s="709"/>
      <c r="D163" s="709"/>
      <c r="E163" s="709"/>
      <c r="F163" s="848"/>
      <c r="G163" s="709"/>
      <c r="H163" s="854">
        <v>995424</v>
      </c>
      <c r="I163" s="872" t="s">
        <v>749</v>
      </c>
      <c r="J163" s="850">
        <v>0.18</v>
      </c>
      <c r="K163" s="872" t="s">
        <v>749</v>
      </c>
      <c r="L163" s="926" t="s">
        <v>575</v>
      </c>
      <c r="M163" s="862" t="s">
        <v>640</v>
      </c>
      <c r="N163" s="713">
        <v>300</v>
      </c>
      <c r="O163" s="709">
        <v>603.91</v>
      </c>
      <c r="P163" s="709">
        <f t="shared" si="9"/>
        <v>603.91</v>
      </c>
      <c r="Q163" s="792">
        <f t="shared" si="11"/>
        <v>181173</v>
      </c>
      <c r="R163" s="710">
        <f t="shared" si="10"/>
        <v>181173</v>
      </c>
      <c r="S163" s="713">
        <f t="shared" si="8"/>
        <v>181173</v>
      </c>
      <c r="T163" s="852"/>
      <c r="U163" s="709"/>
      <c r="V163" s="709"/>
      <c r="W163" s="709"/>
      <c r="X163" s="853"/>
      <c r="Y163" s="668"/>
      <c r="Z163" s="651"/>
      <c r="AC163" s="217"/>
      <c r="AM163" s="217"/>
      <c r="AN163" s="217"/>
      <c r="AO163" s="217"/>
      <c r="AP163" s="217"/>
      <c r="AQ163" s="217"/>
      <c r="AR163" s="217"/>
      <c r="AS163" s="217"/>
      <c r="AT163" s="217"/>
      <c r="AU163" s="217"/>
      <c r="AV163" s="217"/>
      <c r="AW163" s="217"/>
      <c r="AX163" s="217"/>
      <c r="AY163" s="217"/>
      <c r="AZ163" s="217"/>
    </row>
    <row r="164" spans="1:52" ht="15.75">
      <c r="A164" s="847">
        <v>132</v>
      </c>
      <c r="B164" s="847"/>
      <c r="C164" s="709"/>
      <c r="D164" s="709"/>
      <c r="E164" s="709"/>
      <c r="F164" s="848"/>
      <c r="G164" s="709"/>
      <c r="H164" s="854">
        <v>995424</v>
      </c>
      <c r="I164" s="872" t="s">
        <v>749</v>
      </c>
      <c r="J164" s="850">
        <v>0.18</v>
      </c>
      <c r="K164" s="872" t="s">
        <v>749</v>
      </c>
      <c r="L164" s="926" t="s">
        <v>576</v>
      </c>
      <c r="M164" s="862" t="s">
        <v>640</v>
      </c>
      <c r="N164" s="713">
        <v>150</v>
      </c>
      <c r="O164" s="709">
        <v>455.97</v>
      </c>
      <c r="P164" s="709">
        <f t="shared" si="9"/>
        <v>455.97</v>
      </c>
      <c r="Q164" s="792">
        <f t="shared" si="11"/>
        <v>68395.5</v>
      </c>
      <c r="R164" s="710">
        <f t="shared" si="10"/>
        <v>68395.5</v>
      </c>
      <c r="S164" s="713">
        <f t="shared" si="8"/>
        <v>68395.5</v>
      </c>
      <c r="T164" s="852"/>
      <c r="U164" s="709"/>
      <c r="V164" s="709"/>
      <c r="W164" s="709"/>
      <c r="X164" s="853"/>
      <c r="Y164" s="668"/>
      <c r="Z164" s="651"/>
      <c r="AC164" s="217"/>
      <c r="AM164" s="217"/>
      <c r="AN164" s="217"/>
      <c r="AO164" s="217"/>
      <c r="AP164" s="217"/>
      <c r="AQ164" s="217"/>
      <c r="AR164" s="217"/>
      <c r="AS164" s="217"/>
      <c r="AT164" s="217"/>
      <c r="AU164" s="217"/>
      <c r="AV164" s="217"/>
      <c r="AW164" s="217"/>
      <c r="AX164" s="217"/>
      <c r="AY164" s="217"/>
      <c r="AZ164" s="217"/>
    </row>
    <row r="165" spans="1:52" ht="15.75">
      <c r="A165" s="847">
        <v>133</v>
      </c>
      <c r="B165" s="847"/>
      <c r="C165" s="709"/>
      <c r="D165" s="709"/>
      <c r="E165" s="709"/>
      <c r="F165" s="848"/>
      <c r="G165" s="709"/>
      <c r="H165" s="854">
        <v>995424</v>
      </c>
      <c r="I165" s="872" t="s">
        <v>749</v>
      </c>
      <c r="J165" s="850">
        <v>0.18</v>
      </c>
      <c r="K165" s="872" t="s">
        <v>749</v>
      </c>
      <c r="L165" s="926" t="s">
        <v>577</v>
      </c>
      <c r="M165" s="859" t="s">
        <v>640</v>
      </c>
      <c r="N165" s="713">
        <v>150</v>
      </c>
      <c r="O165" s="709">
        <v>559.1</v>
      </c>
      <c r="P165" s="709">
        <f t="shared" si="9"/>
        <v>559.1</v>
      </c>
      <c r="Q165" s="792">
        <f t="shared" si="11"/>
        <v>83865</v>
      </c>
      <c r="R165" s="710">
        <f t="shared" si="10"/>
        <v>83865</v>
      </c>
      <c r="S165" s="713">
        <f t="shared" si="8"/>
        <v>83865</v>
      </c>
      <c r="T165" s="852"/>
      <c r="U165" s="709"/>
      <c r="V165" s="709"/>
      <c r="W165" s="709"/>
      <c r="X165" s="853"/>
      <c r="Y165" s="668"/>
      <c r="Z165" s="651"/>
      <c r="AC165" s="217"/>
      <c r="AM165" s="217"/>
      <c r="AN165" s="217"/>
      <c r="AO165" s="217"/>
      <c r="AP165" s="217"/>
      <c r="AQ165" s="217"/>
      <c r="AR165" s="217"/>
      <c r="AS165" s="217"/>
      <c r="AT165" s="217"/>
      <c r="AU165" s="217"/>
      <c r="AV165" s="217"/>
      <c r="AW165" s="217"/>
      <c r="AX165" s="217"/>
      <c r="AY165" s="217"/>
      <c r="AZ165" s="217"/>
    </row>
    <row r="166" spans="1:52" ht="15.75">
      <c r="A166" s="847">
        <v>134</v>
      </c>
      <c r="B166" s="847"/>
      <c r="C166" s="709"/>
      <c r="D166" s="709"/>
      <c r="E166" s="709"/>
      <c r="F166" s="848"/>
      <c r="G166" s="709"/>
      <c r="H166" s="854">
        <v>995424</v>
      </c>
      <c r="I166" s="872" t="s">
        <v>749</v>
      </c>
      <c r="J166" s="850">
        <v>0.18</v>
      </c>
      <c r="K166" s="872" t="s">
        <v>749</v>
      </c>
      <c r="L166" s="926" t="s">
        <v>578</v>
      </c>
      <c r="M166" s="851" t="s">
        <v>640</v>
      </c>
      <c r="N166" s="713">
        <v>150</v>
      </c>
      <c r="O166" s="709">
        <v>752.62</v>
      </c>
      <c r="P166" s="709">
        <f t="shared" si="9"/>
        <v>752.62</v>
      </c>
      <c r="Q166" s="792">
        <f t="shared" si="11"/>
        <v>112893</v>
      </c>
      <c r="R166" s="710">
        <f t="shared" si="10"/>
        <v>112893</v>
      </c>
      <c r="S166" s="713">
        <f t="shared" si="8"/>
        <v>112893</v>
      </c>
      <c r="T166" s="852"/>
      <c r="U166" s="709"/>
      <c r="V166" s="709"/>
      <c r="W166" s="709"/>
      <c r="X166" s="853"/>
      <c r="Y166" s="668"/>
      <c r="Z166" s="651"/>
      <c r="AC166" s="217"/>
      <c r="AM166" s="217"/>
      <c r="AN166" s="217"/>
      <c r="AO166" s="217"/>
      <c r="AP166" s="217"/>
      <c r="AQ166" s="217"/>
      <c r="AR166" s="217"/>
      <c r="AS166" s="217"/>
      <c r="AT166" s="217"/>
      <c r="AU166" s="217"/>
      <c r="AV166" s="217"/>
      <c r="AW166" s="217"/>
      <c r="AX166" s="217"/>
      <c r="AY166" s="217"/>
      <c r="AZ166" s="217"/>
    </row>
    <row r="167" spans="1:52" ht="78.75">
      <c r="A167" s="847">
        <v>135</v>
      </c>
      <c r="B167" s="847">
        <v>18.8</v>
      </c>
      <c r="C167" s="709"/>
      <c r="D167" s="709"/>
      <c r="E167" s="709"/>
      <c r="F167" s="848"/>
      <c r="G167" s="709"/>
      <c r="H167" s="854">
        <v>995424</v>
      </c>
      <c r="I167" s="872" t="s">
        <v>749</v>
      </c>
      <c r="J167" s="850">
        <v>0.18</v>
      </c>
      <c r="K167" s="872" t="s">
        <v>749</v>
      </c>
      <c r="L167" s="926" t="s">
        <v>579</v>
      </c>
      <c r="M167" s="862" t="s">
        <v>636</v>
      </c>
      <c r="N167" s="713">
        <v>70</v>
      </c>
      <c r="O167" s="709">
        <v>492.35</v>
      </c>
      <c r="P167" s="709">
        <f t="shared" si="9"/>
        <v>492.35</v>
      </c>
      <c r="Q167" s="792">
        <f t="shared" si="11"/>
        <v>34464.5</v>
      </c>
      <c r="R167" s="710">
        <f t="shared" si="10"/>
        <v>34464.5</v>
      </c>
      <c r="S167" s="713">
        <f t="shared" si="8"/>
        <v>34464.5</v>
      </c>
      <c r="T167" s="852"/>
      <c r="U167" s="709"/>
      <c r="V167" s="709"/>
      <c r="W167" s="709"/>
      <c r="X167" s="853"/>
      <c r="Z167" s="651"/>
      <c r="AC167" s="217"/>
      <c r="AM167" s="217"/>
      <c r="AN167" s="217"/>
      <c r="AO167" s="217"/>
      <c r="AP167" s="217"/>
      <c r="AQ167" s="217"/>
      <c r="AR167" s="217"/>
      <c r="AS167" s="217"/>
      <c r="AT167" s="217"/>
      <c r="AU167" s="217"/>
      <c r="AV167" s="217"/>
      <c r="AW167" s="217"/>
      <c r="AX167" s="217"/>
      <c r="AY167" s="217"/>
      <c r="AZ167" s="217"/>
    </row>
    <row r="168" spans="1:52" ht="15.75">
      <c r="A168" s="847">
        <v>136</v>
      </c>
      <c r="B168" s="847"/>
      <c r="C168" s="709"/>
      <c r="D168" s="709"/>
      <c r="E168" s="709"/>
      <c r="F168" s="848"/>
      <c r="G168" s="709"/>
      <c r="H168" s="854">
        <v>995424</v>
      </c>
      <c r="I168" s="872" t="s">
        <v>749</v>
      </c>
      <c r="J168" s="850">
        <v>0.18</v>
      </c>
      <c r="K168" s="872" t="s">
        <v>749</v>
      </c>
      <c r="L168" s="926" t="s">
        <v>580</v>
      </c>
      <c r="M168" s="862" t="s">
        <v>636</v>
      </c>
      <c r="N168" s="713">
        <v>80</v>
      </c>
      <c r="O168" s="709">
        <v>573.38</v>
      </c>
      <c r="P168" s="709">
        <f t="shared" si="9"/>
        <v>573.38</v>
      </c>
      <c r="Q168" s="792">
        <f t="shared" si="11"/>
        <v>45870.400000000001</v>
      </c>
      <c r="R168" s="710">
        <f t="shared" si="10"/>
        <v>45870.400000000001</v>
      </c>
      <c r="S168" s="713">
        <f t="shared" ref="S168:S196" si="12">O168*N168</f>
        <v>45870.400000000001</v>
      </c>
      <c r="T168" s="852"/>
      <c r="U168" s="709"/>
      <c r="V168" s="709"/>
      <c r="W168" s="709"/>
      <c r="X168" s="853"/>
      <c r="Y168" s="668"/>
      <c r="Z168" s="651"/>
      <c r="AC168" s="217"/>
      <c r="AM168" s="217"/>
      <c r="AN168" s="217"/>
      <c r="AO168" s="217"/>
      <c r="AP168" s="217"/>
      <c r="AQ168" s="217"/>
      <c r="AR168" s="217"/>
      <c r="AS168" s="217"/>
      <c r="AT168" s="217"/>
      <c r="AU168" s="217"/>
      <c r="AV168" s="217"/>
      <c r="AW168" s="217"/>
      <c r="AX168" s="217"/>
      <c r="AY168" s="217"/>
      <c r="AZ168" s="217"/>
    </row>
    <row r="169" spans="1:52" ht="15.75">
      <c r="A169" s="847">
        <v>137</v>
      </c>
      <c r="B169" s="847"/>
      <c r="C169" s="709"/>
      <c r="D169" s="709"/>
      <c r="E169" s="709"/>
      <c r="F169" s="848"/>
      <c r="G169" s="709"/>
      <c r="H169" s="854">
        <v>995424</v>
      </c>
      <c r="I169" s="872" t="s">
        <v>749</v>
      </c>
      <c r="J169" s="850">
        <v>0.18</v>
      </c>
      <c r="K169" s="872" t="s">
        <v>749</v>
      </c>
      <c r="L169" s="926" t="s">
        <v>581</v>
      </c>
      <c r="M169" s="859" t="s">
        <v>636</v>
      </c>
      <c r="N169" s="713">
        <v>80</v>
      </c>
      <c r="O169" s="709">
        <v>698.72</v>
      </c>
      <c r="P169" s="709">
        <f t="shared" si="9"/>
        <v>698.72</v>
      </c>
      <c r="Q169" s="792">
        <f t="shared" si="11"/>
        <v>55897.599999999999</v>
      </c>
      <c r="R169" s="710">
        <f t="shared" si="10"/>
        <v>55897.600000000006</v>
      </c>
      <c r="S169" s="713">
        <f t="shared" si="12"/>
        <v>55897.600000000006</v>
      </c>
      <c r="T169" s="852"/>
      <c r="U169" s="709"/>
      <c r="V169" s="709"/>
      <c r="W169" s="709"/>
      <c r="X169" s="853"/>
      <c r="Y169" s="668"/>
      <c r="Z169" s="651"/>
      <c r="AC169" s="217"/>
      <c r="AM169" s="217"/>
      <c r="AN169" s="217"/>
      <c r="AO169" s="217"/>
      <c r="AP169" s="217"/>
      <c r="AQ169" s="217"/>
      <c r="AR169" s="217"/>
      <c r="AS169" s="217"/>
      <c r="AT169" s="217"/>
      <c r="AU169" s="217"/>
      <c r="AV169" s="217"/>
      <c r="AW169" s="217"/>
      <c r="AX169" s="217"/>
      <c r="AY169" s="217"/>
      <c r="AZ169" s="217"/>
    </row>
    <row r="170" spans="1:52" ht="31.5">
      <c r="A170" s="847">
        <v>138</v>
      </c>
      <c r="B170" s="847" t="s">
        <v>819</v>
      </c>
      <c r="C170" s="709"/>
      <c r="D170" s="709"/>
      <c r="E170" s="709"/>
      <c r="F170" s="848"/>
      <c r="G170" s="709"/>
      <c r="H170" s="854">
        <v>995424</v>
      </c>
      <c r="I170" s="872" t="s">
        <v>749</v>
      </c>
      <c r="J170" s="850">
        <v>0.18</v>
      </c>
      <c r="K170" s="872" t="s">
        <v>749</v>
      </c>
      <c r="L170" s="926" t="s">
        <v>582</v>
      </c>
      <c r="M170" s="859" t="s">
        <v>639</v>
      </c>
      <c r="N170" s="713">
        <v>18</v>
      </c>
      <c r="O170" s="709">
        <v>48.05</v>
      </c>
      <c r="P170" s="709">
        <f t="shared" si="9"/>
        <v>48.05</v>
      </c>
      <c r="Q170" s="792">
        <f t="shared" si="11"/>
        <v>864.9</v>
      </c>
      <c r="R170" s="710">
        <f t="shared" si="10"/>
        <v>864.9</v>
      </c>
      <c r="S170" s="713">
        <f t="shared" si="12"/>
        <v>864.9</v>
      </c>
      <c r="T170" s="852"/>
      <c r="U170" s="709"/>
      <c r="V170" s="709"/>
      <c r="W170" s="709"/>
      <c r="X170" s="853"/>
      <c r="Y170" s="668"/>
      <c r="Z170" s="651"/>
      <c r="AC170" s="217"/>
      <c r="AM170" s="217"/>
      <c r="AN170" s="217"/>
      <c r="AO170" s="217"/>
      <c r="AP170" s="217"/>
      <c r="AQ170" s="217"/>
      <c r="AR170" s="217"/>
      <c r="AS170" s="217"/>
      <c r="AT170" s="217"/>
      <c r="AU170" s="217"/>
      <c r="AV170" s="217"/>
      <c r="AW170" s="217"/>
      <c r="AX170" s="217"/>
      <c r="AY170" s="217"/>
      <c r="AZ170" s="217"/>
    </row>
    <row r="171" spans="1:52" ht="47.25">
      <c r="A171" s="847">
        <v>139</v>
      </c>
      <c r="B171" s="847" t="s">
        <v>820</v>
      </c>
      <c r="C171" s="709"/>
      <c r="D171" s="709"/>
      <c r="E171" s="709"/>
      <c r="F171" s="848"/>
      <c r="G171" s="709"/>
      <c r="H171" s="854">
        <v>995424</v>
      </c>
      <c r="I171" s="872" t="s">
        <v>749</v>
      </c>
      <c r="J171" s="850">
        <v>0.18</v>
      </c>
      <c r="K171" s="872" t="s">
        <v>749</v>
      </c>
      <c r="L171" s="926" t="s">
        <v>583</v>
      </c>
      <c r="M171" s="851" t="s">
        <v>631</v>
      </c>
      <c r="N171" s="713">
        <v>33</v>
      </c>
      <c r="O171" s="709">
        <v>660.04</v>
      </c>
      <c r="P171" s="709">
        <f t="shared" si="9"/>
        <v>660.04</v>
      </c>
      <c r="Q171" s="792">
        <f t="shared" si="11"/>
        <v>21781.32</v>
      </c>
      <c r="R171" s="710">
        <f t="shared" si="10"/>
        <v>21781.32</v>
      </c>
      <c r="S171" s="713">
        <f t="shared" si="12"/>
        <v>21781.32</v>
      </c>
      <c r="T171" s="852"/>
      <c r="U171" s="709"/>
      <c r="V171" s="709"/>
      <c r="W171" s="709"/>
      <c r="X171" s="853"/>
      <c r="Y171" s="668"/>
      <c r="Z171" s="651"/>
      <c r="AC171" s="217"/>
      <c r="AM171" s="217"/>
      <c r="AN171" s="217"/>
      <c r="AO171" s="217"/>
      <c r="AP171" s="217"/>
      <c r="AQ171" s="217"/>
      <c r="AR171" s="217"/>
      <c r="AS171" s="217"/>
      <c r="AT171" s="217"/>
      <c r="AU171" s="217"/>
      <c r="AV171" s="217"/>
      <c r="AW171" s="217"/>
      <c r="AX171" s="217"/>
      <c r="AY171" s="217"/>
      <c r="AZ171" s="217"/>
    </row>
    <row r="172" spans="1:52" ht="47.25">
      <c r="A172" s="847">
        <v>140</v>
      </c>
      <c r="B172" s="847" t="s">
        <v>821</v>
      </c>
      <c r="C172" s="709"/>
      <c r="D172" s="709"/>
      <c r="E172" s="709"/>
      <c r="F172" s="848"/>
      <c r="G172" s="709"/>
      <c r="H172" s="854">
        <v>995424</v>
      </c>
      <c r="I172" s="872" t="s">
        <v>749</v>
      </c>
      <c r="J172" s="850">
        <v>0.18</v>
      </c>
      <c r="K172" s="872" t="s">
        <v>749</v>
      </c>
      <c r="L172" s="926" t="s">
        <v>584</v>
      </c>
      <c r="M172" s="851" t="s">
        <v>640</v>
      </c>
      <c r="N172" s="713">
        <v>120</v>
      </c>
      <c r="O172" s="709">
        <v>1980.47</v>
      </c>
      <c r="P172" s="709">
        <f t="shared" si="9"/>
        <v>1980.47</v>
      </c>
      <c r="Q172" s="792">
        <f t="shared" si="11"/>
        <v>237656.4</v>
      </c>
      <c r="R172" s="710">
        <f t="shared" si="10"/>
        <v>237656.4</v>
      </c>
      <c r="S172" s="713">
        <f t="shared" si="12"/>
        <v>237656.4</v>
      </c>
      <c r="T172" s="852"/>
      <c r="U172" s="709"/>
      <c r="V172" s="709"/>
      <c r="W172" s="709"/>
      <c r="X172" s="853"/>
      <c r="Y172" s="668"/>
      <c r="Z172" s="651"/>
      <c r="AC172" s="217"/>
      <c r="AM172" s="217"/>
      <c r="AN172" s="217"/>
      <c r="AO172" s="217"/>
      <c r="AP172" s="217"/>
      <c r="AQ172" s="217"/>
      <c r="AR172" s="217"/>
      <c r="AS172" s="217"/>
      <c r="AT172" s="217"/>
      <c r="AU172" s="217"/>
      <c r="AV172" s="217"/>
      <c r="AW172" s="217"/>
      <c r="AX172" s="217"/>
      <c r="AY172" s="217"/>
      <c r="AZ172" s="217"/>
    </row>
    <row r="173" spans="1:52" ht="47.25">
      <c r="A173" s="847">
        <v>141</v>
      </c>
      <c r="B173" s="847" t="s">
        <v>822</v>
      </c>
      <c r="C173" s="709"/>
      <c r="D173" s="709"/>
      <c r="E173" s="709"/>
      <c r="F173" s="848"/>
      <c r="G173" s="709"/>
      <c r="H173" s="854">
        <v>995424</v>
      </c>
      <c r="I173" s="872" t="s">
        <v>749</v>
      </c>
      <c r="J173" s="850">
        <v>0.18</v>
      </c>
      <c r="K173" s="872" t="s">
        <v>749</v>
      </c>
      <c r="L173" s="926" t="s">
        <v>585</v>
      </c>
      <c r="M173" s="859" t="s">
        <v>640</v>
      </c>
      <c r="N173" s="713">
        <v>120</v>
      </c>
      <c r="O173" s="709">
        <v>1215.51</v>
      </c>
      <c r="P173" s="709">
        <f t="shared" si="9"/>
        <v>1215.51</v>
      </c>
      <c r="Q173" s="792">
        <f t="shared" si="11"/>
        <v>145861.20000000001</v>
      </c>
      <c r="R173" s="710">
        <f t="shared" si="10"/>
        <v>145861.20000000001</v>
      </c>
      <c r="S173" s="713">
        <f t="shared" si="12"/>
        <v>145861.20000000001</v>
      </c>
      <c r="T173" s="852"/>
      <c r="U173" s="709"/>
      <c r="V173" s="709"/>
      <c r="W173" s="709"/>
      <c r="X173" s="853"/>
      <c r="Y173" s="668"/>
      <c r="Z173" s="651"/>
      <c r="AC173" s="217"/>
      <c r="AM173" s="217"/>
      <c r="AN173" s="217"/>
      <c r="AO173" s="217"/>
      <c r="AP173" s="217"/>
      <c r="AQ173" s="217"/>
      <c r="AR173" s="217"/>
      <c r="AS173" s="217"/>
      <c r="AT173" s="217"/>
      <c r="AU173" s="217"/>
      <c r="AV173" s="217"/>
      <c r="AW173" s="217"/>
      <c r="AX173" s="217"/>
      <c r="AY173" s="217"/>
      <c r="AZ173" s="217"/>
    </row>
    <row r="174" spans="1:52" ht="63">
      <c r="A174" s="847">
        <v>142</v>
      </c>
      <c r="B174" s="847" t="s">
        <v>823</v>
      </c>
      <c r="C174" s="709"/>
      <c r="D174" s="709"/>
      <c r="E174" s="709"/>
      <c r="F174" s="848"/>
      <c r="G174" s="709"/>
      <c r="H174" s="854">
        <v>995424</v>
      </c>
      <c r="I174" s="872" t="s">
        <v>749</v>
      </c>
      <c r="J174" s="850">
        <v>0.18</v>
      </c>
      <c r="K174" s="872" t="s">
        <v>749</v>
      </c>
      <c r="L174" s="926" t="s">
        <v>586</v>
      </c>
      <c r="M174" s="859" t="s">
        <v>639</v>
      </c>
      <c r="N174" s="713">
        <v>18</v>
      </c>
      <c r="O174" s="709">
        <v>2738.34</v>
      </c>
      <c r="P174" s="709">
        <f t="shared" si="9"/>
        <v>2738.34</v>
      </c>
      <c r="Q174" s="792">
        <f t="shared" si="11"/>
        <v>49290.12</v>
      </c>
      <c r="R174" s="710">
        <f t="shared" si="10"/>
        <v>49290.12</v>
      </c>
      <c r="S174" s="713">
        <f t="shared" si="12"/>
        <v>49290.12</v>
      </c>
      <c r="T174" s="852"/>
      <c r="U174" s="709"/>
      <c r="V174" s="709"/>
      <c r="W174" s="709"/>
      <c r="X174" s="853"/>
      <c r="Y174" s="668"/>
      <c r="Z174" s="651"/>
      <c r="AC174" s="217"/>
      <c r="AM174" s="217"/>
      <c r="AN174" s="217"/>
      <c r="AO174" s="217"/>
      <c r="AP174" s="217"/>
      <c r="AQ174" s="217"/>
      <c r="AR174" s="217"/>
      <c r="AS174" s="217"/>
      <c r="AT174" s="217"/>
      <c r="AU174" s="217"/>
      <c r="AV174" s="217"/>
      <c r="AW174" s="217"/>
      <c r="AX174" s="217"/>
      <c r="AY174" s="217"/>
      <c r="AZ174" s="217"/>
    </row>
    <row r="175" spans="1:52" ht="47.25">
      <c r="A175" s="847">
        <v>143</v>
      </c>
      <c r="B175" s="847">
        <v>19.600000000000001</v>
      </c>
      <c r="C175" s="709"/>
      <c r="D175" s="709"/>
      <c r="E175" s="709"/>
      <c r="F175" s="848"/>
      <c r="G175" s="709"/>
      <c r="H175" s="854">
        <v>995424</v>
      </c>
      <c r="I175" s="872" t="s">
        <v>749</v>
      </c>
      <c r="J175" s="850">
        <v>0.18</v>
      </c>
      <c r="K175" s="872" t="s">
        <v>749</v>
      </c>
      <c r="L175" s="926" t="s">
        <v>587</v>
      </c>
      <c r="M175" s="851" t="s">
        <v>641</v>
      </c>
      <c r="N175" s="713">
        <v>50</v>
      </c>
      <c r="O175" s="709">
        <v>1006.75</v>
      </c>
      <c r="P175" s="709">
        <f t="shared" si="9"/>
        <v>1006.75</v>
      </c>
      <c r="Q175" s="792">
        <f t="shared" si="11"/>
        <v>50337.5</v>
      </c>
      <c r="R175" s="710">
        <f t="shared" si="10"/>
        <v>50337.5</v>
      </c>
      <c r="S175" s="713">
        <f t="shared" si="12"/>
        <v>50337.5</v>
      </c>
      <c r="T175" s="852"/>
      <c r="U175" s="709"/>
      <c r="V175" s="709"/>
      <c r="W175" s="709"/>
      <c r="X175" s="853"/>
      <c r="Y175" s="668"/>
      <c r="Z175" s="651"/>
      <c r="AC175" s="217"/>
      <c r="AM175" s="217"/>
      <c r="AN175" s="217"/>
      <c r="AO175" s="217"/>
      <c r="AP175" s="217"/>
      <c r="AQ175" s="217"/>
      <c r="AR175" s="217"/>
      <c r="AS175" s="217"/>
      <c r="AT175" s="217"/>
      <c r="AU175" s="217"/>
      <c r="AV175" s="217"/>
      <c r="AW175" s="217"/>
      <c r="AX175" s="217"/>
      <c r="AY175" s="217"/>
      <c r="AZ175" s="217"/>
    </row>
    <row r="176" spans="1:52" ht="110.25">
      <c r="A176" s="847">
        <v>144</v>
      </c>
      <c r="B176" s="847" t="s">
        <v>824</v>
      </c>
      <c r="C176" s="709"/>
      <c r="D176" s="709"/>
      <c r="E176" s="709"/>
      <c r="F176" s="848"/>
      <c r="G176" s="709"/>
      <c r="H176" s="854">
        <v>995424</v>
      </c>
      <c r="I176" s="872" t="s">
        <v>749</v>
      </c>
      <c r="J176" s="850">
        <v>0.18</v>
      </c>
      <c r="K176" s="872" t="s">
        <v>749</v>
      </c>
      <c r="L176" s="926" t="s">
        <v>588</v>
      </c>
      <c r="M176" s="859" t="s">
        <v>639</v>
      </c>
      <c r="N176" s="713">
        <v>10</v>
      </c>
      <c r="O176" s="709">
        <v>13043.64</v>
      </c>
      <c r="P176" s="709">
        <f t="shared" si="9"/>
        <v>13043.64</v>
      </c>
      <c r="Q176" s="792">
        <f t="shared" si="11"/>
        <v>130436.4</v>
      </c>
      <c r="R176" s="710">
        <f t="shared" si="10"/>
        <v>130436.4</v>
      </c>
      <c r="S176" s="713">
        <f t="shared" si="12"/>
        <v>130436.4</v>
      </c>
      <c r="T176" s="852"/>
      <c r="U176" s="709"/>
      <c r="V176" s="709"/>
      <c r="W176" s="709"/>
      <c r="X176" s="853"/>
      <c r="Y176" s="668"/>
      <c r="Z176" s="651"/>
      <c r="AC176" s="217"/>
      <c r="AM176" s="217"/>
      <c r="AN176" s="217"/>
      <c r="AO176" s="217"/>
      <c r="AP176" s="217"/>
      <c r="AQ176" s="217"/>
      <c r="AR176" s="217"/>
      <c r="AS176" s="217"/>
      <c r="AT176" s="217"/>
      <c r="AU176" s="217"/>
      <c r="AV176" s="217"/>
      <c r="AW176" s="217"/>
      <c r="AX176" s="217"/>
      <c r="AY176" s="217"/>
      <c r="AZ176" s="217"/>
    </row>
    <row r="177" spans="1:52" ht="47.25">
      <c r="A177" s="847">
        <v>145</v>
      </c>
      <c r="B177" s="847">
        <v>19.8</v>
      </c>
      <c r="C177" s="709"/>
      <c r="D177" s="709"/>
      <c r="E177" s="709"/>
      <c r="F177" s="848"/>
      <c r="G177" s="709"/>
      <c r="H177" s="854">
        <v>995424</v>
      </c>
      <c r="I177" s="872" t="s">
        <v>749</v>
      </c>
      <c r="J177" s="850">
        <v>0.18</v>
      </c>
      <c r="K177" s="872" t="s">
        <v>749</v>
      </c>
      <c r="L177" s="926" t="s">
        <v>589</v>
      </c>
      <c r="M177" s="859" t="s">
        <v>636</v>
      </c>
      <c r="N177" s="713">
        <v>16</v>
      </c>
      <c r="O177" s="709">
        <v>9070.81</v>
      </c>
      <c r="P177" s="709">
        <f t="shared" si="9"/>
        <v>9070.81</v>
      </c>
      <c r="Q177" s="792">
        <f t="shared" si="11"/>
        <v>145132.96</v>
      </c>
      <c r="R177" s="710">
        <f t="shared" si="10"/>
        <v>145132.96</v>
      </c>
      <c r="S177" s="713">
        <f t="shared" si="12"/>
        <v>145132.96</v>
      </c>
      <c r="T177" s="852"/>
      <c r="U177" s="709"/>
      <c r="V177" s="709"/>
      <c r="W177" s="709"/>
      <c r="X177" s="853"/>
      <c r="Y177" s="668"/>
      <c r="Z177" s="651"/>
      <c r="AC177" s="217"/>
      <c r="AM177" s="217"/>
      <c r="AN177" s="217"/>
      <c r="AO177" s="217"/>
      <c r="AP177" s="217"/>
      <c r="AQ177" s="217"/>
      <c r="AR177" s="217"/>
      <c r="AS177" s="217"/>
      <c r="AT177" s="217"/>
      <c r="AU177" s="217"/>
      <c r="AV177" s="217"/>
      <c r="AW177" s="217"/>
      <c r="AX177" s="217"/>
      <c r="AY177" s="217"/>
      <c r="AZ177" s="217"/>
    </row>
    <row r="178" spans="1:52" ht="31.5">
      <c r="A178" s="847">
        <v>146</v>
      </c>
      <c r="B178" s="847" t="s">
        <v>825</v>
      </c>
      <c r="C178" s="709"/>
      <c r="D178" s="709"/>
      <c r="E178" s="709"/>
      <c r="F178" s="848"/>
      <c r="G178" s="709"/>
      <c r="H178" s="854">
        <v>995424</v>
      </c>
      <c r="I178" s="872" t="s">
        <v>749</v>
      </c>
      <c r="J178" s="850">
        <v>0.18</v>
      </c>
      <c r="K178" s="872" t="s">
        <v>749</v>
      </c>
      <c r="L178" s="926" t="s">
        <v>590</v>
      </c>
      <c r="M178" s="859" t="s">
        <v>639</v>
      </c>
      <c r="N178" s="713">
        <v>8</v>
      </c>
      <c r="O178" s="709">
        <v>3592.63</v>
      </c>
      <c r="P178" s="709">
        <f t="shared" si="9"/>
        <v>3592.63</v>
      </c>
      <c r="Q178" s="792">
        <f t="shared" si="11"/>
        <v>28741.040000000001</v>
      </c>
      <c r="R178" s="710">
        <f t="shared" si="10"/>
        <v>28741.040000000001</v>
      </c>
      <c r="S178" s="713">
        <f t="shared" si="12"/>
        <v>28741.040000000001</v>
      </c>
      <c r="T178" s="852"/>
      <c r="U178" s="709"/>
      <c r="V178" s="709"/>
      <c r="W178" s="709"/>
      <c r="X178" s="853"/>
      <c r="Y178" s="668"/>
      <c r="Z178" s="651"/>
      <c r="AC178" s="217"/>
      <c r="AM178" s="217"/>
      <c r="AN178" s="217"/>
      <c r="AO178" s="217"/>
      <c r="AP178" s="217"/>
      <c r="AQ178" s="217"/>
      <c r="AR178" s="217"/>
      <c r="AS178" s="217"/>
      <c r="AT178" s="217"/>
      <c r="AU178" s="217"/>
      <c r="AV178" s="217"/>
      <c r="AW178" s="217"/>
      <c r="AX178" s="217"/>
      <c r="AY178" s="217"/>
      <c r="AZ178" s="217"/>
    </row>
    <row r="179" spans="1:52" ht="78.75">
      <c r="A179" s="847">
        <v>147</v>
      </c>
      <c r="B179" s="847">
        <v>19.21</v>
      </c>
      <c r="C179" s="709"/>
      <c r="D179" s="709"/>
      <c r="E179" s="709"/>
      <c r="F179" s="848"/>
      <c r="G179" s="709"/>
      <c r="H179" s="854">
        <v>995424</v>
      </c>
      <c r="I179" s="872" t="s">
        <v>749</v>
      </c>
      <c r="J179" s="850">
        <v>0.18</v>
      </c>
      <c r="K179" s="872" t="s">
        <v>749</v>
      </c>
      <c r="L179" s="926" t="s">
        <v>591</v>
      </c>
      <c r="M179" s="859" t="s">
        <v>639</v>
      </c>
      <c r="N179" s="713">
        <v>14</v>
      </c>
      <c r="O179" s="709">
        <v>877.12</v>
      </c>
      <c r="P179" s="709">
        <f t="shared" si="9"/>
        <v>877.12</v>
      </c>
      <c r="Q179" s="792">
        <f t="shared" si="11"/>
        <v>12279.68</v>
      </c>
      <c r="R179" s="710">
        <f t="shared" si="10"/>
        <v>12279.68</v>
      </c>
      <c r="S179" s="713">
        <f t="shared" si="12"/>
        <v>12279.68</v>
      </c>
      <c r="T179" s="852"/>
      <c r="U179" s="709"/>
      <c r="V179" s="709"/>
      <c r="W179" s="709"/>
      <c r="X179" s="853"/>
      <c r="Y179" s="668"/>
      <c r="Z179" s="651"/>
      <c r="AC179" s="217"/>
      <c r="AM179" s="217"/>
      <c r="AN179" s="217"/>
      <c r="AO179" s="217"/>
      <c r="AP179" s="217"/>
      <c r="AQ179" s="217"/>
      <c r="AR179" s="217"/>
      <c r="AS179" s="217"/>
      <c r="AT179" s="217"/>
      <c r="AU179" s="217"/>
      <c r="AV179" s="217"/>
      <c r="AW179" s="217"/>
      <c r="AX179" s="217"/>
      <c r="AY179" s="217"/>
      <c r="AZ179" s="217"/>
    </row>
    <row r="180" spans="1:52" ht="47.25">
      <c r="A180" s="847">
        <v>148</v>
      </c>
      <c r="B180" s="847" t="s">
        <v>826</v>
      </c>
      <c r="C180" s="709"/>
      <c r="D180" s="709"/>
      <c r="E180" s="709"/>
      <c r="F180" s="848"/>
      <c r="G180" s="709"/>
      <c r="H180" s="854">
        <v>995424</v>
      </c>
      <c r="I180" s="872" t="s">
        <v>749</v>
      </c>
      <c r="J180" s="850">
        <v>0.18</v>
      </c>
      <c r="K180" s="872" t="s">
        <v>749</v>
      </c>
      <c r="L180" s="926" t="s">
        <v>592</v>
      </c>
      <c r="M180" s="859" t="s">
        <v>639</v>
      </c>
      <c r="N180" s="713">
        <v>5</v>
      </c>
      <c r="O180" s="709">
        <v>31282.53</v>
      </c>
      <c r="P180" s="709">
        <f t="shared" si="9"/>
        <v>31282.53</v>
      </c>
      <c r="Q180" s="792">
        <f t="shared" si="11"/>
        <v>156412.65</v>
      </c>
      <c r="R180" s="710">
        <f t="shared" si="10"/>
        <v>156412.65</v>
      </c>
      <c r="S180" s="713">
        <f t="shared" si="12"/>
        <v>156412.65</v>
      </c>
      <c r="T180" s="852"/>
      <c r="U180" s="709"/>
      <c r="V180" s="709"/>
      <c r="W180" s="709"/>
      <c r="X180" s="853"/>
      <c r="Y180" s="668"/>
      <c r="Z180" s="651"/>
      <c r="AC180" s="217"/>
      <c r="AM180" s="217"/>
      <c r="AN180" s="217"/>
      <c r="AO180" s="217"/>
      <c r="AP180" s="217"/>
      <c r="AQ180" s="217"/>
      <c r="AR180" s="217"/>
      <c r="AS180" s="217"/>
      <c r="AT180" s="217"/>
      <c r="AU180" s="217"/>
      <c r="AV180" s="217"/>
      <c r="AW180" s="217"/>
      <c r="AX180" s="217"/>
      <c r="AY180" s="217"/>
      <c r="AZ180" s="217"/>
    </row>
    <row r="181" spans="1:52" ht="94.5">
      <c r="A181" s="847">
        <v>149</v>
      </c>
      <c r="B181" s="847">
        <v>22.5</v>
      </c>
      <c r="C181" s="709"/>
      <c r="D181" s="709"/>
      <c r="E181" s="709"/>
      <c r="F181" s="848"/>
      <c r="G181" s="709"/>
      <c r="H181" s="854">
        <v>995453</v>
      </c>
      <c r="I181" s="872" t="s">
        <v>749</v>
      </c>
      <c r="J181" s="850">
        <v>0.18</v>
      </c>
      <c r="K181" s="872" t="s">
        <v>749</v>
      </c>
      <c r="L181" s="926" t="s">
        <v>593</v>
      </c>
      <c r="M181" s="859" t="s">
        <v>632</v>
      </c>
      <c r="N181" s="713">
        <v>274.3</v>
      </c>
      <c r="O181" s="709">
        <v>576.55999999999995</v>
      </c>
      <c r="P181" s="709">
        <f t="shared" si="9"/>
        <v>576.55999999999995</v>
      </c>
      <c r="Q181" s="792">
        <f t="shared" si="11"/>
        <v>158150.41</v>
      </c>
      <c r="R181" s="710">
        <f t="shared" si="10"/>
        <v>158150.408</v>
      </c>
      <c r="S181" s="713">
        <f t="shared" si="12"/>
        <v>158150.408</v>
      </c>
      <c r="T181" s="852"/>
      <c r="U181" s="709"/>
      <c r="V181" s="709"/>
      <c r="W181" s="709"/>
      <c r="X181" s="853"/>
      <c r="Y181" s="668"/>
      <c r="Z181" s="651"/>
      <c r="AC181" s="217"/>
      <c r="AM181" s="217"/>
      <c r="AN181" s="217"/>
      <c r="AO181" s="217"/>
      <c r="AP181" s="217"/>
      <c r="AQ181" s="217"/>
      <c r="AR181" s="217"/>
      <c r="AS181" s="217"/>
      <c r="AT181" s="217"/>
      <c r="AU181" s="217"/>
      <c r="AV181" s="217"/>
      <c r="AW181" s="217"/>
      <c r="AX181" s="217"/>
      <c r="AY181" s="217"/>
      <c r="AZ181" s="217"/>
    </row>
    <row r="182" spans="1:52" ht="31.5">
      <c r="A182" s="847">
        <v>150</v>
      </c>
      <c r="B182" s="847" t="s">
        <v>827</v>
      </c>
      <c r="C182" s="709"/>
      <c r="D182" s="709"/>
      <c r="E182" s="709"/>
      <c r="F182" s="848"/>
      <c r="G182" s="709"/>
      <c r="H182" s="854">
        <v>995453</v>
      </c>
      <c r="I182" s="872" t="s">
        <v>749</v>
      </c>
      <c r="J182" s="850">
        <v>0.18</v>
      </c>
      <c r="K182" s="872" t="s">
        <v>749</v>
      </c>
      <c r="L182" s="926" t="s">
        <v>594</v>
      </c>
      <c r="M182" s="859" t="s">
        <v>633</v>
      </c>
      <c r="N182" s="713">
        <v>66.28</v>
      </c>
      <c r="O182" s="709">
        <v>8382.5300000000007</v>
      </c>
      <c r="P182" s="709">
        <f t="shared" si="9"/>
        <v>8382.5300000000007</v>
      </c>
      <c r="Q182" s="792">
        <f t="shared" si="11"/>
        <v>555594.09</v>
      </c>
      <c r="R182" s="710">
        <f t="shared" si="10"/>
        <v>555594.08840000001</v>
      </c>
      <c r="S182" s="713">
        <f t="shared" si="12"/>
        <v>555594.08840000001</v>
      </c>
      <c r="T182" s="852"/>
      <c r="U182" s="709"/>
      <c r="V182" s="709"/>
      <c r="W182" s="709"/>
      <c r="X182" s="853"/>
      <c r="Y182" s="668"/>
      <c r="Z182" s="651"/>
      <c r="AC182" s="217"/>
      <c r="AM182" s="217"/>
      <c r="AN182" s="217"/>
      <c r="AO182" s="217"/>
      <c r="AP182" s="217"/>
      <c r="AQ182" s="217"/>
      <c r="AR182" s="217"/>
      <c r="AS182" s="217"/>
      <c r="AT182" s="217"/>
      <c r="AU182" s="217"/>
      <c r="AV182" s="217"/>
      <c r="AW182" s="217"/>
      <c r="AX182" s="217"/>
      <c r="AY182" s="217"/>
      <c r="AZ182" s="217"/>
    </row>
    <row r="183" spans="1:52" ht="141.75">
      <c r="A183" s="847">
        <v>151</v>
      </c>
      <c r="B183" s="847" t="s">
        <v>828</v>
      </c>
      <c r="C183" s="709"/>
      <c r="D183" s="709"/>
      <c r="E183" s="709"/>
      <c r="F183" s="848"/>
      <c r="G183" s="709"/>
      <c r="H183" s="854">
        <v>995453</v>
      </c>
      <c r="I183" s="872" t="s">
        <v>749</v>
      </c>
      <c r="J183" s="850">
        <v>0.18</v>
      </c>
      <c r="K183" s="872" t="s">
        <v>749</v>
      </c>
      <c r="L183" s="926" t="s">
        <v>595</v>
      </c>
      <c r="M183" s="859" t="s">
        <v>632</v>
      </c>
      <c r="N183" s="713">
        <v>1359.05</v>
      </c>
      <c r="O183" s="709">
        <v>347.66</v>
      </c>
      <c r="P183" s="709">
        <f t="shared" si="9"/>
        <v>347.66</v>
      </c>
      <c r="Q183" s="792">
        <f t="shared" si="11"/>
        <v>472487.32</v>
      </c>
      <c r="R183" s="710">
        <f t="shared" si="10"/>
        <v>472487.32300000003</v>
      </c>
      <c r="S183" s="713">
        <f t="shared" si="12"/>
        <v>472487.32300000003</v>
      </c>
      <c r="T183" s="852"/>
      <c r="U183" s="709"/>
      <c r="V183" s="709"/>
      <c r="W183" s="709"/>
      <c r="X183" s="853"/>
      <c r="Y183" s="668"/>
      <c r="Z183" s="651"/>
      <c r="AC183" s="217"/>
      <c r="AM183" s="217"/>
      <c r="AN183" s="217"/>
      <c r="AO183" s="217"/>
      <c r="AP183" s="217"/>
      <c r="AQ183" s="217"/>
      <c r="AR183" s="217"/>
      <c r="AS183" s="217"/>
      <c r="AT183" s="217"/>
      <c r="AU183" s="217"/>
      <c r="AV183" s="217"/>
      <c r="AW183" s="217"/>
      <c r="AX183" s="217"/>
      <c r="AY183" s="217"/>
      <c r="AZ183" s="217"/>
    </row>
    <row r="184" spans="1:52" ht="78.75">
      <c r="A184" s="847">
        <v>152</v>
      </c>
      <c r="B184" s="861">
        <v>25.1</v>
      </c>
      <c r="C184" s="709"/>
      <c r="D184" s="709"/>
      <c r="E184" s="709"/>
      <c r="F184" s="848"/>
      <c r="G184" s="709"/>
      <c r="H184" s="854">
        <v>998736</v>
      </c>
      <c r="I184" s="872" t="s">
        <v>749</v>
      </c>
      <c r="J184" s="850">
        <v>0.18</v>
      </c>
      <c r="K184" s="872" t="s">
        <v>749</v>
      </c>
      <c r="L184" s="926" t="s">
        <v>596</v>
      </c>
      <c r="M184" s="859" t="s">
        <v>643</v>
      </c>
      <c r="N184" s="713">
        <v>99.29</v>
      </c>
      <c r="O184" s="709">
        <v>413.45</v>
      </c>
      <c r="P184" s="709">
        <f t="shared" si="9"/>
        <v>413.45</v>
      </c>
      <c r="Q184" s="792">
        <f t="shared" si="11"/>
        <v>41051.449999999997</v>
      </c>
      <c r="R184" s="710">
        <f t="shared" si="10"/>
        <v>41051.450499999999</v>
      </c>
      <c r="S184" s="713">
        <f t="shared" si="12"/>
        <v>41051.450499999999</v>
      </c>
      <c r="T184" s="852"/>
      <c r="U184" s="709"/>
      <c r="V184" s="709"/>
      <c r="W184" s="709"/>
      <c r="X184" s="853"/>
      <c r="Y184" s="668"/>
      <c r="Z184" s="651"/>
      <c r="AC184" s="217"/>
      <c r="AM184" s="217"/>
      <c r="AN184" s="217"/>
      <c r="AO184" s="217"/>
      <c r="AP184" s="217"/>
      <c r="AQ184" s="217"/>
      <c r="AR184" s="217"/>
      <c r="AS184" s="217"/>
      <c r="AT184" s="217"/>
      <c r="AU184" s="217"/>
      <c r="AV184" s="217"/>
      <c r="AW184" s="217"/>
      <c r="AX184" s="217"/>
      <c r="AY184" s="217"/>
      <c r="AZ184" s="217"/>
    </row>
    <row r="185" spans="1:52" ht="157.5">
      <c r="A185" s="847">
        <v>153</v>
      </c>
      <c r="B185" s="856" t="s">
        <v>829</v>
      </c>
      <c r="C185" s="709"/>
      <c r="D185" s="709"/>
      <c r="E185" s="709"/>
      <c r="F185" s="848"/>
      <c r="G185" s="709"/>
      <c r="H185" s="854">
        <v>995421</v>
      </c>
      <c r="I185" s="872" t="s">
        <v>749</v>
      </c>
      <c r="J185" s="850">
        <v>0.18</v>
      </c>
      <c r="K185" s="872" t="s">
        <v>749</v>
      </c>
      <c r="L185" s="926" t="s">
        <v>597</v>
      </c>
      <c r="M185" s="859" t="s">
        <v>636</v>
      </c>
      <c r="N185" s="713">
        <v>203</v>
      </c>
      <c r="O185" s="709">
        <v>952.01</v>
      </c>
      <c r="P185" s="709">
        <f t="shared" si="9"/>
        <v>952.01</v>
      </c>
      <c r="Q185" s="792">
        <f t="shared" si="11"/>
        <v>193258.03</v>
      </c>
      <c r="R185" s="710">
        <f t="shared" si="10"/>
        <v>193258.03</v>
      </c>
      <c r="S185" s="713">
        <f t="shared" si="12"/>
        <v>193258.03</v>
      </c>
      <c r="T185" s="852"/>
      <c r="U185" s="709"/>
      <c r="V185" s="709"/>
      <c r="W185" s="709"/>
      <c r="X185" s="853"/>
      <c r="Y185" s="668"/>
      <c r="Z185" s="651"/>
      <c r="AC185" s="217"/>
      <c r="AM185" s="217"/>
      <c r="AN185" s="217"/>
      <c r="AO185" s="217"/>
      <c r="AP185" s="217"/>
      <c r="AQ185" s="217"/>
      <c r="AR185" s="217"/>
      <c r="AS185" s="217"/>
      <c r="AT185" s="217"/>
      <c r="AU185" s="217"/>
      <c r="AV185" s="217"/>
      <c r="AW185" s="217"/>
      <c r="AX185" s="217"/>
      <c r="AY185" s="217"/>
      <c r="AZ185" s="217"/>
    </row>
    <row r="186" spans="1:52" ht="15.75">
      <c r="A186" s="847">
        <v>154</v>
      </c>
      <c r="B186" s="856" t="s">
        <v>830</v>
      </c>
      <c r="C186" s="709"/>
      <c r="D186" s="709"/>
      <c r="E186" s="709"/>
      <c r="F186" s="848"/>
      <c r="G186" s="709"/>
      <c r="H186" s="855">
        <v>995421</v>
      </c>
      <c r="I186" s="872" t="s">
        <v>749</v>
      </c>
      <c r="J186" s="850">
        <v>0.18</v>
      </c>
      <c r="K186" s="872" t="s">
        <v>749</v>
      </c>
      <c r="L186" s="926" t="s">
        <v>598</v>
      </c>
      <c r="M186" s="859" t="s">
        <v>636</v>
      </c>
      <c r="N186" s="713">
        <v>451.6</v>
      </c>
      <c r="O186" s="709">
        <v>1086.3800000000001</v>
      </c>
      <c r="P186" s="709">
        <f t="shared" si="9"/>
        <v>1086.3800000000001</v>
      </c>
      <c r="Q186" s="792">
        <f t="shared" si="11"/>
        <v>490609.21</v>
      </c>
      <c r="R186" s="710">
        <f t="shared" si="10"/>
        <v>490609.2080000001</v>
      </c>
      <c r="S186" s="713">
        <f t="shared" si="12"/>
        <v>490609.2080000001</v>
      </c>
      <c r="T186" s="852"/>
      <c r="U186" s="709"/>
      <c r="V186" s="709"/>
      <c r="W186" s="709"/>
      <c r="X186" s="853"/>
      <c r="Y186" s="668"/>
      <c r="Z186" s="651"/>
      <c r="AC186" s="217"/>
      <c r="AM186" s="217"/>
      <c r="AN186" s="217"/>
      <c r="AO186" s="217"/>
      <c r="AP186" s="217"/>
      <c r="AQ186" s="217"/>
      <c r="AR186" s="217"/>
      <c r="AS186" s="217"/>
      <c r="AT186" s="217"/>
      <c r="AU186" s="217"/>
      <c r="AV186" s="217"/>
      <c r="AW186" s="217"/>
      <c r="AX186" s="217"/>
      <c r="AY186" s="217"/>
      <c r="AZ186" s="217"/>
    </row>
    <row r="187" spans="1:52" ht="126">
      <c r="A187" s="847">
        <v>155</v>
      </c>
      <c r="B187" s="856" t="s">
        <v>831</v>
      </c>
      <c r="C187" s="709"/>
      <c r="D187" s="709"/>
      <c r="E187" s="709"/>
      <c r="F187" s="848"/>
      <c r="G187" s="709"/>
      <c r="H187" s="855">
        <v>995476</v>
      </c>
      <c r="I187" s="872" t="s">
        <v>749</v>
      </c>
      <c r="J187" s="850">
        <v>0.18</v>
      </c>
      <c r="K187" s="872" t="s">
        <v>749</v>
      </c>
      <c r="L187" s="926" t="s">
        <v>599</v>
      </c>
      <c r="M187" s="851" t="s">
        <v>632</v>
      </c>
      <c r="N187" s="713">
        <v>182.84</v>
      </c>
      <c r="O187" s="709">
        <v>4412.95</v>
      </c>
      <c r="P187" s="709">
        <f t="shared" si="9"/>
        <v>4412.95</v>
      </c>
      <c r="Q187" s="792">
        <f t="shared" si="11"/>
        <v>806863.78</v>
      </c>
      <c r="R187" s="710">
        <f t="shared" si="10"/>
        <v>806863.77799999993</v>
      </c>
      <c r="S187" s="713">
        <f t="shared" si="12"/>
        <v>806863.77799999993</v>
      </c>
      <c r="T187" s="852"/>
      <c r="U187" s="709"/>
      <c r="V187" s="709"/>
      <c r="W187" s="709"/>
      <c r="X187" s="853"/>
      <c r="Y187" s="668"/>
      <c r="Z187" s="651"/>
      <c r="AC187" s="217"/>
      <c r="AM187" s="217"/>
      <c r="AN187" s="217"/>
      <c r="AO187" s="217"/>
      <c r="AP187" s="217"/>
      <c r="AQ187" s="217"/>
      <c r="AR187" s="217"/>
      <c r="AS187" s="217"/>
      <c r="AT187" s="217"/>
      <c r="AU187" s="217"/>
      <c r="AV187" s="217"/>
      <c r="AW187" s="217"/>
      <c r="AX187" s="217"/>
      <c r="AY187" s="217"/>
      <c r="AZ187" s="217"/>
    </row>
    <row r="188" spans="1:52" ht="15.75">
      <c r="A188" s="847">
        <v>156</v>
      </c>
      <c r="B188" s="856" t="s">
        <v>832</v>
      </c>
      <c r="C188" s="709"/>
      <c r="D188" s="709"/>
      <c r="E188" s="709"/>
      <c r="F188" s="848"/>
      <c r="G188" s="709"/>
      <c r="H188" s="854"/>
      <c r="I188" s="872" t="s">
        <v>749</v>
      </c>
      <c r="J188" s="850">
        <v>0.18</v>
      </c>
      <c r="K188" s="872" t="s">
        <v>749</v>
      </c>
      <c r="L188" s="926" t="s">
        <v>600</v>
      </c>
      <c r="M188" s="851" t="s">
        <v>632</v>
      </c>
      <c r="N188" s="713">
        <v>61.23</v>
      </c>
      <c r="O188" s="709">
        <v>5084.88</v>
      </c>
      <c r="P188" s="709">
        <f t="shared" si="9"/>
        <v>5084.88</v>
      </c>
      <c r="Q188" s="792">
        <f t="shared" si="11"/>
        <v>311347.20000000001</v>
      </c>
      <c r="R188" s="710">
        <f t="shared" si="10"/>
        <v>311347.20240000001</v>
      </c>
      <c r="S188" s="713">
        <f t="shared" si="12"/>
        <v>311347.20240000001</v>
      </c>
      <c r="T188" s="852"/>
      <c r="U188" s="709"/>
      <c r="V188" s="709"/>
      <c r="W188" s="709"/>
      <c r="X188" s="853"/>
      <c r="Y188" s="668"/>
      <c r="Z188" s="651"/>
      <c r="AC188" s="217"/>
      <c r="AM188" s="217"/>
      <c r="AN188" s="217"/>
      <c r="AO188" s="217"/>
      <c r="AP188" s="217"/>
      <c r="AQ188" s="217"/>
      <c r="AR188" s="217"/>
      <c r="AS188" s="217"/>
      <c r="AT188" s="217"/>
      <c r="AU188" s="217"/>
      <c r="AV188" s="217"/>
      <c r="AW188" s="217"/>
      <c r="AX188" s="217"/>
      <c r="AY188" s="217"/>
      <c r="AZ188" s="217"/>
    </row>
    <row r="189" spans="1:52" ht="141.75">
      <c r="A189" s="847">
        <v>157</v>
      </c>
      <c r="B189" s="856" t="s">
        <v>833</v>
      </c>
      <c r="C189" s="709"/>
      <c r="D189" s="709"/>
      <c r="E189" s="709"/>
      <c r="F189" s="848"/>
      <c r="G189" s="709"/>
      <c r="H189" s="855">
        <v>995428</v>
      </c>
      <c r="I189" s="872" t="s">
        <v>749</v>
      </c>
      <c r="J189" s="850">
        <v>0.18</v>
      </c>
      <c r="K189" s="872" t="s">
        <v>749</v>
      </c>
      <c r="L189" s="926" t="s">
        <v>601</v>
      </c>
      <c r="M189" s="851" t="s">
        <v>632</v>
      </c>
      <c r="N189" s="713">
        <v>370.77</v>
      </c>
      <c r="O189" s="709">
        <v>3029.19</v>
      </c>
      <c r="P189" s="709">
        <f t="shared" si="9"/>
        <v>3029.19</v>
      </c>
      <c r="Q189" s="792">
        <f t="shared" si="11"/>
        <v>1123132.78</v>
      </c>
      <c r="R189" s="710">
        <f t="shared" si="10"/>
        <v>1123132.7763</v>
      </c>
      <c r="S189" s="713">
        <f t="shared" si="12"/>
        <v>1123132.7763</v>
      </c>
      <c r="T189" s="852"/>
      <c r="U189" s="709"/>
      <c r="V189" s="709"/>
      <c r="W189" s="709"/>
      <c r="X189" s="853"/>
      <c r="Z189" s="651"/>
      <c r="AC189" s="217"/>
      <c r="AM189" s="217"/>
      <c r="AN189" s="217"/>
      <c r="AO189" s="217"/>
      <c r="AP189" s="217"/>
      <c r="AQ189" s="217"/>
      <c r="AR189" s="217"/>
      <c r="AS189" s="217"/>
      <c r="AT189" s="217"/>
      <c r="AU189" s="217"/>
      <c r="AV189" s="217"/>
      <c r="AW189" s="217"/>
      <c r="AX189" s="217"/>
      <c r="AY189" s="217"/>
      <c r="AZ189" s="217"/>
    </row>
    <row r="190" spans="1:52" ht="126">
      <c r="A190" s="847">
        <v>158</v>
      </c>
      <c r="B190" s="856" t="s">
        <v>834</v>
      </c>
      <c r="C190" s="709"/>
      <c r="D190" s="709"/>
      <c r="E190" s="709"/>
      <c r="F190" s="848"/>
      <c r="G190" s="709"/>
      <c r="H190" s="855">
        <v>995428</v>
      </c>
      <c r="I190" s="872" t="s">
        <v>749</v>
      </c>
      <c r="J190" s="850">
        <v>0.18</v>
      </c>
      <c r="K190" s="872" t="s">
        <v>749</v>
      </c>
      <c r="L190" s="926" t="s">
        <v>602</v>
      </c>
      <c r="M190" s="851" t="s">
        <v>632</v>
      </c>
      <c r="N190" s="713">
        <v>137.41</v>
      </c>
      <c r="O190" s="709">
        <v>1095.98</v>
      </c>
      <c r="P190" s="709">
        <f t="shared" si="9"/>
        <v>1095.98</v>
      </c>
      <c r="Q190" s="792">
        <f t="shared" si="11"/>
        <v>150598.60999999999</v>
      </c>
      <c r="R190" s="710">
        <f t="shared" si="10"/>
        <v>150598.61180000001</v>
      </c>
      <c r="S190" s="713">
        <f t="shared" si="12"/>
        <v>150598.61180000001</v>
      </c>
      <c r="T190" s="852"/>
      <c r="U190" s="709"/>
      <c r="V190" s="709"/>
      <c r="W190" s="709"/>
      <c r="X190" s="853"/>
      <c r="Y190" s="668"/>
      <c r="Z190" s="651"/>
      <c r="AC190" s="217"/>
      <c r="AM190" s="217"/>
      <c r="AN190" s="217"/>
      <c r="AO190" s="217"/>
      <c r="AP190" s="217"/>
      <c r="AQ190" s="217"/>
      <c r="AR190" s="217"/>
      <c r="AS190" s="217"/>
      <c r="AT190" s="217"/>
      <c r="AU190" s="217"/>
      <c r="AV190" s="217"/>
      <c r="AW190" s="217"/>
      <c r="AX190" s="217"/>
      <c r="AY190" s="217"/>
      <c r="AZ190" s="217"/>
    </row>
    <row r="191" spans="1:52" ht="15.75">
      <c r="A191" s="847">
        <v>159</v>
      </c>
      <c r="B191" s="856" t="s">
        <v>835</v>
      </c>
      <c r="C191" s="709"/>
      <c r="D191" s="709"/>
      <c r="E191" s="709"/>
      <c r="F191" s="848"/>
      <c r="G191" s="709"/>
      <c r="H191" s="855">
        <v>995428</v>
      </c>
      <c r="I191" s="872" t="s">
        <v>749</v>
      </c>
      <c r="J191" s="850">
        <v>0.18</v>
      </c>
      <c r="K191" s="872" t="s">
        <v>749</v>
      </c>
      <c r="L191" s="926" t="s">
        <v>603</v>
      </c>
      <c r="M191" s="851" t="s">
        <v>632</v>
      </c>
      <c r="N191" s="713">
        <v>98.41</v>
      </c>
      <c r="O191" s="709">
        <v>1723.16</v>
      </c>
      <c r="P191" s="709">
        <f t="shared" si="9"/>
        <v>1723.16</v>
      </c>
      <c r="Q191" s="792">
        <f t="shared" si="11"/>
        <v>169576.18</v>
      </c>
      <c r="R191" s="710">
        <f t="shared" si="10"/>
        <v>169576.17559999999</v>
      </c>
      <c r="S191" s="713">
        <f t="shared" si="12"/>
        <v>169576.17559999999</v>
      </c>
      <c r="T191" s="852"/>
      <c r="U191" s="709"/>
      <c r="V191" s="709"/>
      <c r="W191" s="709"/>
      <c r="X191" s="853"/>
      <c r="Y191" s="668"/>
      <c r="Z191" s="651"/>
      <c r="AC191" s="217"/>
      <c r="AM191" s="217"/>
      <c r="AN191" s="217"/>
      <c r="AO191" s="217"/>
      <c r="AP191" s="217"/>
      <c r="AQ191" s="217"/>
      <c r="AR191" s="217"/>
      <c r="AS191" s="217"/>
      <c r="AT191" s="217"/>
      <c r="AU191" s="217"/>
      <c r="AV191" s="217"/>
      <c r="AW191" s="217"/>
      <c r="AX191" s="217"/>
      <c r="AY191" s="217"/>
      <c r="AZ191" s="217"/>
    </row>
    <row r="192" spans="1:52" ht="63">
      <c r="A192" s="847">
        <v>160</v>
      </c>
      <c r="B192" s="847" t="s">
        <v>836</v>
      </c>
      <c r="C192" s="709"/>
      <c r="D192" s="709"/>
      <c r="E192" s="709"/>
      <c r="F192" s="848"/>
      <c r="G192" s="709"/>
      <c r="H192" s="855">
        <v>995478</v>
      </c>
      <c r="I192" s="872" t="s">
        <v>749</v>
      </c>
      <c r="J192" s="850">
        <v>0.18</v>
      </c>
      <c r="K192" s="872" t="s">
        <v>749</v>
      </c>
      <c r="L192" s="926" t="s">
        <v>604</v>
      </c>
      <c r="M192" s="851" t="s">
        <v>639</v>
      </c>
      <c r="N192" s="713">
        <v>36</v>
      </c>
      <c r="O192" s="709">
        <v>7746.99</v>
      </c>
      <c r="P192" s="709">
        <f t="shared" si="9"/>
        <v>7746.99</v>
      </c>
      <c r="Q192" s="792">
        <f t="shared" si="11"/>
        <v>278891.64</v>
      </c>
      <c r="R192" s="710">
        <f t="shared" si="10"/>
        <v>278891.64</v>
      </c>
      <c r="S192" s="713">
        <f t="shared" si="12"/>
        <v>278891.64</v>
      </c>
      <c r="T192" s="852"/>
      <c r="U192" s="709"/>
      <c r="V192" s="709"/>
      <c r="W192" s="709"/>
      <c r="X192" s="853"/>
      <c r="Y192" s="668"/>
      <c r="Z192" s="651"/>
      <c r="AC192" s="217"/>
      <c r="AM192" s="217"/>
      <c r="AN192" s="217"/>
      <c r="AO192" s="217"/>
      <c r="AP192" s="217"/>
      <c r="AQ192" s="217"/>
      <c r="AR192" s="217"/>
      <c r="AS192" s="217"/>
      <c r="AT192" s="217"/>
      <c r="AU192" s="217"/>
      <c r="AV192" s="217"/>
      <c r="AW192" s="217"/>
      <c r="AX192" s="217"/>
      <c r="AY192" s="217"/>
      <c r="AZ192" s="217"/>
    </row>
    <row r="193" spans="1:52" ht="47.25">
      <c r="A193" s="847">
        <v>161</v>
      </c>
      <c r="B193" s="847">
        <v>9.1679999999999993</v>
      </c>
      <c r="C193" s="709"/>
      <c r="D193" s="709"/>
      <c r="E193" s="709"/>
      <c r="F193" s="848"/>
      <c r="G193" s="709"/>
      <c r="H193" s="854">
        <v>995478</v>
      </c>
      <c r="I193" s="872" t="s">
        <v>749</v>
      </c>
      <c r="J193" s="850">
        <v>0.18</v>
      </c>
      <c r="K193" s="872" t="s">
        <v>749</v>
      </c>
      <c r="L193" s="926" t="s">
        <v>605</v>
      </c>
      <c r="M193" s="859" t="s">
        <v>632</v>
      </c>
      <c r="N193" s="713">
        <v>153</v>
      </c>
      <c r="O193" s="709">
        <v>2861.33</v>
      </c>
      <c r="P193" s="709">
        <f t="shared" si="9"/>
        <v>2861.33</v>
      </c>
      <c r="Q193" s="792">
        <f t="shared" si="11"/>
        <v>437783.49</v>
      </c>
      <c r="R193" s="710">
        <f t="shared" si="10"/>
        <v>437783.49</v>
      </c>
      <c r="S193" s="713">
        <f t="shared" si="12"/>
        <v>437783.49</v>
      </c>
      <c r="T193" s="852"/>
      <c r="U193" s="709"/>
      <c r="V193" s="709"/>
      <c r="W193" s="709"/>
      <c r="X193" s="853"/>
      <c r="Y193" s="668"/>
      <c r="Z193" s="651"/>
      <c r="AC193" s="217"/>
      <c r="AM193" s="217"/>
      <c r="AN193" s="217"/>
      <c r="AO193" s="217"/>
      <c r="AP193" s="217"/>
      <c r="AQ193" s="217"/>
      <c r="AR193" s="217"/>
      <c r="AS193" s="217"/>
      <c r="AT193" s="217"/>
      <c r="AU193" s="217"/>
      <c r="AV193" s="217"/>
      <c r="AW193" s="217"/>
      <c r="AX193" s="217"/>
      <c r="AY193" s="217"/>
      <c r="AZ193" s="217"/>
    </row>
    <row r="194" spans="1:52" ht="31.5">
      <c r="A194" s="847">
        <v>162</v>
      </c>
      <c r="B194" s="847">
        <v>9.1690000000000005</v>
      </c>
      <c r="C194" s="709"/>
      <c r="D194" s="709"/>
      <c r="E194" s="709"/>
      <c r="F194" s="848"/>
      <c r="G194" s="709"/>
      <c r="H194" s="855">
        <v>995478</v>
      </c>
      <c r="I194" s="872" t="s">
        <v>749</v>
      </c>
      <c r="J194" s="850">
        <v>0.18</v>
      </c>
      <c r="K194" s="872" t="s">
        <v>749</v>
      </c>
      <c r="L194" s="926" t="s">
        <v>606</v>
      </c>
      <c r="M194" s="851" t="s">
        <v>632</v>
      </c>
      <c r="N194" s="713">
        <v>675</v>
      </c>
      <c r="O194" s="709">
        <v>2611.16</v>
      </c>
      <c r="P194" s="709">
        <f t="shared" si="9"/>
        <v>2611.16</v>
      </c>
      <c r="Q194" s="792">
        <f t="shared" si="11"/>
        <v>1762533</v>
      </c>
      <c r="R194" s="710">
        <f t="shared" si="10"/>
        <v>1762533</v>
      </c>
      <c r="S194" s="713">
        <f t="shared" si="12"/>
        <v>1762533</v>
      </c>
      <c r="T194" s="852"/>
      <c r="U194" s="709"/>
      <c r="V194" s="709"/>
      <c r="W194" s="709"/>
      <c r="X194" s="853"/>
      <c r="Y194" s="668"/>
      <c r="Z194" s="651"/>
      <c r="AC194" s="217"/>
      <c r="AM194" s="217"/>
      <c r="AN194" s="217"/>
      <c r="AO194" s="217"/>
      <c r="AP194" s="217"/>
      <c r="AQ194" s="217"/>
      <c r="AR194" s="217"/>
      <c r="AS194" s="217"/>
      <c r="AT194" s="217"/>
      <c r="AU194" s="217"/>
      <c r="AV194" s="217"/>
      <c r="AW194" s="217"/>
      <c r="AX194" s="217"/>
      <c r="AY194" s="217"/>
      <c r="AZ194" s="217"/>
    </row>
    <row r="195" spans="1:52" ht="78.75">
      <c r="A195" s="847">
        <v>163</v>
      </c>
      <c r="B195" s="847">
        <v>10.28</v>
      </c>
      <c r="C195" s="709"/>
      <c r="D195" s="709"/>
      <c r="E195" s="709"/>
      <c r="F195" s="848"/>
      <c r="G195" s="709"/>
      <c r="H195" s="855">
        <v>995476</v>
      </c>
      <c r="I195" s="872" t="s">
        <v>749</v>
      </c>
      <c r="J195" s="850">
        <v>0.18</v>
      </c>
      <c r="K195" s="872" t="s">
        <v>749</v>
      </c>
      <c r="L195" s="926" t="s">
        <v>607</v>
      </c>
      <c r="M195" s="851" t="s">
        <v>644</v>
      </c>
      <c r="N195" s="713">
        <v>2340</v>
      </c>
      <c r="O195" s="709">
        <v>683.31</v>
      </c>
      <c r="P195" s="709">
        <f t="shared" si="9"/>
        <v>683.31</v>
      </c>
      <c r="Q195" s="792">
        <f t="shared" si="11"/>
        <v>1598945.4</v>
      </c>
      <c r="R195" s="710">
        <f t="shared" si="10"/>
        <v>1598945.4</v>
      </c>
      <c r="S195" s="713">
        <f t="shared" si="12"/>
        <v>1598945.4</v>
      </c>
      <c r="T195" s="852"/>
      <c r="U195" s="709"/>
      <c r="V195" s="709"/>
      <c r="W195" s="709"/>
      <c r="X195" s="853"/>
      <c r="Y195" s="668"/>
      <c r="Z195" s="651"/>
      <c r="AC195" s="217"/>
      <c r="AM195" s="217"/>
      <c r="AN195" s="217"/>
      <c r="AO195" s="217"/>
      <c r="AP195" s="217"/>
      <c r="AQ195" s="217"/>
      <c r="AR195" s="217"/>
      <c r="AS195" s="217"/>
      <c r="AT195" s="217"/>
      <c r="AU195" s="217"/>
      <c r="AV195" s="217"/>
      <c r="AW195" s="217"/>
      <c r="AX195" s="217"/>
      <c r="AY195" s="217"/>
      <c r="AZ195" s="217"/>
    </row>
    <row r="196" spans="1:52" ht="36.75" customHeight="1">
      <c r="A196" s="863"/>
      <c r="B196" s="864"/>
      <c r="C196" s="865"/>
      <c r="D196" s="865"/>
      <c r="E196" s="865"/>
      <c r="F196" s="865"/>
      <c r="G196" s="865"/>
      <c r="H196" s="866"/>
      <c r="I196" s="873"/>
      <c r="J196" s="874"/>
      <c r="K196" s="873"/>
      <c r="L196" s="865" t="s">
        <v>744</v>
      </c>
      <c r="M196" s="711"/>
      <c r="N196" s="712"/>
      <c r="O196" s="712"/>
      <c r="P196" s="712"/>
      <c r="Q196" s="793">
        <f>SUBTOTAL(9,Q33:Q195)</f>
        <v>73674510.000000015</v>
      </c>
      <c r="R196" s="710">
        <f t="shared" si="10"/>
        <v>0</v>
      </c>
      <c r="S196" s="713">
        <f t="shared" si="12"/>
        <v>0</v>
      </c>
      <c r="T196" s="852"/>
      <c r="U196" s="709"/>
      <c r="V196" s="709"/>
      <c r="W196" s="709"/>
      <c r="X196" s="853"/>
      <c r="Y196" s="668"/>
      <c r="Z196" s="714"/>
      <c r="AC196" s="933"/>
      <c r="AM196" s="217"/>
      <c r="AN196" s="217"/>
      <c r="AO196" s="217"/>
      <c r="AP196" s="217"/>
      <c r="AQ196" s="217"/>
      <c r="AR196" s="217"/>
      <c r="AS196" s="217"/>
      <c r="AT196" s="217"/>
      <c r="AU196" s="217"/>
      <c r="AV196" s="217"/>
      <c r="AW196" s="217"/>
      <c r="AX196" s="217"/>
      <c r="AY196" s="217"/>
      <c r="AZ196" s="217"/>
    </row>
    <row r="197" spans="1:52" ht="36.75" customHeight="1">
      <c r="A197" s="823" t="s">
        <v>885</v>
      </c>
      <c r="B197" s="823"/>
      <c r="C197" s="823"/>
      <c r="D197" s="823"/>
      <c r="E197" s="823"/>
      <c r="F197" s="823"/>
      <c r="G197" s="823"/>
      <c r="H197" s="823"/>
      <c r="I197" s="823"/>
      <c r="J197" s="823"/>
      <c r="K197" s="823"/>
      <c r="L197" s="823"/>
      <c r="M197" s="823"/>
      <c r="N197" s="823"/>
      <c r="O197" s="823"/>
      <c r="P197" s="823"/>
      <c r="Q197" s="823"/>
      <c r="R197" s="710">
        <f t="shared" si="10"/>
        <v>0</v>
      </c>
      <c r="S197" s="713"/>
      <c r="T197" s="852"/>
      <c r="U197" s="709"/>
      <c r="V197" s="709"/>
      <c r="W197" s="709"/>
      <c r="X197" s="853"/>
      <c r="Y197" s="668"/>
      <c r="Z197" s="714"/>
      <c r="AC197" s="217"/>
      <c r="AM197" s="217"/>
      <c r="AN197" s="217"/>
      <c r="AO197" s="217"/>
      <c r="AP197" s="217"/>
      <c r="AQ197" s="217"/>
      <c r="AR197" s="217"/>
      <c r="AS197" s="217"/>
      <c r="AT197" s="217"/>
      <c r="AU197" s="217"/>
      <c r="AV197" s="217"/>
      <c r="AW197" s="217"/>
      <c r="AX197" s="217"/>
      <c r="AY197" s="217"/>
      <c r="AZ197" s="217"/>
    </row>
    <row r="198" spans="1:52" ht="49.5">
      <c r="A198" s="867">
        <v>1</v>
      </c>
      <c r="B198" s="867" t="s">
        <v>838</v>
      </c>
      <c r="C198" s="709"/>
      <c r="D198" s="709"/>
      <c r="E198" s="709"/>
      <c r="F198" s="848"/>
      <c r="G198" s="709"/>
      <c r="H198" s="468">
        <v>995461</v>
      </c>
      <c r="I198" s="872" t="s">
        <v>749</v>
      </c>
      <c r="J198" s="850">
        <v>0.18</v>
      </c>
      <c r="K198" s="872" t="s">
        <v>749</v>
      </c>
      <c r="L198" s="907" t="s">
        <v>660</v>
      </c>
      <c r="M198" s="916" t="s">
        <v>741</v>
      </c>
      <c r="N198" s="713">
        <v>537</v>
      </c>
      <c r="O198" s="709">
        <v>1309.82</v>
      </c>
      <c r="P198" s="709">
        <f t="shared" si="9"/>
        <v>1309.82</v>
      </c>
      <c r="Q198" s="792">
        <f t="shared" ref="Q198:Q261" si="13">IF(P198=0, "Included",IF(ISERROR(ROUND(N198*P198,2)),P198, ROUND(N198*P198,2)))</f>
        <v>703373.34</v>
      </c>
      <c r="R198" s="710">
        <f t="shared" si="10"/>
        <v>703373.34</v>
      </c>
      <c r="S198" s="713">
        <f t="shared" ref="S198:S238" si="14">O198*N198</f>
        <v>703373.34</v>
      </c>
      <c r="T198" s="852"/>
      <c r="U198" s="709"/>
      <c r="V198" s="709"/>
      <c r="W198" s="709"/>
      <c r="X198" s="853"/>
      <c r="Y198" s="668"/>
      <c r="Z198" s="651"/>
      <c r="AC198" s="217"/>
      <c r="AM198" s="217"/>
      <c r="AN198" s="217"/>
      <c r="AO198" s="217"/>
      <c r="AP198" s="217"/>
      <c r="AQ198" s="217"/>
      <c r="AR198" s="217"/>
      <c r="AS198" s="217"/>
      <c r="AT198" s="217"/>
      <c r="AU198" s="217"/>
      <c r="AV198" s="217"/>
      <c r="AW198" s="217"/>
      <c r="AX198" s="217"/>
      <c r="AY198" s="217"/>
      <c r="AZ198" s="217"/>
    </row>
    <row r="199" spans="1:52" ht="99">
      <c r="A199" s="867">
        <v>2</v>
      </c>
      <c r="B199" s="867">
        <v>1.1100000000000001</v>
      </c>
      <c r="C199" s="709"/>
      <c r="D199" s="709"/>
      <c r="E199" s="709"/>
      <c r="F199" s="848"/>
      <c r="G199" s="709"/>
      <c r="H199" s="468">
        <v>995461</v>
      </c>
      <c r="I199" s="872" t="s">
        <v>749</v>
      </c>
      <c r="J199" s="850">
        <v>0.18</v>
      </c>
      <c r="K199" s="872" t="s">
        <v>749</v>
      </c>
      <c r="L199" s="907" t="s">
        <v>661</v>
      </c>
      <c r="M199" s="916" t="s">
        <v>741</v>
      </c>
      <c r="N199" s="713">
        <v>41</v>
      </c>
      <c r="O199" s="709">
        <v>1394.64</v>
      </c>
      <c r="P199" s="709">
        <f t="shared" si="9"/>
        <v>1394.64</v>
      </c>
      <c r="Q199" s="792">
        <f t="shared" si="13"/>
        <v>57180.24</v>
      </c>
      <c r="R199" s="710">
        <f t="shared" si="10"/>
        <v>57180.240000000005</v>
      </c>
      <c r="S199" s="713">
        <f t="shared" si="14"/>
        <v>57180.240000000005</v>
      </c>
      <c r="T199" s="852"/>
      <c r="U199" s="709"/>
      <c r="V199" s="709"/>
      <c r="W199" s="709"/>
      <c r="X199" s="853"/>
      <c r="Y199" s="668"/>
      <c r="Z199" s="651"/>
      <c r="AC199" s="217"/>
      <c r="AM199" s="217"/>
      <c r="AN199" s="217"/>
      <c r="AO199" s="217"/>
      <c r="AP199" s="217"/>
      <c r="AQ199" s="217"/>
      <c r="AR199" s="217"/>
      <c r="AS199" s="217"/>
      <c r="AT199" s="217"/>
      <c r="AU199" s="217"/>
      <c r="AV199" s="217"/>
      <c r="AW199" s="217"/>
      <c r="AX199" s="217"/>
      <c r="AY199" s="217"/>
      <c r="AZ199" s="217"/>
    </row>
    <row r="200" spans="1:52" ht="49.5">
      <c r="A200" s="868">
        <v>3</v>
      </c>
      <c r="B200" s="868" t="s">
        <v>839</v>
      </c>
      <c r="C200" s="709"/>
      <c r="D200" s="709"/>
      <c r="E200" s="709"/>
      <c r="F200" s="848"/>
      <c r="G200" s="709"/>
      <c r="H200" s="468">
        <v>995462</v>
      </c>
      <c r="I200" s="872" t="s">
        <v>749</v>
      </c>
      <c r="J200" s="850">
        <v>0.18</v>
      </c>
      <c r="K200" s="872" t="s">
        <v>749</v>
      </c>
      <c r="L200" s="908" t="s">
        <v>662</v>
      </c>
      <c r="M200" s="917" t="s">
        <v>741</v>
      </c>
      <c r="N200" s="713">
        <v>299</v>
      </c>
      <c r="O200" s="709">
        <v>766.07</v>
      </c>
      <c r="P200" s="709">
        <f t="shared" si="9"/>
        <v>766.07</v>
      </c>
      <c r="Q200" s="792">
        <f t="shared" si="13"/>
        <v>229054.93</v>
      </c>
      <c r="R200" s="710">
        <f t="shared" si="10"/>
        <v>229054.93000000002</v>
      </c>
      <c r="S200" s="713">
        <f t="shared" si="14"/>
        <v>229054.93000000002</v>
      </c>
      <c r="T200" s="852"/>
      <c r="U200" s="709"/>
      <c r="V200" s="709"/>
      <c r="W200" s="709"/>
      <c r="X200" s="853"/>
      <c r="Y200" s="668"/>
      <c r="Z200" s="651"/>
      <c r="AC200" s="217"/>
      <c r="AM200" s="217"/>
      <c r="AN200" s="217"/>
      <c r="AO200" s="217"/>
      <c r="AP200" s="217"/>
      <c r="AQ200" s="217"/>
      <c r="AR200" s="217"/>
      <c r="AS200" s="217"/>
      <c r="AT200" s="217"/>
      <c r="AU200" s="217"/>
      <c r="AV200" s="217"/>
      <c r="AW200" s="217"/>
      <c r="AX200" s="217"/>
      <c r="AY200" s="217"/>
      <c r="AZ200" s="217"/>
    </row>
    <row r="201" spans="1:52" ht="33">
      <c r="A201" s="867">
        <v>4</v>
      </c>
      <c r="B201" s="868">
        <v>1.1399999999999999</v>
      </c>
      <c r="C201" s="709"/>
      <c r="D201" s="709"/>
      <c r="E201" s="709"/>
      <c r="F201" s="848"/>
      <c r="G201" s="709"/>
      <c r="H201" s="921"/>
      <c r="I201" s="872" t="s">
        <v>749</v>
      </c>
      <c r="J201" s="850">
        <v>0.18</v>
      </c>
      <c r="K201" s="872" t="s">
        <v>749</v>
      </c>
      <c r="L201" s="908" t="s">
        <v>663</v>
      </c>
      <c r="M201" s="917"/>
      <c r="N201" s="713"/>
      <c r="O201" s="709">
        <v>0</v>
      </c>
      <c r="P201" s="709">
        <f t="shared" si="9"/>
        <v>0</v>
      </c>
      <c r="Q201" s="792" t="str">
        <f t="shared" si="13"/>
        <v>Included</v>
      </c>
      <c r="R201" s="710">
        <f t="shared" si="10"/>
        <v>0</v>
      </c>
      <c r="S201" s="713">
        <f t="shared" si="14"/>
        <v>0</v>
      </c>
      <c r="T201" s="852"/>
      <c r="U201" s="709"/>
      <c r="V201" s="709"/>
      <c r="W201" s="709"/>
      <c r="X201" s="853"/>
      <c r="Y201" s="668"/>
      <c r="Z201" s="651"/>
      <c r="AC201" s="217"/>
      <c r="AM201" s="217"/>
      <c r="AN201" s="217"/>
      <c r="AO201" s="217"/>
      <c r="AP201" s="217"/>
      <c r="AQ201" s="217"/>
      <c r="AR201" s="217"/>
      <c r="AS201" s="217"/>
      <c r="AT201" s="217"/>
      <c r="AU201" s="217"/>
      <c r="AV201" s="217"/>
      <c r="AW201" s="217"/>
      <c r="AX201" s="217"/>
      <c r="AY201" s="217"/>
      <c r="AZ201" s="217"/>
    </row>
    <row r="202" spans="1:52">
      <c r="A202" s="867">
        <v>5</v>
      </c>
      <c r="B202" s="869" t="s">
        <v>840</v>
      </c>
      <c r="C202" s="709"/>
      <c r="D202" s="709"/>
      <c r="E202" s="709"/>
      <c r="F202" s="848"/>
      <c r="G202" s="709"/>
      <c r="H202" s="468">
        <v>995461</v>
      </c>
      <c r="I202" s="872" t="s">
        <v>749</v>
      </c>
      <c r="J202" s="850">
        <v>0.18</v>
      </c>
      <c r="K202" s="872" t="s">
        <v>749</v>
      </c>
      <c r="L202" s="909" t="s">
        <v>664</v>
      </c>
      <c r="M202" s="918" t="s">
        <v>631</v>
      </c>
      <c r="N202" s="713">
        <v>568</v>
      </c>
      <c r="O202" s="709">
        <v>208.04</v>
      </c>
      <c r="P202" s="709">
        <f t="shared" si="9"/>
        <v>208.04</v>
      </c>
      <c r="Q202" s="792">
        <f t="shared" si="13"/>
        <v>118166.72</v>
      </c>
      <c r="R202" s="710">
        <f t="shared" si="10"/>
        <v>118166.72</v>
      </c>
      <c r="S202" s="713">
        <f t="shared" si="14"/>
        <v>118166.72</v>
      </c>
      <c r="T202" s="852"/>
      <c r="U202" s="709"/>
      <c r="V202" s="709"/>
      <c r="W202" s="709"/>
      <c r="X202" s="853"/>
      <c r="Y202" s="668"/>
      <c r="Z202" s="651"/>
      <c r="AC202" s="217"/>
      <c r="AM202" s="217"/>
      <c r="AN202" s="217"/>
      <c r="AO202" s="217"/>
      <c r="AP202" s="217"/>
      <c r="AQ202" s="217"/>
      <c r="AR202" s="217"/>
      <c r="AS202" s="217"/>
      <c r="AT202" s="217"/>
      <c r="AU202" s="217"/>
      <c r="AV202" s="217"/>
      <c r="AW202" s="217"/>
      <c r="AX202" s="217"/>
      <c r="AY202" s="217"/>
      <c r="AZ202" s="217"/>
    </row>
    <row r="203" spans="1:52">
      <c r="A203" s="868">
        <v>6</v>
      </c>
      <c r="B203" s="869" t="s">
        <v>841</v>
      </c>
      <c r="C203" s="709"/>
      <c r="D203" s="709"/>
      <c r="E203" s="709"/>
      <c r="F203" s="848"/>
      <c r="G203" s="709"/>
      <c r="H203" s="468">
        <v>995461</v>
      </c>
      <c r="I203" s="872" t="s">
        <v>749</v>
      </c>
      <c r="J203" s="850">
        <v>0.18</v>
      </c>
      <c r="K203" s="872" t="s">
        <v>749</v>
      </c>
      <c r="L203" s="909" t="s">
        <v>665</v>
      </c>
      <c r="M203" s="918" t="s">
        <v>631</v>
      </c>
      <c r="N203" s="713">
        <v>378</v>
      </c>
      <c r="O203" s="709">
        <v>245.54</v>
      </c>
      <c r="P203" s="709">
        <f t="shared" si="9"/>
        <v>245.54</v>
      </c>
      <c r="Q203" s="792">
        <f t="shared" si="13"/>
        <v>92814.12</v>
      </c>
      <c r="R203" s="710">
        <f t="shared" si="10"/>
        <v>92814.12</v>
      </c>
      <c r="S203" s="713">
        <f t="shared" si="14"/>
        <v>92814.12</v>
      </c>
      <c r="T203" s="852"/>
      <c r="U203" s="709"/>
      <c r="V203" s="709"/>
      <c r="W203" s="709"/>
      <c r="X203" s="853"/>
      <c r="Y203" s="668"/>
      <c r="Z203" s="651"/>
      <c r="AC203" s="217"/>
      <c r="AM203" s="217"/>
      <c r="AN203" s="217"/>
      <c r="AO203" s="217"/>
      <c r="AP203" s="217"/>
      <c r="AQ203" s="217"/>
      <c r="AR203" s="217"/>
      <c r="AS203" s="217"/>
      <c r="AT203" s="217"/>
      <c r="AU203" s="217"/>
      <c r="AV203" s="217"/>
      <c r="AW203" s="217"/>
      <c r="AX203" s="217"/>
      <c r="AY203" s="217"/>
      <c r="AZ203" s="217"/>
    </row>
    <row r="204" spans="1:52">
      <c r="A204" s="867">
        <v>7</v>
      </c>
      <c r="B204" s="869" t="s">
        <v>842</v>
      </c>
      <c r="C204" s="709"/>
      <c r="D204" s="709"/>
      <c r="E204" s="709"/>
      <c r="F204" s="848"/>
      <c r="G204" s="709"/>
      <c r="H204" s="468">
        <v>995461</v>
      </c>
      <c r="I204" s="872" t="s">
        <v>749</v>
      </c>
      <c r="J204" s="850">
        <v>0.18</v>
      </c>
      <c r="K204" s="872" t="s">
        <v>749</v>
      </c>
      <c r="L204" s="909" t="s">
        <v>666</v>
      </c>
      <c r="M204" s="918" t="s">
        <v>631</v>
      </c>
      <c r="N204" s="713">
        <v>415</v>
      </c>
      <c r="O204" s="709">
        <v>298.20999999999998</v>
      </c>
      <c r="P204" s="709">
        <f t="shared" si="9"/>
        <v>298.20999999999998</v>
      </c>
      <c r="Q204" s="792">
        <f t="shared" si="13"/>
        <v>123757.15</v>
      </c>
      <c r="R204" s="710">
        <f t="shared" si="10"/>
        <v>123757.15</v>
      </c>
      <c r="S204" s="713">
        <f t="shared" si="14"/>
        <v>123757.15</v>
      </c>
      <c r="T204" s="852"/>
      <c r="U204" s="709"/>
      <c r="V204" s="709"/>
      <c r="W204" s="709"/>
      <c r="X204" s="853"/>
      <c r="Y204" s="668"/>
      <c r="Z204" s="651"/>
      <c r="AC204" s="217"/>
      <c r="AM204" s="217"/>
      <c r="AN204" s="217"/>
      <c r="AO204" s="217"/>
      <c r="AP204" s="217"/>
      <c r="AQ204" s="217"/>
      <c r="AR204" s="217"/>
      <c r="AS204" s="217"/>
      <c r="AT204" s="217"/>
      <c r="AU204" s="217"/>
      <c r="AV204" s="217"/>
      <c r="AW204" s="217"/>
      <c r="AX204" s="217"/>
      <c r="AY204" s="217"/>
      <c r="AZ204" s="217"/>
    </row>
    <row r="205" spans="1:52">
      <c r="A205" s="867">
        <v>8</v>
      </c>
      <c r="B205" s="869" t="s">
        <v>843</v>
      </c>
      <c r="C205" s="709"/>
      <c r="D205" s="709"/>
      <c r="E205" s="709"/>
      <c r="F205" s="848"/>
      <c r="G205" s="709"/>
      <c r="H205" s="923">
        <v>995461</v>
      </c>
      <c r="I205" s="872" t="s">
        <v>749</v>
      </c>
      <c r="J205" s="850">
        <v>0.18</v>
      </c>
      <c r="K205" s="872" t="s">
        <v>749</v>
      </c>
      <c r="L205" s="909" t="s">
        <v>667</v>
      </c>
      <c r="M205" s="918" t="s">
        <v>631</v>
      </c>
      <c r="N205" s="713">
        <v>370</v>
      </c>
      <c r="O205" s="709">
        <v>391.96</v>
      </c>
      <c r="P205" s="709">
        <f t="shared" si="9"/>
        <v>391.96</v>
      </c>
      <c r="Q205" s="792">
        <f t="shared" si="13"/>
        <v>145025.20000000001</v>
      </c>
      <c r="R205" s="710">
        <f t="shared" si="10"/>
        <v>145025.19999999998</v>
      </c>
      <c r="S205" s="713">
        <f t="shared" si="14"/>
        <v>145025.19999999998</v>
      </c>
      <c r="T205" s="852"/>
      <c r="U205" s="709"/>
      <c r="V205" s="709"/>
      <c r="W205" s="709"/>
      <c r="X205" s="853"/>
      <c r="Y205" s="668"/>
      <c r="Z205" s="651"/>
      <c r="AC205" s="217"/>
      <c r="AM205" s="217"/>
      <c r="AN205" s="217"/>
      <c r="AO205" s="217"/>
      <c r="AP205" s="217"/>
      <c r="AQ205" s="217"/>
      <c r="AR205" s="217"/>
      <c r="AS205" s="217"/>
      <c r="AT205" s="217"/>
      <c r="AU205" s="217"/>
      <c r="AV205" s="217"/>
      <c r="AW205" s="217"/>
      <c r="AX205" s="217"/>
      <c r="AY205" s="217"/>
      <c r="AZ205" s="217"/>
    </row>
    <row r="206" spans="1:52">
      <c r="A206" s="868">
        <v>9</v>
      </c>
      <c r="B206" s="869" t="s">
        <v>844</v>
      </c>
      <c r="C206" s="709"/>
      <c r="D206" s="709"/>
      <c r="E206" s="709"/>
      <c r="F206" s="848"/>
      <c r="G206" s="709"/>
      <c r="H206" s="468">
        <v>995461</v>
      </c>
      <c r="I206" s="872" t="s">
        <v>749</v>
      </c>
      <c r="J206" s="850">
        <v>0.18</v>
      </c>
      <c r="K206" s="872" t="s">
        <v>749</v>
      </c>
      <c r="L206" s="909" t="s">
        <v>668</v>
      </c>
      <c r="M206" s="918" t="s">
        <v>631</v>
      </c>
      <c r="N206" s="713">
        <v>290</v>
      </c>
      <c r="O206" s="709">
        <v>897.32</v>
      </c>
      <c r="P206" s="709">
        <f t="shared" si="9"/>
        <v>897.32</v>
      </c>
      <c r="Q206" s="792">
        <f t="shared" si="13"/>
        <v>260222.8</v>
      </c>
      <c r="R206" s="710">
        <f t="shared" si="10"/>
        <v>260222.80000000002</v>
      </c>
      <c r="S206" s="713">
        <f t="shared" si="14"/>
        <v>260222.80000000002</v>
      </c>
      <c r="T206" s="852"/>
      <c r="U206" s="709"/>
      <c r="V206" s="709"/>
      <c r="W206" s="709"/>
      <c r="X206" s="853"/>
      <c r="Y206" s="668"/>
      <c r="Z206" s="651"/>
      <c r="AC206" s="217"/>
      <c r="AM206" s="217"/>
      <c r="AN206" s="217"/>
      <c r="AO206" s="217"/>
      <c r="AP206" s="217"/>
      <c r="AQ206" s="217"/>
      <c r="AR206" s="217"/>
      <c r="AS206" s="217"/>
      <c r="AT206" s="217"/>
      <c r="AU206" s="217"/>
      <c r="AV206" s="217"/>
      <c r="AW206" s="217"/>
      <c r="AX206" s="217"/>
      <c r="AY206" s="217"/>
      <c r="AZ206" s="217"/>
    </row>
    <row r="207" spans="1:52">
      <c r="A207" s="867">
        <v>10</v>
      </c>
      <c r="B207" s="869" t="s">
        <v>845</v>
      </c>
      <c r="C207" s="709"/>
      <c r="D207" s="709"/>
      <c r="E207" s="709"/>
      <c r="F207" s="848"/>
      <c r="G207" s="709"/>
      <c r="H207" s="468">
        <v>995461</v>
      </c>
      <c r="I207" s="872" t="s">
        <v>749</v>
      </c>
      <c r="J207" s="850">
        <v>0.18</v>
      </c>
      <c r="K207" s="872" t="s">
        <v>749</v>
      </c>
      <c r="L207" s="909" t="s">
        <v>669</v>
      </c>
      <c r="M207" s="918" t="s">
        <v>631</v>
      </c>
      <c r="N207" s="713">
        <v>245</v>
      </c>
      <c r="O207" s="709">
        <v>1218.75</v>
      </c>
      <c r="P207" s="709">
        <f t="shared" si="9"/>
        <v>1218.75</v>
      </c>
      <c r="Q207" s="792">
        <f t="shared" si="13"/>
        <v>298593.75</v>
      </c>
      <c r="R207" s="710">
        <f t="shared" si="10"/>
        <v>298593.75</v>
      </c>
      <c r="S207" s="713">
        <f t="shared" si="14"/>
        <v>298593.75</v>
      </c>
      <c r="T207" s="852"/>
      <c r="U207" s="709"/>
      <c r="V207" s="709"/>
      <c r="W207" s="709"/>
      <c r="X207" s="853"/>
      <c r="Y207" s="668"/>
      <c r="Z207" s="651"/>
      <c r="AC207" s="217"/>
      <c r="AM207" s="217"/>
      <c r="AN207" s="217"/>
      <c r="AO207" s="217"/>
      <c r="AP207" s="217"/>
      <c r="AQ207" s="217"/>
      <c r="AR207" s="217"/>
      <c r="AS207" s="217"/>
      <c r="AT207" s="217"/>
      <c r="AU207" s="217"/>
      <c r="AV207" s="217"/>
      <c r="AW207" s="217"/>
      <c r="AX207" s="217"/>
      <c r="AY207" s="217"/>
      <c r="AZ207" s="217"/>
    </row>
    <row r="208" spans="1:52" ht="66">
      <c r="A208" s="867">
        <v>11</v>
      </c>
      <c r="B208" s="867">
        <v>1.57</v>
      </c>
      <c r="C208" s="709"/>
      <c r="D208" s="709"/>
      <c r="E208" s="709"/>
      <c r="F208" s="848"/>
      <c r="G208" s="709"/>
      <c r="H208" s="923">
        <v>995461</v>
      </c>
      <c r="I208" s="872" t="s">
        <v>749</v>
      </c>
      <c r="J208" s="850">
        <v>0.18</v>
      </c>
      <c r="K208" s="872" t="s">
        <v>749</v>
      </c>
      <c r="L208" s="907" t="s">
        <v>670</v>
      </c>
      <c r="M208" s="916" t="s">
        <v>646</v>
      </c>
      <c r="N208" s="713">
        <v>54</v>
      </c>
      <c r="O208" s="709">
        <v>649.11</v>
      </c>
      <c r="P208" s="709">
        <f t="shared" si="9"/>
        <v>649.11</v>
      </c>
      <c r="Q208" s="792">
        <f t="shared" si="13"/>
        <v>35051.94</v>
      </c>
      <c r="R208" s="710">
        <f t="shared" si="10"/>
        <v>35051.94</v>
      </c>
      <c r="S208" s="713">
        <f t="shared" si="14"/>
        <v>35051.94</v>
      </c>
      <c r="T208" s="852"/>
      <c r="U208" s="709"/>
      <c r="V208" s="709"/>
      <c r="W208" s="709"/>
      <c r="X208" s="853"/>
      <c r="Y208" s="668"/>
      <c r="Z208" s="651"/>
      <c r="AC208" s="217"/>
      <c r="AM208" s="217"/>
      <c r="AN208" s="217"/>
      <c r="AO208" s="217"/>
      <c r="AP208" s="217"/>
      <c r="AQ208" s="217"/>
      <c r="AR208" s="217"/>
      <c r="AS208" s="217"/>
      <c r="AT208" s="217"/>
      <c r="AU208" s="217"/>
      <c r="AV208" s="217"/>
      <c r="AW208" s="217"/>
      <c r="AX208" s="217"/>
      <c r="AY208" s="217"/>
      <c r="AZ208" s="217"/>
    </row>
    <row r="209" spans="1:52">
      <c r="A209" s="868">
        <v>12</v>
      </c>
      <c r="B209" s="867"/>
      <c r="C209" s="709"/>
      <c r="D209" s="709"/>
      <c r="E209" s="709"/>
      <c r="F209" s="848"/>
      <c r="G209" s="709"/>
      <c r="H209" s="921"/>
      <c r="I209" s="872" t="s">
        <v>749</v>
      </c>
      <c r="J209" s="850">
        <v>0.18</v>
      </c>
      <c r="K209" s="872" t="s">
        <v>749</v>
      </c>
      <c r="L209" s="910" t="s">
        <v>671</v>
      </c>
      <c r="M209" s="916"/>
      <c r="N209" s="713"/>
      <c r="O209" s="709"/>
      <c r="P209" s="709"/>
      <c r="Q209" s="792"/>
      <c r="R209" s="710">
        <f t="shared" si="10"/>
        <v>0</v>
      </c>
      <c r="S209" s="713">
        <f t="shared" si="14"/>
        <v>0</v>
      </c>
      <c r="T209" s="852"/>
      <c r="U209" s="709"/>
      <c r="V209" s="709"/>
      <c r="W209" s="709"/>
      <c r="X209" s="853"/>
      <c r="Y209" s="668"/>
      <c r="Z209" s="651"/>
      <c r="AC209" s="217"/>
      <c r="AM209" s="217"/>
      <c r="AN209" s="217"/>
      <c r="AO209" s="217"/>
      <c r="AP209" s="217"/>
      <c r="AQ209" s="217"/>
      <c r="AR209" s="217"/>
      <c r="AS209" s="217"/>
      <c r="AT209" s="217"/>
      <c r="AU209" s="217"/>
      <c r="AV209" s="217"/>
      <c r="AW209" s="217"/>
      <c r="AX209" s="217"/>
      <c r="AY209" s="217"/>
      <c r="AZ209" s="217"/>
    </row>
    <row r="210" spans="1:52" ht="66">
      <c r="A210" s="867">
        <v>13</v>
      </c>
      <c r="B210" s="867">
        <v>1.18</v>
      </c>
      <c r="C210" s="709"/>
      <c r="D210" s="709"/>
      <c r="E210" s="709"/>
      <c r="F210" s="848"/>
      <c r="G210" s="709"/>
      <c r="H210" s="921"/>
      <c r="I210" s="872" t="s">
        <v>749</v>
      </c>
      <c r="J210" s="850">
        <v>0.18</v>
      </c>
      <c r="K210" s="872" t="s">
        <v>749</v>
      </c>
      <c r="L210" s="907" t="s">
        <v>672</v>
      </c>
      <c r="M210" s="916"/>
      <c r="N210" s="713"/>
      <c r="O210" s="709"/>
      <c r="P210" s="709"/>
      <c r="Q210" s="792"/>
      <c r="R210" s="710">
        <f t="shared" si="10"/>
        <v>0</v>
      </c>
      <c r="S210" s="713">
        <f t="shared" si="14"/>
        <v>0</v>
      </c>
      <c r="T210" s="852"/>
      <c r="U210" s="709"/>
      <c r="V210" s="709"/>
      <c r="W210" s="709"/>
      <c r="X210" s="853"/>
      <c r="Y210" s="668"/>
      <c r="Z210" s="651"/>
      <c r="AC210" s="217"/>
      <c r="AM210" s="217"/>
      <c r="AN210" s="217"/>
      <c r="AO210" s="217"/>
      <c r="AP210" s="217"/>
      <c r="AQ210" s="217"/>
      <c r="AR210" s="217"/>
      <c r="AS210" s="217"/>
      <c r="AT210" s="217"/>
      <c r="AU210" s="217"/>
      <c r="AV210" s="217"/>
      <c r="AW210" s="217"/>
      <c r="AX210" s="217"/>
      <c r="AY210" s="217"/>
      <c r="AZ210" s="217"/>
    </row>
    <row r="211" spans="1:52">
      <c r="A211" s="867">
        <v>14</v>
      </c>
      <c r="B211" s="867" t="s">
        <v>846</v>
      </c>
      <c r="C211" s="709"/>
      <c r="D211" s="709"/>
      <c r="E211" s="709"/>
      <c r="F211" s="848"/>
      <c r="G211" s="709"/>
      <c r="H211" s="468">
        <v>995424</v>
      </c>
      <c r="I211" s="872" t="s">
        <v>749</v>
      </c>
      <c r="J211" s="850">
        <v>0.18</v>
      </c>
      <c r="K211" s="872" t="s">
        <v>749</v>
      </c>
      <c r="L211" s="907" t="s">
        <v>673</v>
      </c>
      <c r="M211" s="916" t="s">
        <v>391</v>
      </c>
      <c r="N211" s="713">
        <v>972</v>
      </c>
      <c r="O211" s="709">
        <v>33.93</v>
      </c>
      <c r="P211" s="709">
        <f t="shared" si="9"/>
        <v>33.93</v>
      </c>
      <c r="Q211" s="792">
        <f t="shared" si="13"/>
        <v>32979.96</v>
      </c>
      <c r="R211" s="710">
        <f t="shared" si="10"/>
        <v>32979.96</v>
      </c>
      <c r="S211" s="713">
        <f t="shared" si="14"/>
        <v>32979.96</v>
      </c>
      <c r="T211" s="852"/>
      <c r="U211" s="709"/>
      <c r="V211" s="709"/>
      <c r="W211" s="709"/>
      <c r="X211" s="853"/>
      <c r="Z211" s="651"/>
      <c r="AC211" s="217"/>
      <c r="AM211" s="217"/>
      <c r="AN211" s="217"/>
      <c r="AO211" s="217"/>
      <c r="AP211" s="217"/>
      <c r="AQ211" s="217"/>
      <c r="AR211" s="217"/>
      <c r="AS211" s="217"/>
      <c r="AT211" s="217"/>
      <c r="AU211" s="217"/>
      <c r="AV211" s="217"/>
      <c r="AW211" s="217"/>
      <c r="AX211" s="217"/>
      <c r="AY211" s="217"/>
      <c r="AZ211" s="217"/>
    </row>
    <row r="212" spans="1:52" ht="66">
      <c r="A212" s="868">
        <v>15</v>
      </c>
      <c r="B212" s="867">
        <v>1.19</v>
      </c>
      <c r="C212" s="709"/>
      <c r="D212" s="709"/>
      <c r="E212" s="709"/>
      <c r="F212" s="848"/>
      <c r="G212" s="709"/>
      <c r="H212" s="468">
        <v>995424</v>
      </c>
      <c r="I212" s="872" t="s">
        <v>749</v>
      </c>
      <c r="J212" s="850">
        <v>0.18</v>
      </c>
      <c r="K212" s="872" t="s">
        <v>749</v>
      </c>
      <c r="L212" s="907" t="s">
        <v>674</v>
      </c>
      <c r="M212" s="916" t="s">
        <v>391</v>
      </c>
      <c r="N212" s="713">
        <v>876</v>
      </c>
      <c r="O212" s="709">
        <v>41.96</v>
      </c>
      <c r="P212" s="709">
        <f t="shared" si="9"/>
        <v>41.96</v>
      </c>
      <c r="Q212" s="792">
        <f t="shared" si="13"/>
        <v>36756.959999999999</v>
      </c>
      <c r="R212" s="710">
        <f t="shared" si="10"/>
        <v>36756.959999999999</v>
      </c>
      <c r="S212" s="713">
        <f t="shared" si="14"/>
        <v>36756.959999999999</v>
      </c>
      <c r="T212" s="852"/>
      <c r="U212" s="709"/>
      <c r="V212" s="709"/>
      <c r="W212" s="709"/>
      <c r="X212" s="853"/>
      <c r="Y212" s="668"/>
      <c r="Z212" s="651"/>
      <c r="AC212" s="217"/>
      <c r="AM212" s="217"/>
      <c r="AN212" s="217"/>
      <c r="AO212" s="217"/>
      <c r="AP212" s="217"/>
      <c r="AQ212" s="217"/>
      <c r="AR212" s="217"/>
      <c r="AS212" s="217"/>
      <c r="AT212" s="217"/>
      <c r="AU212" s="217"/>
      <c r="AV212" s="217"/>
      <c r="AW212" s="217"/>
      <c r="AX212" s="217"/>
      <c r="AY212" s="217"/>
      <c r="AZ212" s="217"/>
    </row>
    <row r="213" spans="1:52" ht="66">
      <c r="A213" s="867">
        <v>16</v>
      </c>
      <c r="B213" s="867">
        <v>1.21</v>
      </c>
      <c r="C213" s="709"/>
      <c r="D213" s="709"/>
      <c r="E213" s="709"/>
      <c r="F213" s="848"/>
      <c r="G213" s="709"/>
      <c r="H213" s="921"/>
      <c r="I213" s="872" t="s">
        <v>749</v>
      </c>
      <c r="J213" s="850">
        <v>0.18</v>
      </c>
      <c r="K213" s="872" t="s">
        <v>749</v>
      </c>
      <c r="L213" s="907" t="s">
        <v>675</v>
      </c>
      <c r="M213" s="916"/>
      <c r="N213" s="713"/>
      <c r="O213" s="709"/>
      <c r="P213" s="709"/>
      <c r="Q213" s="792"/>
      <c r="R213" s="710">
        <f t="shared" ref="R213:R270" si="15">O213*N213</f>
        <v>0</v>
      </c>
      <c r="S213" s="713">
        <f t="shared" si="14"/>
        <v>0</v>
      </c>
      <c r="T213" s="852"/>
      <c r="U213" s="709"/>
      <c r="V213" s="709"/>
      <c r="W213" s="709"/>
      <c r="X213" s="853"/>
      <c r="Y213" s="668"/>
      <c r="Z213" s="651"/>
      <c r="AC213" s="217"/>
      <c r="AM213" s="217"/>
      <c r="AN213" s="217"/>
      <c r="AO213" s="217"/>
      <c r="AP213" s="217"/>
      <c r="AQ213" s="217"/>
      <c r="AR213" s="217"/>
      <c r="AS213" s="217"/>
      <c r="AT213" s="217"/>
      <c r="AU213" s="217"/>
      <c r="AV213" s="217"/>
      <c r="AW213" s="217"/>
      <c r="AX213" s="217"/>
      <c r="AY213" s="217"/>
      <c r="AZ213" s="217"/>
    </row>
    <row r="214" spans="1:52">
      <c r="A214" s="867">
        <v>17</v>
      </c>
      <c r="B214" s="867" t="s">
        <v>847</v>
      </c>
      <c r="C214" s="709"/>
      <c r="D214" s="709"/>
      <c r="E214" s="709"/>
      <c r="F214" s="848"/>
      <c r="G214" s="709"/>
      <c r="H214" s="468">
        <v>995461</v>
      </c>
      <c r="I214" s="872" t="s">
        <v>749</v>
      </c>
      <c r="J214" s="850">
        <v>0.18</v>
      </c>
      <c r="K214" s="872" t="s">
        <v>749</v>
      </c>
      <c r="L214" s="907" t="s">
        <v>676</v>
      </c>
      <c r="M214" s="916" t="s">
        <v>391</v>
      </c>
      <c r="N214" s="713">
        <v>861</v>
      </c>
      <c r="O214" s="709">
        <v>228.57</v>
      </c>
      <c r="P214" s="709">
        <f t="shared" ref="P214:P270" si="16">O214+O214*$O$273</f>
        <v>228.57</v>
      </c>
      <c r="Q214" s="792">
        <f t="shared" si="13"/>
        <v>196798.77</v>
      </c>
      <c r="R214" s="710">
        <f t="shared" si="15"/>
        <v>196798.77</v>
      </c>
      <c r="S214" s="713">
        <f t="shared" si="14"/>
        <v>196798.77</v>
      </c>
      <c r="T214" s="852"/>
      <c r="U214" s="709"/>
      <c r="V214" s="709"/>
      <c r="W214" s="709"/>
      <c r="X214" s="853"/>
      <c r="Y214" s="668"/>
      <c r="Z214" s="651"/>
      <c r="AC214" s="217"/>
      <c r="AM214" s="217"/>
      <c r="AN214" s="217"/>
      <c r="AO214" s="217"/>
      <c r="AP214" s="217"/>
      <c r="AQ214" s="217"/>
      <c r="AR214" s="217"/>
      <c r="AS214" s="217"/>
      <c r="AT214" s="217"/>
      <c r="AU214" s="217"/>
      <c r="AV214" s="217"/>
      <c r="AW214" s="217"/>
      <c r="AX214" s="217"/>
      <c r="AY214" s="217"/>
      <c r="AZ214" s="217"/>
    </row>
    <row r="215" spans="1:52" ht="49.5">
      <c r="A215" s="868">
        <v>18</v>
      </c>
      <c r="B215" s="867">
        <v>1.24</v>
      </c>
      <c r="C215" s="709"/>
      <c r="D215" s="709"/>
      <c r="E215" s="709"/>
      <c r="F215" s="848"/>
      <c r="G215" s="709"/>
      <c r="H215" s="921"/>
      <c r="I215" s="872" t="s">
        <v>749</v>
      </c>
      <c r="J215" s="850">
        <v>0.18</v>
      </c>
      <c r="K215" s="872" t="s">
        <v>749</v>
      </c>
      <c r="L215" s="907" t="s">
        <v>677</v>
      </c>
      <c r="M215" s="916"/>
      <c r="N215" s="713"/>
      <c r="O215" s="709"/>
      <c r="P215" s="709"/>
      <c r="Q215" s="792"/>
      <c r="R215" s="710">
        <f t="shared" si="15"/>
        <v>0</v>
      </c>
      <c r="S215" s="713">
        <f t="shared" si="14"/>
        <v>0</v>
      </c>
      <c r="T215" s="852"/>
      <c r="U215" s="709"/>
      <c r="V215" s="709"/>
      <c r="W215" s="709"/>
      <c r="X215" s="853"/>
      <c r="Y215" s="668"/>
      <c r="Z215" s="651"/>
      <c r="AC215" s="217"/>
      <c r="AM215" s="217"/>
      <c r="AN215" s="217"/>
      <c r="AO215" s="217"/>
      <c r="AP215" s="217"/>
      <c r="AQ215" s="217"/>
      <c r="AR215" s="217"/>
      <c r="AS215" s="217"/>
      <c r="AT215" s="217"/>
      <c r="AU215" s="217"/>
      <c r="AV215" s="217"/>
      <c r="AW215" s="217"/>
      <c r="AX215" s="217"/>
      <c r="AY215" s="217"/>
      <c r="AZ215" s="217"/>
    </row>
    <row r="216" spans="1:52">
      <c r="A216" s="867">
        <v>19</v>
      </c>
      <c r="B216" s="867" t="s">
        <v>848</v>
      </c>
      <c r="C216" s="709"/>
      <c r="D216" s="709"/>
      <c r="E216" s="709"/>
      <c r="F216" s="848"/>
      <c r="G216" s="709"/>
      <c r="H216" s="468">
        <v>995461</v>
      </c>
      <c r="I216" s="872" t="s">
        <v>749</v>
      </c>
      <c r="J216" s="850">
        <v>0.18</v>
      </c>
      <c r="K216" s="872" t="s">
        <v>749</v>
      </c>
      <c r="L216" s="907" t="s">
        <v>678</v>
      </c>
      <c r="M216" s="916" t="s">
        <v>646</v>
      </c>
      <c r="N216" s="713">
        <v>64</v>
      </c>
      <c r="O216" s="709">
        <v>132.13999999999999</v>
      </c>
      <c r="P216" s="709">
        <f t="shared" si="16"/>
        <v>132.13999999999999</v>
      </c>
      <c r="Q216" s="792">
        <f t="shared" si="13"/>
        <v>8456.9599999999991</v>
      </c>
      <c r="R216" s="710">
        <f t="shared" si="15"/>
        <v>8456.9599999999991</v>
      </c>
      <c r="S216" s="713">
        <f t="shared" si="14"/>
        <v>8456.9599999999991</v>
      </c>
      <c r="T216" s="852"/>
      <c r="U216" s="709"/>
      <c r="V216" s="709"/>
      <c r="W216" s="709"/>
      <c r="X216" s="853"/>
      <c r="Y216" s="668"/>
      <c r="Z216" s="651"/>
      <c r="AC216" s="217"/>
      <c r="AM216" s="217"/>
      <c r="AN216" s="217"/>
      <c r="AO216" s="217"/>
      <c r="AP216" s="217"/>
      <c r="AQ216" s="217"/>
      <c r="AR216" s="217"/>
      <c r="AS216" s="217"/>
      <c r="AT216" s="217"/>
      <c r="AU216" s="217"/>
      <c r="AV216" s="217"/>
      <c r="AW216" s="217"/>
      <c r="AX216" s="217"/>
      <c r="AY216" s="217"/>
      <c r="AZ216" s="217"/>
    </row>
    <row r="217" spans="1:52">
      <c r="A217" s="867">
        <v>20</v>
      </c>
      <c r="B217" s="867" t="s">
        <v>849</v>
      </c>
      <c r="C217" s="709"/>
      <c r="D217" s="709"/>
      <c r="E217" s="709"/>
      <c r="F217" s="848"/>
      <c r="G217" s="709"/>
      <c r="H217" s="468">
        <v>995461</v>
      </c>
      <c r="I217" s="872" t="s">
        <v>749</v>
      </c>
      <c r="J217" s="850">
        <v>0.18</v>
      </c>
      <c r="K217" s="872" t="s">
        <v>749</v>
      </c>
      <c r="L217" s="907" t="s">
        <v>679</v>
      </c>
      <c r="M217" s="916" t="s">
        <v>646</v>
      </c>
      <c r="N217" s="713">
        <v>64</v>
      </c>
      <c r="O217" s="709">
        <v>132.13999999999999</v>
      </c>
      <c r="P217" s="709">
        <f t="shared" si="16"/>
        <v>132.13999999999999</v>
      </c>
      <c r="Q217" s="792">
        <f t="shared" si="13"/>
        <v>8456.9599999999991</v>
      </c>
      <c r="R217" s="710">
        <f t="shared" si="15"/>
        <v>8456.9599999999991</v>
      </c>
      <c r="S217" s="713">
        <f t="shared" si="14"/>
        <v>8456.9599999999991</v>
      </c>
      <c r="T217" s="852"/>
      <c r="U217" s="709"/>
      <c r="V217" s="709"/>
      <c r="W217" s="709"/>
      <c r="X217" s="853"/>
      <c r="Y217" s="668"/>
      <c r="Z217" s="651"/>
      <c r="AC217" s="217"/>
      <c r="AM217" s="217"/>
      <c r="AN217" s="217"/>
      <c r="AO217" s="217"/>
      <c r="AP217" s="217"/>
      <c r="AQ217" s="217"/>
      <c r="AR217" s="217"/>
      <c r="AS217" s="217"/>
      <c r="AT217" s="217"/>
      <c r="AU217" s="217"/>
      <c r="AV217" s="217"/>
      <c r="AW217" s="217"/>
      <c r="AX217" s="217"/>
      <c r="AY217" s="217"/>
      <c r="AZ217" s="217"/>
    </row>
    <row r="218" spans="1:52">
      <c r="A218" s="868">
        <v>21</v>
      </c>
      <c r="B218" s="867"/>
      <c r="C218" s="709"/>
      <c r="D218" s="709"/>
      <c r="E218" s="709"/>
      <c r="F218" s="848"/>
      <c r="G218" s="709"/>
      <c r="H218" s="921"/>
      <c r="I218" s="872" t="s">
        <v>749</v>
      </c>
      <c r="J218" s="850">
        <v>0.18</v>
      </c>
      <c r="K218" s="872" t="s">
        <v>749</v>
      </c>
      <c r="L218" s="910" t="s">
        <v>680</v>
      </c>
      <c r="M218" s="916"/>
      <c r="N218" s="713"/>
      <c r="O218" s="709"/>
      <c r="P218" s="709"/>
      <c r="Q218" s="792"/>
      <c r="R218" s="710">
        <f t="shared" si="15"/>
        <v>0</v>
      </c>
      <c r="S218" s="713">
        <f t="shared" si="14"/>
        <v>0</v>
      </c>
      <c r="T218" s="852"/>
      <c r="U218" s="709"/>
      <c r="V218" s="709"/>
      <c r="W218" s="709"/>
      <c r="X218" s="853"/>
      <c r="Y218" s="668"/>
      <c r="Z218" s="651"/>
      <c r="AC218" s="217"/>
      <c r="AM218" s="217"/>
      <c r="AN218" s="217"/>
      <c r="AO218" s="217"/>
      <c r="AP218" s="217"/>
      <c r="AQ218" s="217"/>
      <c r="AR218" s="217"/>
      <c r="AS218" s="217"/>
      <c r="AT218" s="217"/>
      <c r="AU218" s="217"/>
      <c r="AV218" s="217"/>
      <c r="AW218" s="217"/>
      <c r="AX218" s="217"/>
      <c r="AY218" s="217"/>
      <c r="AZ218" s="217"/>
    </row>
    <row r="219" spans="1:52" ht="33">
      <c r="A219" s="867">
        <v>22</v>
      </c>
      <c r="B219" s="867">
        <v>1.7</v>
      </c>
      <c r="C219" s="709"/>
      <c r="D219" s="709"/>
      <c r="E219" s="709"/>
      <c r="F219" s="848"/>
      <c r="G219" s="709"/>
      <c r="H219" s="921"/>
      <c r="I219" s="872" t="s">
        <v>749</v>
      </c>
      <c r="J219" s="850">
        <v>0.18</v>
      </c>
      <c r="K219" s="872" t="s">
        <v>749</v>
      </c>
      <c r="L219" s="907" t="s">
        <v>681</v>
      </c>
      <c r="M219" s="907"/>
      <c r="N219" s="713"/>
      <c r="O219" s="709"/>
      <c r="P219" s="709"/>
      <c r="Q219" s="792"/>
      <c r="R219" s="710">
        <f t="shared" si="15"/>
        <v>0</v>
      </c>
      <c r="S219" s="713">
        <f t="shared" si="14"/>
        <v>0</v>
      </c>
      <c r="T219" s="852"/>
      <c r="U219" s="709"/>
      <c r="V219" s="709"/>
      <c r="W219" s="709"/>
      <c r="X219" s="853"/>
      <c r="Y219" s="668"/>
      <c r="Z219" s="651"/>
      <c r="AC219" s="217"/>
      <c r="AM219" s="217"/>
      <c r="AN219" s="217"/>
      <c r="AO219" s="217"/>
      <c r="AP219" s="217"/>
      <c r="AQ219" s="217"/>
      <c r="AR219" s="217"/>
      <c r="AS219" s="217"/>
      <c r="AT219" s="217"/>
      <c r="AU219" s="217"/>
      <c r="AV219" s="217"/>
      <c r="AW219" s="217"/>
      <c r="AX219" s="217"/>
      <c r="AY219" s="217"/>
      <c r="AZ219" s="217"/>
    </row>
    <row r="220" spans="1:52">
      <c r="A220" s="867">
        <v>23</v>
      </c>
      <c r="B220" s="867" t="s">
        <v>850</v>
      </c>
      <c r="C220" s="709"/>
      <c r="D220" s="709"/>
      <c r="E220" s="709"/>
      <c r="F220" s="848"/>
      <c r="G220" s="709"/>
      <c r="H220" s="924">
        <v>995461</v>
      </c>
      <c r="I220" s="872" t="s">
        <v>749</v>
      </c>
      <c r="J220" s="850">
        <v>0.18</v>
      </c>
      <c r="K220" s="872" t="s">
        <v>749</v>
      </c>
      <c r="L220" s="907" t="s">
        <v>682</v>
      </c>
      <c r="M220" s="916" t="s">
        <v>391</v>
      </c>
      <c r="N220" s="713">
        <v>2248</v>
      </c>
      <c r="O220" s="709">
        <v>329.46</v>
      </c>
      <c r="P220" s="709">
        <f t="shared" si="16"/>
        <v>329.46</v>
      </c>
      <c r="Q220" s="792">
        <f t="shared" si="13"/>
        <v>740626.08</v>
      </c>
      <c r="R220" s="710">
        <f t="shared" si="15"/>
        <v>740626.08</v>
      </c>
      <c r="S220" s="713">
        <f t="shared" si="14"/>
        <v>740626.08</v>
      </c>
      <c r="T220" s="852"/>
      <c r="U220" s="709"/>
      <c r="V220" s="709"/>
      <c r="W220" s="709"/>
      <c r="X220" s="853"/>
      <c r="Y220" s="668"/>
      <c r="Z220" s="651"/>
      <c r="AC220" s="217"/>
      <c r="AM220" s="217"/>
      <c r="AN220" s="217"/>
      <c r="AO220" s="217"/>
      <c r="AP220" s="217"/>
      <c r="AQ220" s="217"/>
      <c r="AR220" s="217"/>
      <c r="AS220" s="217"/>
      <c r="AT220" s="217"/>
      <c r="AU220" s="217"/>
      <c r="AV220" s="217"/>
      <c r="AW220" s="217"/>
      <c r="AX220" s="217"/>
      <c r="AY220" s="217"/>
      <c r="AZ220" s="217"/>
    </row>
    <row r="221" spans="1:52">
      <c r="A221" s="868">
        <v>24</v>
      </c>
      <c r="B221" s="867" t="s">
        <v>851</v>
      </c>
      <c r="C221" s="709"/>
      <c r="D221" s="709"/>
      <c r="E221" s="709"/>
      <c r="F221" s="848"/>
      <c r="G221" s="709"/>
      <c r="H221" s="924">
        <v>995461</v>
      </c>
      <c r="I221" s="872" t="s">
        <v>749</v>
      </c>
      <c r="J221" s="850">
        <v>0.18</v>
      </c>
      <c r="K221" s="872" t="s">
        <v>749</v>
      </c>
      <c r="L221" s="907" t="s">
        <v>683</v>
      </c>
      <c r="M221" s="916" t="s">
        <v>391</v>
      </c>
      <c r="N221" s="713">
        <v>360</v>
      </c>
      <c r="O221" s="709">
        <v>633.92999999999995</v>
      </c>
      <c r="P221" s="709">
        <f t="shared" si="16"/>
        <v>633.92999999999995</v>
      </c>
      <c r="Q221" s="792">
        <f t="shared" si="13"/>
        <v>228214.8</v>
      </c>
      <c r="R221" s="710">
        <f t="shared" si="15"/>
        <v>228214.8</v>
      </c>
      <c r="S221" s="713">
        <f t="shared" si="14"/>
        <v>228214.8</v>
      </c>
      <c r="T221" s="852"/>
      <c r="U221" s="709"/>
      <c r="V221" s="709"/>
      <c r="W221" s="709"/>
      <c r="X221" s="853"/>
      <c r="Y221" s="668"/>
      <c r="Z221" s="651"/>
      <c r="AC221" s="217"/>
      <c r="AM221" s="217"/>
      <c r="AN221" s="217"/>
      <c r="AO221" s="217"/>
      <c r="AP221" s="217"/>
      <c r="AQ221" s="217"/>
      <c r="AR221" s="217"/>
      <c r="AS221" s="217"/>
      <c r="AT221" s="217"/>
      <c r="AU221" s="217"/>
      <c r="AV221" s="217"/>
      <c r="AW221" s="217"/>
      <c r="AX221" s="217"/>
      <c r="AY221" s="217"/>
      <c r="AZ221" s="217"/>
    </row>
    <row r="222" spans="1:52">
      <c r="A222" s="867">
        <v>25</v>
      </c>
      <c r="B222" s="867"/>
      <c r="C222" s="709"/>
      <c r="D222" s="709"/>
      <c r="E222" s="709"/>
      <c r="F222" s="848"/>
      <c r="G222" s="709"/>
      <c r="H222" s="921"/>
      <c r="I222" s="872" t="s">
        <v>749</v>
      </c>
      <c r="J222" s="850">
        <v>0.18</v>
      </c>
      <c r="K222" s="872" t="s">
        <v>749</v>
      </c>
      <c r="L222" s="910" t="s">
        <v>684</v>
      </c>
      <c r="M222" s="916"/>
      <c r="N222" s="713"/>
      <c r="O222" s="709"/>
      <c r="P222" s="709"/>
      <c r="Q222" s="792"/>
      <c r="R222" s="710">
        <f t="shared" si="15"/>
        <v>0</v>
      </c>
      <c r="S222" s="713">
        <f t="shared" si="14"/>
        <v>0</v>
      </c>
      <c r="T222" s="852"/>
      <c r="U222" s="709"/>
      <c r="V222" s="709"/>
      <c r="W222" s="709"/>
      <c r="X222" s="853"/>
      <c r="Y222" s="668"/>
      <c r="Z222" s="651"/>
      <c r="AC222" s="217"/>
      <c r="AM222" s="217"/>
      <c r="AN222" s="217"/>
      <c r="AO222" s="217"/>
      <c r="AP222" s="217"/>
      <c r="AQ222" s="217"/>
      <c r="AR222" s="217"/>
      <c r="AS222" s="217"/>
      <c r="AT222" s="217"/>
      <c r="AU222" s="217"/>
      <c r="AV222" s="217"/>
      <c r="AW222" s="217"/>
      <c r="AX222" s="217"/>
      <c r="AY222" s="217"/>
      <c r="AZ222" s="217"/>
    </row>
    <row r="223" spans="1:52" ht="33">
      <c r="A223" s="867">
        <v>26</v>
      </c>
      <c r="B223" s="867">
        <v>1.32</v>
      </c>
      <c r="C223" s="709"/>
      <c r="D223" s="709"/>
      <c r="E223" s="709"/>
      <c r="F223" s="848"/>
      <c r="G223" s="709"/>
      <c r="H223" s="468">
        <v>995461</v>
      </c>
      <c r="I223" s="872" t="s">
        <v>749</v>
      </c>
      <c r="J223" s="850">
        <v>0.18</v>
      </c>
      <c r="K223" s="872" t="s">
        <v>749</v>
      </c>
      <c r="L223" s="907" t="s">
        <v>685</v>
      </c>
      <c r="M223" s="916" t="s">
        <v>646</v>
      </c>
      <c r="N223" s="713">
        <v>90</v>
      </c>
      <c r="O223" s="709">
        <v>523.21</v>
      </c>
      <c r="P223" s="709">
        <f t="shared" si="16"/>
        <v>523.21</v>
      </c>
      <c r="Q223" s="792">
        <f t="shared" si="13"/>
        <v>47088.9</v>
      </c>
      <c r="R223" s="710">
        <f t="shared" si="15"/>
        <v>47088.9</v>
      </c>
      <c r="S223" s="713">
        <f t="shared" si="14"/>
        <v>47088.9</v>
      </c>
      <c r="T223" s="852"/>
      <c r="U223" s="709"/>
      <c r="V223" s="709"/>
      <c r="W223" s="709"/>
      <c r="X223" s="853"/>
      <c r="Y223" s="668"/>
      <c r="Z223" s="651"/>
      <c r="AC223" s="217"/>
      <c r="AM223" s="217"/>
      <c r="AN223" s="217"/>
      <c r="AO223" s="217"/>
      <c r="AP223" s="217"/>
      <c r="AQ223" s="217"/>
      <c r="AR223" s="217"/>
      <c r="AS223" s="217"/>
      <c r="AT223" s="217"/>
      <c r="AU223" s="217"/>
      <c r="AV223" s="217"/>
      <c r="AW223" s="217"/>
      <c r="AX223" s="217"/>
      <c r="AY223" s="217"/>
      <c r="AZ223" s="217"/>
    </row>
    <row r="224" spans="1:52" ht="66">
      <c r="A224" s="868">
        <v>27</v>
      </c>
      <c r="B224" s="867">
        <v>1.31</v>
      </c>
      <c r="C224" s="709"/>
      <c r="D224" s="709"/>
      <c r="E224" s="709"/>
      <c r="F224" s="848"/>
      <c r="G224" s="709"/>
      <c r="H224" s="468">
        <v>995461</v>
      </c>
      <c r="I224" s="872" t="s">
        <v>749</v>
      </c>
      <c r="J224" s="850">
        <v>0.18</v>
      </c>
      <c r="K224" s="872" t="s">
        <v>749</v>
      </c>
      <c r="L224" s="907" t="s">
        <v>686</v>
      </c>
      <c r="M224" s="916" t="s">
        <v>646</v>
      </c>
      <c r="N224" s="713">
        <v>148</v>
      </c>
      <c r="O224" s="709">
        <v>425.89</v>
      </c>
      <c r="P224" s="709">
        <f t="shared" si="16"/>
        <v>425.89</v>
      </c>
      <c r="Q224" s="792">
        <f t="shared" si="13"/>
        <v>63031.72</v>
      </c>
      <c r="R224" s="710">
        <f t="shared" si="15"/>
        <v>63031.72</v>
      </c>
      <c r="S224" s="713">
        <f t="shared" si="14"/>
        <v>63031.72</v>
      </c>
      <c r="T224" s="852"/>
      <c r="U224" s="709"/>
      <c r="V224" s="709"/>
      <c r="W224" s="709"/>
      <c r="X224" s="853"/>
      <c r="Y224" s="668"/>
      <c r="Z224" s="651"/>
      <c r="AC224" s="217"/>
      <c r="AM224" s="217"/>
      <c r="AN224" s="217"/>
      <c r="AO224" s="217"/>
      <c r="AP224" s="217"/>
      <c r="AQ224" s="217"/>
      <c r="AR224" s="217"/>
      <c r="AS224" s="217"/>
      <c r="AT224" s="217"/>
      <c r="AU224" s="217"/>
      <c r="AV224" s="217"/>
      <c r="AW224" s="217"/>
      <c r="AX224" s="217"/>
      <c r="AY224" s="217"/>
      <c r="AZ224" s="217"/>
    </row>
    <row r="225" spans="1:52" ht="82.5">
      <c r="A225" s="867">
        <v>28</v>
      </c>
      <c r="B225" s="867">
        <v>1.56</v>
      </c>
      <c r="C225" s="709"/>
      <c r="D225" s="709"/>
      <c r="E225" s="709"/>
      <c r="F225" s="848"/>
      <c r="G225" s="709"/>
      <c r="H225" s="923">
        <v>995461</v>
      </c>
      <c r="I225" s="872" t="s">
        <v>749</v>
      </c>
      <c r="J225" s="850">
        <v>0.18</v>
      </c>
      <c r="K225" s="872" t="s">
        <v>749</v>
      </c>
      <c r="L225" s="907" t="s">
        <v>687</v>
      </c>
      <c r="M225" s="916" t="s">
        <v>646</v>
      </c>
      <c r="N225" s="713">
        <v>54</v>
      </c>
      <c r="O225" s="709">
        <v>603.57000000000005</v>
      </c>
      <c r="P225" s="709">
        <f t="shared" si="16"/>
        <v>603.57000000000005</v>
      </c>
      <c r="Q225" s="792">
        <f t="shared" si="13"/>
        <v>32592.78</v>
      </c>
      <c r="R225" s="710">
        <f t="shared" si="15"/>
        <v>32592.780000000002</v>
      </c>
      <c r="S225" s="713">
        <f t="shared" si="14"/>
        <v>32592.780000000002</v>
      </c>
      <c r="T225" s="852"/>
      <c r="U225" s="709"/>
      <c r="V225" s="709"/>
      <c r="W225" s="709"/>
      <c r="X225" s="853"/>
      <c r="Y225" s="668"/>
      <c r="Z225" s="651"/>
      <c r="AC225" s="217"/>
      <c r="AM225" s="217"/>
      <c r="AN225" s="217"/>
      <c r="AO225" s="217"/>
      <c r="AP225" s="217"/>
      <c r="AQ225" s="217"/>
      <c r="AR225" s="217"/>
      <c r="AS225" s="217"/>
      <c r="AT225" s="217"/>
      <c r="AU225" s="217"/>
      <c r="AV225" s="217"/>
      <c r="AW225" s="217"/>
      <c r="AX225" s="217"/>
      <c r="AY225" s="217"/>
      <c r="AZ225" s="217"/>
    </row>
    <row r="226" spans="1:52">
      <c r="A226" s="867">
        <v>29</v>
      </c>
      <c r="B226" s="867">
        <v>1.27</v>
      </c>
      <c r="C226" s="709"/>
      <c r="D226" s="709"/>
      <c r="E226" s="709"/>
      <c r="F226" s="848"/>
      <c r="G226" s="709"/>
      <c r="H226" s="921"/>
      <c r="I226" s="872" t="s">
        <v>749</v>
      </c>
      <c r="J226" s="850">
        <v>0.18</v>
      </c>
      <c r="K226" s="872" t="s">
        <v>749</v>
      </c>
      <c r="L226" s="904" t="s">
        <v>688</v>
      </c>
      <c r="M226" s="916"/>
      <c r="N226" s="713"/>
      <c r="O226" s="709"/>
      <c r="P226" s="709"/>
      <c r="Q226" s="792"/>
      <c r="R226" s="710">
        <f t="shared" si="15"/>
        <v>0</v>
      </c>
      <c r="S226" s="713">
        <f t="shared" si="14"/>
        <v>0</v>
      </c>
      <c r="T226" s="852"/>
      <c r="U226" s="709"/>
      <c r="V226" s="709"/>
      <c r="W226" s="709"/>
      <c r="X226" s="853"/>
      <c r="Y226" s="668"/>
      <c r="Z226" s="651"/>
      <c r="AC226" s="217"/>
      <c r="AM226" s="217"/>
      <c r="AN226" s="217"/>
      <c r="AO226" s="217"/>
      <c r="AP226" s="217"/>
      <c r="AQ226" s="217"/>
      <c r="AR226" s="217"/>
      <c r="AS226" s="217"/>
      <c r="AT226" s="217"/>
      <c r="AU226" s="217"/>
      <c r="AV226" s="217"/>
      <c r="AW226" s="217"/>
      <c r="AX226" s="217"/>
      <c r="AY226" s="217"/>
      <c r="AZ226" s="217"/>
    </row>
    <row r="227" spans="1:52">
      <c r="A227" s="868">
        <v>30</v>
      </c>
      <c r="B227" s="867" t="s">
        <v>852</v>
      </c>
      <c r="C227" s="709"/>
      <c r="D227" s="709"/>
      <c r="E227" s="709"/>
      <c r="F227" s="848"/>
      <c r="G227" s="709"/>
      <c r="H227" s="468">
        <v>995461</v>
      </c>
      <c r="I227" s="872" t="s">
        <v>749</v>
      </c>
      <c r="J227" s="850">
        <v>0.18</v>
      </c>
      <c r="K227" s="872" t="s">
        <v>749</v>
      </c>
      <c r="L227" s="904" t="s">
        <v>689</v>
      </c>
      <c r="M227" s="916" t="s">
        <v>646</v>
      </c>
      <c r="N227" s="713">
        <v>72</v>
      </c>
      <c r="O227" s="709">
        <v>488.39</v>
      </c>
      <c r="P227" s="709">
        <f t="shared" si="16"/>
        <v>488.39</v>
      </c>
      <c r="Q227" s="792">
        <f t="shared" si="13"/>
        <v>35164.080000000002</v>
      </c>
      <c r="R227" s="710">
        <f t="shared" si="15"/>
        <v>35164.080000000002</v>
      </c>
      <c r="S227" s="713">
        <f t="shared" si="14"/>
        <v>35164.080000000002</v>
      </c>
      <c r="T227" s="852"/>
      <c r="U227" s="709"/>
      <c r="V227" s="709"/>
      <c r="W227" s="709"/>
      <c r="X227" s="853"/>
      <c r="Y227" s="668"/>
      <c r="Z227" s="651"/>
      <c r="AC227" s="217"/>
      <c r="AM227" s="217"/>
      <c r="AN227" s="217"/>
      <c r="AO227" s="217"/>
      <c r="AP227" s="217"/>
      <c r="AQ227" s="217"/>
      <c r="AR227" s="217"/>
      <c r="AS227" s="217"/>
      <c r="AT227" s="217"/>
      <c r="AU227" s="217"/>
      <c r="AV227" s="217"/>
      <c r="AW227" s="217"/>
      <c r="AX227" s="217"/>
      <c r="AY227" s="217"/>
      <c r="AZ227" s="217"/>
    </row>
    <row r="228" spans="1:52">
      <c r="A228" s="867">
        <v>31</v>
      </c>
      <c r="B228" s="867" t="s">
        <v>853</v>
      </c>
      <c r="C228" s="709"/>
      <c r="D228" s="709"/>
      <c r="E228" s="709"/>
      <c r="F228" s="848"/>
      <c r="G228" s="709"/>
      <c r="H228" s="468">
        <v>995461</v>
      </c>
      <c r="I228" s="872" t="s">
        <v>749</v>
      </c>
      <c r="J228" s="850">
        <v>0.18</v>
      </c>
      <c r="K228" s="872" t="s">
        <v>749</v>
      </c>
      <c r="L228" s="907" t="s">
        <v>690</v>
      </c>
      <c r="M228" s="916" t="s">
        <v>646</v>
      </c>
      <c r="N228" s="713">
        <v>18</v>
      </c>
      <c r="O228" s="709">
        <v>405.36</v>
      </c>
      <c r="P228" s="709">
        <f t="shared" si="16"/>
        <v>405.36</v>
      </c>
      <c r="Q228" s="792">
        <f t="shared" si="13"/>
        <v>7296.48</v>
      </c>
      <c r="R228" s="710">
        <f t="shared" si="15"/>
        <v>7296.4800000000005</v>
      </c>
      <c r="S228" s="713">
        <f t="shared" si="14"/>
        <v>7296.4800000000005</v>
      </c>
      <c r="T228" s="852"/>
      <c r="U228" s="709"/>
      <c r="V228" s="709"/>
      <c r="W228" s="709"/>
      <c r="X228" s="853"/>
      <c r="Y228" s="668"/>
      <c r="Z228" s="651"/>
      <c r="AC228" s="217"/>
      <c r="AM228" s="217"/>
      <c r="AN228" s="217"/>
      <c r="AO228" s="217"/>
      <c r="AP228" s="217"/>
      <c r="AQ228" s="217"/>
      <c r="AR228" s="217"/>
      <c r="AS228" s="217"/>
      <c r="AT228" s="217"/>
      <c r="AU228" s="217"/>
      <c r="AV228" s="217"/>
      <c r="AW228" s="217"/>
      <c r="AX228" s="217"/>
      <c r="AY228" s="217"/>
      <c r="AZ228" s="217"/>
    </row>
    <row r="229" spans="1:52">
      <c r="A229" s="867">
        <v>32</v>
      </c>
      <c r="B229" s="867" t="s">
        <v>854</v>
      </c>
      <c r="C229" s="709"/>
      <c r="D229" s="709"/>
      <c r="E229" s="709"/>
      <c r="F229" s="848"/>
      <c r="G229" s="709"/>
      <c r="H229" s="468">
        <v>995461</v>
      </c>
      <c r="I229" s="872" t="s">
        <v>749</v>
      </c>
      <c r="J229" s="850">
        <v>0.18</v>
      </c>
      <c r="K229" s="872" t="s">
        <v>749</v>
      </c>
      <c r="L229" s="907" t="s">
        <v>691</v>
      </c>
      <c r="M229" s="916" t="s">
        <v>646</v>
      </c>
      <c r="N229" s="713">
        <v>18</v>
      </c>
      <c r="O229" s="709">
        <v>358.93</v>
      </c>
      <c r="P229" s="709">
        <f t="shared" si="16"/>
        <v>358.93</v>
      </c>
      <c r="Q229" s="792">
        <f t="shared" si="13"/>
        <v>6460.74</v>
      </c>
      <c r="R229" s="710">
        <f t="shared" si="15"/>
        <v>6460.74</v>
      </c>
      <c r="S229" s="713">
        <f t="shared" si="14"/>
        <v>6460.74</v>
      </c>
      <c r="T229" s="852"/>
      <c r="U229" s="709"/>
      <c r="V229" s="709"/>
      <c r="W229" s="709"/>
      <c r="X229" s="853"/>
      <c r="Y229" s="668"/>
      <c r="Z229" s="651"/>
      <c r="AC229" s="217"/>
      <c r="AM229" s="217"/>
      <c r="AN229" s="217"/>
      <c r="AO229" s="217"/>
      <c r="AP229" s="217"/>
      <c r="AQ229" s="217"/>
      <c r="AR229" s="217"/>
      <c r="AS229" s="217"/>
      <c r="AT229" s="217"/>
      <c r="AU229" s="217"/>
      <c r="AV229" s="217"/>
      <c r="AW229" s="217"/>
      <c r="AX229" s="217"/>
      <c r="AY229" s="217"/>
      <c r="AZ229" s="217"/>
    </row>
    <row r="230" spans="1:52">
      <c r="A230" s="868">
        <v>33</v>
      </c>
      <c r="B230" s="867" t="s">
        <v>855</v>
      </c>
      <c r="C230" s="709"/>
      <c r="D230" s="709"/>
      <c r="E230" s="709"/>
      <c r="F230" s="848"/>
      <c r="G230" s="709"/>
      <c r="H230" s="468">
        <v>995461</v>
      </c>
      <c r="I230" s="872" t="s">
        <v>749</v>
      </c>
      <c r="J230" s="850">
        <v>0.18</v>
      </c>
      <c r="K230" s="872" t="s">
        <v>749</v>
      </c>
      <c r="L230" s="907" t="s">
        <v>692</v>
      </c>
      <c r="M230" s="916" t="s">
        <v>646</v>
      </c>
      <c r="N230" s="713">
        <v>32</v>
      </c>
      <c r="O230" s="709">
        <v>291.95999999999998</v>
      </c>
      <c r="P230" s="709">
        <f t="shared" si="16"/>
        <v>291.95999999999998</v>
      </c>
      <c r="Q230" s="792">
        <f t="shared" si="13"/>
        <v>9342.7199999999993</v>
      </c>
      <c r="R230" s="710">
        <f t="shared" si="15"/>
        <v>9342.7199999999993</v>
      </c>
      <c r="S230" s="713">
        <f t="shared" si="14"/>
        <v>9342.7199999999993</v>
      </c>
      <c r="T230" s="852"/>
      <c r="U230" s="709"/>
      <c r="V230" s="709"/>
      <c r="W230" s="709"/>
      <c r="X230" s="853"/>
      <c r="Y230" s="668"/>
      <c r="Z230" s="651"/>
      <c r="AC230" s="217"/>
      <c r="AM230" s="217"/>
      <c r="AN230" s="217"/>
      <c r="AO230" s="217"/>
      <c r="AP230" s="217"/>
      <c r="AQ230" s="217"/>
      <c r="AR230" s="217"/>
      <c r="AS230" s="217"/>
      <c r="AT230" s="217"/>
      <c r="AU230" s="217"/>
      <c r="AV230" s="217"/>
      <c r="AW230" s="217"/>
      <c r="AX230" s="217"/>
      <c r="AY230" s="217"/>
      <c r="AZ230" s="217"/>
    </row>
    <row r="231" spans="1:52">
      <c r="A231" s="867">
        <v>34</v>
      </c>
      <c r="B231" s="867" t="s">
        <v>856</v>
      </c>
      <c r="C231" s="709"/>
      <c r="D231" s="709"/>
      <c r="E231" s="709"/>
      <c r="F231" s="848"/>
      <c r="G231" s="709"/>
      <c r="H231" s="468">
        <v>995461</v>
      </c>
      <c r="I231" s="872" t="s">
        <v>749</v>
      </c>
      <c r="J231" s="850">
        <v>0.18</v>
      </c>
      <c r="K231" s="872" t="s">
        <v>749</v>
      </c>
      <c r="L231" s="907" t="s">
        <v>693</v>
      </c>
      <c r="M231" s="916" t="s">
        <v>646</v>
      </c>
      <c r="N231" s="713">
        <v>116</v>
      </c>
      <c r="O231" s="709">
        <v>266.07</v>
      </c>
      <c r="P231" s="709">
        <f t="shared" si="16"/>
        <v>266.07</v>
      </c>
      <c r="Q231" s="792">
        <f t="shared" si="13"/>
        <v>30864.12</v>
      </c>
      <c r="R231" s="710">
        <f t="shared" si="15"/>
        <v>30864.12</v>
      </c>
      <c r="S231" s="713">
        <f t="shared" si="14"/>
        <v>30864.12</v>
      </c>
      <c r="T231" s="852"/>
      <c r="U231" s="709"/>
      <c r="V231" s="709"/>
      <c r="W231" s="709"/>
      <c r="X231" s="853"/>
      <c r="Y231" s="668"/>
      <c r="Z231" s="651"/>
      <c r="AC231" s="217"/>
      <c r="AM231" s="217"/>
      <c r="AN231" s="217"/>
      <c r="AO231" s="217"/>
      <c r="AP231" s="217"/>
      <c r="AQ231" s="217"/>
      <c r="AR231" s="217"/>
      <c r="AS231" s="217"/>
      <c r="AT231" s="217"/>
      <c r="AU231" s="217"/>
      <c r="AV231" s="217"/>
      <c r="AW231" s="217"/>
      <c r="AX231" s="217"/>
      <c r="AY231" s="217"/>
      <c r="AZ231" s="217"/>
    </row>
    <row r="232" spans="1:52" ht="33">
      <c r="A232" s="867">
        <v>35</v>
      </c>
      <c r="B232" s="867">
        <v>1.24</v>
      </c>
      <c r="C232" s="709"/>
      <c r="D232" s="709"/>
      <c r="E232" s="709"/>
      <c r="F232" s="848"/>
      <c r="G232" s="709"/>
      <c r="H232" s="921"/>
      <c r="I232" s="872" t="s">
        <v>749</v>
      </c>
      <c r="J232" s="850">
        <v>0.18</v>
      </c>
      <c r="K232" s="872" t="s">
        <v>749</v>
      </c>
      <c r="L232" s="907" t="s">
        <v>694</v>
      </c>
      <c r="M232" s="916"/>
      <c r="N232" s="713"/>
      <c r="O232" s="709"/>
      <c r="P232" s="709"/>
      <c r="Q232" s="792"/>
      <c r="R232" s="710">
        <f t="shared" si="15"/>
        <v>0</v>
      </c>
      <c r="S232" s="713">
        <f t="shared" si="14"/>
        <v>0</v>
      </c>
      <c r="T232" s="852"/>
      <c r="U232" s="709"/>
      <c r="V232" s="709"/>
      <c r="W232" s="709"/>
      <c r="X232" s="853"/>
      <c r="Z232" s="651"/>
      <c r="AC232" s="217"/>
      <c r="AM232" s="217"/>
      <c r="AN232" s="217"/>
      <c r="AO232" s="217"/>
      <c r="AP232" s="217"/>
      <c r="AQ232" s="217"/>
      <c r="AR232" s="217"/>
      <c r="AS232" s="217"/>
      <c r="AT232" s="217"/>
      <c r="AU232" s="217"/>
      <c r="AV232" s="217"/>
      <c r="AW232" s="217"/>
      <c r="AX232" s="217"/>
      <c r="AY232" s="217"/>
      <c r="AZ232" s="217"/>
    </row>
    <row r="233" spans="1:52">
      <c r="A233" s="868">
        <v>36</v>
      </c>
      <c r="B233" s="867" t="s">
        <v>857</v>
      </c>
      <c r="C233" s="709"/>
      <c r="D233" s="709"/>
      <c r="E233" s="709"/>
      <c r="F233" s="848"/>
      <c r="G233" s="709"/>
      <c r="H233" s="468">
        <v>995461</v>
      </c>
      <c r="I233" s="872" t="s">
        <v>749</v>
      </c>
      <c r="J233" s="850">
        <v>0.18</v>
      </c>
      <c r="K233" s="872" t="s">
        <v>749</v>
      </c>
      <c r="L233" s="907" t="s">
        <v>695</v>
      </c>
      <c r="M233" s="916" t="s">
        <v>646</v>
      </c>
      <c r="N233" s="713">
        <v>119</v>
      </c>
      <c r="O233" s="709">
        <v>91.96</v>
      </c>
      <c r="P233" s="709">
        <f t="shared" si="16"/>
        <v>91.96</v>
      </c>
      <c r="Q233" s="792">
        <f t="shared" si="13"/>
        <v>10943.24</v>
      </c>
      <c r="R233" s="710">
        <f t="shared" si="15"/>
        <v>10943.24</v>
      </c>
      <c r="S233" s="713">
        <f t="shared" si="14"/>
        <v>10943.24</v>
      </c>
      <c r="T233" s="852"/>
      <c r="U233" s="709"/>
      <c r="V233" s="709"/>
      <c r="W233" s="709"/>
      <c r="X233" s="853"/>
      <c r="Y233" s="668"/>
      <c r="Z233" s="651"/>
      <c r="AC233" s="217"/>
      <c r="AM233" s="217"/>
      <c r="AN233" s="217"/>
      <c r="AO233" s="217"/>
      <c r="AP233" s="217"/>
      <c r="AQ233" s="217"/>
      <c r="AR233" s="217"/>
      <c r="AS233" s="217"/>
      <c r="AT233" s="217"/>
      <c r="AU233" s="217"/>
      <c r="AV233" s="217"/>
      <c r="AW233" s="217"/>
      <c r="AX233" s="217"/>
      <c r="AY233" s="217"/>
      <c r="AZ233" s="217"/>
    </row>
    <row r="234" spans="1:52">
      <c r="A234" s="867">
        <v>37</v>
      </c>
      <c r="B234" s="867" t="s">
        <v>858</v>
      </c>
      <c r="C234" s="709"/>
      <c r="D234" s="709"/>
      <c r="E234" s="709"/>
      <c r="F234" s="848"/>
      <c r="G234" s="709"/>
      <c r="H234" s="468">
        <v>995461</v>
      </c>
      <c r="I234" s="872" t="s">
        <v>749</v>
      </c>
      <c r="J234" s="850">
        <v>0.18</v>
      </c>
      <c r="K234" s="872" t="s">
        <v>749</v>
      </c>
      <c r="L234" s="907" t="s">
        <v>696</v>
      </c>
      <c r="M234" s="916" t="s">
        <v>646</v>
      </c>
      <c r="N234" s="713">
        <v>109</v>
      </c>
      <c r="O234" s="709">
        <v>108.93</v>
      </c>
      <c r="P234" s="709">
        <f t="shared" si="16"/>
        <v>108.93</v>
      </c>
      <c r="Q234" s="792">
        <f t="shared" si="13"/>
        <v>11873.37</v>
      </c>
      <c r="R234" s="710">
        <f t="shared" si="15"/>
        <v>11873.37</v>
      </c>
      <c r="S234" s="713">
        <f t="shared" si="14"/>
        <v>11873.37</v>
      </c>
      <c r="T234" s="852"/>
      <c r="U234" s="709"/>
      <c r="V234" s="709"/>
      <c r="W234" s="709"/>
      <c r="X234" s="853"/>
      <c r="Y234" s="668"/>
      <c r="Z234" s="651"/>
      <c r="AC234" s="217"/>
      <c r="AM234" s="217"/>
      <c r="AN234" s="217"/>
      <c r="AO234" s="217"/>
      <c r="AP234" s="217"/>
      <c r="AQ234" s="217"/>
      <c r="AR234" s="217"/>
      <c r="AS234" s="217"/>
      <c r="AT234" s="217"/>
      <c r="AU234" s="217"/>
      <c r="AV234" s="217"/>
      <c r="AW234" s="217"/>
      <c r="AX234" s="217"/>
      <c r="AY234" s="217"/>
      <c r="AZ234" s="217"/>
    </row>
    <row r="235" spans="1:52" ht="33">
      <c r="A235" s="867">
        <v>38</v>
      </c>
      <c r="B235" s="867">
        <v>1.25</v>
      </c>
      <c r="C235" s="709"/>
      <c r="D235" s="709"/>
      <c r="E235" s="709"/>
      <c r="F235" s="848"/>
      <c r="G235" s="709"/>
      <c r="H235" s="468">
        <v>995461</v>
      </c>
      <c r="I235" s="872" t="s">
        <v>749</v>
      </c>
      <c r="J235" s="850">
        <v>0.18</v>
      </c>
      <c r="K235" s="872" t="s">
        <v>749</v>
      </c>
      <c r="L235" s="907" t="s">
        <v>697</v>
      </c>
      <c r="M235" s="916" t="s">
        <v>646</v>
      </c>
      <c r="N235" s="713">
        <v>95</v>
      </c>
      <c r="O235" s="709">
        <v>329.46</v>
      </c>
      <c r="P235" s="709">
        <f t="shared" si="16"/>
        <v>329.46</v>
      </c>
      <c r="Q235" s="792">
        <f t="shared" si="13"/>
        <v>31298.7</v>
      </c>
      <c r="R235" s="710">
        <f t="shared" si="15"/>
        <v>31298.699999999997</v>
      </c>
      <c r="S235" s="713">
        <f t="shared" si="14"/>
        <v>31298.699999999997</v>
      </c>
      <c r="T235" s="852"/>
      <c r="U235" s="709"/>
      <c r="V235" s="709"/>
      <c r="W235" s="709"/>
      <c r="X235" s="853"/>
      <c r="Y235" s="668"/>
      <c r="Z235" s="651"/>
      <c r="AC235" s="217"/>
      <c r="AM235" s="217"/>
      <c r="AN235" s="217"/>
      <c r="AO235" s="217"/>
      <c r="AP235" s="217"/>
      <c r="AQ235" s="217"/>
      <c r="AR235" s="217"/>
      <c r="AS235" s="217"/>
      <c r="AT235" s="217"/>
      <c r="AU235" s="217"/>
      <c r="AV235" s="217"/>
      <c r="AW235" s="217"/>
      <c r="AX235" s="217"/>
      <c r="AY235" s="217"/>
      <c r="AZ235" s="217"/>
    </row>
    <row r="236" spans="1:52">
      <c r="A236" s="868">
        <v>39</v>
      </c>
      <c r="B236" s="867">
        <v>1.26</v>
      </c>
      <c r="C236" s="709"/>
      <c r="D236" s="709"/>
      <c r="E236" s="709"/>
      <c r="F236" s="848"/>
      <c r="G236" s="709"/>
      <c r="H236" s="468">
        <v>995461</v>
      </c>
      <c r="I236" s="872" t="s">
        <v>749</v>
      </c>
      <c r="J236" s="850">
        <v>0.18</v>
      </c>
      <c r="K236" s="872" t="s">
        <v>749</v>
      </c>
      <c r="L236" s="907" t="s">
        <v>698</v>
      </c>
      <c r="M236" s="916" t="s">
        <v>646</v>
      </c>
      <c r="N236" s="713">
        <v>90</v>
      </c>
      <c r="O236" s="709">
        <v>35.71</v>
      </c>
      <c r="P236" s="709">
        <f t="shared" si="16"/>
        <v>35.71</v>
      </c>
      <c r="Q236" s="792">
        <f t="shared" si="13"/>
        <v>3213.9</v>
      </c>
      <c r="R236" s="710">
        <f t="shared" si="15"/>
        <v>3213.9</v>
      </c>
      <c r="S236" s="713">
        <f t="shared" si="14"/>
        <v>3213.9</v>
      </c>
      <c r="T236" s="852"/>
      <c r="U236" s="709"/>
      <c r="V236" s="709"/>
      <c r="W236" s="709"/>
      <c r="X236" s="853"/>
      <c r="Y236" s="668"/>
      <c r="Z236" s="651"/>
      <c r="AC236" s="217"/>
      <c r="AM236" s="217"/>
      <c r="AN236" s="217"/>
      <c r="AO236" s="217"/>
      <c r="AP236" s="217"/>
      <c r="AQ236" s="217"/>
      <c r="AR236" s="217"/>
      <c r="AS236" s="217"/>
      <c r="AT236" s="217"/>
      <c r="AU236" s="217"/>
      <c r="AV236" s="217"/>
      <c r="AW236" s="217"/>
      <c r="AX236" s="217"/>
      <c r="AY236" s="217"/>
      <c r="AZ236" s="217"/>
    </row>
    <row r="237" spans="1:52">
      <c r="A237" s="867">
        <v>40</v>
      </c>
      <c r="B237" s="867">
        <v>1.33</v>
      </c>
      <c r="C237" s="709"/>
      <c r="D237" s="709"/>
      <c r="E237" s="709"/>
      <c r="F237" s="848"/>
      <c r="G237" s="709"/>
      <c r="H237" s="468">
        <v>995461</v>
      </c>
      <c r="I237" s="872" t="s">
        <v>749</v>
      </c>
      <c r="J237" s="850">
        <v>0.18</v>
      </c>
      <c r="K237" s="872" t="s">
        <v>749</v>
      </c>
      <c r="L237" s="907" t="s">
        <v>699</v>
      </c>
      <c r="M237" s="916" t="s">
        <v>646</v>
      </c>
      <c r="N237" s="713">
        <v>249</v>
      </c>
      <c r="O237" s="709">
        <v>77.680000000000007</v>
      </c>
      <c r="P237" s="709">
        <f t="shared" si="16"/>
        <v>77.680000000000007</v>
      </c>
      <c r="Q237" s="792">
        <f t="shared" si="13"/>
        <v>19342.32</v>
      </c>
      <c r="R237" s="710">
        <f t="shared" si="15"/>
        <v>19342.320000000003</v>
      </c>
      <c r="S237" s="713">
        <f t="shared" si="14"/>
        <v>19342.320000000003</v>
      </c>
      <c r="T237" s="852"/>
      <c r="U237" s="709"/>
      <c r="V237" s="709"/>
      <c r="W237" s="709"/>
      <c r="X237" s="853"/>
      <c r="Y237" s="668"/>
      <c r="Z237" s="651"/>
      <c r="AC237" s="217"/>
      <c r="AM237" s="217"/>
      <c r="AN237" s="217"/>
      <c r="AO237" s="217"/>
      <c r="AP237" s="217"/>
      <c r="AQ237" s="217"/>
      <c r="AR237" s="217"/>
      <c r="AS237" s="217"/>
      <c r="AT237" s="217"/>
      <c r="AU237" s="217"/>
      <c r="AV237" s="217"/>
      <c r="AW237" s="217"/>
      <c r="AX237" s="217"/>
      <c r="AY237" s="217"/>
      <c r="AZ237" s="217"/>
    </row>
    <row r="238" spans="1:52" ht="33">
      <c r="A238" s="867">
        <v>41</v>
      </c>
      <c r="B238" s="867">
        <v>1.58</v>
      </c>
      <c r="C238" s="709"/>
      <c r="D238" s="709"/>
      <c r="E238" s="709"/>
      <c r="F238" s="848"/>
      <c r="G238" s="709"/>
      <c r="H238" s="468">
        <v>995461</v>
      </c>
      <c r="I238" s="872" t="s">
        <v>749</v>
      </c>
      <c r="J238" s="850">
        <v>0.18</v>
      </c>
      <c r="K238" s="872" t="s">
        <v>749</v>
      </c>
      <c r="L238" s="907" t="s">
        <v>700</v>
      </c>
      <c r="M238" s="916" t="s">
        <v>646</v>
      </c>
      <c r="N238" s="713">
        <v>184</v>
      </c>
      <c r="O238" s="709">
        <v>98.21</v>
      </c>
      <c r="P238" s="709">
        <f t="shared" si="16"/>
        <v>98.21</v>
      </c>
      <c r="Q238" s="792">
        <f t="shared" si="13"/>
        <v>18070.64</v>
      </c>
      <c r="R238" s="710">
        <f t="shared" si="15"/>
        <v>18070.64</v>
      </c>
      <c r="S238" s="713">
        <f t="shared" si="14"/>
        <v>18070.64</v>
      </c>
      <c r="T238" s="852"/>
      <c r="U238" s="709"/>
      <c r="V238" s="709"/>
      <c r="W238" s="709"/>
      <c r="X238" s="853"/>
      <c r="Y238" s="668"/>
      <c r="Z238" s="651"/>
      <c r="AC238" s="217"/>
      <c r="AM238" s="217"/>
      <c r="AN238" s="217"/>
      <c r="AO238" s="217"/>
      <c r="AP238" s="217"/>
      <c r="AQ238" s="217"/>
      <c r="AR238" s="217"/>
      <c r="AS238" s="217"/>
      <c r="AT238" s="217"/>
      <c r="AU238" s="217"/>
      <c r="AV238" s="217"/>
      <c r="AW238" s="217"/>
      <c r="AX238" s="217"/>
      <c r="AY238" s="217"/>
      <c r="AZ238" s="217"/>
    </row>
    <row r="239" spans="1:52">
      <c r="A239" s="868">
        <v>42</v>
      </c>
      <c r="B239" s="867"/>
      <c r="C239" s="709"/>
      <c r="D239" s="709"/>
      <c r="E239" s="709"/>
      <c r="F239" s="848"/>
      <c r="G239" s="709"/>
      <c r="H239" s="921"/>
      <c r="I239" s="872" t="s">
        <v>749</v>
      </c>
      <c r="J239" s="850">
        <v>0.18</v>
      </c>
      <c r="K239" s="872" t="s">
        <v>749</v>
      </c>
      <c r="L239" s="910" t="s">
        <v>701</v>
      </c>
      <c r="M239" s="916"/>
      <c r="N239" s="713"/>
      <c r="O239" s="709"/>
      <c r="P239" s="709">
        <f t="shared" si="16"/>
        <v>0</v>
      </c>
      <c r="Q239" s="792"/>
      <c r="R239" s="710">
        <f t="shared" si="15"/>
        <v>0</v>
      </c>
      <c r="S239" s="713"/>
      <c r="T239" s="852"/>
      <c r="U239" s="709"/>
      <c r="V239" s="709"/>
      <c r="W239" s="709"/>
      <c r="X239" s="853"/>
      <c r="Y239" s="668"/>
      <c r="Z239" s="651"/>
      <c r="AC239" s="217"/>
      <c r="AM239" s="217"/>
      <c r="AN239" s="217"/>
      <c r="AO239" s="217"/>
      <c r="AP239" s="217"/>
      <c r="AQ239" s="217"/>
      <c r="AR239" s="217"/>
      <c r="AS239" s="217"/>
      <c r="AT239" s="217"/>
      <c r="AU239" s="217"/>
      <c r="AV239" s="217"/>
      <c r="AW239" s="217"/>
      <c r="AX239" s="217"/>
      <c r="AY239" s="217"/>
      <c r="AZ239" s="217"/>
    </row>
    <row r="240" spans="1:52" ht="66">
      <c r="A240" s="867">
        <v>43</v>
      </c>
      <c r="B240" s="867">
        <v>1.35</v>
      </c>
      <c r="C240" s="709"/>
      <c r="D240" s="709"/>
      <c r="E240" s="709"/>
      <c r="F240" s="848"/>
      <c r="G240" s="709"/>
      <c r="H240" s="468">
        <v>995461</v>
      </c>
      <c r="I240" s="872" t="s">
        <v>749</v>
      </c>
      <c r="J240" s="850">
        <v>0.18</v>
      </c>
      <c r="K240" s="872" t="s">
        <v>749</v>
      </c>
      <c r="L240" s="907" t="s">
        <v>702</v>
      </c>
      <c r="M240" s="916" t="s">
        <v>646</v>
      </c>
      <c r="N240" s="713">
        <v>175</v>
      </c>
      <c r="O240" s="709">
        <v>106.25</v>
      </c>
      <c r="P240" s="709">
        <f t="shared" si="16"/>
        <v>106.25</v>
      </c>
      <c r="Q240" s="792">
        <f t="shared" si="13"/>
        <v>18593.75</v>
      </c>
      <c r="R240" s="710">
        <f t="shared" si="15"/>
        <v>18593.75</v>
      </c>
      <c r="S240" s="713">
        <f>O240*N240</f>
        <v>18593.75</v>
      </c>
      <c r="T240" s="852"/>
      <c r="U240" s="709"/>
      <c r="V240" s="709"/>
      <c r="W240" s="709"/>
      <c r="X240" s="853"/>
      <c r="Y240" s="668"/>
      <c r="Z240" s="651"/>
      <c r="AC240" s="217"/>
      <c r="AM240" s="217"/>
      <c r="AN240" s="217"/>
      <c r="AO240" s="217"/>
      <c r="AP240" s="217"/>
      <c r="AQ240" s="217"/>
      <c r="AR240" s="217"/>
      <c r="AS240" s="217"/>
      <c r="AT240" s="217"/>
      <c r="AU240" s="217"/>
      <c r="AV240" s="217"/>
      <c r="AW240" s="217"/>
      <c r="AX240" s="217"/>
      <c r="AY240" s="217"/>
      <c r="AZ240" s="217"/>
    </row>
    <row r="241" spans="1:52" ht="49.5">
      <c r="A241" s="867">
        <v>44</v>
      </c>
      <c r="B241" s="867">
        <v>1.41</v>
      </c>
      <c r="C241" s="709"/>
      <c r="D241" s="709"/>
      <c r="E241" s="709"/>
      <c r="F241" s="848"/>
      <c r="G241" s="709"/>
      <c r="H241" s="468">
        <v>995461</v>
      </c>
      <c r="I241" s="872" t="s">
        <v>749</v>
      </c>
      <c r="J241" s="850">
        <v>0.18</v>
      </c>
      <c r="K241" s="872" t="s">
        <v>749</v>
      </c>
      <c r="L241" s="907" t="s">
        <v>703</v>
      </c>
      <c r="M241" s="916" t="s">
        <v>646</v>
      </c>
      <c r="N241" s="713">
        <v>124</v>
      </c>
      <c r="O241" s="709">
        <v>183.93</v>
      </c>
      <c r="P241" s="709">
        <f t="shared" si="16"/>
        <v>183.93</v>
      </c>
      <c r="Q241" s="792">
        <f t="shared" si="13"/>
        <v>22807.32</v>
      </c>
      <c r="R241" s="710">
        <f t="shared" si="15"/>
        <v>22807.32</v>
      </c>
      <c r="S241" s="713">
        <f>O241*N241</f>
        <v>22807.32</v>
      </c>
      <c r="T241" s="852"/>
      <c r="U241" s="709"/>
      <c r="V241" s="709"/>
      <c r="W241" s="709"/>
      <c r="X241" s="853"/>
      <c r="Y241" s="668"/>
      <c r="Z241" s="651"/>
      <c r="AC241" s="217"/>
      <c r="AM241" s="217"/>
      <c r="AN241" s="217"/>
      <c r="AO241" s="217"/>
      <c r="AP241" s="217"/>
      <c r="AQ241" s="217"/>
      <c r="AR241" s="217"/>
      <c r="AS241" s="217"/>
      <c r="AT241" s="217"/>
      <c r="AU241" s="217"/>
      <c r="AV241" s="217"/>
      <c r="AW241" s="217"/>
      <c r="AX241" s="217"/>
      <c r="AY241" s="217"/>
      <c r="AZ241" s="217"/>
    </row>
    <row r="242" spans="1:52" ht="66">
      <c r="A242" s="868">
        <v>45</v>
      </c>
      <c r="B242" s="867">
        <v>1.44</v>
      </c>
      <c r="C242" s="709"/>
      <c r="D242" s="709"/>
      <c r="E242" s="709"/>
      <c r="F242" s="848"/>
      <c r="G242" s="709"/>
      <c r="H242" s="468">
        <v>995461</v>
      </c>
      <c r="I242" s="872" t="s">
        <v>749</v>
      </c>
      <c r="J242" s="850">
        <v>0.18</v>
      </c>
      <c r="K242" s="872" t="s">
        <v>749</v>
      </c>
      <c r="L242" s="907" t="s">
        <v>704</v>
      </c>
      <c r="M242" s="916" t="s">
        <v>646</v>
      </c>
      <c r="N242" s="713">
        <v>93</v>
      </c>
      <c r="O242" s="709">
        <v>190.18</v>
      </c>
      <c r="P242" s="709">
        <f t="shared" si="16"/>
        <v>190.18</v>
      </c>
      <c r="Q242" s="792">
        <f t="shared" si="13"/>
        <v>17686.740000000002</v>
      </c>
      <c r="R242" s="710">
        <f t="shared" si="15"/>
        <v>17686.740000000002</v>
      </c>
      <c r="S242" s="713">
        <f>O242*N242</f>
        <v>17686.740000000002</v>
      </c>
      <c r="T242" s="852"/>
      <c r="U242" s="709"/>
      <c r="V242" s="709"/>
      <c r="W242" s="709"/>
      <c r="X242" s="853"/>
      <c r="Y242" s="668"/>
      <c r="Z242" s="651"/>
      <c r="AC242" s="217"/>
      <c r="AM242" s="217"/>
      <c r="AN242" s="217"/>
      <c r="AO242" s="217"/>
      <c r="AP242" s="217"/>
      <c r="AQ242" s="217"/>
      <c r="AR242" s="217"/>
      <c r="AS242" s="217"/>
      <c r="AT242" s="217"/>
      <c r="AU242" s="217"/>
      <c r="AV242" s="217"/>
      <c r="AW242" s="217"/>
      <c r="AX242" s="217"/>
      <c r="AY242" s="217"/>
      <c r="AZ242" s="217"/>
    </row>
    <row r="243" spans="1:52" ht="33">
      <c r="A243" s="867">
        <v>46</v>
      </c>
      <c r="B243" s="867" t="s">
        <v>859</v>
      </c>
      <c r="C243" s="709"/>
      <c r="D243" s="709"/>
      <c r="E243" s="709"/>
      <c r="F243" s="848"/>
      <c r="G243" s="709"/>
      <c r="H243" s="468">
        <v>995461</v>
      </c>
      <c r="I243" s="872" t="s">
        <v>749</v>
      </c>
      <c r="J243" s="850">
        <v>0.18</v>
      </c>
      <c r="K243" s="872" t="s">
        <v>749</v>
      </c>
      <c r="L243" s="907" t="s">
        <v>705</v>
      </c>
      <c r="M243" s="916" t="s">
        <v>646</v>
      </c>
      <c r="N243" s="713">
        <v>62</v>
      </c>
      <c r="O243" s="709">
        <v>401.79</v>
      </c>
      <c r="P243" s="709">
        <f t="shared" si="16"/>
        <v>401.79</v>
      </c>
      <c r="Q243" s="792">
        <f t="shared" si="13"/>
        <v>24910.98</v>
      </c>
      <c r="R243" s="710">
        <f t="shared" si="15"/>
        <v>24910.98</v>
      </c>
      <c r="S243" s="713">
        <f>O243*N243</f>
        <v>24910.98</v>
      </c>
      <c r="T243" s="852"/>
      <c r="U243" s="709"/>
      <c r="V243" s="709"/>
      <c r="W243" s="709"/>
      <c r="X243" s="853"/>
      <c r="Y243" s="668"/>
      <c r="Z243" s="651"/>
      <c r="AC243" s="217"/>
      <c r="AM243" s="217"/>
      <c r="AN243" s="217"/>
      <c r="AO243" s="217"/>
      <c r="AP243" s="217"/>
      <c r="AQ243" s="217"/>
      <c r="AR243" s="217"/>
      <c r="AS243" s="217"/>
      <c r="AT243" s="217"/>
      <c r="AU243" s="217"/>
      <c r="AV243" s="217"/>
      <c r="AW243" s="217"/>
      <c r="AX243" s="217"/>
      <c r="AY243" s="217"/>
      <c r="AZ243" s="217"/>
    </row>
    <row r="244" spans="1:52">
      <c r="A244" s="867">
        <v>47</v>
      </c>
      <c r="B244" s="867"/>
      <c r="C244" s="709"/>
      <c r="D244" s="709"/>
      <c r="E244" s="709"/>
      <c r="F244" s="848"/>
      <c r="G244" s="709"/>
      <c r="H244" s="921"/>
      <c r="I244" s="872" t="s">
        <v>749</v>
      </c>
      <c r="J244" s="850">
        <v>0.18</v>
      </c>
      <c r="K244" s="872" t="s">
        <v>749</v>
      </c>
      <c r="L244" s="910" t="s">
        <v>706</v>
      </c>
      <c r="M244" s="916"/>
      <c r="N244" s="713"/>
      <c r="O244" s="709"/>
      <c r="P244" s="709"/>
      <c r="Q244" s="792"/>
      <c r="R244" s="710">
        <f t="shared" si="15"/>
        <v>0</v>
      </c>
      <c r="S244" s="713"/>
      <c r="T244" s="852"/>
      <c r="U244" s="709"/>
      <c r="V244" s="709"/>
      <c r="W244" s="709"/>
      <c r="X244" s="853"/>
      <c r="Y244" s="668"/>
      <c r="Z244" s="651"/>
      <c r="AC244" s="217"/>
      <c r="AM244" s="217"/>
      <c r="AN244" s="217"/>
      <c r="AO244" s="217"/>
      <c r="AP244" s="217"/>
      <c r="AQ244" s="217"/>
      <c r="AR244" s="217"/>
      <c r="AS244" s="217"/>
      <c r="AT244" s="217"/>
      <c r="AU244" s="217"/>
      <c r="AV244" s="217"/>
      <c r="AW244" s="217"/>
      <c r="AX244" s="217"/>
      <c r="AY244" s="217"/>
      <c r="AZ244" s="217"/>
    </row>
    <row r="245" spans="1:52" ht="49.5">
      <c r="A245" s="868">
        <v>48</v>
      </c>
      <c r="B245" s="867">
        <v>2.2999999999999998</v>
      </c>
      <c r="C245" s="709"/>
      <c r="D245" s="709"/>
      <c r="E245" s="709"/>
      <c r="F245" s="848"/>
      <c r="G245" s="709"/>
      <c r="H245" s="921"/>
      <c r="I245" s="872" t="s">
        <v>749</v>
      </c>
      <c r="J245" s="850">
        <v>0.18</v>
      </c>
      <c r="K245" s="872" t="s">
        <v>749</v>
      </c>
      <c r="L245" s="907" t="s">
        <v>707</v>
      </c>
      <c r="M245" s="916"/>
      <c r="N245" s="713"/>
      <c r="O245" s="709"/>
      <c r="P245" s="709"/>
      <c r="Q245" s="792"/>
      <c r="R245" s="710">
        <f t="shared" si="15"/>
        <v>0</v>
      </c>
      <c r="S245" s="713"/>
      <c r="T245" s="852"/>
      <c r="U245" s="709"/>
      <c r="V245" s="709"/>
      <c r="W245" s="709"/>
      <c r="X245" s="853"/>
      <c r="Y245" s="668"/>
      <c r="Z245" s="651"/>
      <c r="AC245" s="217"/>
      <c r="AM245" s="217"/>
      <c r="AN245" s="217"/>
      <c r="AO245" s="217"/>
      <c r="AP245" s="217"/>
      <c r="AQ245" s="217"/>
      <c r="AR245" s="217"/>
      <c r="AS245" s="217"/>
      <c r="AT245" s="217"/>
      <c r="AU245" s="217"/>
      <c r="AV245" s="217"/>
      <c r="AW245" s="217"/>
      <c r="AX245" s="217"/>
      <c r="AY245" s="217"/>
      <c r="AZ245" s="217"/>
    </row>
    <row r="246" spans="1:52">
      <c r="A246" s="867">
        <v>49</v>
      </c>
      <c r="B246" s="867" t="s">
        <v>860</v>
      </c>
      <c r="C246" s="709"/>
      <c r="D246" s="709"/>
      <c r="E246" s="709"/>
      <c r="F246" s="848"/>
      <c r="G246" s="709"/>
      <c r="H246" s="468">
        <v>998736</v>
      </c>
      <c r="I246" s="872" t="s">
        <v>749</v>
      </c>
      <c r="J246" s="850">
        <v>0.18</v>
      </c>
      <c r="K246" s="872" t="s">
        <v>749</v>
      </c>
      <c r="L246" s="907" t="s">
        <v>708</v>
      </c>
      <c r="M246" s="916" t="s">
        <v>646</v>
      </c>
      <c r="N246" s="713">
        <v>18</v>
      </c>
      <c r="O246" s="709">
        <v>2804.46</v>
      </c>
      <c r="P246" s="709">
        <f t="shared" si="16"/>
        <v>2804.46</v>
      </c>
      <c r="Q246" s="792">
        <f t="shared" si="13"/>
        <v>50480.28</v>
      </c>
      <c r="R246" s="710">
        <f t="shared" si="15"/>
        <v>50480.28</v>
      </c>
      <c r="S246" s="713">
        <f>O246*N246</f>
        <v>50480.28</v>
      </c>
      <c r="T246" s="852"/>
      <c r="U246" s="709"/>
      <c r="V246" s="709"/>
      <c r="W246" s="709"/>
      <c r="X246" s="853"/>
      <c r="Y246" s="668"/>
      <c r="Z246" s="651"/>
      <c r="AC246" s="217"/>
      <c r="AM246" s="217"/>
      <c r="AN246" s="217"/>
      <c r="AO246" s="217"/>
      <c r="AP246" s="217"/>
      <c r="AQ246" s="217"/>
      <c r="AR246" s="217"/>
      <c r="AS246" s="217"/>
      <c r="AT246" s="217"/>
      <c r="AU246" s="217"/>
      <c r="AV246" s="217"/>
      <c r="AW246" s="217"/>
      <c r="AX246" s="217"/>
      <c r="AY246" s="217"/>
      <c r="AZ246" s="217"/>
    </row>
    <row r="247" spans="1:52" ht="33">
      <c r="A247" s="867">
        <v>50</v>
      </c>
      <c r="B247" s="867">
        <v>2.1</v>
      </c>
      <c r="C247" s="709"/>
      <c r="D247" s="709"/>
      <c r="E247" s="709"/>
      <c r="F247" s="848"/>
      <c r="G247" s="709"/>
      <c r="H247" s="921"/>
      <c r="I247" s="872" t="s">
        <v>749</v>
      </c>
      <c r="J247" s="850">
        <v>0.18</v>
      </c>
      <c r="K247" s="872" t="s">
        <v>749</v>
      </c>
      <c r="L247" s="907" t="s">
        <v>709</v>
      </c>
      <c r="M247" s="916"/>
      <c r="N247" s="713"/>
      <c r="O247" s="709"/>
      <c r="P247" s="709"/>
      <c r="Q247" s="792"/>
      <c r="R247" s="710">
        <f t="shared" si="15"/>
        <v>0</v>
      </c>
      <c r="S247" s="713"/>
      <c r="T247" s="852"/>
      <c r="U247" s="709"/>
      <c r="V247" s="709"/>
      <c r="W247" s="709"/>
      <c r="X247" s="853"/>
      <c r="Y247" s="668"/>
      <c r="Z247" s="651"/>
      <c r="AC247" s="217"/>
      <c r="AM247" s="217"/>
      <c r="AN247" s="217"/>
      <c r="AO247" s="217"/>
      <c r="AP247" s="217"/>
      <c r="AQ247" s="217"/>
      <c r="AR247" s="217"/>
      <c r="AS247" s="217"/>
      <c r="AT247" s="217"/>
      <c r="AU247" s="217"/>
      <c r="AV247" s="217"/>
      <c r="AW247" s="217"/>
      <c r="AX247" s="217"/>
      <c r="AY247" s="217"/>
      <c r="AZ247" s="217"/>
    </row>
    <row r="248" spans="1:52">
      <c r="A248" s="868">
        <v>51</v>
      </c>
      <c r="B248" s="867" t="s">
        <v>861</v>
      </c>
      <c r="C248" s="709"/>
      <c r="D248" s="709"/>
      <c r="E248" s="709"/>
      <c r="F248" s="848"/>
      <c r="G248" s="709"/>
      <c r="H248" s="468">
        <v>998736</v>
      </c>
      <c r="I248" s="872" t="s">
        <v>749</v>
      </c>
      <c r="J248" s="850">
        <v>0.18</v>
      </c>
      <c r="K248" s="872" t="s">
        <v>749</v>
      </c>
      <c r="L248" s="907" t="s">
        <v>710</v>
      </c>
      <c r="M248" s="916" t="s">
        <v>646</v>
      </c>
      <c r="N248" s="713">
        <v>90</v>
      </c>
      <c r="O248" s="709">
        <v>228.57</v>
      </c>
      <c r="P248" s="709">
        <f t="shared" si="16"/>
        <v>228.57</v>
      </c>
      <c r="Q248" s="792">
        <f t="shared" si="13"/>
        <v>20571.3</v>
      </c>
      <c r="R248" s="710">
        <f t="shared" si="15"/>
        <v>20571.3</v>
      </c>
      <c r="S248" s="713">
        <f>O248*N248</f>
        <v>20571.3</v>
      </c>
      <c r="T248" s="852"/>
      <c r="U248" s="709"/>
      <c r="V248" s="709"/>
      <c r="W248" s="709"/>
      <c r="X248" s="853"/>
      <c r="Y248" s="668"/>
      <c r="Z248" s="651"/>
      <c r="AC248" s="217"/>
      <c r="AM248" s="217"/>
      <c r="AN248" s="217"/>
      <c r="AO248" s="217"/>
      <c r="AP248" s="217"/>
      <c r="AQ248" s="217"/>
      <c r="AR248" s="217"/>
      <c r="AS248" s="217"/>
      <c r="AT248" s="217"/>
      <c r="AU248" s="217"/>
      <c r="AV248" s="217"/>
      <c r="AW248" s="217"/>
      <c r="AX248" s="217"/>
      <c r="AY248" s="217"/>
      <c r="AZ248" s="217"/>
    </row>
    <row r="249" spans="1:52">
      <c r="A249" s="867">
        <v>52</v>
      </c>
      <c r="B249" s="867" t="s">
        <v>861</v>
      </c>
      <c r="C249" s="709"/>
      <c r="D249" s="709"/>
      <c r="E249" s="709"/>
      <c r="F249" s="848"/>
      <c r="G249" s="709"/>
      <c r="H249" s="468">
        <v>998737</v>
      </c>
      <c r="I249" s="872" t="s">
        <v>749</v>
      </c>
      <c r="J249" s="850">
        <v>0.18</v>
      </c>
      <c r="K249" s="872" t="s">
        <v>749</v>
      </c>
      <c r="L249" s="907" t="s">
        <v>711</v>
      </c>
      <c r="M249" s="916" t="s">
        <v>646</v>
      </c>
      <c r="N249" s="713">
        <v>90</v>
      </c>
      <c r="O249" s="709">
        <v>228.57</v>
      </c>
      <c r="P249" s="709">
        <f t="shared" si="16"/>
        <v>228.57</v>
      </c>
      <c r="Q249" s="792">
        <f t="shared" si="13"/>
        <v>20571.3</v>
      </c>
      <c r="R249" s="710">
        <f t="shared" si="15"/>
        <v>20571.3</v>
      </c>
      <c r="S249" s="713">
        <f>O249*N249</f>
        <v>20571.3</v>
      </c>
      <c r="T249" s="852"/>
      <c r="U249" s="709"/>
      <c r="V249" s="709"/>
      <c r="W249" s="709"/>
      <c r="X249" s="853"/>
      <c r="Y249" s="668"/>
      <c r="Z249" s="651"/>
      <c r="AC249" s="217"/>
      <c r="AM249" s="217"/>
      <c r="AN249" s="217"/>
      <c r="AO249" s="217"/>
      <c r="AP249" s="217"/>
      <c r="AQ249" s="217"/>
      <c r="AR249" s="217"/>
      <c r="AS249" s="217"/>
      <c r="AT249" s="217"/>
      <c r="AU249" s="217"/>
      <c r="AV249" s="217"/>
      <c r="AW249" s="217"/>
      <c r="AX249" s="217"/>
      <c r="AY249" s="217"/>
      <c r="AZ249" s="217"/>
    </row>
    <row r="250" spans="1:52" ht="33">
      <c r="A250" s="867">
        <v>53</v>
      </c>
      <c r="B250" s="868" t="s">
        <v>862</v>
      </c>
      <c r="C250" s="709"/>
      <c r="D250" s="709"/>
      <c r="E250" s="709"/>
      <c r="F250" s="848"/>
      <c r="G250" s="709"/>
      <c r="H250" s="468">
        <v>998736</v>
      </c>
      <c r="I250" s="872" t="s">
        <v>749</v>
      </c>
      <c r="J250" s="850">
        <v>0.18</v>
      </c>
      <c r="K250" s="872" t="s">
        <v>749</v>
      </c>
      <c r="L250" s="908" t="s">
        <v>712</v>
      </c>
      <c r="M250" s="917" t="s">
        <v>646</v>
      </c>
      <c r="N250" s="713">
        <v>72</v>
      </c>
      <c r="O250" s="709">
        <v>923.21</v>
      </c>
      <c r="P250" s="709">
        <f t="shared" si="16"/>
        <v>923.21</v>
      </c>
      <c r="Q250" s="792">
        <f t="shared" si="13"/>
        <v>66471.12</v>
      </c>
      <c r="R250" s="710">
        <f t="shared" si="15"/>
        <v>66471.12</v>
      </c>
      <c r="S250" s="713">
        <f>O250*N250</f>
        <v>66471.12</v>
      </c>
      <c r="T250" s="852"/>
      <c r="U250" s="709"/>
      <c r="V250" s="709"/>
      <c r="W250" s="709"/>
      <c r="X250" s="853"/>
      <c r="Y250" s="668"/>
      <c r="Z250" s="651"/>
      <c r="AC250" s="217"/>
      <c r="AM250" s="217"/>
      <c r="AN250" s="217"/>
      <c r="AO250" s="217"/>
      <c r="AP250" s="217"/>
      <c r="AQ250" s="217"/>
      <c r="AR250" s="217"/>
      <c r="AS250" s="217"/>
      <c r="AT250" s="217"/>
      <c r="AU250" s="217"/>
      <c r="AV250" s="217"/>
      <c r="AW250" s="217"/>
      <c r="AX250" s="217"/>
      <c r="AY250" s="217"/>
      <c r="AZ250" s="217"/>
    </row>
    <row r="251" spans="1:52" ht="33">
      <c r="A251" s="868">
        <v>54</v>
      </c>
      <c r="B251" s="868">
        <v>2.14</v>
      </c>
      <c r="C251" s="709"/>
      <c r="D251" s="709"/>
      <c r="E251" s="709"/>
      <c r="F251" s="848"/>
      <c r="G251" s="709"/>
      <c r="H251" s="921"/>
      <c r="I251" s="872" t="s">
        <v>749</v>
      </c>
      <c r="J251" s="850">
        <v>0.18</v>
      </c>
      <c r="K251" s="872" t="s">
        <v>749</v>
      </c>
      <c r="L251" s="908" t="s">
        <v>713</v>
      </c>
      <c r="M251" s="917"/>
      <c r="N251" s="713"/>
      <c r="O251" s="709"/>
      <c r="P251" s="709"/>
      <c r="Q251" s="792"/>
      <c r="R251" s="710">
        <f t="shared" si="15"/>
        <v>0</v>
      </c>
      <c r="S251" s="713"/>
      <c r="T251" s="852"/>
      <c r="U251" s="709"/>
      <c r="V251" s="709"/>
      <c r="W251" s="709"/>
      <c r="X251" s="853"/>
      <c r="Y251" s="668"/>
      <c r="Z251" s="651"/>
      <c r="AC251" s="217"/>
      <c r="AM251" s="217"/>
      <c r="AN251" s="217"/>
      <c r="AO251" s="217"/>
      <c r="AP251" s="217"/>
      <c r="AQ251" s="217"/>
      <c r="AR251" s="217"/>
      <c r="AS251" s="217"/>
      <c r="AT251" s="217"/>
      <c r="AU251" s="217"/>
      <c r="AV251" s="217"/>
      <c r="AW251" s="217"/>
      <c r="AX251" s="217"/>
      <c r="AY251" s="217"/>
      <c r="AZ251" s="217"/>
    </row>
    <row r="252" spans="1:52">
      <c r="A252" s="867">
        <v>55</v>
      </c>
      <c r="B252" s="868" t="s">
        <v>863</v>
      </c>
      <c r="C252" s="709"/>
      <c r="D252" s="709"/>
      <c r="E252" s="709"/>
      <c r="F252" s="848"/>
      <c r="G252" s="709"/>
      <c r="H252" s="468">
        <v>998736</v>
      </c>
      <c r="I252" s="872" t="s">
        <v>749</v>
      </c>
      <c r="J252" s="850">
        <v>0.18</v>
      </c>
      <c r="K252" s="872" t="s">
        <v>749</v>
      </c>
      <c r="L252" s="908" t="s">
        <v>714</v>
      </c>
      <c r="M252" s="917" t="s">
        <v>646</v>
      </c>
      <c r="N252" s="713">
        <v>18</v>
      </c>
      <c r="O252" s="709">
        <v>2358.9299999999998</v>
      </c>
      <c r="P252" s="709">
        <f t="shared" si="16"/>
        <v>2358.9299999999998</v>
      </c>
      <c r="Q252" s="792">
        <f t="shared" si="13"/>
        <v>42460.74</v>
      </c>
      <c r="R252" s="710">
        <f t="shared" si="15"/>
        <v>42460.74</v>
      </c>
      <c r="S252" s="713">
        <f t="shared" ref="S252:S269" si="17">O252*N252</f>
        <v>42460.74</v>
      </c>
      <c r="T252" s="852"/>
      <c r="U252" s="709"/>
      <c r="V252" s="709"/>
      <c r="W252" s="709"/>
      <c r="X252" s="853"/>
      <c r="Y252" s="668"/>
      <c r="Z252" s="651"/>
      <c r="AC252" s="217"/>
      <c r="AM252" s="217"/>
      <c r="AN252" s="217"/>
      <c r="AO252" s="217"/>
      <c r="AP252" s="217"/>
      <c r="AQ252" s="217"/>
      <c r="AR252" s="217"/>
      <c r="AS252" s="217"/>
      <c r="AT252" s="217"/>
      <c r="AU252" s="217"/>
      <c r="AV252" s="217"/>
      <c r="AW252" s="217"/>
      <c r="AX252" s="217"/>
      <c r="AY252" s="217"/>
      <c r="AZ252" s="217"/>
    </row>
    <row r="253" spans="1:52">
      <c r="A253" s="867">
        <v>56</v>
      </c>
      <c r="B253" s="868" t="s">
        <v>864</v>
      </c>
      <c r="C253" s="709"/>
      <c r="D253" s="709"/>
      <c r="E253" s="709"/>
      <c r="F253" s="848"/>
      <c r="G253" s="709"/>
      <c r="H253" s="468">
        <v>998736</v>
      </c>
      <c r="I253" s="872" t="s">
        <v>749</v>
      </c>
      <c r="J253" s="850">
        <v>0.18</v>
      </c>
      <c r="K253" s="872" t="s">
        <v>749</v>
      </c>
      <c r="L253" s="911" t="s">
        <v>715</v>
      </c>
      <c r="M253" s="917" t="s">
        <v>646</v>
      </c>
      <c r="N253" s="713">
        <v>18</v>
      </c>
      <c r="O253" s="709">
        <v>2430.36</v>
      </c>
      <c r="P253" s="709">
        <f t="shared" si="16"/>
        <v>2430.36</v>
      </c>
      <c r="Q253" s="792">
        <f t="shared" si="13"/>
        <v>43746.48</v>
      </c>
      <c r="R253" s="710">
        <f t="shared" si="15"/>
        <v>43746.48</v>
      </c>
      <c r="S253" s="713">
        <f t="shared" si="17"/>
        <v>43746.48</v>
      </c>
      <c r="T253" s="852"/>
      <c r="U253" s="709"/>
      <c r="V253" s="709"/>
      <c r="W253" s="709"/>
      <c r="X253" s="853"/>
      <c r="Z253" s="651"/>
      <c r="AC253" s="217"/>
      <c r="AM253" s="217"/>
      <c r="AN253" s="217"/>
      <c r="AO253" s="217"/>
      <c r="AP253" s="217"/>
      <c r="AQ253" s="217"/>
      <c r="AR253" s="217"/>
      <c r="AS253" s="217"/>
      <c r="AT253" s="217"/>
      <c r="AU253" s="217"/>
      <c r="AV253" s="217"/>
      <c r="AW253" s="217"/>
      <c r="AX253" s="217"/>
      <c r="AY253" s="217"/>
      <c r="AZ253" s="217"/>
    </row>
    <row r="254" spans="1:52">
      <c r="A254" s="868">
        <v>57</v>
      </c>
      <c r="B254" s="868">
        <v>2.11</v>
      </c>
      <c r="C254" s="709"/>
      <c r="D254" s="709"/>
      <c r="E254" s="709"/>
      <c r="F254" s="848"/>
      <c r="G254" s="709"/>
      <c r="H254" s="468">
        <v>998736</v>
      </c>
      <c r="I254" s="872" t="s">
        <v>749</v>
      </c>
      <c r="J254" s="850">
        <v>0.18</v>
      </c>
      <c r="K254" s="872" t="s">
        <v>749</v>
      </c>
      <c r="L254" s="908" t="s">
        <v>717</v>
      </c>
      <c r="M254" s="917" t="s">
        <v>646</v>
      </c>
      <c r="N254" s="713">
        <v>76</v>
      </c>
      <c r="O254" s="709">
        <v>11.61</v>
      </c>
      <c r="P254" s="709">
        <f t="shared" si="16"/>
        <v>11.61</v>
      </c>
      <c r="Q254" s="792">
        <f t="shared" si="13"/>
        <v>882.36</v>
      </c>
      <c r="R254" s="710">
        <f t="shared" si="15"/>
        <v>882.3599999999999</v>
      </c>
      <c r="S254" s="713">
        <f t="shared" si="17"/>
        <v>882.3599999999999</v>
      </c>
      <c r="T254" s="852"/>
      <c r="U254" s="709"/>
      <c r="V254" s="709"/>
      <c r="W254" s="709"/>
      <c r="X254" s="853"/>
      <c r="Y254" s="668"/>
      <c r="Z254" s="651"/>
      <c r="AC254" s="217"/>
      <c r="AM254" s="217"/>
      <c r="AN254" s="217"/>
      <c r="AO254" s="217"/>
      <c r="AP254" s="217"/>
      <c r="AQ254" s="217"/>
      <c r="AR254" s="217"/>
      <c r="AS254" s="217"/>
      <c r="AT254" s="217"/>
      <c r="AU254" s="217"/>
      <c r="AV254" s="217"/>
      <c r="AW254" s="217"/>
      <c r="AX254" s="217"/>
      <c r="AY254" s="217"/>
      <c r="AZ254" s="217"/>
    </row>
    <row r="255" spans="1:52" ht="33">
      <c r="A255" s="867">
        <v>58</v>
      </c>
      <c r="B255" s="868">
        <v>2.21</v>
      </c>
      <c r="C255" s="709"/>
      <c r="D255" s="709"/>
      <c r="E255" s="709"/>
      <c r="F255" s="848"/>
      <c r="G255" s="709"/>
      <c r="H255" s="468">
        <v>998736</v>
      </c>
      <c r="I255" s="872" t="s">
        <v>749</v>
      </c>
      <c r="J255" s="850">
        <v>0.18</v>
      </c>
      <c r="K255" s="872" t="s">
        <v>749</v>
      </c>
      <c r="L255" s="913" t="s">
        <v>718</v>
      </c>
      <c r="M255" s="917" t="s">
        <v>646</v>
      </c>
      <c r="N255" s="713">
        <v>9</v>
      </c>
      <c r="O255" s="709">
        <v>240.18</v>
      </c>
      <c r="P255" s="709">
        <f t="shared" si="16"/>
        <v>240.18</v>
      </c>
      <c r="Q255" s="792">
        <f t="shared" si="13"/>
        <v>2161.62</v>
      </c>
      <c r="R255" s="710">
        <f t="shared" si="15"/>
        <v>2161.62</v>
      </c>
      <c r="S255" s="713">
        <f t="shared" si="17"/>
        <v>2161.62</v>
      </c>
      <c r="T255" s="852"/>
      <c r="U255" s="709"/>
      <c r="V255" s="709"/>
      <c r="W255" s="709"/>
      <c r="X255" s="853"/>
      <c r="Y255" s="668"/>
      <c r="Z255" s="651"/>
      <c r="AC255" s="217"/>
      <c r="AM255" s="217"/>
      <c r="AN255" s="217"/>
      <c r="AO255" s="217"/>
      <c r="AP255" s="217"/>
      <c r="AQ255" s="217"/>
      <c r="AR255" s="217"/>
      <c r="AS255" s="217"/>
      <c r="AT255" s="217"/>
      <c r="AU255" s="217"/>
      <c r="AV255" s="217"/>
      <c r="AW255" s="217"/>
      <c r="AX255" s="217"/>
      <c r="AY255" s="217"/>
      <c r="AZ255" s="217"/>
    </row>
    <row r="256" spans="1:52">
      <c r="A256" s="867">
        <v>59</v>
      </c>
      <c r="B256" s="868"/>
      <c r="C256" s="709"/>
      <c r="D256" s="709"/>
      <c r="E256" s="709"/>
      <c r="F256" s="848"/>
      <c r="G256" s="709"/>
      <c r="H256" s="921"/>
      <c r="I256" s="872" t="s">
        <v>749</v>
      </c>
      <c r="J256" s="850">
        <v>0.18</v>
      </c>
      <c r="K256" s="872" t="s">
        <v>749</v>
      </c>
      <c r="L256" s="914" t="s">
        <v>719</v>
      </c>
      <c r="M256" s="917"/>
      <c r="N256" s="713"/>
      <c r="O256" s="709">
        <v>0</v>
      </c>
      <c r="P256" s="709"/>
      <c r="Q256" s="792"/>
      <c r="R256" s="710">
        <f t="shared" si="15"/>
        <v>0</v>
      </c>
      <c r="S256" s="713">
        <f t="shared" si="17"/>
        <v>0</v>
      </c>
      <c r="T256" s="852"/>
      <c r="U256" s="709"/>
      <c r="V256" s="709"/>
      <c r="W256" s="709"/>
      <c r="X256" s="853"/>
      <c r="Y256" s="668"/>
      <c r="Z256" s="651"/>
      <c r="AC256" s="217"/>
      <c r="AM256" s="217"/>
      <c r="AN256" s="217"/>
      <c r="AO256" s="217"/>
      <c r="AP256" s="217"/>
      <c r="AQ256" s="217"/>
      <c r="AR256" s="217"/>
      <c r="AS256" s="217"/>
      <c r="AT256" s="217"/>
      <c r="AU256" s="217"/>
      <c r="AV256" s="217"/>
      <c r="AW256" s="217"/>
      <c r="AX256" s="217"/>
      <c r="AY256" s="217"/>
      <c r="AZ256" s="217"/>
    </row>
    <row r="257" spans="1:52" ht="33">
      <c r="A257" s="868">
        <v>60</v>
      </c>
      <c r="B257" s="868">
        <v>5.2</v>
      </c>
      <c r="C257" s="709"/>
      <c r="D257" s="709"/>
      <c r="E257" s="709"/>
      <c r="F257" s="848"/>
      <c r="G257" s="709"/>
      <c r="H257" s="468">
        <v>998739</v>
      </c>
      <c r="I257" s="872" t="s">
        <v>749</v>
      </c>
      <c r="J257" s="850">
        <v>0.18</v>
      </c>
      <c r="K257" s="872" t="s">
        <v>749</v>
      </c>
      <c r="L257" s="908" t="s">
        <v>720</v>
      </c>
      <c r="M257" s="917" t="s">
        <v>646</v>
      </c>
      <c r="N257" s="713">
        <v>33</v>
      </c>
      <c r="O257" s="709">
        <v>6120.54</v>
      </c>
      <c r="P257" s="709">
        <f t="shared" si="16"/>
        <v>6120.54</v>
      </c>
      <c r="Q257" s="792">
        <f t="shared" si="13"/>
        <v>201977.82</v>
      </c>
      <c r="R257" s="710">
        <f t="shared" si="15"/>
        <v>201977.82</v>
      </c>
      <c r="S257" s="713">
        <f t="shared" si="17"/>
        <v>201977.82</v>
      </c>
      <c r="T257" s="852"/>
      <c r="U257" s="709"/>
      <c r="V257" s="709"/>
      <c r="W257" s="709"/>
      <c r="X257" s="853"/>
      <c r="Y257" s="668"/>
      <c r="Z257" s="651"/>
      <c r="AC257" s="217"/>
      <c r="AM257" s="217"/>
      <c r="AN257" s="217"/>
      <c r="AO257" s="217"/>
      <c r="AP257" s="217"/>
      <c r="AQ257" s="217"/>
      <c r="AR257" s="217"/>
      <c r="AS257" s="217"/>
      <c r="AT257" s="217"/>
      <c r="AU257" s="217"/>
      <c r="AV257" s="217"/>
      <c r="AW257" s="217"/>
      <c r="AX257" s="217"/>
      <c r="AY257" s="217"/>
      <c r="AZ257" s="217"/>
    </row>
    <row r="258" spans="1:52" ht="33">
      <c r="A258" s="867">
        <v>61</v>
      </c>
      <c r="B258" s="868">
        <v>5.12</v>
      </c>
      <c r="C258" s="709"/>
      <c r="D258" s="709"/>
      <c r="E258" s="709"/>
      <c r="F258" s="848"/>
      <c r="G258" s="709"/>
      <c r="H258" s="468">
        <v>998739</v>
      </c>
      <c r="I258" s="872" t="s">
        <v>749</v>
      </c>
      <c r="J258" s="850">
        <v>0.18</v>
      </c>
      <c r="K258" s="872" t="s">
        <v>749</v>
      </c>
      <c r="L258" s="908" t="s">
        <v>721</v>
      </c>
      <c r="M258" s="917" t="s">
        <v>391</v>
      </c>
      <c r="N258" s="713">
        <v>150</v>
      </c>
      <c r="O258" s="709">
        <v>256.25</v>
      </c>
      <c r="P258" s="709">
        <f t="shared" si="16"/>
        <v>256.25</v>
      </c>
      <c r="Q258" s="792">
        <f t="shared" si="13"/>
        <v>38437.5</v>
      </c>
      <c r="R258" s="710">
        <f t="shared" si="15"/>
        <v>38437.5</v>
      </c>
      <c r="S258" s="713">
        <f t="shared" si="17"/>
        <v>38437.5</v>
      </c>
      <c r="T258" s="852"/>
      <c r="U258" s="709"/>
      <c r="V258" s="709"/>
      <c r="W258" s="709"/>
      <c r="X258" s="853"/>
      <c r="Y258" s="668"/>
      <c r="Z258" s="651"/>
      <c r="AC258" s="217"/>
      <c r="AM258" s="217"/>
      <c r="AN258" s="217"/>
      <c r="AO258" s="217"/>
      <c r="AP258" s="217"/>
      <c r="AQ258" s="217"/>
      <c r="AR258" s="217"/>
      <c r="AS258" s="217"/>
      <c r="AT258" s="217"/>
      <c r="AU258" s="217"/>
      <c r="AV258" s="217"/>
      <c r="AW258" s="217"/>
      <c r="AX258" s="217"/>
      <c r="AY258" s="217"/>
      <c r="AZ258" s="217"/>
    </row>
    <row r="259" spans="1:52">
      <c r="A259" s="867">
        <v>62</v>
      </c>
      <c r="B259" s="868">
        <v>5.15</v>
      </c>
      <c r="C259" s="709"/>
      <c r="D259" s="709"/>
      <c r="E259" s="709"/>
      <c r="F259" s="848"/>
      <c r="G259" s="709"/>
      <c r="H259" s="468">
        <v>998739</v>
      </c>
      <c r="I259" s="872" t="s">
        <v>749</v>
      </c>
      <c r="J259" s="850">
        <v>0.18</v>
      </c>
      <c r="K259" s="872" t="s">
        <v>749</v>
      </c>
      <c r="L259" s="908" t="s">
        <v>722</v>
      </c>
      <c r="M259" s="917" t="s">
        <v>391</v>
      </c>
      <c r="N259" s="713">
        <v>75</v>
      </c>
      <c r="O259" s="709">
        <v>217.86</v>
      </c>
      <c r="P259" s="709">
        <f t="shared" si="16"/>
        <v>217.86</v>
      </c>
      <c r="Q259" s="792">
        <f t="shared" si="13"/>
        <v>16339.5</v>
      </c>
      <c r="R259" s="710">
        <f t="shared" si="15"/>
        <v>16339.500000000002</v>
      </c>
      <c r="S259" s="713">
        <f t="shared" si="17"/>
        <v>16339.500000000002</v>
      </c>
      <c r="T259" s="852"/>
      <c r="U259" s="709"/>
      <c r="V259" s="709"/>
      <c r="W259" s="709"/>
      <c r="X259" s="853"/>
      <c r="Y259" s="668"/>
      <c r="Z259" s="651"/>
      <c r="AC259" s="217"/>
      <c r="AM259" s="217"/>
      <c r="AN259" s="217"/>
      <c r="AO259" s="217"/>
      <c r="AP259" s="217"/>
      <c r="AQ259" s="217"/>
      <c r="AR259" s="217"/>
      <c r="AS259" s="217"/>
      <c r="AT259" s="217"/>
      <c r="AU259" s="217"/>
      <c r="AV259" s="217"/>
      <c r="AW259" s="217"/>
      <c r="AX259" s="217"/>
      <c r="AY259" s="217"/>
      <c r="AZ259" s="217"/>
    </row>
    <row r="260" spans="1:52" ht="66">
      <c r="A260" s="868">
        <v>63</v>
      </c>
      <c r="B260" s="868">
        <v>6.2</v>
      </c>
      <c r="C260" s="709"/>
      <c r="D260" s="709"/>
      <c r="E260" s="709"/>
      <c r="F260" s="848"/>
      <c r="G260" s="709"/>
      <c r="H260" s="468">
        <v>998739</v>
      </c>
      <c r="I260" s="872" t="s">
        <v>749</v>
      </c>
      <c r="J260" s="850">
        <v>0.18</v>
      </c>
      <c r="K260" s="872" t="s">
        <v>749</v>
      </c>
      <c r="L260" s="908" t="s">
        <v>895</v>
      </c>
      <c r="M260" s="917" t="s">
        <v>646</v>
      </c>
      <c r="N260" s="713">
        <v>9</v>
      </c>
      <c r="O260" s="709">
        <v>462.5</v>
      </c>
      <c r="P260" s="709">
        <f t="shared" si="16"/>
        <v>462.5</v>
      </c>
      <c r="Q260" s="792">
        <f t="shared" si="13"/>
        <v>4162.5</v>
      </c>
      <c r="R260" s="710">
        <f t="shared" si="15"/>
        <v>4162.5</v>
      </c>
      <c r="S260" s="713">
        <f t="shared" si="17"/>
        <v>4162.5</v>
      </c>
      <c r="T260" s="852"/>
      <c r="U260" s="709"/>
      <c r="V260" s="709"/>
      <c r="W260" s="709"/>
      <c r="X260" s="853"/>
      <c r="Y260" s="668"/>
      <c r="Z260" s="651"/>
      <c r="AC260" s="217"/>
      <c r="AM260" s="217"/>
      <c r="AN260" s="217"/>
      <c r="AO260" s="217"/>
      <c r="AP260" s="217"/>
      <c r="AQ260" s="217"/>
      <c r="AR260" s="217"/>
      <c r="AS260" s="217"/>
      <c r="AT260" s="217"/>
      <c r="AU260" s="217"/>
      <c r="AV260" s="217"/>
      <c r="AW260" s="217"/>
      <c r="AX260" s="217"/>
      <c r="AY260" s="217"/>
      <c r="AZ260" s="217"/>
    </row>
    <row r="261" spans="1:52" ht="49.5">
      <c r="A261" s="867">
        <v>64</v>
      </c>
      <c r="B261" s="868">
        <v>6.4</v>
      </c>
      <c r="C261" s="709"/>
      <c r="D261" s="709"/>
      <c r="E261" s="709"/>
      <c r="F261" s="848"/>
      <c r="G261" s="709"/>
      <c r="H261" s="468">
        <v>998739</v>
      </c>
      <c r="I261" s="872" t="s">
        <v>749</v>
      </c>
      <c r="J261" s="850">
        <v>0.18</v>
      </c>
      <c r="K261" s="872" t="s">
        <v>749</v>
      </c>
      <c r="L261" s="908" t="s">
        <v>896</v>
      </c>
      <c r="M261" s="917" t="s">
        <v>646</v>
      </c>
      <c r="N261" s="713">
        <v>100</v>
      </c>
      <c r="O261" s="709">
        <v>100.89</v>
      </c>
      <c r="P261" s="709">
        <f t="shared" si="16"/>
        <v>100.89</v>
      </c>
      <c r="Q261" s="792">
        <f t="shared" si="13"/>
        <v>10089</v>
      </c>
      <c r="R261" s="710">
        <f t="shared" si="15"/>
        <v>10089</v>
      </c>
      <c r="S261" s="713">
        <f t="shared" si="17"/>
        <v>10089</v>
      </c>
      <c r="T261" s="852"/>
      <c r="U261" s="709"/>
      <c r="V261" s="709"/>
      <c r="W261" s="709"/>
      <c r="X261" s="853"/>
      <c r="Y261" s="668"/>
      <c r="Z261" s="651"/>
      <c r="AC261" s="217"/>
      <c r="AM261" s="217"/>
      <c r="AN261" s="217"/>
      <c r="AO261" s="217"/>
      <c r="AP261" s="217"/>
      <c r="AQ261" s="217"/>
      <c r="AR261" s="217"/>
      <c r="AS261" s="217"/>
      <c r="AT261" s="217"/>
      <c r="AU261" s="217"/>
      <c r="AV261" s="217"/>
      <c r="AW261" s="217"/>
      <c r="AX261" s="217"/>
      <c r="AY261" s="217"/>
      <c r="AZ261" s="217"/>
    </row>
    <row r="262" spans="1:52" ht="49.5">
      <c r="A262" s="867">
        <v>65</v>
      </c>
      <c r="B262" s="868">
        <v>6.7</v>
      </c>
      <c r="C262" s="709"/>
      <c r="D262" s="709"/>
      <c r="E262" s="709"/>
      <c r="F262" s="848"/>
      <c r="G262" s="709"/>
      <c r="H262" s="468">
        <v>998739</v>
      </c>
      <c r="I262" s="872" t="s">
        <v>749</v>
      </c>
      <c r="J262" s="850">
        <v>0.18</v>
      </c>
      <c r="K262" s="872" t="s">
        <v>749</v>
      </c>
      <c r="L262" s="908" t="s">
        <v>897</v>
      </c>
      <c r="M262" s="917" t="s">
        <v>391</v>
      </c>
      <c r="N262" s="713">
        <v>100</v>
      </c>
      <c r="O262" s="709">
        <v>112.5</v>
      </c>
      <c r="P262" s="709">
        <f t="shared" si="16"/>
        <v>112.5</v>
      </c>
      <c r="Q262" s="792">
        <f t="shared" ref="Q262:Q269" si="18">IF(P262=0, "Included",IF(ISERROR(ROUND(N262*P262,2)),P262, ROUND(N262*P262,2)))</f>
        <v>11250</v>
      </c>
      <c r="R262" s="710">
        <f t="shared" si="15"/>
        <v>11250</v>
      </c>
      <c r="S262" s="713">
        <f t="shared" si="17"/>
        <v>11250</v>
      </c>
      <c r="T262" s="852"/>
      <c r="U262" s="709"/>
      <c r="V262" s="709"/>
      <c r="W262" s="709"/>
      <c r="X262" s="853"/>
      <c r="Y262" s="668"/>
      <c r="Z262" s="651"/>
      <c r="AC262" s="217"/>
      <c r="AM262" s="217"/>
      <c r="AN262" s="217"/>
      <c r="AO262" s="217"/>
      <c r="AP262" s="217"/>
      <c r="AQ262" s="217"/>
      <c r="AR262" s="217"/>
      <c r="AS262" s="217"/>
      <c r="AT262" s="217"/>
      <c r="AU262" s="217"/>
      <c r="AV262" s="217"/>
      <c r="AW262" s="217"/>
      <c r="AX262" s="217"/>
      <c r="AY262" s="217"/>
      <c r="AZ262" s="217"/>
    </row>
    <row r="263" spans="1:52" ht="49.5">
      <c r="A263" s="868">
        <v>66</v>
      </c>
      <c r="B263" s="868">
        <v>6.8</v>
      </c>
      <c r="C263" s="709"/>
      <c r="D263" s="709"/>
      <c r="E263" s="709"/>
      <c r="F263" s="848"/>
      <c r="G263" s="709"/>
      <c r="H263" s="468">
        <v>998739</v>
      </c>
      <c r="I263" s="872" t="s">
        <v>749</v>
      </c>
      <c r="J263" s="850">
        <v>0.18</v>
      </c>
      <c r="K263" s="872" t="s">
        <v>749</v>
      </c>
      <c r="L263" s="908" t="s">
        <v>898</v>
      </c>
      <c r="M263" s="917" t="s">
        <v>391</v>
      </c>
      <c r="N263" s="713">
        <v>100</v>
      </c>
      <c r="O263" s="709">
        <v>175.89</v>
      </c>
      <c r="P263" s="709">
        <f t="shared" si="16"/>
        <v>175.89</v>
      </c>
      <c r="Q263" s="792">
        <f t="shared" si="18"/>
        <v>17589</v>
      </c>
      <c r="R263" s="710">
        <f t="shared" si="15"/>
        <v>17589</v>
      </c>
      <c r="S263" s="713">
        <f t="shared" si="17"/>
        <v>17589</v>
      </c>
      <c r="T263" s="852"/>
      <c r="U263" s="709"/>
      <c r="V263" s="709"/>
      <c r="W263" s="709"/>
      <c r="X263" s="853"/>
      <c r="Y263" s="668"/>
      <c r="Z263" s="651"/>
      <c r="AC263" s="217"/>
      <c r="AM263" s="217"/>
      <c r="AN263" s="217"/>
      <c r="AO263" s="217"/>
      <c r="AP263" s="217"/>
      <c r="AQ263" s="217"/>
      <c r="AR263" s="217"/>
      <c r="AS263" s="217"/>
      <c r="AT263" s="217"/>
      <c r="AU263" s="217"/>
      <c r="AV263" s="217"/>
      <c r="AW263" s="217"/>
      <c r="AX263" s="217"/>
      <c r="AY263" s="217"/>
      <c r="AZ263" s="217"/>
    </row>
    <row r="264" spans="1:52" ht="49.5">
      <c r="A264" s="867">
        <v>67</v>
      </c>
      <c r="B264" s="868" t="s">
        <v>866</v>
      </c>
      <c r="C264" s="709"/>
      <c r="D264" s="709"/>
      <c r="E264" s="709"/>
      <c r="F264" s="848"/>
      <c r="G264" s="709"/>
      <c r="H264" s="468">
        <v>995462</v>
      </c>
      <c r="I264" s="872" t="s">
        <v>749</v>
      </c>
      <c r="J264" s="850">
        <v>0.18</v>
      </c>
      <c r="K264" s="872" t="s">
        <v>749</v>
      </c>
      <c r="L264" s="908" t="s">
        <v>899</v>
      </c>
      <c r="M264" s="917" t="s">
        <v>391</v>
      </c>
      <c r="N264" s="713">
        <v>75</v>
      </c>
      <c r="O264" s="709">
        <v>584.11</v>
      </c>
      <c r="P264" s="709">
        <f t="shared" si="16"/>
        <v>584.11</v>
      </c>
      <c r="Q264" s="792">
        <f t="shared" si="18"/>
        <v>43808.25</v>
      </c>
      <c r="R264" s="710">
        <f t="shared" si="15"/>
        <v>43808.25</v>
      </c>
      <c r="S264" s="713">
        <f t="shared" si="17"/>
        <v>43808.25</v>
      </c>
      <c r="T264" s="852"/>
      <c r="U264" s="709"/>
      <c r="V264" s="709"/>
      <c r="W264" s="709"/>
      <c r="X264" s="853"/>
      <c r="Y264" s="668"/>
      <c r="Z264" s="651"/>
      <c r="AC264" s="217"/>
      <c r="AM264" s="217"/>
      <c r="AN264" s="217"/>
      <c r="AO264" s="217"/>
      <c r="AP264" s="217"/>
      <c r="AQ264" s="217"/>
      <c r="AR264" s="217"/>
      <c r="AS264" s="217"/>
      <c r="AT264" s="217"/>
      <c r="AU264" s="217"/>
      <c r="AV264" s="217"/>
      <c r="AW264" s="217"/>
      <c r="AX264" s="217"/>
      <c r="AY264" s="217"/>
      <c r="AZ264" s="217"/>
    </row>
    <row r="265" spans="1:52">
      <c r="A265" s="867">
        <v>68</v>
      </c>
      <c r="B265" s="868"/>
      <c r="C265" s="709"/>
      <c r="D265" s="709"/>
      <c r="E265" s="709"/>
      <c r="F265" s="848"/>
      <c r="G265" s="709"/>
      <c r="H265" s="922"/>
      <c r="I265" s="872" t="s">
        <v>749</v>
      </c>
      <c r="J265" s="850">
        <v>0.18</v>
      </c>
      <c r="K265" s="872" t="s">
        <v>749</v>
      </c>
      <c r="L265" s="914" t="s">
        <v>723</v>
      </c>
      <c r="M265" s="919"/>
      <c r="N265" s="713"/>
      <c r="O265" s="709"/>
      <c r="P265" s="709">
        <f t="shared" si="16"/>
        <v>0</v>
      </c>
      <c r="Q265" s="792"/>
      <c r="R265" s="710">
        <f t="shared" si="15"/>
        <v>0</v>
      </c>
      <c r="S265" s="713">
        <f t="shared" si="17"/>
        <v>0</v>
      </c>
      <c r="T265" s="852"/>
      <c r="U265" s="709"/>
      <c r="V265" s="709"/>
      <c r="W265" s="709"/>
      <c r="X265" s="853"/>
      <c r="Y265" s="668"/>
      <c r="Z265" s="651"/>
      <c r="AC265" s="217"/>
      <c r="AM265" s="217"/>
      <c r="AN265" s="217"/>
      <c r="AO265" s="217"/>
      <c r="AP265" s="217"/>
      <c r="AQ265" s="217"/>
      <c r="AR265" s="217"/>
      <c r="AS265" s="217"/>
      <c r="AT265" s="217"/>
      <c r="AU265" s="217"/>
      <c r="AV265" s="217"/>
      <c r="AW265" s="217"/>
      <c r="AX265" s="217"/>
      <c r="AY265" s="217"/>
      <c r="AZ265" s="217"/>
    </row>
    <row r="266" spans="1:52" ht="33">
      <c r="A266" s="868">
        <v>69</v>
      </c>
      <c r="B266" s="868">
        <v>7.1</v>
      </c>
      <c r="C266" s="709"/>
      <c r="D266" s="709"/>
      <c r="E266" s="709"/>
      <c r="F266" s="848"/>
      <c r="G266" s="709"/>
      <c r="H266" s="921"/>
      <c r="I266" s="872" t="s">
        <v>749</v>
      </c>
      <c r="J266" s="850">
        <v>0.18</v>
      </c>
      <c r="K266" s="872" t="s">
        <v>749</v>
      </c>
      <c r="L266" s="915" t="s">
        <v>724</v>
      </c>
      <c r="M266" s="920"/>
      <c r="N266" s="713"/>
      <c r="O266" s="709"/>
      <c r="P266" s="709">
        <f t="shared" si="16"/>
        <v>0</v>
      </c>
      <c r="Q266" s="792"/>
      <c r="R266" s="710">
        <f t="shared" si="15"/>
        <v>0</v>
      </c>
      <c r="S266" s="713">
        <f t="shared" si="17"/>
        <v>0</v>
      </c>
      <c r="T266" s="852"/>
      <c r="U266" s="709"/>
      <c r="V266" s="709"/>
      <c r="W266" s="709"/>
      <c r="X266" s="853"/>
      <c r="Y266" s="668"/>
      <c r="Z266" s="651"/>
      <c r="AC266" s="217"/>
      <c r="AM266" s="217"/>
      <c r="AN266" s="217"/>
      <c r="AO266" s="217"/>
      <c r="AP266" s="217"/>
      <c r="AQ266" s="217"/>
      <c r="AR266" s="217"/>
      <c r="AS266" s="217"/>
      <c r="AT266" s="217"/>
      <c r="AU266" s="217"/>
      <c r="AV266" s="217"/>
      <c r="AW266" s="217"/>
      <c r="AX266" s="217"/>
      <c r="AY266" s="217"/>
      <c r="AZ266" s="217"/>
    </row>
    <row r="267" spans="1:52">
      <c r="A267" s="867">
        <v>70</v>
      </c>
      <c r="B267" s="868" t="s">
        <v>867</v>
      </c>
      <c r="C267" s="709"/>
      <c r="D267" s="709"/>
      <c r="E267" s="709"/>
      <c r="F267" s="848"/>
      <c r="G267" s="709"/>
      <c r="H267" s="468">
        <v>998739</v>
      </c>
      <c r="I267" s="872" t="s">
        <v>749</v>
      </c>
      <c r="J267" s="850">
        <v>0.18</v>
      </c>
      <c r="K267" s="872" t="s">
        <v>749</v>
      </c>
      <c r="L267" s="915" t="s">
        <v>725</v>
      </c>
      <c r="M267" s="920" t="s">
        <v>742</v>
      </c>
      <c r="N267" s="713">
        <v>1250</v>
      </c>
      <c r="O267" s="709">
        <v>345.54</v>
      </c>
      <c r="P267" s="709">
        <f t="shared" si="16"/>
        <v>345.54</v>
      </c>
      <c r="Q267" s="792">
        <f t="shared" si="18"/>
        <v>431925</v>
      </c>
      <c r="R267" s="710">
        <f t="shared" si="15"/>
        <v>431925</v>
      </c>
      <c r="S267" s="713">
        <f t="shared" si="17"/>
        <v>431925</v>
      </c>
      <c r="T267" s="852"/>
      <c r="U267" s="709"/>
      <c r="V267" s="709"/>
      <c r="W267" s="709"/>
      <c r="X267" s="853"/>
      <c r="Y267" s="668"/>
      <c r="Z267" s="651"/>
      <c r="AC267" s="217"/>
      <c r="AM267" s="217"/>
      <c r="AN267" s="217"/>
      <c r="AO267" s="217"/>
      <c r="AP267" s="217"/>
      <c r="AQ267" s="217"/>
      <c r="AR267" s="217"/>
      <c r="AS267" s="217"/>
      <c r="AT267" s="217"/>
      <c r="AU267" s="217"/>
      <c r="AV267" s="217"/>
      <c r="AW267" s="217"/>
      <c r="AX267" s="217"/>
      <c r="AY267" s="217"/>
      <c r="AZ267" s="217"/>
    </row>
    <row r="268" spans="1:52" ht="66">
      <c r="A268" s="867">
        <v>71</v>
      </c>
      <c r="B268" s="868"/>
      <c r="C268" s="709"/>
      <c r="D268" s="709"/>
      <c r="E268" s="709"/>
      <c r="F268" s="848"/>
      <c r="G268" s="709"/>
      <c r="H268" s="921"/>
      <c r="I268" s="872" t="s">
        <v>749</v>
      </c>
      <c r="J268" s="850">
        <v>0.18</v>
      </c>
      <c r="K268" s="872" t="s">
        <v>749</v>
      </c>
      <c r="L268" s="915" t="s">
        <v>900</v>
      </c>
      <c r="M268" s="920"/>
      <c r="N268" s="713"/>
      <c r="O268" s="709"/>
      <c r="P268" s="709">
        <f t="shared" si="16"/>
        <v>0</v>
      </c>
      <c r="Q268" s="792"/>
      <c r="R268" s="710">
        <f t="shared" si="15"/>
        <v>0</v>
      </c>
      <c r="S268" s="713">
        <f t="shared" si="17"/>
        <v>0</v>
      </c>
      <c r="T268" s="852"/>
      <c r="U268" s="709"/>
      <c r="V268" s="709"/>
      <c r="W268" s="709"/>
      <c r="X268" s="853"/>
      <c r="Y268" s="668"/>
      <c r="Z268" s="651"/>
      <c r="AC268" s="217"/>
      <c r="AM268" s="217"/>
      <c r="AN268" s="217"/>
      <c r="AO268" s="217"/>
      <c r="AP268" s="217"/>
      <c r="AQ268" s="217"/>
      <c r="AR268" s="217"/>
      <c r="AS268" s="217"/>
      <c r="AT268" s="217"/>
      <c r="AU268" s="217"/>
      <c r="AV268" s="217"/>
      <c r="AW268" s="217"/>
      <c r="AX268" s="217"/>
      <c r="AY268" s="217"/>
      <c r="AZ268" s="217"/>
    </row>
    <row r="269" spans="1:52">
      <c r="A269" s="868">
        <v>72</v>
      </c>
      <c r="B269" s="868" t="s">
        <v>868</v>
      </c>
      <c r="C269" s="709"/>
      <c r="D269" s="709"/>
      <c r="E269" s="709"/>
      <c r="F269" s="848"/>
      <c r="G269" s="709"/>
      <c r="H269" s="468">
        <v>998739</v>
      </c>
      <c r="I269" s="872" t="s">
        <v>749</v>
      </c>
      <c r="J269" s="850">
        <v>0.18</v>
      </c>
      <c r="K269" s="872" t="s">
        <v>749</v>
      </c>
      <c r="L269" s="915" t="s">
        <v>726</v>
      </c>
      <c r="M269" s="920" t="s">
        <v>646</v>
      </c>
      <c r="N269" s="713">
        <v>30</v>
      </c>
      <c r="O269" s="709">
        <v>329.46</v>
      </c>
      <c r="P269" s="709">
        <f t="shared" si="16"/>
        <v>329.46</v>
      </c>
      <c r="Q269" s="792">
        <f t="shared" si="18"/>
        <v>9883.7999999999993</v>
      </c>
      <c r="R269" s="710">
        <f t="shared" si="15"/>
        <v>9883.7999999999993</v>
      </c>
      <c r="S269" s="713">
        <f t="shared" si="17"/>
        <v>9883.7999999999993</v>
      </c>
      <c r="T269" s="852"/>
      <c r="U269" s="709"/>
      <c r="V269" s="709"/>
      <c r="W269" s="709"/>
      <c r="X269" s="853"/>
      <c r="Y269" s="668"/>
      <c r="Z269" s="651"/>
      <c r="AC269" s="217"/>
      <c r="AM269" s="217"/>
      <c r="AN269" s="217"/>
      <c r="AO269" s="217"/>
      <c r="AP269" s="217"/>
      <c r="AQ269" s="217"/>
      <c r="AR269" s="217"/>
      <c r="AS269" s="217"/>
      <c r="AT269" s="217"/>
      <c r="AU269" s="217"/>
      <c r="AV269" s="217"/>
      <c r="AW269" s="217"/>
      <c r="AX269" s="217"/>
      <c r="AY269" s="217"/>
      <c r="AZ269" s="217"/>
    </row>
    <row r="270" spans="1:52">
      <c r="A270" s="867">
        <v>73</v>
      </c>
      <c r="B270" s="868" t="s">
        <v>869</v>
      </c>
      <c r="C270" s="709"/>
      <c r="D270" s="709"/>
      <c r="E270" s="709"/>
      <c r="F270" s="848"/>
      <c r="G270" s="709"/>
      <c r="H270" s="923">
        <v>998739</v>
      </c>
      <c r="I270" s="872" t="s">
        <v>749</v>
      </c>
      <c r="J270" s="850">
        <v>0.18</v>
      </c>
      <c r="K270" s="872" t="s">
        <v>749</v>
      </c>
      <c r="L270" s="915" t="s">
        <v>727</v>
      </c>
      <c r="M270" s="920" t="s">
        <v>646</v>
      </c>
      <c r="N270" s="713">
        <v>30</v>
      </c>
      <c r="O270" s="709">
        <v>368.75</v>
      </c>
      <c r="P270" s="709">
        <f t="shared" si="16"/>
        <v>368.75</v>
      </c>
      <c r="Q270" s="792">
        <f t="shared" ref="Q270" si="19">IF(P270=0, "Included",IF(ISERROR(ROUND(N270*P270,2)),P270, ROUND(N270*P270,2)))</f>
        <v>11062.5</v>
      </c>
      <c r="R270" s="710">
        <f t="shared" si="15"/>
        <v>11062.5</v>
      </c>
      <c r="S270" s="713"/>
      <c r="T270" s="852"/>
      <c r="U270" s="709"/>
      <c r="V270" s="709"/>
      <c r="W270" s="709"/>
      <c r="X270" s="853"/>
      <c r="Y270" s="668"/>
      <c r="Z270" s="651"/>
      <c r="AC270" s="217"/>
      <c r="AM270" s="217"/>
      <c r="AN270" s="217"/>
      <c r="AO270" s="217"/>
      <c r="AP270" s="217"/>
      <c r="AQ270" s="217"/>
      <c r="AR270" s="217"/>
      <c r="AS270" s="217"/>
      <c r="AT270" s="217"/>
      <c r="AU270" s="217"/>
      <c r="AV270" s="217"/>
      <c r="AW270" s="217"/>
      <c r="AX270" s="217"/>
      <c r="AY270" s="217"/>
      <c r="AZ270" s="217"/>
    </row>
    <row r="271" spans="1:52" s="840" customFormat="1" ht="33" customHeight="1">
      <c r="H271" s="842"/>
      <c r="L271" s="870" t="s">
        <v>744</v>
      </c>
      <c r="Q271" s="871">
        <f>SUBTOTAL(9,Q198:Q270)</f>
        <v>4769983.25</v>
      </c>
      <c r="R271" s="871">
        <f>SUM(R20:R270)</f>
        <v>80615382.40322125</v>
      </c>
      <c r="Z271" s="925">
        <f>Q271+'Sch-1(B)'!P60</f>
        <v>4769983.25</v>
      </c>
      <c r="AC271" s="925"/>
    </row>
    <row r="272" spans="1:52" s="718" customFormat="1" ht="53.25" customHeight="1">
      <c r="A272" s="1000" t="s">
        <v>874</v>
      </c>
      <c r="B272" s="1000"/>
      <c r="C272" s="1000"/>
      <c r="D272" s="1000"/>
      <c r="E272" s="1000"/>
      <c r="F272" s="1000"/>
      <c r="G272" s="1000"/>
      <c r="H272" s="1000"/>
      <c r="I272" s="1000"/>
      <c r="J272" s="1000"/>
      <c r="K272" s="1000"/>
      <c r="L272" s="1000"/>
      <c r="M272" s="1000"/>
      <c r="N272" s="1000"/>
      <c r="O272" s="780"/>
      <c r="P272" s="780" t="s">
        <v>445</v>
      </c>
      <c r="Q272" s="781">
        <f>ROUND(R31+R196+R271,0)</f>
        <v>80615382</v>
      </c>
      <c r="R272" s="779"/>
      <c r="S272" s="776"/>
      <c r="T272" s="777"/>
      <c r="U272" s="721"/>
      <c r="X272" s="778"/>
      <c r="Y272" s="716"/>
      <c r="Z272" s="717"/>
      <c r="AC272" s="719"/>
      <c r="AJ272" s="720"/>
      <c r="AM272" s="721"/>
      <c r="AN272" s="721"/>
      <c r="AO272" s="721"/>
      <c r="AP272" s="721"/>
      <c r="AQ272" s="721"/>
      <c r="AR272" s="721"/>
      <c r="AS272" s="721"/>
      <c r="AT272" s="721"/>
      <c r="AU272" s="721"/>
      <c r="AV272" s="721"/>
      <c r="AW272" s="721"/>
      <c r="AX272" s="721"/>
      <c r="AY272" s="721"/>
      <c r="AZ272" s="721"/>
    </row>
    <row r="273" spans="1:52" s="718" customFormat="1" ht="42.75" customHeight="1">
      <c r="A273" s="996" t="s">
        <v>873</v>
      </c>
      <c r="B273" s="996"/>
      <c r="C273" s="996"/>
      <c r="D273" s="996"/>
      <c r="E273" s="996"/>
      <c r="F273" s="996"/>
      <c r="G273" s="996"/>
      <c r="H273" s="996"/>
      <c r="I273" s="996"/>
      <c r="J273" s="996"/>
      <c r="K273" s="996"/>
      <c r="L273" s="996"/>
      <c r="M273" s="996"/>
      <c r="N273" s="996"/>
      <c r="O273" s="987">
        <v>0</v>
      </c>
      <c r="P273" s="988"/>
      <c r="Q273" s="988"/>
      <c r="R273" s="988"/>
      <c r="S273" s="776"/>
      <c r="T273" s="777"/>
      <c r="U273" s="721"/>
      <c r="X273" s="778"/>
      <c r="Y273" s="716"/>
      <c r="Z273" s="717"/>
      <c r="AC273" s="719"/>
      <c r="AJ273" s="720"/>
      <c r="AM273" s="721"/>
      <c r="AN273" s="721"/>
      <c r="AO273" s="721"/>
      <c r="AP273" s="721"/>
      <c r="AQ273" s="721"/>
      <c r="AR273" s="721"/>
      <c r="AS273" s="721"/>
      <c r="AT273" s="721"/>
      <c r="AU273" s="721"/>
      <c r="AV273" s="721"/>
      <c r="AW273" s="721"/>
      <c r="AX273" s="721"/>
      <c r="AY273" s="721"/>
      <c r="AZ273" s="721"/>
    </row>
    <row r="274" spans="1:52" s="718" customFormat="1" ht="42.75" customHeight="1">
      <c r="A274" s="997" t="s">
        <v>871</v>
      </c>
      <c r="B274" s="997"/>
      <c r="C274" s="997"/>
      <c r="D274" s="997"/>
      <c r="E274" s="997"/>
      <c r="F274" s="997"/>
      <c r="G274" s="997"/>
      <c r="H274" s="997"/>
      <c r="I274" s="997"/>
      <c r="J274" s="997"/>
      <c r="K274" s="997"/>
      <c r="L274" s="997"/>
      <c r="M274" s="997"/>
      <c r="N274" s="997"/>
      <c r="O274" s="998">
        <f>ROUND(Q31+Q196+Q271,0)-Q272</f>
        <v>0</v>
      </c>
      <c r="P274" s="999"/>
      <c r="Q274" s="999"/>
      <c r="R274" s="999"/>
      <c r="S274" s="776"/>
      <c r="T274" s="777"/>
      <c r="U274" s="721"/>
      <c r="X274" s="778"/>
      <c r="Y274" s="716"/>
      <c r="Z274" s="717"/>
      <c r="AC274" s="719"/>
      <c r="AJ274" s="720"/>
      <c r="AM274" s="721"/>
      <c r="AN274" s="721"/>
      <c r="AO274" s="721"/>
      <c r="AP274" s="721"/>
      <c r="AQ274" s="721"/>
      <c r="AR274" s="721"/>
      <c r="AS274" s="721"/>
      <c r="AT274" s="721"/>
      <c r="AU274" s="721"/>
      <c r="AV274" s="721"/>
      <c r="AW274" s="721"/>
      <c r="AX274" s="721"/>
      <c r="AY274" s="721"/>
      <c r="AZ274" s="721"/>
    </row>
    <row r="275" spans="1:52" s="718" customFormat="1" ht="42.75" customHeight="1">
      <c r="A275" s="997" t="s">
        <v>872</v>
      </c>
      <c r="B275" s="997"/>
      <c r="C275" s="997"/>
      <c r="D275" s="997"/>
      <c r="E275" s="997"/>
      <c r="F275" s="997"/>
      <c r="G275" s="997"/>
      <c r="H275" s="997"/>
      <c r="I275" s="997"/>
      <c r="J275" s="997"/>
      <c r="K275" s="997"/>
      <c r="L275" s="997"/>
      <c r="M275" s="997"/>
      <c r="N275" s="997"/>
      <c r="O275" s="998">
        <f>Q272+O274</f>
        <v>80615382</v>
      </c>
      <c r="P275" s="999"/>
      <c r="Q275" s="999"/>
      <c r="R275" s="999"/>
      <c r="S275" s="776"/>
      <c r="T275" s="777"/>
      <c r="U275" s="721"/>
      <c r="X275" s="778"/>
      <c r="Y275" s="716"/>
      <c r="Z275" s="717"/>
      <c r="AC275" s="719"/>
      <c r="AJ275" s="720"/>
      <c r="AM275" s="721"/>
      <c r="AN275" s="721"/>
      <c r="AO275" s="721"/>
      <c r="AP275" s="721"/>
      <c r="AQ275" s="721"/>
      <c r="AR275" s="721"/>
      <c r="AS275" s="721"/>
      <c r="AT275" s="721"/>
      <c r="AU275" s="721"/>
      <c r="AV275" s="721"/>
      <c r="AW275" s="721"/>
      <c r="AX275" s="721"/>
      <c r="AY275" s="721"/>
      <c r="AZ275" s="721"/>
    </row>
    <row r="276" spans="1:52">
      <c r="A276" s="983"/>
      <c r="B276" s="983"/>
      <c r="C276" s="983"/>
      <c r="D276" s="983"/>
      <c r="E276" s="983"/>
      <c r="F276" s="983"/>
      <c r="G276" s="983"/>
      <c r="H276" s="983"/>
      <c r="I276" s="983"/>
      <c r="J276" s="983"/>
      <c r="K276" s="983"/>
      <c r="L276" s="983"/>
      <c r="M276" s="983"/>
      <c r="N276" s="983"/>
      <c r="O276" s="983"/>
      <c r="P276" s="983"/>
      <c r="Q276" s="983"/>
      <c r="R276" s="983"/>
      <c r="S276" s="722"/>
      <c r="AA276" s="687"/>
      <c r="AB276" s="677"/>
      <c r="AD276" s="687"/>
      <c r="AE276" s="677"/>
    </row>
    <row r="277" spans="1:52" ht="21" customHeight="1">
      <c r="A277" s="722"/>
      <c r="B277" s="994" t="s">
        <v>422</v>
      </c>
      <c r="C277" s="994"/>
      <c r="D277" s="994"/>
      <c r="E277" s="994"/>
      <c r="F277" s="994"/>
      <c r="G277" s="994"/>
      <c r="H277" s="994"/>
      <c r="I277" s="994"/>
      <c r="J277" s="994"/>
      <c r="K277" s="994"/>
      <c r="L277" s="994"/>
      <c r="M277" s="994"/>
      <c r="N277" s="994"/>
      <c r="O277" s="994"/>
      <c r="P277" s="994"/>
      <c r="Q277" s="994"/>
      <c r="R277" s="994"/>
      <c r="S277" s="723"/>
      <c r="AA277" s="687"/>
      <c r="AB277" s="677"/>
      <c r="AD277" s="687"/>
      <c r="AE277" s="677"/>
    </row>
    <row r="278" spans="1:52">
      <c r="B278" s="654" t="s">
        <v>876</v>
      </c>
      <c r="L278" s="724"/>
      <c r="M278" s="725"/>
      <c r="N278" s="726"/>
      <c r="O278" s="725"/>
      <c r="P278" s="725"/>
      <c r="Q278" s="725"/>
      <c r="R278" s="725"/>
      <c r="S278" s="725"/>
      <c r="AA278" s="657"/>
      <c r="AB278" s="657"/>
      <c r="AD278" s="657"/>
      <c r="AE278" s="657"/>
      <c r="AG278" s="651"/>
      <c r="AH278" s="990"/>
      <c r="AI278" s="990"/>
    </row>
    <row r="279" spans="1:52">
      <c r="A279" s="651" t="s">
        <v>347</v>
      </c>
      <c r="D279" s="986" t="str">
        <f>'Names of Bidder'!D27&amp;"-"&amp; 'Names of Bidder'!E27&amp;"-" &amp;'Names of Bidder'!F27</f>
        <v>--</v>
      </c>
      <c r="E279" s="986"/>
      <c r="M279" s="727"/>
      <c r="N279" s="728"/>
      <c r="AA279" s="657"/>
      <c r="AB279" s="657"/>
      <c r="AD279" s="657"/>
      <c r="AE279" s="657"/>
      <c r="AG279" s="651"/>
    </row>
    <row r="280" spans="1:52">
      <c r="A280" s="651" t="s">
        <v>348</v>
      </c>
      <c r="D280" s="986" t="str">
        <f>IF('Names of Bidder'!D28=0, "", 'Names of Bidder'!D28)</f>
        <v/>
      </c>
      <c r="E280" s="986"/>
      <c r="M280" s="217"/>
      <c r="N280" s="728" t="s">
        <v>349</v>
      </c>
      <c r="O280" s="217" t="str">
        <f>IF('Names of Bidder'!D24=0, "", 'Names of Bidder'!D24)</f>
        <v/>
      </c>
      <c r="AA280" s="657"/>
      <c r="AB280" s="657"/>
      <c r="AD280" s="657"/>
      <c r="AE280" s="657"/>
      <c r="AG280" s="651"/>
    </row>
    <row r="281" spans="1:52">
      <c r="A281" s="729"/>
      <c r="B281" s="729"/>
      <c r="C281" s="729"/>
      <c r="D281" s="729"/>
      <c r="E281" s="729"/>
      <c r="F281" s="729"/>
      <c r="G281" s="729"/>
      <c r="H281" s="782"/>
      <c r="I281" s="729"/>
      <c r="J281" s="806"/>
      <c r="K281" s="729"/>
      <c r="L281" s="730"/>
      <c r="M281" s="650"/>
      <c r="N281" s="728" t="s">
        <v>350</v>
      </c>
      <c r="O281" s="217" t="str">
        <f>IF('Names of Bidder'!D25=0, "", 'Names of Bidder'!D25)</f>
        <v/>
      </c>
      <c r="R281" s="650"/>
      <c r="S281" s="650"/>
      <c r="AA281" s="657"/>
      <c r="AB281" s="657"/>
      <c r="AD281" s="657"/>
      <c r="AE281" s="657"/>
      <c r="AG281" s="651"/>
    </row>
    <row r="282" spans="1:52">
      <c r="A282" s="729"/>
      <c r="B282" s="729"/>
      <c r="C282" s="729"/>
      <c r="D282" s="729"/>
      <c r="E282" s="729"/>
      <c r="F282" s="729"/>
      <c r="G282" s="729"/>
      <c r="H282" s="782"/>
      <c r="I282" s="729"/>
      <c r="J282" s="806"/>
      <c r="K282" s="729"/>
      <c r="L282" s="730"/>
      <c r="M282" s="650"/>
      <c r="N282" s="728"/>
      <c r="O282" s="650"/>
      <c r="P282" s="650"/>
      <c r="Q282" s="650"/>
      <c r="R282" s="650"/>
      <c r="S282" s="650"/>
      <c r="AA282" s="657"/>
      <c r="AB282" s="657"/>
      <c r="AD282" s="657"/>
      <c r="AE282" s="657"/>
      <c r="AG282" s="651"/>
    </row>
    <row r="283" spans="1:52">
      <c r="A283" s="729"/>
      <c r="B283" s="729"/>
      <c r="C283" s="729"/>
      <c r="D283" s="729"/>
      <c r="E283" s="729"/>
      <c r="F283" s="729"/>
      <c r="G283" s="729"/>
      <c r="H283" s="782"/>
      <c r="I283" s="729"/>
      <c r="J283" s="806"/>
      <c r="K283" s="729"/>
      <c r="L283" s="730"/>
      <c r="M283" s="729"/>
      <c r="N283" s="731"/>
      <c r="O283" s="650"/>
      <c r="P283" s="650"/>
      <c r="Q283" s="650"/>
      <c r="R283" s="650"/>
      <c r="S283" s="650"/>
      <c r="AA283" s="657"/>
      <c r="AB283" s="657"/>
      <c r="AD283" s="657"/>
      <c r="AE283" s="657"/>
      <c r="AG283" s="651"/>
    </row>
    <row r="284" spans="1:52">
      <c r="A284" s="729"/>
      <c r="B284" s="729"/>
      <c r="C284" s="729"/>
      <c r="D284" s="729"/>
      <c r="E284" s="729"/>
      <c r="F284" s="729"/>
      <c r="G284" s="729"/>
      <c r="H284" s="782"/>
      <c r="I284" s="729"/>
      <c r="J284" s="806"/>
      <c r="K284" s="729"/>
      <c r="L284" s="730"/>
      <c r="M284" s="729"/>
      <c r="N284" s="731"/>
      <c r="O284" s="650"/>
      <c r="P284" s="650"/>
      <c r="Q284" s="650"/>
      <c r="R284" s="650"/>
      <c r="S284" s="650"/>
      <c r="AA284" s="657"/>
      <c r="AB284" s="657"/>
      <c r="AD284" s="657"/>
      <c r="AE284" s="657"/>
      <c r="AG284" s="651"/>
    </row>
    <row r="285" spans="1:52">
      <c r="A285" s="729"/>
      <c r="B285" s="729"/>
      <c r="C285" s="729"/>
      <c r="D285" s="729"/>
      <c r="E285" s="729"/>
      <c r="F285" s="729"/>
      <c r="G285" s="729"/>
      <c r="H285" s="782"/>
      <c r="I285" s="729"/>
      <c r="J285" s="806"/>
      <c r="K285" s="729"/>
      <c r="L285" s="730"/>
      <c r="M285" s="729"/>
      <c r="N285" s="731"/>
      <c r="O285" s="650"/>
      <c r="P285" s="650"/>
      <c r="Q285" s="650"/>
      <c r="R285" s="650"/>
      <c r="S285" s="650"/>
      <c r="AA285" s="657"/>
      <c r="AB285" s="657"/>
      <c r="AD285" s="657"/>
      <c r="AE285" s="657"/>
      <c r="AG285" s="651"/>
    </row>
    <row r="286" spans="1:52">
      <c r="A286" s="729"/>
      <c r="B286" s="729"/>
      <c r="C286" s="729"/>
      <c r="D286" s="729"/>
      <c r="E286" s="729"/>
      <c r="F286" s="729"/>
      <c r="G286" s="729"/>
      <c r="H286" s="782"/>
      <c r="I286" s="729"/>
      <c r="J286" s="806"/>
      <c r="K286" s="729"/>
      <c r="L286" s="730"/>
      <c r="M286" s="729"/>
      <c r="N286" s="731"/>
      <c r="O286" s="650"/>
      <c r="P286" s="650"/>
      <c r="Q286" s="650"/>
      <c r="R286" s="650"/>
      <c r="S286" s="650"/>
      <c r="AA286" s="657"/>
      <c r="AB286" s="657"/>
      <c r="AD286" s="657"/>
      <c r="AE286" s="657"/>
      <c r="AG286" s="651"/>
    </row>
    <row r="287" spans="1:52">
      <c r="A287" s="729"/>
      <c r="B287" s="729"/>
      <c r="C287" s="729"/>
      <c r="D287" s="729"/>
      <c r="E287" s="729"/>
      <c r="F287" s="729"/>
      <c r="G287" s="729"/>
      <c r="H287" s="782"/>
      <c r="I287" s="729"/>
      <c r="J287" s="806"/>
      <c r="K287" s="729"/>
      <c r="L287" s="730"/>
      <c r="M287" s="729"/>
      <c r="N287" s="731"/>
      <c r="O287" s="650"/>
      <c r="P287" s="650"/>
      <c r="Q287" s="650"/>
      <c r="R287" s="650"/>
      <c r="S287" s="650"/>
      <c r="AA287" s="657"/>
      <c r="AB287" s="657"/>
      <c r="AD287" s="657"/>
      <c r="AE287" s="657"/>
      <c r="AG287" s="651"/>
    </row>
    <row r="288" spans="1:52">
      <c r="A288" s="729"/>
      <c r="B288" s="729"/>
      <c r="C288" s="729"/>
      <c r="D288" s="729"/>
      <c r="E288" s="729"/>
      <c r="F288" s="729"/>
      <c r="G288" s="729"/>
      <c r="H288" s="782"/>
      <c r="I288" s="729"/>
      <c r="J288" s="806"/>
      <c r="K288" s="729"/>
      <c r="L288" s="730"/>
      <c r="M288" s="729"/>
      <c r="N288" s="731"/>
      <c r="O288" s="650"/>
      <c r="P288" s="650"/>
      <c r="Q288" s="650"/>
      <c r="R288" s="650"/>
      <c r="S288" s="650"/>
      <c r="AA288" s="657"/>
      <c r="AB288" s="657"/>
      <c r="AD288" s="657"/>
      <c r="AE288" s="657"/>
      <c r="AG288" s="651"/>
    </row>
    <row r="289" spans="1:33">
      <c r="A289" s="729"/>
      <c r="B289" s="729"/>
      <c r="C289" s="729"/>
      <c r="D289" s="729"/>
      <c r="E289" s="729"/>
      <c r="F289" s="729"/>
      <c r="G289" s="729"/>
      <c r="H289" s="782"/>
      <c r="I289" s="729"/>
      <c r="J289" s="806"/>
      <c r="K289" s="729"/>
      <c r="L289" s="730"/>
      <c r="M289" s="729"/>
      <c r="N289" s="731"/>
      <c r="O289" s="650"/>
      <c r="P289" s="650"/>
      <c r="Q289" s="650"/>
      <c r="R289" s="650"/>
      <c r="S289" s="650"/>
      <c r="AA289" s="657"/>
      <c r="AB289" s="657"/>
      <c r="AD289" s="657"/>
      <c r="AE289" s="657"/>
      <c r="AG289" s="651"/>
    </row>
    <row r="290" spans="1:33">
      <c r="A290" s="729"/>
      <c r="B290" s="729"/>
      <c r="C290" s="729"/>
      <c r="D290" s="729"/>
      <c r="E290" s="729"/>
      <c r="F290" s="729"/>
      <c r="G290" s="729"/>
      <c r="H290" s="782"/>
      <c r="I290" s="729"/>
      <c r="J290" s="806"/>
      <c r="K290" s="729"/>
      <c r="L290" s="730"/>
      <c r="M290" s="729"/>
      <c r="N290" s="731"/>
      <c r="O290" s="650"/>
      <c r="P290" s="650"/>
      <c r="Q290" s="650"/>
      <c r="R290" s="650"/>
      <c r="S290" s="650"/>
      <c r="AA290" s="657"/>
      <c r="AB290" s="657"/>
      <c r="AD290" s="657"/>
      <c r="AE290" s="657"/>
      <c r="AG290" s="651"/>
    </row>
    <row r="291" spans="1:33">
      <c r="A291" s="729"/>
      <c r="B291" s="729"/>
      <c r="C291" s="729"/>
      <c r="D291" s="729"/>
      <c r="E291" s="729"/>
      <c r="F291" s="729"/>
      <c r="G291" s="729"/>
      <c r="H291" s="782"/>
      <c r="I291" s="729"/>
      <c r="J291" s="806"/>
      <c r="K291" s="729"/>
      <c r="L291" s="730"/>
      <c r="M291" s="729"/>
      <c r="N291" s="731"/>
      <c r="O291" s="650"/>
      <c r="P291" s="650"/>
      <c r="Q291" s="650"/>
      <c r="R291" s="650"/>
      <c r="S291" s="650"/>
      <c r="AA291" s="657"/>
      <c r="AB291" s="732"/>
      <c r="AD291" s="657"/>
      <c r="AE291" s="732"/>
      <c r="AG291" s="651"/>
    </row>
    <row r="292" spans="1:33">
      <c r="A292" s="729"/>
      <c r="B292" s="729"/>
      <c r="C292" s="729"/>
      <c r="D292" s="729"/>
      <c r="E292" s="729"/>
      <c r="F292" s="729"/>
      <c r="G292" s="729"/>
      <c r="H292" s="782"/>
      <c r="I292" s="729"/>
      <c r="J292" s="806"/>
      <c r="K292" s="729"/>
      <c r="L292" s="730"/>
      <c r="M292" s="729"/>
      <c r="N292" s="731"/>
      <c r="O292" s="650"/>
      <c r="P292" s="650"/>
      <c r="Q292" s="650"/>
      <c r="R292" s="650"/>
      <c r="S292" s="650"/>
      <c r="AA292" s="657"/>
      <c r="AB292" s="732"/>
      <c r="AD292" s="657"/>
      <c r="AE292" s="732"/>
      <c r="AG292" s="651"/>
    </row>
    <row r="293" spans="1:33">
      <c r="A293" s="729"/>
      <c r="B293" s="729"/>
      <c r="C293" s="729"/>
      <c r="D293" s="729"/>
      <c r="E293" s="729"/>
      <c r="F293" s="729"/>
      <c r="G293" s="729"/>
      <c r="H293" s="782"/>
      <c r="I293" s="729"/>
      <c r="J293" s="806"/>
      <c r="K293" s="729"/>
      <c r="L293" s="730"/>
      <c r="M293" s="729"/>
      <c r="N293" s="731"/>
      <c r="O293" s="650"/>
      <c r="P293" s="650"/>
      <c r="Q293" s="650"/>
      <c r="R293" s="650"/>
      <c r="S293" s="650"/>
      <c r="AA293" s="657"/>
      <c r="AB293" s="657"/>
      <c r="AD293" s="657"/>
      <c r="AE293" s="657"/>
      <c r="AG293" s="651"/>
    </row>
    <row r="294" spans="1:33">
      <c r="A294" s="729"/>
      <c r="B294" s="729"/>
      <c r="C294" s="729"/>
      <c r="D294" s="729"/>
      <c r="E294" s="729"/>
      <c r="F294" s="729"/>
      <c r="G294" s="729"/>
      <c r="H294" s="782"/>
      <c r="I294" s="729"/>
      <c r="J294" s="806"/>
      <c r="K294" s="729"/>
      <c r="L294" s="730"/>
      <c r="M294" s="729"/>
      <c r="N294" s="731"/>
      <c r="O294" s="650"/>
      <c r="P294" s="650"/>
      <c r="Q294" s="650"/>
      <c r="R294" s="650"/>
      <c r="S294" s="650"/>
      <c r="AA294" s="657"/>
      <c r="AB294" s="657"/>
      <c r="AD294" s="657"/>
      <c r="AE294" s="657"/>
      <c r="AG294" s="651"/>
    </row>
    <row r="295" spans="1:33">
      <c r="A295" s="729"/>
      <c r="B295" s="729"/>
      <c r="C295" s="729"/>
      <c r="D295" s="729"/>
      <c r="E295" s="729"/>
      <c r="F295" s="729"/>
      <c r="G295" s="729"/>
      <c r="H295" s="782"/>
      <c r="I295" s="729"/>
      <c r="J295" s="806"/>
      <c r="K295" s="729"/>
      <c r="L295" s="730"/>
      <c r="M295" s="729"/>
      <c r="N295" s="731"/>
      <c r="O295" s="650"/>
      <c r="P295" s="650"/>
      <c r="Q295" s="650"/>
      <c r="R295" s="650"/>
      <c r="S295" s="650"/>
      <c r="AA295" s="657"/>
      <c r="AB295" s="657"/>
      <c r="AD295" s="657"/>
      <c r="AE295" s="657"/>
      <c r="AG295" s="651"/>
    </row>
    <row r="296" spans="1:33">
      <c r="A296" s="729"/>
      <c r="B296" s="729"/>
      <c r="C296" s="729"/>
      <c r="D296" s="729"/>
      <c r="E296" s="729"/>
      <c r="F296" s="729"/>
      <c r="G296" s="729"/>
      <c r="H296" s="782"/>
      <c r="I296" s="729"/>
      <c r="J296" s="806"/>
      <c r="K296" s="729"/>
      <c r="L296" s="730"/>
      <c r="M296" s="729"/>
      <c r="N296" s="731"/>
      <c r="O296" s="650"/>
      <c r="P296" s="650"/>
      <c r="Q296" s="650"/>
      <c r="R296" s="650"/>
      <c r="S296" s="650"/>
      <c r="AA296" s="657"/>
      <c r="AB296" s="657"/>
      <c r="AD296" s="657"/>
      <c r="AE296" s="657"/>
      <c r="AG296" s="651"/>
    </row>
    <row r="297" spans="1:33">
      <c r="A297" s="729"/>
      <c r="B297" s="729"/>
      <c r="C297" s="729"/>
      <c r="D297" s="729"/>
      <c r="E297" s="729"/>
      <c r="F297" s="729"/>
      <c r="G297" s="729"/>
      <c r="H297" s="782"/>
      <c r="I297" s="729"/>
      <c r="J297" s="806"/>
      <c r="K297" s="729"/>
      <c r="L297" s="730"/>
      <c r="M297" s="729"/>
      <c r="N297" s="731"/>
      <c r="O297" s="650"/>
      <c r="P297" s="650"/>
      <c r="Q297" s="650"/>
      <c r="R297" s="650"/>
      <c r="S297" s="650"/>
      <c r="AA297" s="657"/>
      <c r="AB297" s="657"/>
      <c r="AD297" s="657"/>
      <c r="AE297" s="657"/>
      <c r="AG297" s="651"/>
    </row>
    <row r="298" spans="1:33">
      <c r="A298" s="729"/>
      <c r="B298" s="729"/>
      <c r="C298" s="729"/>
      <c r="D298" s="729"/>
      <c r="E298" s="729"/>
      <c r="F298" s="729"/>
      <c r="G298" s="729"/>
      <c r="H298" s="782"/>
      <c r="I298" s="729"/>
      <c r="J298" s="806"/>
      <c r="K298" s="729"/>
      <c r="L298" s="730"/>
      <c r="M298" s="729"/>
      <c r="N298" s="731"/>
      <c r="O298" s="650"/>
      <c r="P298" s="650"/>
      <c r="Q298" s="650"/>
      <c r="R298" s="650"/>
      <c r="S298" s="650"/>
      <c r="AA298" s="657"/>
      <c r="AB298" s="657"/>
      <c r="AD298" s="657"/>
      <c r="AE298" s="657"/>
      <c r="AG298" s="651"/>
    </row>
    <row r="299" spans="1:33">
      <c r="A299" s="729"/>
      <c r="B299" s="729"/>
      <c r="C299" s="729"/>
      <c r="D299" s="729"/>
      <c r="E299" s="729"/>
      <c r="F299" s="729"/>
      <c r="G299" s="729"/>
      <c r="H299" s="782"/>
      <c r="I299" s="729"/>
      <c r="J299" s="806"/>
      <c r="K299" s="729"/>
      <c r="L299" s="730"/>
      <c r="M299" s="729"/>
      <c r="N299" s="731"/>
      <c r="O299" s="650"/>
      <c r="P299" s="650"/>
      <c r="Q299" s="650"/>
      <c r="R299" s="650"/>
      <c r="S299" s="650"/>
      <c r="AA299" s="657"/>
      <c r="AB299" s="657"/>
      <c r="AD299" s="657"/>
      <c r="AE299" s="657"/>
      <c r="AG299" s="651"/>
    </row>
    <row r="300" spans="1:33">
      <c r="A300" s="729"/>
      <c r="B300" s="729"/>
      <c r="C300" s="729"/>
      <c r="D300" s="729"/>
      <c r="E300" s="729"/>
      <c r="F300" s="729"/>
      <c r="G300" s="729"/>
      <c r="H300" s="782"/>
      <c r="I300" s="729"/>
      <c r="J300" s="806"/>
      <c r="K300" s="729"/>
      <c r="L300" s="730"/>
      <c r="M300" s="729"/>
      <c r="N300" s="731"/>
      <c r="O300" s="650"/>
      <c r="P300" s="650"/>
      <c r="Q300" s="650"/>
      <c r="R300" s="650"/>
      <c r="S300" s="650"/>
      <c r="AA300" s="657"/>
      <c r="AB300" s="732"/>
      <c r="AD300" s="657"/>
      <c r="AE300" s="732"/>
      <c r="AG300" s="651"/>
    </row>
    <row r="301" spans="1:33">
      <c r="A301" s="729"/>
      <c r="B301" s="729"/>
      <c r="C301" s="729"/>
      <c r="D301" s="729"/>
      <c r="E301" s="729"/>
      <c r="F301" s="729"/>
      <c r="G301" s="729"/>
      <c r="H301" s="782"/>
      <c r="I301" s="729"/>
      <c r="J301" s="806"/>
      <c r="K301" s="729"/>
      <c r="L301" s="730"/>
      <c r="M301" s="729"/>
      <c r="N301" s="731"/>
      <c r="O301" s="650"/>
      <c r="P301" s="650"/>
      <c r="Q301" s="650"/>
      <c r="R301" s="650"/>
      <c r="S301" s="650"/>
      <c r="AA301" s="657"/>
      <c r="AB301" s="732"/>
      <c r="AD301" s="657"/>
      <c r="AE301" s="732"/>
      <c r="AG301" s="651"/>
    </row>
    <row r="302" spans="1:33">
      <c r="A302" s="729"/>
      <c r="B302" s="729"/>
      <c r="C302" s="729"/>
      <c r="D302" s="729"/>
      <c r="E302" s="729"/>
      <c r="F302" s="729"/>
      <c r="G302" s="729"/>
      <c r="H302" s="782"/>
      <c r="I302" s="729"/>
      <c r="J302" s="806"/>
      <c r="K302" s="729"/>
      <c r="L302" s="730"/>
      <c r="M302" s="729"/>
      <c r="N302" s="731"/>
      <c r="O302" s="650"/>
      <c r="P302" s="650"/>
      <c r="Q302" s="650"/>
      <c r="R302" s="650"/>
      <c r="S302" s="650"/>
      <c r="AA302" s="657"/>
      <c r="AB302" s="657"/>
      <c r="AD302" s="657"/>
      <c r="AE302" s="657"/>
      <c r="AG302" s="651"/>
    </row>
    <row r="303" spans="1:33">
      <c r="A303" s="729"/>
      <c r="B303" s="729"/>
      <c r="C303" s="729"/>
      <c r="D303" s="729"/>
      <c r="E303" s="729"/>
      <c r="F303" s="729"/>
      <c r="G303" s="729"/>
      <c r="H303" s="782"/>
      <c r="I303" s="729"/>
      <c r="J303" s="806"/>
      <c r="K303" s="729"/>
      <c r="L303" s="730"/>
      <c r="M303" s="729"/>
      <c r="N303" s="731"/>
      <c r="O303" s="650"/>
      <c r="P303" s="650"/>
      <c r="Q303" s="650"/>
      <c r="R303" s="650"/>
      <c r="S303" s="650"/>
      <c r="AA303" s="657"/>
      <c r="AB303" s="657"/>
      <c r="AD303" s="657"/>
      <c r="AE303" s="657"/>
      <c r="AG303" s="651"/>
    </row>
    <row r="304" spans="1:33">
      <c r="A304" s="729"/>
      <c r="B304" s="729"/>
      <c r="C304" s="729"/>
      <c r="D304" s="729"/>
      <c r="E304" s="729"/>
      <c r="F304" s="729"/>
      <c r="G304" s="729"/>
      <c r="H304" s="782"/>
      <c r="I304" s="729"/>
      <c r="J304" s="806"/>
      <c r="K304" s="729"/>
      <c r="L304" s="730"/>
      <c r="M304" s="729"/>
      <c r="N304" s="731"/>
      <c r="O304" s="650"/>
      <c r="P304" s="650"/>
      <c r="Q304" s="650"/>
      <c r="R304" s="650"/>
      <c r="S304" s="650"/>
      <c r="AA304" s="657"/>
      <c r="AB304" s="657"/>
      <c r="AD304" s="657"/>
      <c r="AE304" s="657"/>
      <c r="AG304" s="651"/>
    </row>
    <row r="305" spans="1:33">
      <c r="A305" s="729"/>
      <c r="B305" s="729"/>
      <c r="C305" s="729"/>
      <c r="D305" s="729"/>
      <c r="E305" s="729"/>
      <c r="F305" s="729"/>
      <c r="G305" s="729"/>
      <c r="H305" s="782"/>
      <c r="I305" s="729"/>
      <c r="J305" s="806"/>
      <c r="K305" s="729"/>
      <c r="L305" s="730"/>
      <c r="M305" s="729"/>
      <c r="N305" s="731"/>
      <c r="O305" s="650"/>
      <c r="P305" s="650"/>
      <c r="Q305" s="650"/>
      <c r="R305" s="650"/>
      <c r="S305" s="650"/>
      <c r="AA305" s="657"/>
      <c r="AB305" s="657"/>
      <c r="AD305" s="657"/>
      <c r="AE305" s="657"/>
      <c r="AG305" s="651"/>
    </row>
    <row r="306" spans="1:33">
      <c r="A306" s="729"/>
      <c r="B306" s="729"/>
      <c r="C306" s="729"/>
      <c r="D306" s="729"/>
      <c r="E306" s="729"/>
      <c r="F306" s="729"/>
      <c r="G306" s="729"/>
      <c r="H306" s="782"/>
      <c r="I306" s="729"/>
      <c r="J306" s="806"/>
      <c r="K306" s="729"/>
      <c r="L306" s="730"/>
      <c r="M306" s="729"/>
      <c r="N306" s="731"/>
      <c r="O306" s="650"/>
      <c r="P306" s="650"/>
      <c r="Q306" s="650"/>
      <c r="R306" s="650"/>
      <c r="S306" s="650"/>
      <c r="AA306" s="657"/>
      <c r="AB306" s="657"/>
      <c r="AD306" s="657"/>
      <c r="AE306" s="657"/>
      <c r="AG306" s="651"/>
    </row>
    <row r="307" spans="1:33">
      <c r="A307" s="686"/>
      <c r="B307" s="686"/>
      <c r="C307" s="686"/>
      <c r="D307" s="686"/>
      <c r="E307" s="686"/>
      <c r="F307" s="686"/>
      <c r="G307" s="686"/>
      <c r="H307" s="795"/>
      <c r="I307" s="686"/>
      <c r="J307" s="807"/>
      <c r="K307" s="686"/>
      <c r="L307" s="730"/>
      <c r="M307" s="733"/>
      <c r="N307" s="734"/>
      <c r="O307" s="735"/>
      <c r="P307" s="735"/>
      <c r="Q307" s="735"/>
      <c r="R307" s="735"/>
      <c r="S307" s="735"/>
      <c r="AA307" s="657"/>
      <c r="AB307" s="657"/>
      <c r="AD307" s="657"/>
      <c r="AE307" s="657"/>
      <c r="AG307" s="651"/>
    </row>
    <row r="308" spans="1:33">
      <c r="A308" s="729"/>
      <c r="B308" s="729"/>
      <c r="C308" s="729"/>
      <c r="D308" s="729"/>
      <c r="E308" s="729"/>
      <c r="F308" s="729"/>
      <c r="G308" s="729"/>
      <c r="H308" s="782"/>
      <c r="I308" s="729"/>
      <c r="J308" s="806"/>
      <c r="K308" s="729"/>
      <c r="L308" s="730"/>
      <c r="M308" s="736"/>
      <c r="N308" s="737"/>
      <c r="O308" s="650"/>
      <c r="P308" s="650"/>
      <c r="Q308" s="650"/>
      <c r="R308" s="650"/>
      <c r="S308" s="650"/>
      <c r="AA308" s="657"/>
      <c r="AB308" s="657"/>
      <c r="AD308" s="657"/>
      <c r="AE308" s="657"/>
      <c r="AG308" s="651"/>
    </row>
    <row r="309" spans="1:33">
      <c r="A309" s="991"/>
      <c r="B309" s="991"/>
      <c r="C309" s="991"/>
      <c r="D309" s="991"/>
      <c r="E309" s="991"/>
      <c r="F309" s="991"/>
      <c r="G309" s="991"/>
      <c r="H309" s="991"/>
      <c r="I309" s="991"/>
      <c r="J309" s="991"/>
      <c r="K309" s="991"/>
      <c r="L309" s="991"/>
      <c r="M309" s="991"/>
      <c r="N309" s="991"/>
      <c r="O309" s="991"/>
      <c r="P309" s="991"/>
      <c r="Q309" s="991"/>
      <c r="R309" s="991"/>
      <c r="S309" s="738"/>
      <c r="AA309" s="657"/>
      <c r="AB309" s="657"/>
      <c r="AD309" s="657"/>
      <c r="AE309" s="657"/>
      <c r="AG309" s="651"/>
    </row>
    <row r="310" spans="1:33">
      <c r="A310" s="977"/>
      <c r="B310" s="977"/>
      <c r="C310" s="977"/>
      <c r="D310" s="977"/>
      <c r="E310" s="977"/>
      <c r="F310" s="977"/>
      <c r="G310" s="977"/>
      <c r="H310" s="977"/>
      <c r="I310" s="977"/>
      <c r="J310" s="977"/>
      <c r="K310" s="977"/>
      <c r="L310" s="977"/>
      <c r="M310" s="977"/>
      <c r="N310" s="977"/>
      <c r="O310" s="977"/>
      <c r="P310" s="977"/>
      <c r="Q310" s="977"/>
      <c r="R310" s="977"/>
      <c r="S310" s="686"/>
      <c r="AA310" s="657"/>
      <c r="AB310" s="657"/>
      <c r="AD310" s="657"/>
      <c r="AE310" s="657"/>
      <c r="AG310" s="651"/>
    </row>
    <row r="311" spans="1:33">
      <c r="A311" s="729"/>
      <c r="B311" s="729"/>
      <c r="C311" s="729"/>
      <c r="D311" s="729"/>
      <c r="E311" s="729"/>
      <c r="F311" s="729"/>
      <c r="G311" s="729"/>
      <c r="H311" s="782"/>
      <c r="I311" s="729"/>
      <c r="J311" s="806"/>
      <c r="K311" s="729"/>
      <c r="L311" s="730"/>
      <c r="M311" s="729"/>
      <c r="N311" s="731"/>
      <c r="O311" s="650"/>
      <c r="P311" s="650"/>
      <c r="Q311" s="650"/>
      <c r="R311" s="650"/>
      <c r="S311" s="650"/>
      <c r="AA311" s="657"/>
      <c r="AB311" s="657"/>
      <c r="AD311" s="657"/>
      <c r="AE311" s="657"/>
      <c r="AG311" s="651"/>
    </row>
    <row r="312" spans="1:33">
      <c r="A312" s="739"/>
      <c r="B312" s="739"/>
      <c r="C312" s="739"/>
      <c r="D312" s="739"/>
      <c r="E312" s="739"/>
      <c r="F312" s="739"/>
      <c r="G312" s="739"/>
      <c r="H312" s="796"/>
      <c r="I312" s="739"/>
      <c r="J312" s="808"/>
      <c r="K312" s="739"/>
      <c r="L312" s="740"/>
      <c r="M312" s="741"/>
      <c r="N312" s="742"/>
      <c r="O312" s="650"/>
      <c r="P312" s="650"/>
      <c r="Q312" s="650"/>
      <c r="R312" s="650"/>
      <c r="S312" s="650"/>
      <c r="AA312" s="657"/>
      <c r="AB312" s="657"/>
      <c r="AD312" s="657"/>
      <c r="AE312" s="657"/>
      <c r="AG312" s="651"/>
    </row>
    <row r="313" spans="1:33">
      <c r="A313" s="978"/>
      <c r="B313" s="978"/>
      <c r="C313" s="978"/>
      <c r="D313" s="978"/>
      <c r="E313" s="978"/>
      <c r="F313" s="978"/>
      <c r="G313" s="978"/>
      <c r="H313" s="978"/>
      <c r="I313" s="978"/>
      <c r="J313" s="978"/>
      <c r="K313" s="978"/>
      <c r="L313" s="978"/>
      <c r="M313" s="978"/>
      <c r="N313" s="978"/>
      <c r="O313" s="744"/>
      <c r="P313" s="744"/>
      <c r="Q313" s="744"/>
      <c r="R313" s="650"/>
      <c r="S313" s="650"/>
      <c r="AA313" s="657"/>
      <c r="AB313" s="657"/>
      <c r="AD313" s="657"/>
      <c r="AE313" s="657"/>
      <c r="AG313" s="651"/>
    </row>
    <row r="314" spans="1:33">
      <c r="A314" s="739"/>
      <c r="B314" s="739"/>
      <c r="C314" s="739"/>
      <c r="D314" s="739"/>
      <c r="E314" s="739"/>
      <c r="F314" s="739"/>
      <c r="G314" s="739"/>
      <c r="H314" s="796"/>
      <c r="I314" s="739"/>
      <c r="J314" s="808"/>
      <c r="K314" s="739"/>
      <c r="L314" s="1003"/>
      <c r="M314" s="1003"/>
      <c r="N314" s="1003"/>
      <c r="O314" s="744"/>
      <c r="P314" s="744"/>
      <c r="Q314" s="744"/>
      <c r="R314" s="650"/>
      <c r="S314" s="650"/>
      <c r="AA314" s="657"/>
      <c r="AB314" s="657"/>
      <c r="AD314" s="657"/>
      <c r="AE314" s="657"/>
      <c r="AG314" s="651"/>
    </row>
    <row r="315" spans="1:33">
      <c r="A315" s="739"/>
      <c r="B315" s="739"/>
      <c r="C315" s="739"/>
      <c r="D315" s="739"/>
      <c r="E315" s="739"/>
      <c r="F315" s="739"/>
      <c r="G315" s="739"/>
      <c r="H315" s="796"/>
      <c r="I315" s="739"/>
      <c r="J315" s="808"/>
      <c r="K315" s="739"/>
      <c r="L315" s="1003"/>
      <c r="M315" s="1003"/>
      <c r="N315" s="1003"/>
      <c r="O315" s="744"/>
      <c r="P315" s="744"/>
      <c r="Q315" s="744"/>
      <c r="R315" s="650"/>
      <c r="S315" s="650"/>
      <c r="AA315" s="657"/>
      <c r="AB315" s="657"/>
      <c r="AD315" s="657"/>
      <c r="AE315" s="657"/>
      <c r="AG315" s="651"/>
    </row>
    <row r="316" spans="1:33">
      <c r="A316" s="745"/>
      <c r="B316" s="745"/>
      <c r="C316" s="745"/>
      <c r="D316" s="745"/>
      <c r="E316" s="745"/>
      <c r="F316" s="745"/>
      <c r="G316" s="745"/>
      <c r="H316" s="797"/>
      <c r="I316" s="745"/>
      <c r="J316" s="809"/>
      <c r="K316" s="745"/>
      <c r="L316" s="1003"/>
      <c r="M316" s="1003"/>
      <c r="N316" s="1003"/>
      <c r="O316" s="744"/>
      <c r="P316" s="744"/>
      <c r="Q316" s="744"/>
      <c r="R316" s="650"/>
      <c r="S316" s="650"/>
      <c r="AA316" s="657"/>
      <c r="AB316" s="657"/>
      <c r="AD316" s="657"/>
      <c r="AE316" s="657"/>
      <c r="AG316" s="651"/>
    </row>
    <row r="317" spans="1:33">
      <c r="A317" s="745"/>
      <c r="B317" s="745"/>
      <c r="C317" s="745"/>
      <c r="D317" s="745"/>
      <c r="E317" s="745"/>
      <c r="F317" s="745"/>
      <c r="G317" s="745"/>
      <c r="H317" s="797"/>
      <c r="I317" s="745"/>
      <c r="J317" s="809"/>
      <c r="K317" s="745"/>
      <c r="L317" s="1003"/>
      <c r="M317" s="1003"/>
      <c r="N317" s="1003"/>
      <c r="O317" s="744"/>
      <c r="P317" s="744"/>
      <c r="Q317" s="744"/>
      <c r="R317" s="650"/>
      <c r="S317" s="650"/>
      <c r="AA317" s="657"/>
      <c r="AB317" s="657"/>
      <c r="AD317" s="657"/>
      <c r="AE317" s="657"/>
      <c r="AG317" s="651"/>
    </row>
    <row r="318" spans="1:33">
      <c r="A318" s="745"/>
      <c r="B318" s="745"/>
      <c r="C318" s="745"/>
      <c r="D318" s="745"/>
      <c r="E318" s="745"/>
      <c r="F318" s="745"/>
      <c r="G318" s="745"/>
      <c r="H318" s="797"/>
      <c r="I318" s="745"/>
      <c r="J318" s="809"/>
      <c r="K318" s="745"/>
      <c r="L318" s="740"/>
      <c r="M318" s="744"/>
      <c r="N318" s="746"/>
      <c r="O318" s="741"/>
      <c r="P318" s="741"/>
      <c r="Q318" s="741"/>
      <c r="R318" s="650"/>
      <c r="S318" s="650"/>
      <c r="AA318" s="657"/>
      <c r="AB318" s="657"/>
      <c r="AD318" s="657"/>
      <c r="AE318" s="657"/>
      <c r="AG318" s="651"/>
    </row>
    <row r="319" spans="1:33">
      <c r="A319" s="1005"/>
      <c r="B319" s="1005"/>
      <c r="C319" s="1005"/>
      <c r="D319" s="1005"/>
      <c r="E319" s="1005"/>
      <c r="F319" s="1005"/>
      <c r="G319" s="1005"/>
      <c r="H319" s="1005"/>
      <c r="I319" s="1005"/>
      <c r="J319" s="1005"/>
      <c r="K319" s="1005"/>
      <c r="L319" s="1005"/>
      <c r="M319" s="1005"/>
      <c r="N319" s="1005"/>
      <c r="O319" s="1005"/>
      <c r="P319" s="1005"/>
      <c r="Q319" s="1005"/>
      <c r="R319" s="1005"/>
      <c r="S319" s="747"/>
      <c r="AA319" s="657"/>
      <c r="AB319" s="657"/>
      <c r="AD319" s="657"/>
      <c r="AE319" s="657"/>
      <c r="AG319" s="651"/>
    </row>
    <row r="320" spans="1:33">
      <c r="A320" s="729"/>
      <c r="B320" s="729"/>
      <c r="C320" s="729"/>
      <c r="D320" s="729"/>
      <c r="E320" s="729"/>
      <c r="F320" s="729"/>
      <c r="G320" s="729"/>
      <c r="H320" s="782"/>
      <c r="I320" s="729"/>
      <c r="J320" s="806"/>
      <c r="K320" s="729"/>
      <c r="L320" s="730"/>
      <c r="M320" s="729"/>
      <c r="N320" s="731"/>
      <c r="O320" s="735"/>
      <c r="P320" s="735"/>
      <c r="Q320" s="735"/>
      <c r="R320" s="735"/>
      <c r="S320" s="735"/>
      <c r="AA320" s="657"/>
      <c r="AB320" s="657"/>
      <c r="AD320" s="657"/>
      <c r="AE320" s="657"/>
      <c r="AG320" s="651"/>
    </row>
    <row r="321" spans="1:33">
      <c r="A321" s="738"/>
      <c r="B321" s="738"/>
      <c r="C321" s="738"/>
      <c r="D321" s="738"/>
      <c r="E321" s="738"/>
      <c r="F321" s="738"/>
      <c r="G321" s="738"/>
      <c r="H321" s="798"/>
      <c r="I321" s="738"/>
      <c r="J321" s="810"/>
      <c r="K321" s="738"/>
      <c r="L321" s="743"/>
      <c r="M321" s="686"/>
      <c r="N321" s="748"/>
      <c r="O321" s="749"/>
      <c r="P321" s="749"/>
      <c r="Q321" s="749"/>
      <c r="R321" s="749"/>
      <c r="S321" s="749"/>
      <c r="AA321" s="651"/>
      <c r="AB321" s="657"/>
      <c r="AD321" s="651"/>
      <c r="AE321" s="657"/>
      <c r="AG321" s="651"/>
    </row>
    <row r="322" spans="1:33">
      <c r="A322" s="686"/>
      <c r="B322" s="686"/>
      <c r="C322" s="686"/>
      <c r="D322" s="686"/>
      <c r="E322" s="686"/>
      <c r="F322" s="686"/>
      <c r="G322" s="686"/>
      <c r="H322" s="795"/>
      <c r="I322" s="686"/>
      <c r="J322" s="807"/>
      <c r="K322" s="686"/>
      <c r="L322" s="750"/>
      <c r="M322" s="686"/>
      <c r="N322" s="748"/>
      <c r="O322" s="735"/>
      <c r="P322" s="735"/>
      <c r="Q322" s="735"/>
      <c r="R322" s="735"/>
      <c r="S322" s="735"/>
      <c r="AA322" s="651"/>
      <c r="AB322" s="657"/>
      <c r="AD322" s="651"/>
      <c r="AE322" s="657"/>
    </row>
    <row r="323" spans="1:33">
      <c r="A323" s="751"/>
      <c r="B323" s="751"/>
      <c r="C323" s="751"/>
      <c r="D323" s="751"/>
      <c r="E323" s="751"/>
      <c r="F323" s="751"/>
      <c r="G323" s="751"/>
      <c r="H323" s="799"/>
      <c r="I323" s="751"/>
      <c r="J323" s="811"/>
      <c r="K323" s="751"/>
      <c r="L323" s="752"/>
      <c r="M323" s="753"/>
      <c r="N323" s="754"/>
      <c r="O323" s="755"/>
      <c r="P323" s="755"/>
      <c r="Q323" s="755"/>
      <c r="R323" s="756"/>
      <c r="S323" s="756"/>
      <c r="AA323" s="651"/>
      <c r="AB323" s="657"/>
      <c r="AD323" s="651"/>
      <c r="AE323" s="657"/>
      <c r="AG323" s="757"/>
    </row>
    <row r="324" spans="1:33">
      <c r="A324" s="758"/>
      <c r="B324" s="758"/>
      <c r="C324" s="758"/>
      <c r="D324" s="758"/>
      <c r="E324" s="758"/>
      <c r="F324" s="758"/>
      <c r="G324" s="758"/>
      <c r="H324" s="800"/>
      <c r="I324" s="758"/>
      <c r="J324" s="812"/>
      <c r="K324" s="758"/>
      <c r="L324" s="759"/>
      <c r="M324" s="753"/>
      <c r="N324" s="760"/>
      <c r="O324" s="761"/>
      <c r="P324" s="761"/>
      <c r="Q324" s="761"/>
      <c r="R324" s="755"/>
      <c r="S324" s="755"/>
    </row>
    <row r="325" spans="1:33">
      <c r="A325" s="758"/>
      <c r="B325" s="758"/>
      <c r="C325" s="758"/>
      <c r="D325" s="758"/>
      <c r="E325" s="758"/>
      <c r="F325" s="758"/>
      <c r="G325" s="758"/>
      <c r="H325" s="800"/>
      <c r="I325" s="758"/>
      <c r="J325" s="812"/>
      <c r="K325" s="758"/>
      <c r="L325" s="762"/>
      <c r="M325" s="753"/>
      <c r="N325" s="760"/>
      <c r="O325" s="763"/>
      <c r="P325" s="763"/>
      <c r="Q325" s="763"/>
      <c r="R325" s="756"/>
      <c r="S325" s="756"/>
    </row>
    <row r="326" spans="1:33">
      <c r="A326" s="764"/>
      <c r="B326" s="764"/>
      <c r="C326" s="764"/>
      <c r="D326" s="764"/>
      <c r="E326" s="764"/>
      <c r="F326" s="764"/>
      <c r="G326" s="764"/>
      <c r="H326" s="801"/>
      <c r="I326" s="764"/>
      <c r="J326" s="813"/>
      <c r="K326" s="764"/>
      <c r="L326" s="759"/>
      <c r="M326" s="753"/>
      <c r="N326" s="754"/>
      <c r="O326" s="755"/>
      <c r="P326" s="755"/>
      <c r="Q326" s="755"/>
      <c r="R326" s="756"/>
      <c r="S326" s="756"/>
    </row>
    <row r="327" spans="1:33">
      <c r="A327" s="764"/>
      <c r="B327" s="764"/>
      <c r="C327" s="764"/>
      <c r="D327" s="764"/>
      <c r="E327" s="764"/>
      <c r="F327" s="764"/>
      <c r="G327" s="764"/>
      <c r="H327" s="801"/>
      <c r="I327" s="764"/>
      <c r="J327" s="813"/>
      <c r="K327" s="764"/>
      <c r="L327" s="759"/>
      <c r="M327" s="753"/>
      <c r="N327" s="754"/>
      <c r="O327" s="755"/>
      <c r="P327" s="755"/>
      <c r="Q327" s="755"/>
      <c r="R327" s="756"/>
      <c r="S327" s="756"/>
    </row>
    <row r="328" spans="1:33">
      <c r="A328" s="758"/>
      <c r="B328" s="758"/>
      <c r="C328" s="758"/>
      <c r="D328" s="758"/>
      <c r="E328" s="758"/>
      <c r="F328" s="758"/>
      <c r="G328" s="758"/>
      <c r="H328" s="800"/>
      <c r="I328" s="758"/>
      <c r="J328" s="812"/>
      <c r="K328" s="758"/>
      <c r="L328" s="759"/>
      <c r="M328" s="753"/>
      <c r="N328" s="754"/>
      <c r="O328" s="755"/>
      <c r="P328" s="755"/>
      <c r="Q328" s="755"/>
      <c r="R328" s="756"/>
      <c r="S328" s="756"/>
    </row>
    <row r="329" spans="1:33">
      <c r="A329" s="758"/>
      <c r="B329" s="758"/>
      <c r="C329" s="758"/>
      <c r="D329" s="758"/>
      <c r="E329" s="758"/>
      <c r="F329" s="758"/>
      <c r="G329" s="758"/>
      <c r="H329" s="800"/>
      <c r="I329" s="758"/>
      <c r="J329" s="812"/>
      <c r="K329" s="758"/>
      <c r="L329" s="762"/>
      <c r="M329" s="753"/>
      <c r="N329" s="754"/>
      <c r="O329" s="755"/>
      <c r="P329" s="755"/>
      <c r="Q329" s="755"/>
      <c r="R329" s="756"/>
      <c r="S329" s="756"/>
    </row>
    <row r="330" spans="1:33">
      <c r="A330" s="758"/>
      <c r="B330" s="758"/>
      <c r="C330" s="758"/>
      <c r="D330" s="758"/>
      <c r="E330" s="758"/>
      <c r="F330" s="758"/>
      <c r="G330" s="758"/>
      <c r="H330" s="800"/>
      <c r="I330" s="758"/>
      <c r="J330" s="812"/>
      <c r="K330" s="758"/>
      <c r="L330" s="759"/>
      <c r="M330" s="753"/>
      <c r="N330" s="754"/>
      <c r="O330" s="755"/>
      <c r="P330" s="755"/>
      <c r="Q330" s="755"/>
      <c r="R330" s="756"/>
      <c r="S330" s="756"/>
    </row>
    <row r="331" spans="1:33">
      <c r="A331" s="758"/>
      <c r="B331" s="758"/>
      <c r="C331" s="758"/>
      <c r="D331" s="758"/>
      <c r="E331" s="758"/>
      <c r="F331" s="758"/>
      <c r="G331" s="758"/>
      <c r="H331" s="800"/>
      <c r="I331" s="758"/>
      <c r="J331" s="812"/>
      <c r="K331" s="758"/>
      <c r="L331" s="759"/>
      <c r="M331" s="753"/>
      <c r="N331" s="754"/>
      <c r="O331" s="755"/>
      <c r="P331" s="755"/>
      <c r="Q331" s="755"/>
      <c r="R331" s="756"/>
      <c r="S331" s="756"/>
    </row>
    <row r="332" spans="1:33">
      <c r="A332" s="758"/>
      <c r="B332" s="758"/>
      <c r="C332" s="758"/>
      <c r="D332" s="758"/>
      <c r="E332" s="758"/>
      <c r="F332" s="758"/>
      <c r="G332" s="758"/>
      <c r="H332" s="800"/>
      <c r="I332" s="758"/>
      <c r="J332" s="812"/>
      <c r="K332" s="758"/>
      <c r="L332" s="759"/>
      <c r="M332" s="753"/>
      <c r="N332" s="760"/>
      <c r="O332" s="755"/>
      <c r="P332" s="755"/>
      <c r="Q332" s="755"/>
      <c r="R332" s="756"/>
      <c r="S332" s="756"/>
    </row>
    <row r="333" spans="1:33">
      <c r="A333" s="758"/>
      <c r="B333" s="758"/>
      <c r="C333" s="758"/>
      <c r="D333" s="758"/>
      <c r="E333" s="758"/>
      <c r="F333" s="758"/>
      <c r="G333" s="758"/>
      <c r="H333" s="800"/>
      <c r="I333" s="758"/>
      <c r="J333" s="812"/>
      <c r="K333" s="758"/>
      <c r="L333" s="762"/>
      <c r="M333" s="753"/>
      <c r="N333" s="760"/>
      <c r="O333" s="765"/>
      <c r="P333" s="765"/>
      <c r="Q333" s="765"/>
      <c r="R333" s="756"/>
      <c r="S333" s="756"/>
    </row>
    <row r="334" spans="1:33">
      <c r="A334" s="764"/>
      <c r="B334" s="764"/>
      <c r="C334" s="764"/>
      <c r="D334" s="764"/>
      <c r="E334" s="764"/>
      <c r="F334" s="764"/>
      <c r="G334" s="764"/>
      <c r="H334" s="801"/>
      <c r="I334" s="764"/>
      <c r="J334" s="813"/>
      <c r="K334" s="764"/>
      <c r="L334" s="766"/>
      <c r="M334" s="753"/>
      <c r="N334" s="754"/>
      <c r="O334" s="755"/>
      <c r="P334" s="755"/>
      <c r="Q334" s="755"/>
      <c r="R334" s="756"/>
      <c r="S334" s="756"/>
    </row>
    <row r="335" spans="1:33">
      <c r="A335" s="764"/>
      <c r="B335" s="764"/>
      <c r="C335" s="764"/>
      <c r="D335" s="764"/>
      <c r="E335" s="764"/>
      <c r="F335" s="764"/>
      <c r="G335" s="764"/>
      <c r="H335" s="801"/>
      <c r="I335" s="764"/>
      <c r="J335" s="813"/>
      <c r="K335" s="764"/>
      <c r="L335" s="767"/>
      <c r="M335" s="753"/>
      <c r="N335" s="754"/>
      <c r="O335" s="765"/>
      <c r="P335" s="765"/>
      <c r="Q335" s="765"/>
      <c r="R335" s="756"/>
      <c r="S335" s="756"/>
    </row>
    <row r="336" spans="1:33">
      <c r="A336" s="764"/>
      <c r="B336" s="764"/>
      <c r="C336" s="764"/>
      <c r="D336" s="764"/>
      <c r="E336" s="764"/>
      <c r="F336" s="764"/>
      <c r="G336" s="764"/>
      <c r="H336" s="801"/>
      <c r="I336" s="764"/>
      <c r="J336" s="813"/>
      <c r="K336" s="764"/>
      <c r="L336" s="767"/>
      <c r="M336" s="753"/>
      <c r="N336" s="754"/>
      <c r="O336" s="765"/>
      <c r="P336" s="765"/>
      <c r="Q336" s="765"/>
      <c r="R336" s="756"/>
      <c r="S336" s="756"/>
    </row>
    <row r="337" spans="1:19">
      <c r="A337" s="751"/>
      <c r="B337" s="751"/>
      <c r="C337" s="751"/>
      <c r="D337" s="751"/>
      <c r="E337" s="751"/>
      <c r="F337" s="751"/>
      <c r="G337" s="751"/>
      <c r="H337" s="799"/>
      <c r="I337" s="751"/>
      <c r="J337" s="811"/>
      <c r="K337" s="751"/>
      <c r="L337" s="768"/>
      <c r="M337" s="753"/>
      <c r="N337" s="754"/>
      <c r="O337" s="755"/>
      <c r="P337" s="755"/>
      <c r="Q337" s="755"/>
      <c r="R337" s="756"/>
      <c r="S337" s="756"/>
    </row>
    <row r="338" spans="1:19">
      <c r="A338" s="764"/>
      <c r="B338" s="764"/>
      <c r="C338" s="764"/>
      <c r="D338" s="764"/>
      <c r="E338" s="764"/>
      <c r="F338" s="764"/>
      <c r="G338" s="764"/>
      <c r="H338" s="801"/>
      <c r="I338" s="764"/>
      <c r="J338" s="813"/>
      <c r="K338" s="764"/>
      <c r="L338" s="769"/>
      <c r="M338" s="753"/>
      <c r="N338" s="754"/>
      <c r="O338" s="755"/>
      <c r="P338" s="755"/>
      <c r="Q338" s="755"/>
      <c r="R338" s="756"/>
      <c r="S338" s="756"/>
    </row>
    <row r="339" spans="1:19">
      <c r="A339" s="758"/>
      <c r="B339" s="758"/>
      <c r="C339" s="758"/>
      <c r="D339" s="758"/>
      <c r="E339" s="758"/>
      <c r="F339" s="758"/>
      <c r="G339" s="758"/>
      <c r="H339" s="800"/>
      <c r="I339" s="758"/>
      <c r="J339" s="812"/>
      <c r="K339" s="758"/>
      <c r="L339" s="759"/>
      <c r="M339" s="753"/>
      <c r="N339" s="754"/>
      <c r="O339" s="755"/>
      <c r="P339" s="755"/>
      <c r="Q339" s="755"/>
      <c r="R339" s="756"/>
      <c r="S339" s="756"/>
    </row>
    <row r="340" spans="1:19">
      <c r="A340" s="764"/>
      <c r="B340" s="764"/>
      <c r="C340" s="764"/>
      <c r="D340" s="764"/>
      <c r="E340" s="764"/>
      <c r="F340" s="764"/>
      <c r="G340" s="764"/>
      <c r="H340" s="801"/>
      <c r="I340" s="764"/>
      <c r="J340" s="813"/>
      <c r="K340" s="764"/>
      <c r="L340" s="767"/>
      <c r="M340" s="753"/>
      <c r="N340" s="754"/>
      <c r="O340" s="765"/>
      <c r="P340" s="765"/>
      <c r="Q340" s="765"/>
      <c r="R340" s="756"/>
      <c r="S340" s="756"/>
    </row>
    <row r="341" spans="1:19">
      <c r="A341" s="751"/>
      <c r="B341" s="751"/>
      <c r="C341" s="751"/>
      <c r="D341" s="751"/>
      <c r="E341" s="751"/>
      <c r="F341" s="751"/>
      <c r="G341" s="751"/>
      <c r="H341" s="799"/>
      <c r="I341" s="751"/>
      <c r="J341" s="811"/>
      <c r="K341" s="751"/>
      <c r="L341" s="752"/>
      <c r="M341" s="753"/>
      <c r="N341" s="754"/>
      <c r="O341" s="755"/>
      <c r="P341" s="755"/>
      <c r="Q341" s="755"/>
      <c r="R341" s="756"/>
      <c r="S341" s="756"/>
    </row>
    <row r="342" spans="1:19">
      <c r="A342" s="758"/>
      <c r="B342" s="758"/>
      <c r="C342" s="758"/>
      <c r="D342" s="758"/>
      <c r="E342" s="758"/>
      <c r="F342" s="758"/>
      <c r="G342" s="758"/>
      <c r="H342" s="800"/>
      <c r="I342" s="758"/>
      <c r="J342" s="812"/>
      <c r="K342" s="758"/>
      <c r="L342" s="759"/>
      <c r="M342" s="753"/>
      <c r="N342" s="760"/>
      <c r="O342" s="765"/>
      <c r="P342" s="765"/>
      <c r="Q342" s="765"/>
      <c r="R342" s="756"/>
      <c r="S342" s="756"/>
    </row>
    <row r="343" spans="1:19">
      <c r="A343" s="758"/>
      <c r="B343" s="758"/>
      <c r="C343" s="758"/>
      <c r="D343" s="758"/>
      <c r="E343" s="758"/>
      <c r="F343" s="758"/>
      <c r="G343" s="758"/>
      <c r="H343" s="800"/>
      <c r="I343" s="758"/>
      <c r="J343" s="812"/>
      <c r="K343" s="758"/>
      <c r="L343" s="759"/>
      <c r="M343" s="764"/>
      <c r="N343" s="754"/>
      <c r="O343" s="765"/>
      <c r="P343" s="765"/>
      <c r="Q343" s="765"/>
      <c r="R343" s="756"/>
      <c r="S343" s="756"/>
    </row>
    <row r="344" spans="1:19">
      <c r="A344" s="764"/>
      <c r="B344" s="764"/>
      <c r="C344" s="764"/>
      <c r="D344" s="764"/>
      <c r="E344" s="764"/>
      <c r="F344" s="764"/>
      <c r="G344" s="764"/>
      <c r="H344" s="801"/>
      <c r="I344" s="764"/>
      <c r="J344" s="813"/>
      <c r="K344" s="764"/>
      <c r="L344" s="759"/>
      <c r="M344" s="764"/>
      <c r="N344" s="754"/>
      <c r="O344" s="765"/>
      <c r="P344" s="765"/>
      <c r="Q344" s="765"/>
      <c r="R344" s="756"/>
      <c r="S344" s="756"/>
    </row>
    <row r="345" spans="1:19">
      <c r="A345" s="764"/>
      <c r="B345" s="764"/>
      <c r="C345" s="764"/>
      <c r="D345" s="764"/>
      <c r="E345" s="764"/>
      <c r="F345" s="764"/>
      <c r="G345" s="764"/>
      <c r="H345" s="801"/>
      <c r="I345" s="764"/>
      <c r="J345" s="813"/>
      <c r="K345" s="764"/>
      <c r="L345" s="759"/>
      <c r="M345" s="764"/>
      <c r="N345" s="754"/>
      <c r="O345" s="765"/>
      <c r="P345" s="765"/>
      <c r="Q345" s="765"/>
      <c r="R345" s="756"/>
      <c r="S345" s="756"/>
    </row>
    <row r="346" spans="1:19">
      <c r="A346" s="764"/>
      <c r="B346" s="764"/>
      <c r="C346" s="764"/>
      <c r="D346" s="764"/>
      <c r="E346" s="764"/>
      <c r="F346" s="764"/>
      <c r="G346" s="764"/>
      <c r="H346" s="801"/>
      <c r="I346" s="764"/>
      <c r="J346" s="813"/>
      <c r="K346" s="764"/>
      <c r="L346" s="759"/>
      <c r="M346" s="764"/>
      <c r="N346" s="754"/>
      <c r="O346" s="765"/>
      <c r="P346" s="765"/>
      <c r="Q346" s="765"/>
      <c r="R346" s="756"/>
      <c r="S346" s="756"/>
    </row>
    <row r="347" spans="1:19">
      <c r="A347" s="764"/>
      <c r="B347" s="764"/>
      <c r="C347" s="764"/>
      <c r="D347" s="764"/>
      <c r="E347" s="764"/>
      <c r="F347" s="764"/>
      <c r="G347" s="764"/>
      <c r="H347" s="801"/>
      <c r="I347" s="764"/>
      <c r="J347" s="813"/>
      <c r="K347" s="764"/>
      <c r="L347" s="759"/>
      <c r="M347" s="764"/>
      <c r="N347" s="754"/>
      <c r="O347" s="765"/>
      <c r="P347" s="765"/>
      <c r="Q347" s="765"/>
      <c r="R347" s="756"/>
      <c r="S347" s="756"/>
    </row>
    <row r="348" spans="1:19">
      <c r="A348" s="764"/>
      <c r="B348" s="764"/>
      <c r="C348" s="764"/>
      <c r="D348" s="764"/>
      <c r="E348" s="764"/>
      <c r="F348" s="764"/>
      <c r="G348" s="764"/>
      <c r="H348" s="801"/>
      <c r="I348" s="764"/>
      <c r="J348" s="813"/>
      <c r="K348" s="764"/>
      <c r="L348" s="759"/>
      <c r="M348" s="764"/>
      <c r="N348" s="754"/>
      <c r="O348" s="765"/>
      <c r="P348" s="765"/>
      <c r="Q348" s="765"/>
      <c r="R348" s="756"/>
      <c r="S348" s="756"/>
    </row>
    <row r="349" spans="1:19">
      <c r="A349" s="764"/>
      <c r="B349" s="764"/>
      <c r="C349" s="764"/>
      <c r="D349" s="764"/>
      <c r="E349" s="764"/>
      <c r="F349" s="764"/>
      <c r="G349" s="764"/>
      <c r="H349" s="801"/>
      <c r="I349" s="764"/>
      <c r="J349" s="813"/>
      <c r="K349" s="764"/>
      <c r="L349" s="759"/>
      <c r="M349" s="764"/>
      <c r="N349" s="754"/>
      <c r="O349" s="765"/>
      <c r="P349" s="765"/>
      <c r="Q349" s="765"/>
      <c r="R349" s="756"/>
      <c r="S349" s="756"/>
    </row>
    <row r="350" spans="1:19">
      <c r="A350" s="751"/>
      <c r="B350" s="751"/>
      <c r="C350" s="751"/>
      <c r="D350" s="751"/>
      <c r="E350" s="751"/>
      <c r="F350" s="751"/>
      <c r="G350" s="751"/>
      <c r="H350" s="799"/>
      <c r="I350" s="751"/>
      <c r="J350" s="811"/>
      <c r="K350" s="751"/>
      <c r="L350" s="752"/>
      <c r="M350" s="753"/>
      <c r="N350" s="754"/>
      <c r="O350" s="755"/>
      <c r="P350" s="755"/>
      <c r="Q350" s="755"/>
      <c r="R350" s="756"/>
      <c r="S350" s="756"/>
    </row>
    <row r="351" spans="1:19">
      <c r="A351" s="758"/>
      <c r="B351" s="758"/>
      <c r="C351" s="758"/>
      <c r="D351" s="758"/>
      <c r="E351" s="758"/>
      <c r="F351" s="758"/>
      <c r="G351" s="758"/>
      <c r="H351" s="800"/>
      <c r="I351" s="758"/>
      <c r="J351" s="812"/>
      <c r="K351" s="758"/>
      <c r="L351" s="770"/>
      <c r="M351" s="753"/>
      <c r="N351" s="754"/>
      <c r="O351" s="765"/>
      <c r="P351" s="765"/>
      <c r="Q351" s="765"/>
      <c r="R351" s="756"/>
      <c r="S351" s="756"/>
    </row>
    <row r="352" spans="1:19">
      <c r="A352" s="758"/>
      <c r="B352" s="758"/>
      <c r="C352" s="758"/>
      <c r="D352" s="758"/>
      <c r="E352" s="758"/>
      <c r="F352" s="758"/>
      <c r="G352" s="758"/>
      <c r="H352" s="800"/>
      <c r="I352" s="758"/>
      <c r="J352" s="812"/>
      <c r="K352" s="758"/>
      <c r="L352" s="759"/>
      <c r="M352" s="764"/>
      <c r="N352" s="771"/>
      <c r="O352" s="765"/>
      <c r="P352" s="765"/>
      <c r="Q352" s="765"/>
      <c r="R352" s="756"/>
      <c r="S352" s="756"/>
    </row>
    <row r="353" spans="1:19">
      <c r="A353" s="758"/>
      <c r="B353" s="758"/>
      <c r="C353" s="758"/>
      <c r="D353" s="758"/>
      <c r="E353" s="758"/>
      <c r="F353" s="758"/>
      <c r="G353" s="758"/>
      <c r="H353" s="800"/>
      <c r="I353" s="758"/>
      <c r="J353" s="812"/>
      <c r="K353" s="758"/>
      <c r="L353" s="752"/>
      <c r="M353" s="753"/>
      <c r="N353" s="754"/>
      <c r="O353" s="755"/>
      <c r="P353" s="755"/>
      <c r="Q353" s="755"/>
      <c r="R353" s="756"/>
      <c r="S353" s="756"/>
    </row>
    <row r="354" spans="1:19">
      <c r="A354" s="751"/>
      <c r="B354" s="751"/>
      <c r="C354" s="751"/>
      <c r="D354" s="751"/>
      <c r="E354" s="751"/>
      <c r="F354" s="751"/>
      <c r="G354" s="751"/>
      <c r="H354" s="799"/>
      <c r="I354" s="751"/>
      <c r="J354" s="811"/>
      <c r="K354" s="751"/>
      <c r="L354" s="772"/>
      <c r="M354" s="764"/>
      <c r="N354" s="754"/>
      <c r="O354" s="756"/>
      <c r="P354" s="756"/>
      <c r="Q354" s="756"/>
      <c r="R354" s="756"/>
      <c r="S354" s="756"/>
    </row>
    <row r="355" spans="1:19">
      <c r="A355" s="751"/>
      <c r="B355" s="751"/>
      <c r="C355" s="751"/>
      <c r="D355" s="751"/>
      <c r="E355" s="751"/>
      <c r="F355" s="751"/>
      <c r="G355" s="751"/>
      <c r="H355" s="799"/>
      <c r="I355" s="751"/>
      <c r="J355" s="811"/>
      <c r="K355" s="751"/>
      <c r="L355" s="772"/>
      <c r="M355" s="764"/>
      <c r="N355" s="754"/>
      <c r="O355" s="755"/>
      <c r="P355" s="755"/>
      <c r="Q355" s="755"/>
      <c r="R355" s="756"/>
      <c r="S355" s="756"/>
    </row>
    <row r="356" spans="1:19">
      <c r="A356" s="751"/>
      <c r="B356" s="751"/>
      <c r="C356" s="751"/>
      <c r="D356" s="751"/>
      <c r="E356" s="751"/>
      <c r="F356" s="751"/>
      <c r="G356" s="751"/>
      <c r="H356" s="799"/>
      <c r="I356" s="751"/>
      <c r="J356" s="811"/>
      <c r="K356" s="751"/>
      <c r="L356" s="772"/>
      <c r="M356" s="764"/>
      <c r="N356" s="754"/>
      <c r="O356" s="756"/>
      <c r="P356" s="756"/>
      <c r="Q356" s="756"/>
      <c r="R356" s="756"/>
      <c r="S356" s="756"/>
    </row>
    <row r="357" spans="1:19">
      <c r="A357" s="751"/>
      <c r="B357" s="751"/>
      <c r="C357" s="751"/>
      <c r="D357" s="751"/>
      <c r="E357" s="751"/>
      <c r="F357" s="751"/>
      <c r="G357" s="751"/>
      <c r="H357" s="799"/>
      <c r="I357" s="751"/>
      <c r="J357" s="811"/>
      <c r="K357" s="751"/>
      <c r="L357" s="772"/>
      <c r="M357" s="764"/>
      <c r="N357" s="754"/>
      <c r="O357" s="756"/>
      <c r="P357" s="756"/>
      <c r="Q357" s="756"/>
      <c r="R357" s="756"/>
      <c r="S357" s="756"/>
    </row>
    <row r="358" spans="1:19">
      <c r="A358" s="751"/>
      <c r="B358" s="751"/>
      <c r="C358" s="751"/>
      <c r="D358" s="751"/>
      <c r="E358" s="751"/>
      <c r="F358" s="751"/>
      <c r="G358" s="751"/>
      <c r="H358" s="799"/>
      <c r="I358" s="751"/>
      <c r="J358" s="811"/>
      <c r="K358" s="751"/>
      <c r="L358" s="759"/>
      <c r="M358" s="764"/>
      <c r="N358" s="754"/>
      <c r="O358" s="756"/>
      <c r="P358" s="756"/>
      <c r="Q358" s="756"/>
      <c r="R358" s="756"/>
      <c r="S358" s="756"/>
    </row>
    <row r="359" spans="1:19">
      <c r="A359" s="751"/>
      <c r="B359" s="751"/>
      <c r="C359" s="751"/>
      <c r="D359" s="751"/>
      <c r="E359" s="751"/>
      <c r="F359" s="751"/>
      <c r="G359" s="751"/>
      <c r="H359" s="799"/>
      <c r="I359" s="751"/>
      <c r="J359" s="811"/>
      <c r="K359" s="751"/>
      <c r="L359" s="759"/>
      <c r="M359" s="764"/>
      <c r="N359" s="754"/>
      <c r="O359" s="756"/>
      <c r="P359" s="756"/>
      <c r="Q359" s="756"/>
      <c r="R359" s="756"/>
      <c r="S359" s="756"/>
    </row>
    <row r="360" spans="1:19">
      <c r="A360" s="751"/>
      <c r="B360" s="751"/>
      <c r="C360" s="751"/>
      <c r="D360" s="751"/>
      <c r="E360" s="751"/>
      <c r="F360" s="751"/>
      <c r="G360" s="751"/>
      <c r="H360" s="799"/>
      <c r="I360" s="751"/>
      <c r="J360" s="811"/>
      <c r="K360" s="751"/>
      <c r="L360" s="752"/>
      <c r="M360" s="753"/>
      <c r="N360" s="754"/>
      <c r="O360" s="755"/>
      <c r="P360" s="755"/>
      <c r="Q360" s="755"/>
      <c r="R360" s="756"/>
      <c r="S360" s="756"/>
    </row>
    <row r="361" spans="1:19">
      <c r="A361" s="758"/>
      <c r="B361" s="758"/>
      <c r="C361" s="758"/>
      <c r="D361" s="758"/>
      <c r="E361" s="758"/>
      <c r="F361" s="758"/>
      <c r="G361" s="758"/>
      <c r="H361" s="800"/>
      <c r="I361" s="758"/>
      <c r="J361" s="812"/>
      <c r="K361" s="758"/>
      <c r="L361" s="772"/>
      <c r="M361" s="764"/>
      <c r="N361" s="754"/>
      <c r="O361" s="756"/>
      <c r="P361" s="756"/>
      <c r="Q361" s="756"/>
      <c r="R361" s="756"/>
      <c r="S361" s="756"/>
    </row>
    <row r="362" spans="1:19">
      <c r="A362" s="758"/>
      <c r="B362" s="758"/>
      <c r="C362" s="758"/>
      <c r="D362" s="758"/>
      <c r="E362" s="758"/>
      <c r="F362" s="758"/>
      <c r="G362" s="758"/>
      <c r="H362" s="800"/>
      <c r="I362" s="758"/>
      <c r="J362" s="812"/>
      <c r="K362" s="758"/>
      <c r="L362" s="772"/>
      <c r="M362" s="764"/>
      <c r="N362" s="754"/>
      <c r="O362" s="756"/>
      <c r="P362" s="756"/>
      <c r="Q362" s="756"/>
      <c r="R362" s="756"/>
      <c r="S362" s="756"/>
    </row>
    <row r="363" spans="1:19">
      <c r="A363" s="758"/>
      <c r="B363" s="758"/>
      <c r="C363" s="758"/>
      <c r="D363" s="758"/>
      <c r="E363" s="758"/>
      <c r="F363" s="758"/>
      <c r="G363" s="758"/>
      <c r="H363" s="800"/>
      <c r="I363" s="758"/>
      <c r="J363" s="812"/>
      <c r="K363" s="758"/>
      <c r="L363" s="772"/>
      <c r="M363" s="764"/>
      <c r="N363" s="754"/>
      <c r="O363" s="756"/>
      <c r="P363" s="756"/>
      <c r="Q363" s="756"/>
      <c r="R363" s="756"/>
      <c r="S363" s="756"/>
    </row>
    <row r="364" spans="1:19">
      <c r="A364" s="758"/>
      <c r="B364" s="758"/>
      <c r="C364" s="758"/>
      <c r="D364" s="758"/>
      <c r="E364" s="758"/>
      <c r="F364" s="758"/>
      <c r="G364" s="758"/>
      <c r="H364" s="800"/>
      <c r="I364" s="758"/>
      <c r="J364" s="812"/>
      <c r="K364" s="758"/>
      <c r="L364" s="772"/>
      <c r="M364" s="764"/>
      <c r="N364" s="754"/>
      <c r="O364" s="756"/>
      <c r="P364" s="756"/>
      <c r="Q364" s="756"/>
      <c r="R364" s="756"/>
      <c r="S364" s="756"/>
    </row>
    <row r="365" spans="1:19">
      <c r="A365" s="773"/>
      <c r="B365" s="773"/>
      <c r="C365" s="773"/>
      <c r="D365" s="773"/>
      <c r="E365" s="773"/>
      <c r="F365" s="773"/>
      <c r="G365" s="773"/>
      <c r="H365" s="802"/>
      <c r="I365" s="773"/>
      <c r="J365" s="814"/>
      <c r="K365" s="773"/>
      <c r="L365" s="752"/>
      <c r="M365" s="753"/>
      <c r="N365" s="754"/>
      <c r="O365" s="755"/>
      <c r="P365" s="755"/>
      <c r="Q365" s="755"/>
      <c r="R365" s="756"/>
      <c r="S365" s="756"/>
    </row>
    <row r="366" spans="1:19">
      <c r="A366" s="774"/>
      <c r="B366" s="774"/>
      <c r="C366" s="774"/>
      <c r="D366" s="774"/>
      <c r="E366" s="774"/>
      <c r="F366" s="774"/>
      <c r="G366" s="774"/>
      <c r="H366" s="803"/>
      <c r="I366" s="774"/>
      <c r="J366" s="815"/>
      <c r="K366" s="774"/>
      <c r="L366" s="772"/>
      <c r="M366" s="774"/>
      <c r="N366" s="775"/>
      <c r="O366" s="756"/>
      <c r="P366" s="756"/>
      <c r="Q366" s="756"/>
      <c r="R366" s="756"/>
      <c r="S366" s="756"/>
    </row>
    <row r="367" spans="1:19">
      <c r="A367" s="774"/>
      <c r="B367" s="774"/>
      <c r="C367" s="774"/>
      <c r="D367" s="774"/>
      <c r="E367" s="774"/>
      <c r="F367" s="774"/>
      <c r="G367" s="774"/>
      <c r="H367" s="803"/>
      <c r="I367" s="774"/>
      <c r="J367" s="815"/>
      <c r="K367" s="774"/>
      <c r="L367" s="772"/>
      <c r="M367" s="774"/>
      <c r="N367" s="775"/>
      <c r="O367" s="756"/>
      <c r="P367" s="756"/>
      <c r="Q367" s="756"/>
      <c r="R367" s="756"/>
      <c r="S367" s="756"/>
    </row>
    <row r="368" spans="1:19">
      <c r="A368" s="774"/>
      <c r="B368" s="774"/>
      <c r="C368" s="774"/>
      <c r="D368" s="774"/>
      <c r="E368" s="774"/>
      <c r="F368" s="774"/>
      <c r="G368" s="774"/>
      <c r="H368" s="803"/>
      <c r="I368" s="774"/>
      <c r="J368" s="815"/>
      <c r="K368" s="774"/>
      <c r="L368" s="772"/>
      <c r="M368" s="774"/>
      <c r="N368" s="775"/>
      <c r="O368" s="756"/>
      <c r="P368" s="756"/>
      <c r="Q368" s="756"/>
      <c r="R368" s="756"/>
      <c r="S368" s="756"/>
    </row>
    <row r="369" spans="1:19">
      <c r="A369" s="774"/>
      <c r="B369" s="774"/>
      <c r="C369" s="774"/>
      <c r="D369" s="774"/>
      <c r="E369" s="774"/>
      <c r="F369" s="774"/>
      <c r="G369" s="774"/>
      <c r="H369" s="803"/>
      <c r="I369" s="774"/>
      <c r="J369" s="815"/>
      <c r="K369" s="774"/>
      <c r="L369" s="772"/>
      <c r="M369" s="774"/>
      <c r="N369" s="775"/>
      <c r="O369" s="756"/>
      <c r="P369" s="756"/>
      <c r="Q369" s="756"/>
      <c r="R369" s="756"/>
      <c r="S369" s="756"/>
    </row>
    <row r="370" spans="1:19">
      <c r="A370" s="774"/>
      <c r="B370" s="774"/>
      <c r="C370" s="774"/>
      <c r="D370" s="774"/>
      <c r="E370" s="774"/>
      <c r="F370" s="774"/>
      <c r="G370" s="774"/>
      <c r="H370" s="803"/>
      <c r="I370" s="774"/>
      <c r="J370" s="815"/>
      <c r="K370" s="774"/>
      <c r="L370" s="772"/>
      <c r="M370" s="774"/>
      <c r="N370" s="775"/>
      <c r="O370" s="756"/>
      <c r="P370" s="756"/>
      <c r="Q370" s="756"/>
      <c r="R370" s="756"/>
      <c r="S370" s="756"/>
    </row>
    <row r="371" spans="1:19">
      <c r="A371" s="764"/>
      <c r="B371" s="764"/>
      <c r="C371" s="764"/>
      <c r="D371" s="764"/>
      <c r="E371" s="764"/>
      <c r="F371" s="764"/>
      <c r="G371" s="764"/>
      <c r="H371" s="801"/>
      <c r="I371" s="764"/>
      <c r="J371" s="813"/>
      <c r="K371" s="764"/>
      <c r="L371" s="1004"/>
      <c r="M371" s="1004"/>
      <c r="N371" s="1004"/>
      <c r="O371" s="756"/>
      <c r="P371" s="756"/>
      <c r="Q371" s="756"/>
      <c r="R371" s="756"/>
      <c r="S371" s="756"/>
    </row>
    <row r="372" spans="1:19">
      <c r="A372" s="774"/>
      <c r="B372" s="774"/>
      <c r="C372" s="774"/>
      <c r="D372" s="774"/>
      <c r="E372" s="774"/>
      <c r="F372" s="774"/>
      <c r="G372" s="774"/>
      <c r="H372" s="803"/>
      <c r="I372" s="774"/>
      <c r="J372" s="815"/>
      <c r="K372" s="774"/>
      <c r="L372" s="1001"/>
      <c r="M372" s="1001"/>
      <c r="N372" s="1001"/>
      <c r="O372" s="756"/>
      <c r="P372" s="756"/>
      <c r="Q372" s="756"/>
      <c r="R372" s="756"/>
      <c r="S372" s="756"/>
    </row>
    <row r="373" spans="1:19">
      <c r="A373" s="774"/>
      <c r="B373" s="774"/>
      <c r="C373" s="774"/>
      <c r="D373" s="774"/>
      <c r="E373" s="774"/>
      <c r="F373" s="774"/>
      <c r="G373" s="774"/>
      <c r="H373" s="803"/>
      <c r="I373" s="774"/>
      <c r="J373" s="815"/>
      <c r="K373" s="774"/>
      <c r="L373" s="1002"/>
      <c r="M373" s="1002"/>
      <c r="N373" s="1002"/>
      <c r="O373" s="756"/>
      <c r="P373" s="756"/>
      <c r="Q373" s="756"/>
      <c r="R373" s="756"/>
      <c r="S373" s="756"/>
    </row>
    <row r="374" spans="1:19">
      <c r="A374" s="729"/>
      <c r="B374" s="729"/>
      <c r="C374" s="729"/>
      <c r="D374" s="729"/>
      <c r="E374" s="729"/>
      <c r="F374" s="729"/>
      <c r="G374" s="729"/>
      <c r="H374" s="782"/>
      <c r="I374" s="729"/>
      <c r="J374" s="806"/>
      <c r="K374" s="729"/>
      <c r="L374" s="730"/>
      <c r="M374" s="729"/>
      <c r="N374" s="731"/>
      <c r="O374" s="650"/>
      <c r="P374" s="650"/>
      <c r="Q374" s="650"/>
      <c r="R374" s="650"/>
      <c r="S374" s="650"/>
    </row>
    <row r="375" spans="1:19">
      <c r="A375" s="729"/>
      <c r="B375" s="729"/>
      <c r="C375" s="729"/>
      <c r="D375" s="729"/>
      <c r="E375" s="729"/>
      <c r="F375" s="729"/>
      <c r="G375" s="729"/>
      <c r="H375" s="782"/>
      <c r="I375" s="729"/>
      <c r="J375" s="806"/>
      <c r="K375" s="729"/>
      <c r="L375" s="730"/>
      <c r="M375" s="729"/>
      <c r="N375" s="731"/>
      <c r="O375" s="650"/>
      <c r="P375" s="650"/>
      <c r="Q375" s="650"/>
      <c r="R375" s="650"/>
      <c r="S375" s="650"/>
    </row>
    <row r="376" spans="1:19">
      <c r="A376" s="729"/>
      <c r="B376" s="729"/>
      <c r="C376" s="729"/>
      <c r="D376" s="729"/>
      <c r="E376" s="729"/>
      <c r="F376" s="729"/>
      <c r="G376" s="729"/>
      <c r="H376" s="782"/>
      <c r="I376" s="729"/>
      <c r="J376" s="806"/>
      <c r="K376" s="729"/>
      <c r="L376" s="730"/>
      <c r="M376" s="729"/>
      <c r="N376" s="731"/>
      <c r="O376" s="650"/>
      <c r="P376" s="650"/>
      <c r="Q376" s="650"/>
      <c r="R376" s="650"/>
      <c r="S376" s="650"/>
    </row>
    <row r="377" spans="1:19">
      <c r="A377" s="729"/>
      <c r="B377" s="729"/>
      <c r="C377" s="729"/>
      <c r="D377" s="729"/>
      <c r="E377" s="729"/>
      <c r="F377" s="729"/>
      <c r="G377" s="729"/>
      <c r="H377" s="782"/>
      <c r="I377" s="729"/>
      <c r="J377" s="806"/>
      <c r="K377" s="729"/>
      <c r="L377" s="730"/>
      <c r="M377" s="729"/>
      <c r="N377" s="731"/>
      <c r="O377" s="650"/>
      <c r="P377" s="650"/>
      <c r="Q377" s="650"/>
      <c r="R377" s="650"/>
      <c r="S377" s="650"/>
    </row>
    <row r="378" spans="1:19">
      <c r="A378" s="729"/>
      <c r="B378" s="729"/>
      <c r="C378" s="729"/>
      <c r="D378" s="729"/>
      <c r="E378" s="729"/>
      <c r="F378" s="729"/>
      <c r="G378" s="729"/>
      <c r="H378" s="782"/>
      <c r="I378" s="729"/>
      <c r="J378" s="806"/>
      <c r="K378" s="729"/>
      <c r="L378" s="730"/>
      <c r="M378" s="729"/>
      <c r="N378" s="731"/>
      <c r="O378" s="650"/>
      <c r="P378" s="650"/>
      <c r="Q378" s="650"/>
      <c r="R378" s="650"/>
      <c r="S378" s="650"/>
    </row>
    <row r="379" spans="1:19">
      <c r="A379" s="729"/>
      <c r="B379" s="729"/>
      <c r="C379" s="729"/>
      <c r="D379" s="729"/>
      <c r="E379" s="729"/>
      <c r="F379" s="729"/>
      <c r="G379" s="729"/>
      <c r="H379" s="782"/>
      <c r="I379" s="729"/>
      <c r="J379" s="806"/>
      <c r="K379" s="729"/>
      <c r="L379" s="730"/>
      <c r="M379" s="729"/>
      <c r="N379" s="731"/>
      <c r="O379" s="650"/>
      <c r="P379" s="650"/>
      <c r="Q379" s="650"/>
      <c r="R379" s="650"/>
      <c r="S379" s="650"/>
    </row>
    <row r="380" spans="1:19">
      <c r="A380" s="729"/>
      <c r="B380" s="729"/>
      <c r="C380" s="729"/>
      <c r="D380" s="729"/>
      <c r="E380" s="729"/>
      <c r="F380" s="729"/>
      <c r="G380" s="729"/>
      <c r="H380" s="782"/>
      <c r="I380" s="729"/>
      <c r="J380" s="806"/>
      <c r="K380" s="729"/>
      <c r="L380" s="730"/>
      <c r="M380" s="729"/>
      <c r="N380" s="731"/>
      <c r="O380" s="650"/>
      <c r="P380" s="650"/>
      <c r="Q380" s="650"/>
      <c r="R380" s="650"/>
      <c r="S380" s="650"/>
    </row>
    <row r="381" spans="1:19">
      <c r="A381" s="729"/>
      <c r="B381" s="729"/>
      <c r="C381" s="729"/>
      <c r="D381" s="729"/>
      <c r="E381" s="729"/>
      <c r="F381" s="729"/>
      <c r="G381" s="729"/>
      <c r="H381" s="782"/>
      <c r="I381" s="729"/>
      <c r="J381" s="806"/>
      <c r="K381" s="729"/>
      <c r="L381" s="730"/>
      <c r="M381" s="729"/>
      <c r="N381" s="731"/>
      <c r="O381" s="650"/>
      <c r="P381" s="650"/>
      <c r="Q381" s="650"/>
      <c r="R381" s="650"/>
      <c r="S381" s="650"/>
    </row>
  </sheetData>
  <sheetProtection algorithmName="SHA-512" hashValue="Puqr6PbY1aO9Qgnt36SH4a29SHnXMLnbw+MINlsPFsnmpD27FwM0+xJE7Z3Z47zyCyXp7lWNiCNdjBvvGRW8Ow==" saltValue="fzEbnB2Z7oKGuncSFn8q8w==" spinCount="100000" sheet="1" objects="1" scenarios="1" formatCells="0" formatColumns="0" formatRows="0" selectLockedCells="1" sort="0"/>
  <dataConsolidate/>
  <customSheetViews>
    <customSheetView guid="{93F2FEDA-AB07-4652-9895-BE34975CD6CE}" scale="70" showPageBreaks="1" fitToPage="1" printArea="1" hiddenRows="1" hiddenColumns="1" view="pageBreakPreview">
      <selection activeCell="K25" sqref="K25"/>
      <pageMargins left="0.31496062992126" right="0.31496062992126" top="0.43110236200000002" bottom="0.261811024" header="0.70866141732283505" footer="0.31496062992126"/>
      <printOptions horizontalCentered="1"/>
      <pageSetup paperSize="9" scale="44" fitToHeight="0" orientation="landscape" r:id="rId1"/>
      <headerFooter alignWithMargins="0">
        <oddFooter>&amp;R&amp;"Book Antiqua,Bold"&amp;10Schedule-1/ Page &amp;P of &amp;N</oddFooter>
      </headerFooter>
    </customSheetView>
    <customSheetView guid="{D4DE57C7-E521-4428-80BD-545B19793C78}" scale="70" showPageBreaks="1" fitToPage="1" printArea="1" hiddenRows="1" hiddenColumns="1" view="pageBreakPreview">
      <selection activeCell="I20" sqref="I20"/>
      <pageMargins left="0.31496062992126" right="0.31496062992126" top="0.43110236200000002" bottom="0.261811024" header="0.70866141732283505" footer="0.31496062992126"/>
      <printOptions horizontalCentered="1"/>
      <pageSetup paperSize="9" scale="44" fitToHeight="0" orientation="landscape" r:id="rId2"/>
      <headerFooter alignWithMargins="0">
        <oddFooter>&amp;R&amp;"Book Antiqua,Bold"&amp;10Schedule-1/ Page &amp;P of &amp;N</oddFooter>
      </headerFooter>
    </customSheetView>
    <customSheetView guid="{427AF4ED-2BDF-478F-9F0A-595838FA0EC8}" scale="60" showPageBreaks="1" fitToPage="1" printArea="1" hiddenRows="1" hiddenColumns="1" view="pageBreakPreview">
      <selection activeCell="I22" sqref="I22"/>
      <pageMargins left="0.31496062992126" right="0.31496062992126" top="0.43110236200000002" bottom="0.261811024" header="0.70866141732283505" footer="0.31496062992126"/>
      <printOptions horizontalCentered="1"/>
      <pageSetup paperSize="9" scale="50" fitToHeight="0" orientation="landscape" r:id="rId3"/>
      <headerFooter alignWithMargins="0">
        <oddFooter>&amp;R&amp;"Book Antiqua,Bold"&amp;10Schedule-1/ Page &amp;P of &amp;N</oddFooter>
      </headerFooter>
    </customSheetView>
    <customSheetView guid="{EF8F60CB-82F3-477F-A7D3-94F4C70843DC}" scale="70" showPageBreaks="1" fitToPage="1" printArea="1" hiddenRows="1" hiddenColumns="1" view="pageBreakPreview">
      <selection activeCell="I31" sqref="I21:I31"/>
      <pageMargins left="0.31496062992126" right="0.31496062992126" top="0.43110236200000002" bottom="0.261811024" header="0.70866141732283505" footer="0.31496062992126"/>
      <printOptions horizontalCentered="1"/>
      <pageSetup paperSize="9" scale="50" fitToHeight="0" orientation="landscape" r:id="rId4"/>
      <headerFooter alignWithMargins="0">
        <oddFooter>&amp;R&amp;"Book Antiqua,Bold"&amp;10Schedule-1/ Page &amp;P of &amp;N</oddFooter>
      </headerFooter>
    </customSheetView>
    <customSheetView guid="{9658319F-66FC-48F8-AB8A-302F6F77BA10}" scale="65" showPageBreaks="1" fitToPage="1" printArea="1" hiddenColumns="1" view="pageBreakPreview">
      <selection activeCell="O63" sqref="O63"/>
      <pageMargins left="0.31496062992126" right="0.31496062992126" top="1.1811023622047201" bottom="0.511811023622047" header="0.70866141732283505" footer="0.31496062992126"/>
      <printOptions horizontalCentered="1"/>
      <pageSetup paperSize="9" scale="57" fitToHeight="0" orientation="landscape" r:id="rId5"/>
      <headerFooter alignWithMargins="0">
        <oddFooter>&amp;R&amp;"Book Antiqua,Bold"&amp;10Schedule-1/ Page &amp;P of &amp;N</oddFooter>
      </headerFooter>
    </customSheetView>
    <customSheetView guid="{D4A148BB-8D25-43B9-8797-A9D3AE767B49}" scale="70" showPageBreaks="1" fitToPage="1" printArea="1" hiddenColumns="1" view="pageBreakPreview" topLeftCell="E8">
      <selection activeCell="K21" sqref="K21"/>
      <pageMargins left="0.31496062992125984" right="0.31496062992125984" top="1.1811023622047245" bottom="0.51181102362204722" header="0.70866141732283472" footer="0.31496062992125984"/>
      <printOptions horizontalCentered="1"/>
      <pageSetup paperSize="9" scale="47" fitToHeight="0" orientation="portrait" r:id="rId6"/>
      <headerFooter alignWithMargins="0">
        <oddFooter>&amp;R&amp;"Book Antiqua,Bold"&amp;10Schedule-1/ Page &amp;P of &amp;N</oddFooter>
      </headerFooter>
    </customSheetView>
    <customSheetView guid="{714760DF-5EB1-4543-9C04-C1A23AAE4384}" scale="80" showPageBreaks="1" fitToPage="1" printArea="1" hiddenColumns="1" view="pageBreakPreview" topLeftCell="A25">
      <selection activeCell="K41" sqref="K41"/>
      <pageMargins left="0.31496062992125984" right="0.31496062992125984" top="1.1811023622047245" bottom="0.51181102362204722" header="0.70866141732283472" footer="0.31496062992125984"/>
      <printOptions horizontalCentered="1"/>
      <pageSetup paperSize="9" scale="51" fitToHeight="0" orientation="portrait" r:id="rId7"/>
      <headerFooter alignWithMargins="0">
        <oddFooter>&amp;R&amp;"Book Antiqua,Bold"&amp;10Schedule-1/ Page &amp;P of &amp;N</oddFooter>
      </headerFooter>
    </customSheetView>
    <customSheetView guid="{BE0CEA4D-1A4E-4C32-BF92-B8DA3D3423E5}" scale="80" showPageBreaks="1" fitToPage="1" printArea="1" hiddenColumns="1" view="pageBreakPreview" topLeftCell="A13">
      <selection activeCell="E21" sqref="E21"/>
      <pageMargins left="0.31496062992125984" right="0.31496062992125984" top="1.1811023622047245" bottom="0.51181102362204722" header="0.70866141732283472" footer="0.31496062992125984"/>
      <printOptions horizontalCentered="1"/>
      <pageSetup paperSize="9" scale="70" fitToHeight="0" orientation="portrait" r:id="rId8"/>
      <headerFooter alignWithMargins="0">
        <oddFooter>&amp;R&amp;"Book Antiqua,Bold"&amp;10Schedule-1/ Page &amp;P of &amp;N</oddFooter>
      </headerFooter>
    </customSheetView>
    <customSheetView guid="{3DA0B320-DAF7-4F4A-921A-9FCFD188E8C7}" showPageBreaks="1" fitToPage="1" printArea="1" hiddenRows="1" hiddenColumns="1" view="pageBreakPreview" topLeftCell="A9">
      <selection activeCell="E21" sqref="E21"/>
      <pageMargins left="0.3" right="0.3" top="1.2" bottom="0.5" header="0.7" footer="0.3"/>
      <printOptions horizontalCentered="1"/>
      <pageSetup paperSize="9" fitToHeight="0" orientation="landscape" r:id="rId9"/>
      <headerFooter alignWithMargins="0">
        <oddFooter>&amp;R&amp;"Book Antiqua,Bold"&amp;10Schedule-1/ Page &amp;P of &amp;N</oddFooter>
      </headerFooter>
    </customSheetView>
    <customSheetView guid="{8C0E2163-61BB-48DF-AFAF-5E75147ED450}" showPageBreaks="1" fitToPage="1" printArea="1" hiddenRows="1" hiddenColumns="1" view="pageBreakPreview" topLeftCell="A11">
      <selection activeCell="E21" sqref="E21"/>
      <pageMargins left="0.3" right="0.3" top="1.2" bottom="0.5" header="0.7" footer="0.3"/>
      <printOptions horizontalCentered="1"/>
      <pageSetup paperSize="9" fitToHeight="0" orientation="landscape" r:id="rId10"/>
      <headerFooter alignWithMargins="0">
        <oddFooter>&amp;R&amp;"Book Antiqua,Bold"&amp;10Schedule-1/ Page &amp;P of &amp;N</oddFooter>
      </headerFooter>
    </customSheetView>
    <customSheetView guid="{FD7F7BE1-8CB1-460B-98AB-D33E15FD14E6}" showPageBreaks="1" fitToPage="1" printArea="1" hiddenRows="1" hiddenColumns="1" view="pageBreakPreview" topLeftCell="A67">
      <selection activeCell="E23" sqref="E23"/>
      <pageMargins left="0.3" right="0.3" top="1.2" bottom="0.5" header="0.7" footer="0.3"/>
      <printOptions horizontalCentered="1"/>
      <pageSetup paperSize="9" fitToHeight="0" orientation="landscape" verticalDpi="300" r:id="rId11"/>
      <headerFooter alignWithMargins="0">
        <oddFooter>&amp;R&amp;"Book Antiqua,Bold"&amp;10Schedule-1/ Page &amp;P of &amp;N</oddFooter>
      </headerFooter>
    </customSheetView>
    <customSheetView guid="{1F4837C2-36FF-4422-95DC-EAAD1B4FAC2F}" showPageBreaks="1" fitToPage="1" printArea="1" hiddenColumns="1" view="pageBreakPreview" topLeftCell="A81">
      <selection activeCell="E81" sqref="E81"/>
      <pageMargins left="0.3" right="0.3" top="1.2" bottom="0.5" header="0.7" footer="0.3"/>
      <printOptions horizontalCentered="1"/>
      <pageSetup paperSize="9" fitToHeight="0" orientation="landscape" verticalDpi="300" r:id="rId12"/>
      <headerFooter alignWithMargins="0">
        <oddFooter>&amp;R&amp;"Book Antiqua,Bold"&amp;10Schedule-1/ Page &amp;P of &amp;N</oddFooter>
      </headerFooter>
    </customSheetView>
    <customSheetView guid="{27A45B7A-04F2-4516-B80B-5ED0825D4ED3}" scale="75" showPageBreaks="1" fitToPage="1" printArea="1" hiddenRows="1" hiddenColumns="1" view="pageBreakPreview" topLeftCell="A22">
      <selection activeCell="E33" sqref="E33"/>
      <colBreaks count="1" manualBreakCount="1">
        <brk id="7" max="1048575" man="1"/>
      </colBreaks>
      <pageMargins left="0.511811023622047" right="0.27559055118110198" top="0.47244094488188998" bottom="0.55118110236220497" header="0.23622047244094499" footer="0.27559055118110198"/>
      <printOptions horizontalCentered="1"/>
      <pageSetup paperSize="9" scale="98" fitToHeight="0" orientation="landscape" verticalDpi="300" r:id="rId13"/>
      <headerFooter alignWithMargins="0">
        <oddFooter>&amp;R&amp;"Book Antiqua,Bold"&amp;10Schedule-1/ Page &amp;P of &amp;N</oddFooter>
      </headerFooter>
    </customSheetView>
    <customSheetView guid="{14D7F02E-BCCA-4517-ABC7-537FF4AEB67A}" scale="90">
      <selection activeCell="G20" sqref="G20"/>
      <rowBreaks count="2" manualBreakCount="2">
        <brk id="27" max="6" man="1"/>
        <brk id="49" max="6" man="1"/>
      </rowBreaks>
      <colBreaks count="1" manualBreakCount="1">
        <brk id="7" max="1048575" man="1"/>
      </colBreaks>
      <pageMargins left="0.511811023622047" right="0.26" top="0.48" bottom="0.54" header="0.25" footer="0.27"/>
      <printOptions horizontalCentered="1"/>
      <pageSetup paperSize="9" orientation="portrait" horizontalDpi="300" verticalDpi="300" r:id="rId14"/>
      <headerFooter alignWithMargins="0">
        <oddFooter>&amp;R&amp;"Book Antiqua,Bold"&amp;10Schedule-1/ Page &amp;P of &amp;N</oddFooter>
      </headerFooter>
    </customSheetView>
    <customSheetView guid="{01ACF2E1-8E61-4459-ABC1-B6C183DEED61}" showRuler="0">
      <selection activeCell="E20" sqref="E20"/>
      <rowBreaks count="1" manualBreakCount="1">
        <brk id="58" max="6" man="1"/>
      </rowBreaks>
      <colBreaks count="1" manualBreakCount="1">
        <brk id="7" max="1048575" man="1"/>
      </colBreaks>
      <pageMargins left="0.511811023622047" right="0.26" top="0.48" bottom="0.54" header="0.25" footer="0.27"/>
      <printOptions horizontalCentered="1"/>
      <pageSetup paperSize="9" orientation="portrait" horizontalDpi="300" verticalDpi="300" r:id="rId15"/>
      <headerFooter alignWithMargins="0">
        <oddFooter>&amp;R&amp;"Book Antiqua,Bold"&amp;10Schedule-1/ Page &amp;P of &amp;N</oddFooter>
      </headerFooter>
    </customSheetView>
    <customSheetView guid="{4F65FF32-EC61-4022-A399-2986D7B6B8B3}" hiddenRows="1" hiddenColumns="1" showRuler="0">
      <selection activeCell="G20" sqref="G20"/>
      <rowBreaks count="1" manualBreakCount="1">
        <brk id="58" max="6" man="1"/>
      </rowBreaks>
      <colBreaks count="1" manualBreakCount="1">
        <brk id="7" max="1048575" man="1"/>
      </colBreaks>
      <pageMargins left="0.511811023622047" right="0.26" top="0.48" bottom="0.54" header="0.25" footer="0.27"/>
      <printOptions horizontalCentered="1"/>
      <pageSetup paperSize="9" orientation="portrait" horizontalDpi="300" verticalDpi="300" r:id="rId16"/>
      <headerFooter alignWithMargins="0">
        <oddFooter>&amp;R&amp;"Book Antiqua,Bold"&amp;10Schedule-1/ Page &amp;P of &amp;N</oddFooter>
      </headerFooter>
    </customSheetView>
    <customSheetView guid="{091A6405-72DB-46E0-B81A-EC53A5C58396}" showPageBreaks="1" printArea="1" hiddenColumns="1" view="pageBreakPreview" topLeftCell="A92">
      <selection activeCell="E18" sqref="E18"/>
      <colBreaks count="1" manualBreakCount="1">
        <brk id="7" max="1048575" man="1"/>
      </colBreaks>
      <pageMargins left="0.51181102362204722" right="0.27559055118110237" top="0.47244094488188981" bottom="0.55118110236220474" header="0.23622047244094491" footer="0.27559055118110237"/>
      <printOptions horizontalCentered="1"/>
      <pageSetup paperSize="9" orientation="landscape" horizontalDpi="300" verticalDpi="300" r:id="rId17"/>
      <headerFooter alignWithMargins="0">
        <oddFooter>&amp;R&amp;"Book Antiqua,Bold"&amp;10Schedule-1/ Page &amp;P of &amp;N</oddFooter>
      </headerFooter>
    </customSheetView>
    <customSheetView guid="{EEE4E2D7-4BFE-4C24-8B93-9FD441A50336}" scale="75" showPageBreaks="1" fitToPage="1" printArea="1" hiddenRows="1" hiddenColumns="1" view="pageBreakPreview" topLeftCell="A230">
      <selection activeCell="E241" sqref="E241:E245"/>
      <colBreaks count="1" manualBreakCount="1">
        <brk id="7" max="1048575" man="1"/>
      </colBreaks>
      <pageMargins left="0.511811023622047" right="0.27559055118110198" top="0.47244094488188998" bottom="0.55118110236220497" header="0.23622047244094499" footer="0.27559055118110198"/>
      <printOptions horizontalCentered="1"/>
      <pageSetup paperSize="9" scale="98" fitToHeight="0" orientation="landscape" verticalDpi="300" r:id="rId18"/>
      <headerFooter alignWithMargins="0">
        <oddFooter>&amp;R&amp;"Book Antiqua,Bold"&amp;10Schedule-1/ Page &amp;P of &amp;N</oddFooter>
      </headerFooter>
    </customSheetView>
    <customSheetView guid="{E2E57CA5-082B-4C11-AB34-2A298199576B}" scale="85" showPageBreaks="1" fitToPage="1" printArea="1" hiddenColumns="1" view="pageBreakPreview" topLeftCell="B41">
      <selection activeCell="E69" sqref="E69"/>
      <colBreaks count="1" manualBreakCount="1">
        <brk id="7" max="1048575" man="1"/>
      </colBreaks>
      <pageMargins left="0.3" right="0.27559055118110198" top="0.55000000000000004" bottom="0.55000000000000004" header="0.23622047244094499" footer="0.27559055118110198"/>
      <printOptions horizontalCentered="1"/>
      <pageSetup paperSize="9" fitToHeight="0" orientation="landscape" verticalDpi="300" r:id="rId19"/>
      <headerFooter alignWithMargins="0">
        <oddFooter>&amp;R&amp;"Book Antiqua,Bold"&amp;10Schedule-1/ Page &amp;P of &amp;N</oddFooter>
      </headerFooter>
    </customSheetView>
    <customSheetView guid="{E8B8E0BD-9CB3-4C7D-9BC6-088FDFCB0B45}" showPageBreaks="1" fitToPage="1" printArea="1" hiddenColumns="1" view="pageBreakPreview" topLeftCell="A10">
      <selection activeCell="E21" sqref="E21"/>
      <pageMargins left="0.3" right="0.3" top="1.2" bottom="0.5" header="0.7" footer="0.3"/>
      <printOptions horizontalCentered="1"/>
      <pageSetup paperSize="9" fitToHeight="0" orientation="landscape" r:id="rId20"/>
      <headerFooter alignWithMargins="0">
        <oddFooter>&amp;R&amp;"Book Antiqua,Bold"&amp;10Schedule-1/ Page &amp;P of &amp;N</oddFooter>
      </headerFooter>
    </customSheetView>
    <customSheetView guid="{CB39F8EE-FAD8-4C4E-B5E9-5EC27AC08528}" scale="80" showPageBreaks="1" fitToPage="1" printArea="1" hiddenColumns="1" view="pageBreakPreview">
      <selection activeCell="K23" sqref="K23"/>
      <pageMargins left="0.31496062992125984" right="0.31496062992125984" top="1.1811023622047245" bottom="0.51181102362204722" header="0.70866141732283472" footer="0.31496062992125984"/>
      <printOptions horizontalCentered="1"/>
      <pageSetup paperSize="9" scale="51" fitToHeight="0" orientation="portrait" r:id="rId21"/>
      <headerFooter alignWithMargins="0">
        <oddFooter>&amp;R&amp;"Book Antiqua,Bold"&amp;10Schedule-1/ Page &amp;P of &amp;N</oddFooter>
      </headerFooter>
    </customSheetView>
    <customSheetView guid="{97B2ED79-AE3F-4DF3-959D-96AE4A0B76A0}" scale="65" showPageBreaks="1" fitToPage="1" printArea="1" hiddenColumns="1" view="pageBreakPreview" topLeftCell="A55">
      <selection activeCell="O63" sqref="O63"/>
      <pageMargins left="0.31496062992126" right="0.31496062992126" top="1.1811023622047201" bottom="0.511811023622047" header="0.70866141732283505" footer="0.31496062992126"/>
      <printOptions horizontalCentered="1"/>
      <pageSetup paperSize="9" scale="57" fitToHeight="0" orientation="landscape" r:id="rId22"/>
      <headerFooter alignWithMargins="0">
        <oddFooter>&amp;R&amp;"Book Antiqua,Bold"&amp;10Schedule-1/ Page &amp;P of &amp;N</oddFooter>
      </headerFooter>
    </customSheetView>
    <customSheetView guid="{2D068FA3-47E3-4516-81A6-894AA90F7864}" scale="70" showPageBreaks="1" fitToPage="1" printArea="1" hiddenRows="1" hiddenColumns="1" view="pageBreakPreview">
      <selection activeCell="I31" sqref="I21:I31"/>
      <pageMargins left="0.31496062992126" right="0.31496062992126" top="0.43110236200000002" bottom="0.261811024" header="0.70866141732283505" footer="0.31496062992126"/>
      <printOptions horizontalCentered="1"/>
      <pageSetup paperSize="9" scale="50" fitToHeight="0" orientation="landscape" r:id="rId23"/>
      <headerFooter alignWithMargins="0">
        <oddFooter>&amp;R&amp;"Book Antiqua,Bold"&amp;10Schedule-1/ Page &amp;P of &amp;N</oddFooter>
      </headerFooter>
    </customSheetView>
    <customSheetView guid="{25F14B1D-FADD-4C44-AA48-5D402D65337D}" scale="60" showPageBreaks="1" fitToPage="1" printArea="1" hiddenRows="1" hiddenColumns="1" view="pageBreakPreview" topLeftCell="A8">
      <selection activeCell="I23" sqref="I23"/>
      <pageMargins left="0.31496062992126" right="0.31496062992126" top="0.43110236200000002" bottom="0.261811024" header="0.70866141732283505" footer="0.31496062992126"/>
      <printOptions horizontalCentered="1"/>
      <pageSetup paperSize="9" scale="50" fitToHeight="0" orientation="landscape" r:id="rId24"/>
      <headerFooter alignWithMargins="0">
        <oddFooter>&amp;R&amp;"Book Antiqua,Bold"&amp;10Schedule-1/ Page &amp;P of &amp;N</oddFooter>
      </headerFooter>
    </customSheetView>
    <customSheetView guid="{FC366365-2136-48B2-A9F6-DEB708B66B93}" scale="60" showPageBreaks="1" fitToPage="1" printArea="1" hiddenRows="1" hiddenColumns="1" view="pageBreakPreview">
      <selection activeCell="I22" sqref="I22"/>
      <pageMargins left="0.31496062992126" right="0.31496062992126" top="0.43110236200000002" bottom="0.261811024" header="0.70866141732283505" footer="0.31496062992126"/>
      <printOptions horizontalCentered="1"/>
      <pageSetup paperSize="9" scale="50" fitToHeight="0" orientation="landscape" r:id="rId25"/>
      <headerFooter alignWithMargins="0">
        <oddFooter>&amp;R&amp;"Book Antiqua,Bold"&amp;10Schedule-1/ Page &amp;P of &amp;N</oddFooter>
      </headerFooter>
    </customSheetView>
    <customSheetView guid="{FCAAE906-744B-4580-8002-466CC408DAC9}" scale="70" showPageBreaks="1" fitToPage="1" printArea="1" hiddenRows="1" hiddenColumns="1" view="pageBreakPreview">
      <selection activeCell="K25" sqref="K25"/>
      <pageMargins left="0.31496062992126" right="0.31496062992126" top="0.43110236200000002" bottom="0.261811024" header="0.70866141732283505" footer="0.31496062992126"/>
      <printOptions horizontalCentered="1"/>
      <pageSetup paperSize="9" scale="44" fitToHeight="0" orientation="landscape" r:id="rId26"/>
      <headerFooter alignWithMargins="0">
        <oddFooter>&amp;R&amp;"Book Antiqua,Bold"&amp;10Schedule-1/ Page &amp;P of &amp;N</oddFooter>
      </headerFooter>
    </customSheetView>
  </customSheetViews>
  <mergeCells count="40">
    <mergeCell ref="L372:N372"/>
    <mergeCell ref="L373:N373"/>
    <mergeCell ref="L314:N314"/>
    <mergeCell ref="L315:N315"/>
    <mergeCell ref="L316:N316"/>
    <mergeCell ref="L317:N317"/>
    <mergeCell ref="L371:N371"/>
    <mergeCell ref="A319:R319"/>
    <mergeCell ref="AH3:AI3"/>
    <mergeCell ref="AH7:AI7"/>
    <mergeCell ref="AH11:AI11"/>
    <mergeCell ref="AH14:AI14"/>
    <mergeCell ref="A309:R309"/>
    <mergeCell ref="A3:R3"/>
    <mergeCell ref="AH278:AI278"/>
    <mergeCell ref="AD14:AE14"/>
    <mergeCell ref="B277:R277"/>
    <mergeCell ref="N16:R16"/>
    <mergeCell ref="A273:N273"/>
    <mergeCell ref="A274:N274"/>
    <mergeCell ref="O274:R274"/>
    <mergeCell ref="O275:R275"/>
    <mergeCell ref="A275:N275"/>
    <mergeCell ref="A272:N272"/>
    <mergeCell ref="A310:R310"/>
    <mergeCell ref="A313:N313"/>
    <mergeCell ref="AA14:AB14"/>
    <mergeCell ref="A13:R13"/>
    <mergeCell ref="A1:L1"/>
    <mergeCell ref="A6:L6"/>
    <mergeCell ref="F8:H8"/>
    <mergeCell ref="F10:H10"/>
    <mergeCell ref="F11:H11"/>
    <mergeCell ref="A276:R276"/>
    <mergeCell ref="A4:R4"/>
    <mergeCell ref="A7:N7"/>
    <mergeCell ref="F9:H9"/>
    <mergeCell ref="D279:E279"/>
    <mergeCell ref="D280:E280"/>
    <mergeCell ref="O273:R273"/>
  </mergeCells>
  <phoneticPr fontId="5" type="noConversion"/>
  <conditionalFormatting sqref="I20:I30 I198:I270 K198:K270">
    <cfRule type="expression" dxfId="38" priority="18" stopIfTrue="1">
      <formula>H20&gt;0</formula>
    </cfRule>
    <cfRule type="cellIs" dxfId="37" priority="19" operator="equal">
      <formula>"a"</formula>
    </cfRule>
  </conditionalFormatting>
  <conditionalFormatting sqref="I33:I195">
    <cfRule type="expression" dxfId="36" priority="8" stopIfTrue="1">
      <formula>H33&gt;0</formula>
    </cfRule>
    <cfRule type="cellIs" dxfId="35" priority="9" stopIfTrue="1" operator="equal">
      <formula>"a"</formula>
    </cfRule>
  </conditionalFormatting>
  <conditionalFormatting sqref="K20:K30">
    <cfRule type="expression" dxfId="34" priority="16" stopIfTrue="1">
      <formula>J20&gt;0</formula>
    </cfRule>
    <cfRule type="cellIs" dxfId="33" priority="17" operator="equal">
      <formula>"a"</formula>
    </cfRule>
  </conditionalFormatting>
  <conditionalFormatting sqref="K33:K195">
    <cfRule type="expression" dxfId="32" priority="4" stopIfTrue="1">
      <formula>J33&gt;0</formula>
    </cfRule>
    <cfRule type="cellIs" dxfId="31" priority="5" operator="equal">
      <formula>"a"</formula>
    </cfRule>
  </conditionalFormatting>
  <conditionalFormatting sqref="O273:Q273">
    <cfRule type="expression" dxfId="30" priority="1" stopIfTrue="1">
      <formula>I274&gt;0</formula>
    </cfRule>
  </conditionalFormatting>
  <conditionalFormatting sqref="O273:Q275">
    <cfRule type="expression" dxfId="29" priority="760" stopIfTrue="1">
      <formula>N273&gt;0</formula>
    </cfRule>
    <cfRule type="cellIs" dxfId="28" priority="761" stopIfTrue="1" operator="equal">
      <formula>"a"</formula>
    </cfRule>
  </conditionalFormatting>
  <conditionalFormatting sqref="AB33:AB123 AE33:AE123 AB278:AB286 AE278:AE286 AB289:AB290 AE289:AE290 AB293:AB299 AE293:AE299 AB302 AE302 AB304:AB314 AE304:AE314 AB316:AB320 AE316:AE320">
    <cfRule type="cellIs" dxfId="27" priority="764" stopIfTrue="1" operator="equal">
      <formula>#REF!</formula>
    </cfRule>
  </conditionalFormatting>
  <conditionalFormatting sqref="AB124:AB145 AE124:AE145">
    <cfRule type="cellIs" dxfId="26" priority="539" stopIfTrue="1" operator="equal">
      <formula>#REF!</formula>
    </cfRule>
  </conditionalFormatting>
  <conditionalFormatting sqref="AB146:AB270 AE146:AE270">
    <cfRule type="cellIs" dxfId="25" priority="51" stopIfTrue="1" operator="equal">
      <formula>#REF!</formula>
    </cfRule>
  </conditionalFormatting>
  <conditionalFormatting sqref="AB291:AB292 AE291:AE292 AB300:AB301 AE300:AE301 O333:Q333 O340:Q340 O342:Q349 O351:Q352">
    <cfRule type="cellIs" dxfId="24" priority="763" stopIfTrue="1" operator="equal">
      <formula>"a"</formula>
    </cfRule>
  </conditionalFormatting>
  <dataValidations xWindow="1191" yWindow="586" count="5">
    <dataValidation operator="greaterThan" allowBlank="1" showInputMessage="1" showErrorMessage="1" error="Enter only Numeric Value greater than zero or leave the cell blank !" sqref="I17:I18 K17:K18" xr:uid="{00000000-0002-0000-0400-000003000000}"/>
    <dataValidation type="list" allowBlank="1" showInputMessage="1" showErrorMessage="1" sqref="K20:K30 K33:K195 K198:K270" xr:uid="{6488490A-AC79-4ED7-AFDF-B71DA1AD7694}">
      <formula1>"0%,5%,12%,18%,28%,Confirmed"</formula1>
    </dataValidation>
    <dataValidation type="whole" operator="greaterThanOrEqual" allowBlank="1" showInputMessage="1" showErrorMessage="1" error="Enter numeric figure without decimal only" sqref="I31:I32 I196:I197" xr:uid="{00000000-0002-0000-0400-000001000000}">
      <formula1>0</formula1>
    </dataValidation>
    <dataValidation type="list" operator="greaterThanOrEqual" allowBlank="1" showInputMessage="1" showErrorMessage="1" error="Enter numeric figure without decimal only" sqref="K31:K32 K196:K197" xr:uid="{00000000-0002-0000-0400-000002000000}">
      <formula1>" 0,5,12,18,28"</formula1>
    </dataValidation>
    <dataValidation type="decimal" operator="greaterThan" allowBlank="1" showInputMessage="1" showErrorMessage="1" prompt="PLEASE ENTER NONZERO DECIMAL VALUE" sqref="Q31:Q32 O30 O33:O195 O198:O270" xr:uid="{00000000-0002-0000-0400-000000000000}">
      <formula1>0</formula1>
    </dataValidation>
  </dataValidations>
  <printOptions horizontalCentered="1"/>
  <pageMargins left="0.31496062992126" right="0.31496062992126" top="0.43110236200000002" bottom="0.261811024" header="0.70866141732283505" footer="0.31496062992126"/>
  <pageSetup paperSize="9" scale="48" fitToHeight="0" orientation="landscape" r:id="rId27"/>
  <headerFooter alignWithMargins="0">
    <oddFooter>&amp;R&amp;"Book Antiqua,Bold"&amp;10Schedule-1/ Page &amp;P of &amp;N</oddFooter>
  </headerFooter>
  <drawing r:id="rId28"/>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tabColor indexed="12"/>
    <pageSetUpPr fitToPage="1"/>
  </sheetPr>
  <dimension ref="A1:AL198"/>
  <sheetViews>
    <sheetView view="pageBreakPreview" topLeftCell="A16" zoomScale="85" zoomScaleSheetLayoutView="85" workbookViewId="0">
      <selection activeCell="E24" sqref="E24"/>
    </sheetView>
  </sheetViews>
  <sheetFormatPr defaultColWidth="9" defaultRowHeight="16.5"/>
  <cols>
    <col min="1" max="1" width="8.875" style="432" customWidth="1"/>
    <col min="2" max="2" width="74.625" style="412" customWidth="1"/>
    <col min="3" max="3" width="7.625" style="367" customWidth="1"/>
    <col min="4" max="4" width="11.5" style="367" customWidth="1"/>
    <col min="5" max="5" width="17.875" style="368" customWidth="1"/>
    <col min="6" max="6" width="20" style="368" customWidth="1"/>
    <col min="7" max="7" width="19" style="151" customWidth="1"/>
    <col min="8" max="8" width="8.875" style="377" customWidth="1"/>
    <col min="9" max="9" width="13.875" style="154" hidden="1" customWidth="1"/>
    <col min="10" max="10" width="9" style="154" customWidth="1"/>
    <col min="11" max="11" width="14.25" style="215" customWidth="1"/>
    <col min="12" max="12" width="24.125" style="215" customWidth="1"/>
    <col min="13" max="13" width="11.125" style="368" customWidth="1"/>
    <col min="14" max="14" width="12.75" style="368" customWidth="1"/>
    <col min="15" max="15" width="11.375" style="392" customWidth="1"/>
    <col min="16" max="16" width="10.375" style="215" hidden="1" customWidth="1"/>
    <col min="17" max="17" width="17.75" style="215" hidden="1" customWidth="1"/>
    <col min="18" max="18" width="10.5" style="215" hidden="1" customWidth="1"/>
    <col min="19" max="19" width="12.375" style="215" hidden="1" customWidth="1"/>
    <col min="20" max="21" width="0" style="368" hidden="1" customWidth="1"/>
    <col min="22" max="22" width="10.875" style="215" hidden="1" customWidth="1"/>
    <col min="23" max="23" width="18.75" style="215" hidden="1" customWidth="1"/>
    <col min="24" max="24" width="0" style="215" hidden="1" customWidth="1"/>
    <col min="25" max="26" width="0" style="154" hidden="1" customWidth="1"/>
    <col min="27" max="38" width="9" style="154"/>
    <col min="39" max="16384" width="9" style="215"/>
  </cols>
  <sheetData>
    <row r="1" spans="1:24" ht="18" customHeight="1">
      <c r="A1" s="1018" t="str">
        <f>Cover!B3</f>
        <v>Specification No.: NESH/CSM/PRANIT/G1/1500-1316/Pkg-H/NIT</v>
      </c>
      <c r="B1" s="1018"/>
      <c r="C1" s="63"/>
      <c r="D1" s="63"/>
      <c r="E1" s="66"/>
      <c r="F1" s="67" t="s">
        <v>359</v>
      </c>
      <c r="Q1" s="393" t="s">
        <v>237</v>
      </c>
      <c r="R1" s="394" t="e">
        <f>SUMIF(#REF!, "Direct",F20:F91)</f>
        <v>#REF!</v>
      </c>
      <c r="W1" s="394" t="str">
        <f>'Names of Bidder'!D6</f>
        <v>Sole Bidder</v>
      </c>
      <c r="X1" s="215" t="s">
        <v>238</v>
      </c>
    </row>
    <row r="2" spans="1:24" ht="14.1" customHeight="1">
      <c r="A2" s="449"/>
      <c r="C2" s="387"/>
      <c r="D2" s="387"/>
      <c r="N2" s="367"/>
      <c r="Q2" s="393" t="s">
        <v>239</v>
      </c>
      <c r="R2" s="395" t="e">
        <f>#REF!-R1</f>
        <v>#REF!</v>
      </c>
      <c r="S2" s="396"/>
      <c r="W2" s="394">
        <f>'Names of Bidder'!AA6</f>
        <v>0</v>
      </c>
    </row>
    <row r="3" spans="1:24" ht="64.900000000000006" customHeight="1">
      <c r="A3" s="1019" t="str">
        <f>Cover!$B$2</f>
        <v>PACKAGE-G :: Demolition &amp; Re-construction of Residential buildings at Misa substations in NER under O&amp;M Add Cap 2019-24.</v>
      </c>
      <c r="B3" s="1019"/>
      <c r="C3" s="1019"/>
      <c r="D3" s="1019"/>
      <c r="E3" s="1019"/>
      <c r="F3" s="1019"/>
      <c r="L3" s="387"/>
      <c r="M3" s="397"/>
      <c r="N3" s="397"/>
      <c r="O3" s="397"/>
      <c r="Q3" s="387"/>
      <c r="R3" s="368"/>
      <c r="T3" s="1013"/>
      <c r="U3" s="1013"/>
    </row>
    <row r="4" spans="1:24" ht="21.95" customHeight="1">
      <c r="A4" s="1020" t="s">
        <v>386</v>
      </c>
      <c r="B4" s="1020"/>
      <c r="C4" s="1020"/>
      <c r="D4" s="1020"/>
      <c r="E4" s="1020"/>
      <c r="F4" s="1020"/>
      <c r="L4" s="387"/>
      <c r="M4" s="397"/>
      <c r="N4" s="397"/>
      <c r="O4" s="397"/>
      <c r="Q4" s="387"/>
      <c r="R4" s="398"/>
      <c r="S4" s="396"/>
    </row>
    <row r="5" spans="1:24" ht="14.1" customHeight="1">
      <c r="A5" s="431"/>
      <c r="L5" s="387"/>
      <c r="M5" s="397"/>
      <c r="N5" s="397"/>
      <c r="O5" s="397"/>
      <c r="Q5" s="387"/>
    </row>
    <row r="6" spans="1:24" ht="18" customHeight="1">
      <c r="A6" s="1021" t="str">
        <f>"Bidder’s Name and Address (" &amp; MID('Names of Bidder'!B9,9, 20) &amp; ") :"</f>
        <v>Bidder’s Name and Address (Sole Bidder) :</v>
      </c>
      <c r="B6" s="1021"/>
      <c r="C6" s="23"/>
      <c r="D6" s="23"/>
      <c r="E6" s="399" t="s">
        <v>341</v>
      </c>
      <c r="L6" s="387"/>
      <c r="M6" s="397"/>
      <c r="N6" s="397"/>
      <c r="O6" s="397"/>
      <c r="Q6" s="387"/>
      <c r="R6" s="400"/>
    </row>
    <row r="7" spans="1:24" ht="35.25" customHeight="1">
      <c r="A7" s="1017" t="str">
        <f>IF('Names of Bidder'!D9="", "", IF('Names of Bidder'!D6= "JV (Joint Venture)", "JV of " &amp; W8, ""))</f>
        <v/>
      </c>
      <c r="B7" s="1017"/>
      <c r="C7" s="1017"/>
      <c r="D7" s="1017"/>
      <c r="E7" s="401" t="s">
        <v>342</v>
      </c>
      <c r="L7" s="151"/>
      <c r="M7" s="378"/>
      <c r="N7" s="378"/>
      <c r="O7" s="378"/>
      <c r="T7" s="1013"/>
      <c r="U7" s="1013"/>
    </row>
    <row r="8" spans="1:24" ht="18" customHeight="1">
      <c r="A8" s="450" t="s">
        <v>389</v>
      </c>
      <c r="B8" s="1022" t="str">
        <f>IF('Names of Bidder'!D9=0, "", 'Names of Bidder'!D9)</f>
        <v/>
      </c>
      <c r="C8" s="1022"/>
      <c r="D8" s="1022"/>
      <c r="E8" s="401" t="s">
        <v>343</v>
      </c>
      <c r="L8" s="387"/>
      <c r="M8" s="402"/>
      <c r="N8" s="402"/>
      <c r="O8" s="402"/>
      <c r="W8" s="394" t="str">
        <f>IF('Names of Bidder'!D7=1,'Names of Bidder'!D9&amp;" &amp; "&amp;'Names of Bidder'!D14,IF('Names of Bidder'!D7="2 or More",'Names of Bidder'!D9&amp;" , "&amp;'Names of Bidder'!D14&amp;" &amp; "&amp;'Names of Bidder'!D19,""))</f>
        <v xml:space="preserve"> ,  &amp; </v>
      </c>
    </row>
    <row r="9" spans="1:24" ht="18" customHeight="1">
      <c r="A9" s="450" t="s">
        <v>352</v>
      </c>
      <c r="B9" s="1022" t="str">
        <f>IF('Names of Bidder'!D10=0, "", 'Names of Bidder'!D10)</f>
        <v/>
      </c>
      <c r="C9" s="1022"/>
      <c r="D9" s="1022"/>
      <c r="E9" s="401" t="s">
        <v>344</v>
      </c>
      <c r="L9" s="387"/>
      <c r="M9" s="402"/>
      <c r="N9" s="402"/>
      <c r="O9" s="402"/>
    </row>
    <row r="10" spans="1:24" ht="18" customHeight="1">
      <c r="A10" s="451"/>
      <c r="B10" s="1022" t="str">
        <f>IF('Names of Bidder'!D11=0, "", 'Names of Bidder'!D11)</f>
        <v/>
      </c>
      <c r="C10" s="1022"/>
      <c r="D10" s="1022"/>
      <c r="E10" s="401" t="s">
        <v>267</v>
      </c>
      <c r="L10" s="151"/>
      <c r="M10" s="249"/>
      <c r="N10" s="397"/>
      <c r="O10" s="403"/>
    </row>
    <row r="11" spans="1:24" ht="18" customHeight="1">
      <c r="A11" s="451"/>
      <c r="B11" s="1022" t="str">
        <f>IF('Names of Bidder'!D12=0, "", 'Names of Bidder'!D12)</f>
        <v/>
      </c>
      <c r="C11" s="1022"/>
      <c r="D11" s="1022"/>
      <c r="E11" s="401" t="s">
        <v>345</v>
      </c>
      <c r="T11" s="1013"/>
      <c r="U11" s="1013"/>
    </row>
    <row r="12" spans="1:24" ht="14.1" customHeight="1">
      <c r="A12" s="451"/>
      <c r="B12" s="428"/>
      <c r="C12" s="388"/>
      <c r="D12" s="388"/>
      <c r="E12" s="23"/>
      <c r="V12" s="404"/>
    </row>
    <row r="13" spans="1:24" ht="40.5" customHeight="1">
      <c r="A13" s="1017" t="s">
        <v>400</v>
      </c>
      <c r="B13" s="1017"/>
      <c r="C13" s="1017"/>
      <c r="D13" s="1017"/>
      <c r="E13" s="1017"/>
      <c r="F13" s="1017"/>
      <c r="G13" s="379"/>
      <c r="H13" s="380"/>
      <c r="I13" s="180"/>
      <c r="J13" s="180"/>
      <c r="N13" s="367"/>
      <c r="R13" s="215" t="s">
        <v>360</v>
      </c>
      <c r="V13" s="404"/>
    </row>
    <row r="14" spans="1:24" ht="21.6" customHeight="1">
      <c r="A14" s="452"/>
      <c r="B14" s="434"/>
      <c r="C14" s="411"/>
      <c r="D14" s="411"/>
      <c r="E14" s="66" t="s">
        <v>257</v>
      </c>
      <c r="F14" s="66"/>
      <c r="M14" s="1011"/>
      <c r="N14" s="1011"/>
      <c r="P14" s="1012"/>
      <c r="Q14" s="1012"/>
      <c r="R14" s="215" t="s">
        <v>59</v>
      </c>
      <c r="T14" s="1013"/>
      <c r="U14" s="1013"/>
    </row>
    <row r="15" spans="1:24" ht="50.45" customHeight="1">
      <c r="A15" s="473" t="s">
        <v>320</v>
      </c>
      <c r="B15" s="480" t="s">
        <v>340</v>
      </c>
      <c r="C15" s="433" t="s">
        <v>313</v>
      </c>
      <c r="D15" s="478" t="s">
        <v>395</v>
      </c>
      <c r="E15" s="473" t="s">
        <v>396</v>
      </c>
      <c r="F15" s="473" t="s">
        <v>397</v>
      </c>
      <c r="I15" s="215" t="e">
        <f>Discount!N15</f>
        <v>#REF!</v>
      </c>
      <c r="M15" s="235"/>
      <c r="N15" s="235"/>
      <c r="P15" s="235"/>
      <c r="Q15" s="235"/>
    </row>
    <row r="16" spans="1:24" ht="18" customHeight="1">
      <c r="A16" s="432">
        <v>1</v>
      </c>
      <c r="B16" s="481">
        <v>2</v>
      </c>
      <c r="C16" s="432">
        <v>3</v>
      </c>
      <c r="D16" s="432">
        <v>4</v>
      </c>
      <c r="E16" s="432">
        <v>5</v>
      </c>
      <c r="F16" s="432" t="s">
        <v>346</v>
      </c>
      <c r="I16" s="215"/>
      <c r="M16" s="155"/>
      <c r="N16" s="155"/>
      <c r="P16" s="155"/>
      <c r="Q16" s="155"/>
    </row>
    <row r="17" spans="1:17" ht="19.149999999999999" customHeight="1">
      <c r="A17" s="433"/>
      <c r="B17" s="429"/>
      <c r="C17" s="359"/>
      <c r="D17" s="359"/>
      <c r="E17" s="359"/>
      <c r="F17" s="359"/>
      <c r="I17" s="215"/>
      <c r="M17" s="155"/>
      <c r="N17" s="155"/>
      <c r="P17" s="155"/>
      <c r="Q17" s="155"/>
    </row>
    <row r="18" spans="1:17" ht="28.15" customHeight="1">
      <c r="A18" s="506"/>
      <c r="B18" s="507"/>
      <c r="C18" s="508"/>
      <c r="D18" s="508"/>
      <c r="E18" s="508"/>
      <c r="F18" s="508"/>
      <c r="I18" s="215"/>
      <c r="M18" s="155"/>
      <c r="N18" s="155"/>
      <c r="P18" s="155"/>
      <c r="Q18" s="155"/>
    </row>
    <row r="19" spans="1:17" ht="49.15" customHeight="1">
      <c r="A19" s="390">
        <v>1</v>
      </c>
      <c r="B19" s="474" t="str">
        <f>'Sch-1(A)'!B19</f>
        <v>Dismantling 20 Nos B-type  buildings at 400kV Misa Substation</v>
      </c>
      <c r="C19" s="359" t="s">
        <v>312</v>
      </c>
      <c r="D19" s="471">
        <f>'Sch-1(A)'!N19</f>
        <v>0</v>
      </c>
      <c r="E19" s="359"/>
      <c r="F19" s="359"/>
      <c r="I19" s="215"/>
      <c r="M19" s="155"/>
      <c r="N19" s="155"/>
      <c r="P19" s="155"/>
      <c r="Q19" s="155"/>
    </row>
    <row r="20" spans="1:17" s="216" customFormat="1" ht="122.45" customHeight="1">
      <c r="A20" s="375">
        <v>1.1000000000000001</v>
      </c>
      <c r="B20" s="405" t="e">
        <f>'Sch-1(A)'!#REF!</f>
        <v>#REF!</v>
      </c>
      <c r="C20" s="391"/>
      <c r="D20" s="406"/>
      <c r="E20" s="382"/>
      <c r="F20" s="383"/>
    </row>
    <row r="21" spans="1:17" s="216" customFormat="1" ht="23.45" customHeight="1">
      <c r="A21" s="375" t="s">
        <v>314</v>
      </c>
      <c r="B21" s="436" t="str">
        <f>'Sch-1(A)'!L33</f>
        <v xml:space="preserve">Earth work in excavation by mechanical means (Hydraulic excavator)/ manual means over areas (exceeding 30 cm in depth, 1.5 m in width as well as 10 sqm on plan) including getting out and disposal of excavated earth lead upto 50 m and lift upto 1.5 m, as directed by Engineer-incharge.
All kinds of soil. </v>
      </c>
      <c r="C21" s="465" t="s">
        <v>391</v>
      </c>
      <c r="D21" s="471">
        <f>'Sch-1(A)'!N33</f>
        <v>3491.14</v>
      </c>
      <c r="E21" s="386">
        <f>'Sch-1(A)'!V33</f>
        <v>0</v>
      </c>
      <c r="F21" s="383" t="str">
        <f>IF(E21=0, "Included",IF(ISERROR(D21*E21), E21, D21*E21))</f>
        <v>Included</v>
      </c>
      <c r="I21" s="368">
        <f>E21*(1-$N$15)</f>
        <v>0</v>
      </c>
    </row>
    <row r="22" spans="1:17" s="216" customFormat="1" ht="22.15" customHeight="1">
      <c r="A22" s="375"/>
      <c r="B22" s="436"/>
      <c r="C22" s="470"/>
      <c r="D22" s="472"/>
      <c r="E22" s="503"/>
      <c r="F22" s="482"/>
      <c r="I22" s="368">
        <f t="shared" ref="I22:I85" si="0">E22*(1-$N$15)</f>
        <v>0</v>
      </c>
    </row>
    <row r="23" spans="1:17" s="216" customFormat="1" ht="52.9" customHeight="1">
      <c r="A23" s="375">
        <v>1.2</v>
      </c>
      <c r="B23" s="405" t="str">
        <f>'Sch-1(A)'!L104</f>
        <v>11.47.2 Size of Tile 600x600 mm</v>
      </c>
      <c r="C23" s="467" t="s">
        <v>391</v>
      </c>
      <c r="D23" s="471">
        <f>'Sch-1(A)'!N104</f>
        <v>224.65</v>
      </c>
      <c r="E23" s="386">
        <f>'Sch-1(A)'!V104</f>
        <v>0</v>
      </c>
      <c r="F23" s="383" t="str">
        <f>IF(E23=0, "Included",IF(ISERROR(D23*E23), E23, D23*E23))</f>
        <v>Included</v>
      </c>
      <c r="I23" s="368">
        <f t="shared" si="0"/>
        <v>0</v>
      </c>
    </row>
    <row r="24" spans="1:17" s="216" customFormat="1" ht="22.9" customHeight="1">
      <c r="A24" s="375"/>
      <c r="B24" s="436"/>
      <c r="C24" s="465"/>
      <c r="D24" s="471"/>
      <c r="E24" s="386"/>
      <c r="F24" s="383"/>
      <c r="I24" s="368">
        <f t="shared" si="0"/>
        <v>0</v>
      </c>
    </row>
    <row r="25" spans="1:17" s="216" customFormat="1" ht="68.45" customHeight="1">
      <c r="A25" s="375">
        <v>1.3</v>
      </c>
      <c r="B25" s="436" t="str">
        <f>'Sch-1(A)'!L115</f>
        <v>12.44 Providing and fixing to the inlet mouth of rain water pipe cast iron grating 15 cm diameter and weighing not less than 440 grams.</v>
      </c>
      <c r="C25" s="470" t="s">
        <v>392</v>
      </c>
      <c r="D25" s="471">
        <f>'Sch-1(A)'!N115</f>
        <v>22</v>
      </c>
      <c r="E25" s="386">
        <f>'Sch-1(A)'!V115</f>
        <v>0</v>
      </c>
      <c r="F25" s="383" t="str">
        <f>IF(E25=0, "Included",IF(ISERROR(D25*E25), E25, D25*E25))</f>
        <v>Included</v>
      </c>
      <c r="I25" s="368">
        <f t="shared" si="0"/>
        <v>0</v>
      </c>
    </row>
    <row r="26" spans="1:17" s="216" customFormat="1" ht="22.9" customHeight="1">
      <c r="A26" s="375"/>
      <c r="B26" s="405"/>
      <c r="C26" s="468"/>
      <c r="D26" s="468"/>
      <c r="E26" s="386"/>
      <c r="F26" s="383"/>
      <c r="I26" s="368">
        <f t="shared" si="0"/>
        <v>0</v>
      </c>
    </row>
    <row r="27" spans="1:17" s="216" customFormat="1" ht="52.15" customHeight="1">
      <c r="A27" s="375">
        <v>1.4</v>
      </c>
      <c r="B27" s="405" t="str">
        <f>'Sch-1(A)'!L116</f>
        <v>12.50 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v>
      </c>
      <c r="C27" s="470" t="s">
        <v>392</v>
      </c>
      <c r="D27" s="471">
        <f>'Sch-1(A)'!N116</f>
        <v>320</v>
      </c>
      <c r="E27" s="386">
        <f>'Sch-1(A)'!V116</f>
        <v>0</v>
      </c>
      <c r="F27" s="383" t="str">
        <f>IF(E27=0, "Included",IF(ISERROR(D27*E27), E27, D27*E27))</f>
        <v>Included</v>
      </c>
      <c r="I27" s="368">
        <f t="shared" si="0"/>
        <v>0</v>
      </c>
    </row>
    <row r="28" spans="1:17" s="216" customFormat="1" ht="21.6" customHeight="1">
      <c r="A28" s="375"/>
      <c r="B28" s="436"/>
      <c r="C28" s="470"/>
      <c r="D28" s="472"/>
      <c r="E28" s="386"/>
      <c r="F28" s="383"/>
      <c r="I28" s="368">
        <f t="shared" si="0"/>
        <v>0</v>
      </c>
    </row>
    <row r="29" spans="1:17" s="216" customFormat="1" ht="64.900000000000006" customHeight="1">
      <c r="A29" s="375">
        <v>1.5</v>
      </c>
      <c r="B29" s="436" t="str">
        <f>'Sch-1(A)'!L117</f>
        <v>12.55 Providing and fixing Heat Resistant Terrace Tiles (300 mm x 300 mm x 20 mm) with SRI (solar refractive index) &gt; 78, solar reflection &gt; 0.70 and initial emittance &gt; 0.75 on waterproof and sloped surface of terrace, laid on 20 mm thick cement sand mortar in the ratio of 1:4 (1 cement : 4 coarse sand) and grouting the joints with mix of white cement &amp; marble powder in ratio of 1:1, including rubbing and polishing of the surface upto 3 cuts complete, including providing skirting upto 150 mm height along the parapet walls in the same manner.</v>
      </c>
      <c r="C29" s="465" t="s">
        <v>393</v>
      </c>
      <c r="D29" s="471">
        <f>'Sch-1(A)'!N117</f>
        <v>1312.8</v>
      </c>
      <c r="E29" s="386">
        <f>'Sch-1(A)'!V117</f>
        <v>0</v>
      </c>
      <c r="F29" s="383" t="str">
        <f>IF(E29=0, "Included",IF(ISERROR(D29*E29), E29, D29*E29))</f>
        <v>Included</v>
      </c>
      <c r="I29" s="368">
        <f t="shared" si="0"/>
        <v>0</v>
      </c>
    </row>
    <row r="30" spans="1:17" s="216" customFormat="1" ht="19.899999999999999" customHeight="1">
      <c r="A30" s="375"/>
      <c r="B30" s="436"/>
      <c r="C30" s="467"/>
      <c r="D30" s="468"/>
      <c r="E30" s="386"/>
      <c r="F30" s="383"/>
      <c r="I30" s="368">
        <f t="shared" si="0"/>
        <v>0</v>
      </c>
    </row>
    <row r="31" spans="1:17" s="216" customFormat="1" ht="54" customHeight="1">
      <c r="A31" s="375">
        <v>1.6</v>
      </c>
      <c r="B31" s="405" t="str">
        <f>'Sch-1(A)'!L118</f>
        <v>12 mm cement plaster of mix :
1:4 (1 cement: 4 coarse sand)</v>
      </c>
      <c r="C31" s="465" t="s">
        <v>311</v>
      </c>
      <c r="D31" s="471">
        <f>'Sch-1(A)'!N118</f>
        <v>2517.48</v>
      </c>
      <c r="E31" s="386">
        <f>'Sch-1(A)'!V118</f>
        <v>0</v>
      </c>
      <c r="F31" s="383" t="str">
        <f>IF(E31=0, "Included",IF(ISERROR(D31*E31), E31, D31*E31))</f>
        <v>Included</v>
      </c>
      <c r="I31" s="368">
        <f t="shared" si="0"/>
        <v>0</v>
      </c>
    </row>
    <row r="32" spans="1:17" s="216" customFormat="1" ht="22.15" customHeight="1">
      <c r="A32" s="375"/>
      <c r="B32" s="405"/>
      <c r="C32" s="410"/>
      <c r="D32" s="406"/>
      <c r="E32" s="386"/>
      <c r="F32" s="383"/>
      <c r="I32" s="368">
        <f t="shared" si="0"/>
        <v>0</v>
      </c>
    </row>
    <row r="33" spans="1:17" s="216" customFormat="1" ht="93" customHeight="1">
      <c r="A33" s="375">
        <v>1.7</v>
      </c>
      <c r="B33" s="436" t="str">
        <f>'Sch-1(A)'!L119</f>
        <v>15 mm cement plaster on rough side of single or half brick wall of mix:1:4 (1 cement: 4 coarse sand)</v>
      </c>
      <c r="C33" s="465" t="s">
        <v>394</v>
      </c>
      <c r="D33" s="471">
        <f>'Sch-1(A)'!N119</f>
        <v>2729.84</v>
      </c>
      <c r="E33" s="386">
        <f>'Sch-1(A)'!V119</f>
        <v>0</v>
      </c>
      <c r="F33" s="383" t="str">
        <f>IF(E33=0, "Included",IF(ISERROR(D33*E33), E33, D33*E33))</f>
        <v>Included</v>
      </c>
      <c r="I33" s="368">
        <f t="shared" si="0"/>
        <v>0</v>
      </c>
    </row>
    <row r="34" spans="1:17" s="216" customFormat="1" ht="22.15" customHeight="1">
      <c r="A34" s="375"/>
      <c r="B34" s="436"/>
      <c r="C34" s="470"/>
      <c r="D34" s="472"/>
      <c r="E34" s="476"/>
      <c r="F34" s="482"/>
      <c r="I34" s="368">
        <f t="shared" si="0"/>
        <v>0</v>
      </c>
    </row>
    <row r="35" spans="1:17" s="216" customFormat="1" ht="69" customHeight="1">
      <c r="A35" s="375">
        <v>1.8</v>
      </c>
      <c r="B35" s="405" t="str">
        <f>'Sch-1(A)'!L120</f>
        <v>18 mm cement plaster in two coats under layer 12 mm thick cement plaster 1:5 finished with a top layer 6mm thick cement plaster 1:6.</v>
      </c>
      <c r="C35" s="467" t="s">
        <v>394</v>
      </c>
      <c r="D35" s="471">
        <f>'Sch-1(A)'!N120</f>
        <v>1950</v>
      </c>
      <c r="E35" s="386">
        <f>'Sch-1(A)'!V120</f>
        <v>0</v>
      </c>
      <c r="F35" s="383" t="str">
        <f>IF(E35=0, "Included",IF(ISERROR(D35*E35), E35, D35*E35))</f>
        <v>Included</v>
      </c>
      <c r="I35" s="368">
        <f t="shared" si="0"/>
        <v>0</v>
      </c>
    </row>
    <row r="36" spans="1:17" s="216" customFormat="1" ht="22.9" customHeight="1">
      <c r="A36" s="375"/>
      <c r="B36" s="436"/>
      <c r="C36" s="465"/>
      <c r="D36" s="471"/>
      <c r="E36" s="386"/>
      <c r="F36" s="383"/>
      <c r="I36" s="368">
        <f t="shared" si="0"/>
        <v>0</v>
      </c>
    </row>
    <row r="37" spans="1:17" s="216" customFormat="1" ht="51" customHeight="1">
      <c r="A37" s="375">
        <v>1.9</v>
      </c>
      <c r="B37" s="436" t="str">
        <f>'Sch-1(A)'!L121</f>
        <v>13.16 6 mm cement plaster of mix :
13.16.1 1:3 (1 cement : 3 fine sand)</v>
      </c>
      <c r="C37" s="470" t="s">
        <v>312</v>
      </c>
      <c r="D37" s="471">
        <f>'Sch-1(A)'!N121</f>
        <v>900</v>
      </c>
      <c r="E37" s="386">
        <f>'Sch-1(A)'!V121</f>
        <v>0</v>
      </c>
      <c r="F37" s="383" t="str">
        <f>IF(E37=0, "Included",IF(ISERROR(D37*E37), E37, D37*E37))</f>
        <v>Included</v>
      </c>
      <c r="I37" s="368">
        <f t="shared" si="0"/>
        <v>0</v>
      </c>
    </row>
    <row r="38" spans="1:17" s="216" customFormat="1" ht="22.15" customHeight="1">
      <c r="A38" s="375"/>
      <c r="B38" s="405"/>
      <c r="C38" s="468"/>
      <c r="D38" s="468"/>
      <c r="E38" s="386"/>
      <c r="F38" s="383"/>
      <c r="I38" s="368">
        <f t="shared" si="0"/>
        <v>0</v>
      </c>
    </row>
    <row r="39" spans="1:17" s="216" customFormat="1" ht="79.150000000000006" customHeight="1">
      <c r="A39" s="475">
        <v>1.1000000000000001</v>
      </c>
      <c r="B39" s="405" t="str">
        <f>'Sch-1(A)'!L122</f>
        <v>Neat cement punning.</v>
      </c>
      <c r="C39" s="470" t="s">
        <v>311</v>
      </c>
      <c r="D39" s="471">
        <f>'Sch-1(A)'!N122</f>
        <v>320</v>
      </c>
      <c r="E39" s="386">
        <f>'Sch-1(A)'!V122</f>
        <v>0</v>
      </c>
      <c r="F39" s="383" t="str">
        <f>IF(E39=0, "Included",IF(ISERROR(D39*E39), E39, D39*E39))</f>
        <v>Included</v>
      </c>
      <c r="I39" s="368">
        <f t="shared" si="0"/>
        <v>0</v>
      </c>
    </row>
    <row r="40" spans="1:17" s="216" customFormat="1" ht="21.6" customHeight="1">
      <c r="A40" s="375"/>
      <c r="B40" s="436"/>
      <c r="C40" s="470"/>
      <c r="D40" s="472"/>
      <c r="E40" s="386"/>
      <c r="F40" s="383"/>
      <c r="I40" s="368">
        <f t="shared" si="0"/>
        <v>0</v>
      </c>
    </row>
    <row r="41" spans="1:17" s="216" customFormat="1" ht="62.45" customHeight="1">
      <c r="A41" s="475">
        <v>1.1100000000000001</v>
      </c>
      <c r="B41" s="436" t="e">
        <f>'Sch-1(A)'!#REF!</f>
        <v>#REF!</v>
      </c>
      <c r="C41" s="467" t="s">
        <v>47</v>
      </c>
      <c r="D41" s="471" t="e">
        <f>'Sch-1(A)'!#REF!</f>
        <v>#REF!</v>
      </c>
      <c r="E41" s="386" t="e">
        <f>'Sch-1(A)'!#REF!</f>
        <v>#REF!</v>
      </c>
      <c r="F41" s="383" t="e">
        <f>IF(E41=0, "Included",IF(ISERROR(D41*E41), E41, D41*E41))</f>
        <v>#REF!</v>
      </c>
      <c r="I41" s="368" t="e">
        <f t="shared" si="0"/>
        <v>#REF!</v>
      </c>
    </row>
    <row r="42" spans="1:17" s="216" customFormat="1" ht="23.45" customHeight="1">
      <c r="A42" s="375"/>
      <c r="B42" s="389"/>
      <c r="C42" s="467"/>
      <c r="D42" s="468"/>
      <c r="E42" s="386"/>
      <c r="F42" s="383"/>
      <c r="I42" s="368">
        <f t="shared" si="0"/>
        <v>0</v>
      </c>
    </row>
    <row r="43" spans="1:17" ht="40.15" customHeight="1">
      <c r="A43" s="506"/>
      <c r="B43" s="507"/>
      <c r="C43" s="508"/>
      <c r="D43" s="508"/>
      <c r="E43" s="508"/>
      <c r="F43" s="508"/>
      <c r="I43" s="368">
        <f t="shared" si="0"/>
        <v>0</v>
      </c>
      <c r="M43" s="155"/>
      <c r="N43" s="155"/>
      <c r="P43" s="155"/>
      <c r="Q43" s="155"/>
    </row>
    <row r="44" spans="1:17" ht="48.6" customHeight="1">
      <c r="A44" s="390">
        <v>2</v>
      </c>
      <c r="B44" s="474" t="e">
        <f>'Sch-1(A)'!#REF!</f>
        <v>#REF!</v>
      </c>
      <c r="C44" s="359" t="s">
        <v>312</v>
      </c>
      <c r="D44" s="471" t="e">
        <f>'Sch-1(A)'!#REF!</f>
        <v>#REF!</v>
      </c>
      <c r="E44" s="386" t="e">
        <f>'Sch-1(A)'!#REF!</f>
        <v>#REF!</v>
      </c>
      <c r="F44" s="359"/>
      <c r="I44" s="368" t="e">
        <f t="shared" si="0"/>
        <v>#REF!</v>
      </c>
      <c r="M44" s="155"/>
      <c r="N44" s="155"/>
      <c r="P44" s="155"/>
      <c r="Q44" s="155"/>
    </row>
    <row r="45" spans="1:17" s="216" customFormat="1" ht="124.15" customHeight="1">
      <c r="A45" s="375">
        <v>2.1</v>
      </c>
      <c r="B45" s="484" t="e">
        <f>'Sch-1(A)'!#REF!</f>
        <v>#REF!</v>
      </c>
      <c r="C45" s="391"/>
      <c r="D45" s="406"/>
      <c r="E45" s="359"/>
      <c r="F45" s="383"/>
      <c r="I45" s="368">
        <f t="shared" si="0"/>
        <v>0</v>
      </c>
    </row>
    <row r="46" spans="1:17" s="216" customFormat="1" ht="23.45" customHeight="1">
      <c r="A46" s="375" t="s">
        <v>314</v>
      </c>
      <c r="B46" s="389" t="e">
        <f>'Sch-1(A)'!#REF!</f>
        <v>#REF!</v>
      </c>
      <c r="C46" s="465" t="s">
        <v>391</v>
      </c>
      <c r="D46" s="471" t="e">
        <f>'Sch-1(A)'!#REF!</f>
        <v>#REF!</v>
      </c>
      <c r="E46" s="386" t="e">
        <f>'Sch-1(A)'!#REF!</f>
        <v>#REF!</v>
      </c>
      <c r="F46" s="383" t="e">
        <f>IF(E46=0, "Included",IF(ISERROR(D46*E46), E46, D46*E46))</f>
        <v>#REF!</v>
      </c>
      <c r="I46" s="368" t="e">
        <f t="shared" si="0"/>
        <v>#REF!</v>
      </c>
    </row>
    <row r="47" spans="1:17" s="216" customFormat="1" ht="22.15" customHeight="1">
      <c r="A47" s="375"/>
      <c r="B47" s="436"/>
      <c r="C47" s="470"/>
      <c r="D47" s="472"/>
      <c r="E47" s="359"/>
      <c r="F47" s="383"/>
      <c r="I47" s="368">
        <f t="shared" si="0"/>
        <v>0</v>
      </c>
    </row>
    <row r="48" spans="1:17" s="216" customFormat="1" ht="53.45" customHeight="1">
      <c r="A48" s="375">
        <v>2.2000000000000002</v>
      </c>
      <c r="B48" s="405" t="e">
        <f>'Sch-1(A)'!#REF!</f>
        <v>#REF!</v>
      </c>
      <c r="C48" s="467" t="s">
        <v>391</v>
      </c>
      <c r="D48" s="471" t="e">
        <f>'Sch-1(A)'!#REF!</f>
        <v>#REF!</v>
      </c>
      <c r="E48" s="386" t="e">
        <f>'Sch-1(A)'!#REF!</f>
        <v>#REF!</v>
      </c>
      <c r="F48" s="383" t="e">
        <f>IF(E48=0, "Included",IF(ISERROR(D48*E48), E48, D48*E48))</f>
        <v>#REF!</v>
      </c>
      <c r="I48" s="368" t="e">
        <f t="shared" si="0"/>
        <v>#REF!</v>
      </c>
    </row>
    <row r="49" spans="1:17" s="216" customFormat="1" ht="22.9" customHeight="1">
      <c r="A49" s="375"/>
      <c r="B49" s="436"/>
      <c r="C49" s="465"/>
      <c r="D49" s="471"/>
      <c r="E49" s="359"/>
      <c r="F49" s="383"/>
      <c r="I49" s="368">
        <f t="shared" si="0"/>
        <v>0</v>
      </c>
    </row>
    <row r="50" spans="1:17" s="216" customFormat="1" ht="70.150000000000006" customHeight="1">
      <c r="A50" s="375">
        <v>2.2999999999999998</v>
      </c>
      <c r="B50" s="436" t="e">
        <f>'Sch-1(A)'!#REF!</f>
        <v>#REF!</v>
      </c>
      <c r="C50" s="470" t="s">
        <v>392</v>
      </c>
      <c r="D50" s="471" t="e">
        <f>'Sch-1(A)'!#REF!</f>
        <v>#REF!</v>
      </c>
      <c r="E50" s="386" t="e">
        <f>'Sch-1(A)'!#REF!</f>
        <v>#REF!</v>
      </c>
      <c r="F50" s="383" t="e">
        <f>IF(E50=0, "Included",IF(ISERROR(D50*E50), E50, D50*E50))</f>
        <v>#REF!</v>
      </c>
      <c r="I50" s="368" t="e">
        <f t="shared" si="0"/>
        <v>#REF!</v>
      </c>
    </row>
    <row r="51" spans="1:17" s="216" customFormat="1" ht="24" customHeight="1">
      <c r="A51" s="375"/>
      <c r="B51" s="405"/>
      <c r="C51" s="468"/>
      <c r="D51" s="468"/>
      <c r="E51" s="359"/>
      <c r="F51" s="383"/>
      <c r="I51" s="368">
        <f t="shared" si="0"/>
        <v>0</v>
      </c>
    </row>
    <row r="52" spans="1:17" s="216" customFormat="1" ht="53.45" customHeight="1">
      <c r="A52" s="375">
        <v>2.4</v>
      </c>
      <c r="B52" s="405" t="e">
        <f>'Sch-1(A)'!#REF!</f>
        <v>#REF!</v>
      </c>
      <c r="C52" s="470" t="s">
        <v>392</v>
      </c>
      <c r="D52" s="471" t="e">
        <f>'Sch-1(A)'!#REF!</f>
        <v>#REF!</v>
      </c>
      <c r="E52" s="386" t="e">
        <f>'Sch-1(A)'!#REF!</f>
        <v>#REF!</v>
      </c>
      <c r="F52" s="383" t="e">
        <f>IF(E52=0, "Included",IF(ISERROR(D52*E52), E52, D52*E52))</f>
        <v>#REF!</v>
      </c>
      <c r="I52" s="368" t="e">
        <f t="shared" si="0"/>
        <v>#REF!</v>
      </c>
    </row>
    <row r="53" spans="1:17" s="216" customFormat="1" ht="21.6" customHeight="1">
      <c r="A53" s="375"/>
      <c r="B53" s="436"/>
      <c r="C53" s="470"/>
      <c r="D53" s="472"/>
      <c r="E53" s="359"/>
      <c r="F53" s="383"/>
      <c r="I53" s="368">
        <f t="shared" si="0"/>
        <v>0</v>
      </c>
    </row>
    <row r="54" spans="1:17" s="216" customFormat="1" ht="68.45" customHeight="1">
      <c r="A54" s="375">
        <v>2.5</v>
      </c>
      <c r="B54" s="436" t="e">
        <f>'Sch-1(A)'!#REF!</f>
        <v>#REF!</v>
      </c>
      <c r="C54" s="467" t="s">
        <v>393</v>
      </c>
      <c r="D54" s="471" t="e">
        <f>'Sch-1(A)'!#REF!</f>
        <v>#REF!</v>
      </c>
      <c r="E54" s="386" t="e">
        <f>'Sch-1(A)'!#REF!</f>
        <v>#REF!</v>
      </c>
      <c r="F54" s="383" t="e">
        <f>IF(E54=0, "Included",IF(ISERROR(D54*E54), E54, D54*E54))</f>
        <v>#REF!</v>
      </c>
      <c r="I54" s="368" t="e">
        <f t="shared" si="0"/>
        <v>#REF!</v>
      </c>
    </row>
    <row r="55" spans="1:17" ht="22.9" customHeight="1">
      <c r="A55" s="390"/>
      <c r="B55" s="474"/>
      <c r="C55" s="359"/>
      <c r="D55" s="359"/>
      <c r="E55" s="359"/>
      <c r="F55" s="359"/>
      <c r="I55" s="368">
        <f t="shared" si="0"/>
        <v>0</v>
      </c>
      <c r="M55" s="155"/>
      <c r="N55" s="155"/>
      <c r="P55" s="155"/>
      <c r="Q55" s="155"/>
    </row>
    <row r="56" spans="1:17" s="216" customFormat="1" ht="51.6" customHeight="1">
      <c r="A56" s="375">
        <v>2.6</v>
      </c>
      <c r="B56" s="405" t="e">
        <f>'Sch-1(A)'!#REF!</f>
        <v>#REF!</v>
      </c>
      <c r="C56" s="465" t="s">
        <v>311</v>
      </c>
      <c r="D56" s="471" t="e">
        <f>'Sch-1(A)'!#REF!</f>
        <v>#REF!</v>
      </c>
      <c r="E56" s="386" t="e">
        <f>'Sch-1(A)'!#REF!</f>
        <v>#REF!</v>
      </c>
      <c r="F56" s="383" t="e">
        <f>IF(E56=0, "Included",IF(ISERROR(D56*E56), E56, D56*E56))</f>
        <v>#REF!</v>
      </c>
      <c r="I56" s="368" t="e">
        <f t="shared" si="0"/>
        <v>#REF!</v>
      </c>
    </row>
    <row r="57" spans="1:17" s="216" customFormat="1" ht="22.15" customHeight="1">
      <c r="A57" s="375"/>
      <c r="B57" s="405"/>
      <c r="C57" s="410"/>
      <c r="D57" s="406"/>
      <c r="E57" s="359"/>
      <c r="F57" s="383"/>
      <c r="I57" s="368">
        <f t="shared" si="0"/>
        <v>0</v>
      </c>
    </row>
    <row r="58" spans="1:17" s="216" customFormat="1" ht="96" customHeight="1">
      <c r="A58" s="375">
        <v>2.7</v>
      </c>
      <c r="B58" s="436" t="e">
        <f>'Sch-1(A)'!#REF!</f>
        <v>#REF!</v>
      </c>
      <c r="C58" s="465" t="s">
        <v>394</v>
      </c>
      <c r="D58" s="471" t="e">
        <f>'Sch-1(A)'!#REF!</f>
        <v>#REF!</v>
      </c>
      <c r="E58" s="386" t="e">
        <f>'Sch-1(A)'!#REF!</f>
        <v>#REF!</v>
      </c>
      <c r="F58" s="383" t="e">
        <f>IF(E58=0, "Included",IF(ISERROR(D58*E58), E58, D58*E58))</f>
        <v>#REF!</v>
      </c>
      <c r="I58" s="368" t="e">
        <f t="shared" si="0"/>
        <v>#REF!</v>
      </c>
    </row>
    <row r="59" spans="1:17" s="216" customFormat="1" ht="22.15" customHeight="1">
      <c r="A59" s="375"/>
      <c r="B59" s="436"/>
      <c r="C59" s="470"/>
      <c r="D59" s="472"/>
      <c r="E59" s="359"/>
      <c r="F59" s="383"/>
      <c r="I59" s="368">
        <f t="shared" si="0"/>
        <v>0</v>
      </c>
    </row>
    <row r="60" spans="1:17" s="216" customFormat="1" ht="69" customHeight="1">
      <c r="A60" s="375">
        <v>2.8</v>
      </c>
      <c r="B60" s="405" t="e">
        <f>'Sch-1(A)'!#REF!</f>
        <v>#REF!</v>
      </c>
      <c r="C60" s="467" t="s">
        <v>394</v>
      </c>
      <c r="D60" s="471" t="e">
        <f>'Sch-1(A)'!#REF!</f>
        <v>#REF!</v>
      </c>
      <c r="E60" s="386" t="e">
        <f>'Sch-1(A)'!#REF!</f>
        <v>#REF!</v>
      </c>
      <c r="F60" s="383" t="e">
        <f>IF(E60=0, "Included",IF(ISERROR(D60*E60), E60, D60*E60))</f>
        <v>#REF!</v>
      </c>
      <c r="I60" s="368" t="e">
        <f t="shared" si="0"/>
        <v>#REF!</v>
      </c>
    </row>
    <row r="61" spans="1:17" s="216" customFormat="1" ht="22.9" customHeight="1">
      <c r="A61" s="375"/>
      <c r="B61" s="436"/>
      <c r="C61" s="465"/>
      <c r="D61" s="471"/>
      <c r="E61" s="359"/>
      <c r="F61" s="383"/>
      <c r="I61" s="368">
        <f t="shared" si="0"/>
        <v>0</v>
      </c>
    </row>
    <row r="62" spans="1:17" s="216" customFormat="1" ht="53.45" customHeight="1">
      <c r="A62" s="375">
        <v>2.9</v>
      </c>
      <c r="B62" s="436" t="e">
        <f>'Sch-1(A)'!#REF!</f>
        <v>#REF!</v>
      </c>
      <c r="C62" s="470" t="s">
        <v>312</v>
      </c>
      <c r="D62" s="471" t="e">
        <f>'Sch-1(A)'!#REF!</f>
        <v>#REF!</v>
      </c>
      <c r="E62" s="386" t="e">
        <f>'Sch-1(A)'!#REF!</f>
        <v>#REF!</v>
      </c>
      <c r="F62" s="383" t="e">
        <f>IF(E62=0, "Included",IF(ISERROR(D62*E62), E62, D62*E62))</f>
        <v>#REF!</v>
      </c>
      <c r="I62" s="368" t="e">
        <f t="shared" si="0"/>
        <v>#REF!</v>
      </c>
    </row>
    <row r="63" spans="1:17" s="216" customFormat="1" ht="27" customHeight="1">
      <c r="A63" s="375"/>
      <c r="B63" s="405"/>
      <c r="C63" s="468"/>
      <c r="D63" s="468"/>
      <c r="E63" s="359"/>
      <c r="F63" s="383"/>
      <c r="I63" s="368">
        <f t="shared" si="0"/>
        <v>0</v>
      </c>
    </row>
    <row r="64" spans="1:17" s="216" customFormat="1" ht="78" customHeight="1">
      <c r="A64" s="475">
        <v>2.1</v>
      </c>
      <c r="B64" s="405" t="e">
        <f>'Sch-1(A)'!#REF!</f>
        <v>#REF!</v>
      </c>
      <c r="C64" s="470" t="s">
        <v>311</v>
      </c>
      <c r="D64" s="471" t="e">
        <f>'Sch-1(A)'!#REF!</f>
        <v>#REF!</v>
      </c>
      <c r="E64" s="386" t="e">
        <f>'Sch-1(A)'!#REF!</f>
        <v>#REF!</v>
      </c>
      <c r="F64" s="383" t="e">
        <f>IF(E64=0, "Included",IF(ISERROR(D64*E64), E64, D64*E64))</f>
        <v>#REF!</v>
      </c>
      <c r="I64" s="368" t="e">
        <f t="shared" si="0"/>
        <v>#REF!</v>
      </c>
    </row>
    <row r="65" spans="1:17" s="216" customFormat="1" ht="21.6" customHeight="1">
      <c r="A65" s="375"/>
      <c r="B65" s="436"/>
      <c r="C65" s="470"/>
      <c r="D65" s="472"/>
      <c r="E65" s="359"/>
      <c r="F65" s="383"/>
      <c r="I65" s="368">
        <f t="shared" si="0"/>
        <v>0</v>
      </c>
    </row>
    <row r="66" spans="1:17" s="216" customFormat="1" ht="64.900000000000006" customHeight="1">
      <c r="A66" s="475">
        <v>2.11</v>
      </c>
      <c r="B66" s="436" t="e">
        <f>'Sch-1(A)'!#REF!</f>
        <v>#REF!</v>
      </c>
      <c r="C66" s="467" t="s">
        <v>47</v>
      </c>
      <c r="D66" s="471" t="e">
        <f>'Sch-1(A)'!#REF!</f>
        <v>#REF!</v>
      </c>
      <c r="E66" s="386" t="e">
        <f>'Sch-1(A)'!#REF!</f>
        <v>#REF!</v>
      </c>
      <c r="F66" s="383" t="e">
        <f>IF(E66=0, "Included",IF(ISERROR(D66*E66), E66, D66*E66))</f>
        <v>#REF!</v>
      </c>
      <c r="I66" s="368" t="e">
        <f t="shared" si="0"/>
        <v>#REF!</v>
      </c>
    </row>
    <row r="67" spans="1:17" s="216" customFormat="1" ht="19.899999999999999" customHeight="1">
      <c r="A67" s="375"/>
      <c r="B67" s="430"/>
      <c r="C67" s="469"/>
      <c r="D67" s="468"/>
      <c r="E67" s="386"/>
      <c r="F67" s="383"/>
      <c r="I67" s="368">
        <f t="shared" si="0"/>
        <v>0</v>
      </c>
    </row>
    <row r="68" spans="1:17" ht="35.450000000000003" hidden="1" customHeight="1">
      <c r="A68" s="485"/>
      <c r="B68" s="486"/>
      <c r="C68" s="487"/>
      <c r="D68" s="487"/>
      <c r="E68" s="487"/>
      <c r="F68" s="487"/>
      <c r="I68" s="368">
        <f t="shared" si="0"/>
        <v>0</v>
      </c>
      <c r="M68" s="155"/>
      <c r="N68" s="155"/>
      <c r="P68" s="155"/>
      <c r="Q68" s="155"/>
    </row>
    <row r="69" spans="1:17" ht="52.9" hidden="1" customHeight="1">
      <c r="A69" s="390"/>
      <c r="B69" s="474"/>
      <c r="C69" s="359"/>
      <c r="D69" s="359"/>
      <c r="E69" s="386"/>
      <c r="F69" s="359"/>
      <c r="I69" s="368">
        <f t="shared" si="0"/>
        <v>0</v>
      </c>
      <c r="M69" s="155"/>
      <c r="N69" s="155"/>
      <c r="P69" s="155"/>
      <c r="Q69" s="155"/>
    </row>
    <row r="70" spans="1:17" s="216" customFormat="1" ht="128.44999999999999" hidden="1" customHeight="1">
      <c r="A70" s="375"/>
      <c r="B70" s="484"/>
      <c r="C70" s="391"/>
      <c r="D70" s="406"/>
      <c r="E70" s="359"/>
      <c r="F70" s="383"/>
      <c r="I70" s="368">
        <f t="shared" si="0"/>
        <v>0</v>
      </c>
    </row>
    <row r="71" spans="1:17" s="216" customFormat="1" ht="28.15" hidden="1" customHeight="1">
      <c r="A71" s="375"/>
      <c r="B71" s="389"/>
      <c r="C71" s="465"/>
      <c r="D71" s="471"/>
      <c r="E71" s="386"/>
      <c r="F71" s="383"/>
      <c r="I71" s="368">
        <f t="shared" si="0"/>
        <v>0</v>
      </c>
    </row>
    <row r="72" spans="1:17" s="216" customFormat="1" ht="22.15" hidden="1" customHeight="1">
      <c r="A72" s="375"/>
      <c r="B72" s="436"/>
      <c r="C72" s="470"/>
      <c r="D72" s="472"/>
      <c r="E72" s="359"/>
      <c r="F72" s="383"/>
      <c r="I72" s="368">
        <f t="shared" si="0"/>
        <v>0</v>
      </c>
    </row>
    <row r="73" spans="1:17" s="216" customFormat="1" ht="55.15" hidden="1" customHeight="1">
      <c r="A73" s="375"/>
      <c r="B73" s="405"/>
      <c r="C73" s="467"/>
      <c r="D73" s="483"/>
      <c r="E73" s="386"/>
      <c r="F73" s="383"/>
      <c r="I73" s="368">
        <f t="shared" si="0"/>
        <v>0</v>
      </c>
    </row>
    <row r="74" spans="1:17" s="216" customFormat="1" ht="22.9" hidden="1" customHeight="1">
      <c r="A74" s="375"/>
      <c r="B74" s="436"/>
      <c r="C74" s="465"/>
      <c r="D74" s="471"/>
      <c r="E74" s="359"/>
      <c r="F74" s="383"/>
      <c r="I74" s="368">
        <f t="shared" si="0"/>
        <v>0</v>
      </c>
    </row>
    <row r="75" spans="1:17" s="216" customFormat="1" ht="69" hidden="1" customHeight="1">
      <c r="A75" s="375"/>
      <c r="B75" s="436"/>
      <c r="C75" s="470"/>
      <c r="D75" s="472"/>
      <c r="E75" s="386"/>
      <c r="F75" s="383"/>
      <c r="I75" s="368">
        <f t="shared" si="0"/>
        <v>0</v>
      </c>
    </row>
    <row r="76" spans="1:17" s="216" customFormat="1" ht="22.15" hidden="1" customHeight="1">
      <c r="A76" s="375"/>
      <c r="B76" s="405"/>
      <c r="C76" s="468"/>
      <c r="D76" s="468"/>
      <c r="E76" s="359"/>
      <c r="F76" s="383"/>
      <c r="I76" s="368">
        <f t="shared" si="0"/>
        <v>0</v>
      </c>
    </row>
    <row r="77" spans="1:17" s="216" customFormat="1" ht="55.15" hidden="1" customHeight="1">
      <c r="A77" s="375"/>
      <c r="B77" s="405"/>
      <c r="C77" s="470"/>
      <c r="D77" s="472"/>
      <c r="E77" s="386"/>
      <c r="F77" s="383"/>
      <c r="I77" s="368">
        <f t="shared" si="0"/>
        <v>0</v>
      </c>
    </row>
    <row r="78" spans="1:17" s="216" customFormat="1" ht="21.6" hidden="1" customHeight="1">
      <c r="A78" s="375"/>
      <c r="B78" s="436"/>
      <c r="C78" s="470"/>
      <c r="D78" s="472"/>
      <c r="E78" s="359"/>
      <c r="F78" s="383"/>
      <c r="I78" s="368">
        <f t="shared" si="0"/>
        <v>0</v>
      </c>
    </row>
    <row r="79" spans="1:17" s="216" customFormat="1" ht="69" hidden="1" customHeight="1">
      <c r="A79" s="375"/>
      <c r="B79" s="436"/>
      <c r="C79" s="467"/>
      <c r="D79" s="468"/>
      <c r="E79" s="386"/>
      <c r="F79" s="383"/>
      <c r="I79" s="368">
        <f t="shared" si="0"/>
        <v>0</v>
      </c>
    </row>
    <row r="80" spans="1:17" s="216" customFormat="1" ht="19.899999999999999" hidden="1" customHeight="1">
      <c r="A80" s="375"/>
      <c r="B80" s="436"/>
      <c r="C80" s="467"/>
      <c r="D80" s="468"/>
      <c r="E80" s="359"/>
      <c r="F80" s="383"/>
      <c r="I80" s="368">
        <f t="shared" si="0"/>
        <v>0</v>
      </c>
    </row>
    <row r="81" spans="1:38" s="216" customFormat="1" ht="51" hidden="1" customHeight="1">
      <c r="A81" s="375"/>
      <c r="B81" s="405"/>
      <c r="C81" s="465"/>
      <c r="D81" s="466"/>
      <c r="E81" s="386"/>
      <c r="F81" s="383"/>
      <c r="I81" s="368">
        <f t="shared" si="0"/>
        <v>0</v>
      </c>
    </row>
    <row r="82" spans="1:38" s="216" customFormat="1" ht="22.15" hidden="1" customHeight="1">
      <c r="A82" s="375"/>
      <c r="B82" s="405"/>
      <c r="C82" s="410"/>
      <c r="D82" s="406"/>
      <c r="E82" s="359"/>
      <c r="F82" s="383"/>
      <c r="I82" s="368">
        <f t="shared" si="0"/>
        <v>0</v>
      </c>
    </row>
    <row r="83" spans="1:38" s="216" customFormat="1" ht="91.9" hidden="1" customHeight="1">
      <c r="A83" s="375"/>
      <c r="B83" s="436"/>
      <c r="C83" s="465"/>
      <c r="D83" s="471"/>
      <c r="E83" s="386"/>
      <c r="F83" s="383"/>
      <c r="I83" s="368">
        <f t="shared" si="0"/>
        <v>0</v>
      </c>
    </row>
    <row r="84" spans="1:38" s="216" customFormat="1" ht="22.15" hidden="1" customHeight="1">
      <c r="A84" s="375"/>
      <c r="B84" s="436"/>
      <c r="C84" s="470"/>
      <c r="D84" s="472"/>
      <c r="E84" s="359"/>
      <c r="F84" s="383"/>
      <c r="I84" s="368">
        <f t="shared" si="0"/>
        <v>0</v>
      </c>
    </row>
    <row r="85" spans="1:38" s="216" customFormat="1" ht="69" hidden="1" customHeight="1">
      <c r="A85" s="375"/>
      <c r="B85" s="405"/>
      <c r="C85" s="467"/>
      <c r="D85" s="483"/>
      <c r="E85" s="386"/>
      <c r="F85" s="383"/>
      <c r="I85" s="368">
        <f t="shared" si="0"/>
        <v>0</v>
      </c>
    </row>
    <row r="86" spans="1:38" s="216" customFormat="1" ht="22.9" hidden="1" customHeight="1">
      <c r="A86" s="375"/>
      <c r="B86" s="436"/>
      <c r="C86" s="465"/>
      <c r="D86" s="471"/>
      <c r="E86" s="359"/>
      <c r="F86" s="383"/>
      <c r="I86" s="368">
        <f t="shared" ref="I86:I91" si="1">E86*(1-$N$15)</f>
        <v>0</v>
      </c>
    </row>
    <row r="87" spans="1:38" s="216" customFormat="1" ht="55.15" hidden="1" customHeight="1">
      <c r="A87" s="375"/>
      <c r="B87" s="436"/>
      <c r="C87" s="470"/>
      <c r="D87" s="472"/>
      <c r="E87" s="386"/>
      <c r="F87" s="383"/>
      <c r="I87" s="368">
        <f t="shared" si="1"/>
        <v>0</v>
      </c>
    </row>
    <row r="88" spans="1:38" s="216" customFormat="1" ht="22.9" hidden="1" customHeight="1">
      <c r="A88" s="375"/>
      <c r="B88" s="405"/>
      <c r="C88" s="468"/>
      <c r="D88" s="468"/>
      <c r="E88" s="359"/>
      <c r="F88" s="383"/>
      <c r="I88" s="368">
        <f t="shared" si="1"/>
        <v>0</v>
      </c>
    </row>
    <row r="89" spans="1:38" s="216" customFormat="1" ht="79.150000000000006" hidden="1" customHeight="1">
      <c r="A89" s="475"/>
      <c r="B89" s="405"/>
      <c r="C89" s="470"/>
      <c r="D89" s="472"/>
      <c r="E89" s="386"/>
      <c r="F89" s="383"/>
      <c r="I89" s="368">
        <f t="shared" si="1"/>
        <v>0</v>
      </c>
    </row>
    <row r="90" spans="1:38" s="216" customFormat="1" ht="21.6" hidden="1" customHeight="1">
      <c r="A90" s="375"/>
      <c r="B90" s="436"/>
      <c r="C90" s="470"/>
      <c r="D90" s="472"/>
      <c r="E90" s="359"/>
      <c r="F90" s="383"/>
      <c r="I90" s="368">
        <f t="shared" si="1"/>
        <v>0</v>
      </c>
    </row>
    <row r="91" spans="1:38" s="216" customFormat="1" ht="69" hidden="1" customHeight="1">
      <c r="A91" s="475"/>
      <c r="B91" s="436"/>
      <c r="C91" s="467"/>
      <c r="D91" s="468"/>
      <c r="E91" s="386"/>
      <c r="F91" s="383"/>
      <c r="I91" s="368">
        <f t="shared" si="1"/>
        <v>0</v>
      </c>
    </row>
    <row r="92" spans="1:38" ht="18" customHeight="1">
      <c r="A92" s="381"/>
      <c r="B92" s="435"/>
      <c r="C92" s="410"/>
      <c r="D92" s="406"/>
      <c r="E92" s="386"/>
      <c r="F92" s="383"/>
      <c r="I92" s="368"/>
      <c r="T92" s="1013"/>
      <c r="U92" s="1013"/>
    </row>
    <row r="93" spans="1:38" s="493" customFormat="1" ht="18" customHeight="1">
      <c r="A93" s="488"/>
      <c r="B93" s="496" t="s">
        <v>398</v>
      </c>
      <c r="C93" s="497"/>
      <c r="D93" s="498"/>
      <c r="E93" s="499"/>
      <c r="F93" s="500" t="e">
        <f>SUM(F19:F67)</f>
        <v>#REF!</v>
      </c>
      <c r="G93" s="489"/>
      <c r="H93" s="490"/>
      <c r="I93" s="491"/>
      <c r="J93" s="492"/>
      <c r="M93" s="491"/>
      <c r="N93" s="491"/>
      <c r="O93" s="494"/>
      <c r="T93" s="491"/>
      <c r="U93" s="491"/>
      <c r="V93" s="495"/>
      <c r="Y93" s="492"/>
      <c r="Z93" s="492"/>
      <c r="AA93" s="492"/>
      <c r="AB93" s="492"/>
      <c r="AC93" s="492"/>
      <c r="AD93" s="492"/>
      <c r="AE93" s="492"/>
      <c r="AF93" s="492"/>
      <c r="AG93" s="492"/>
      <c r="AH93" s="492"/>
      <c r="AI93" s="492"/>
      <c r="AJ93" s="492"/>
      <c r="AK93" s="492"/>
      <c r="AL93" s="492"/>
    </row>
    <row r="94" spans="1:38" s="368" customFormat="1" ht="18" customHeight="1">
      <c r="A94" s="1014"/>
      <c r="B94" s="1014"/>
      <c r="C94" s="1014"/>
      <c r="D94" s="1014"/>
      <c r="E94" s="1014"/>
      <c r="F94" s="1014"/>
      <c r="G94" s="151"/>
      <c r="H94" s="160"/>
      <c r="I94" s="156"/>
      <c r="J94" s="156"/>
      <c r="M94" s="155"/>
      <c r="N94" s="249"/>
      <c r="O94" s="367"/>
      <c r="P94" s="155"/>
      <c r="Q94" s="249"/>
      <c r="Y94" s="156"/>
      <c r="Z94" s="156"/>
      <c r="AA94" s="156"/>
      <c r="AB94" s="156"/>
      <c r="AC94" s="156"/>
      <c r="AD94" s="156"/>
      <c r="AE94" s="156"/>
      <c r="AF94" s="156"/>
      <c r="AG94" s="156"/>
      <c r="AH94" s="156"/>
      <c r="AI94" s="156"/>
      <c r="AJ94" s="156"/>
      <c r="AK94" s="156"/>
      <c r="AL94" s="156"/>
    </row>
    <row r="95" spans="1:38">
      <c r="A95" s="431"/>
      <c r="B95" s="477"/>
      <c r="C95" s="479"/>
      <c r="D95" s="479"/>
      <c r="E95" s="479"/>
      <c r="F95" s="479"/>
      <c r="M95" s="407"/>
      <c r="N95" s="407"/>
      <c r="P95" s="407"/>
      <c r="Q95" s="407"/>
      <c r="S95" s="392"/>
      <c r="T95" s="1013"/>
      <c r="U95" s="1013"/>
    </row>
    <row r="96" spans="1:38" ht="21.95" customHeight="1">
      <c r="A96" s="431" t="s">
        <v>347</v>
      </c>
      <c r="B96" s="413" t="str">
        <f>'Names of Bidder'!D27&amp;"-"&amp; 'Names of Bidder'!E27&amp;"-" &amp;'Names of Bidder'!F27</f>
        <v>--</v>
      </c>
      <c r="C96" s="385"/>
      <c r="D96" s="408"/>
      <c r="M96" s="407"/>
      <c r="N96" s="407"/>
      <c r="P96" s="407"/>
      <c r="Q96" s="407"/>
      <c r="S96" s="392"/>
    </row>
    <row r="97" spans="1:19" ht="21.95" customHeight="1">
      <c r="A97" s="431" t="s">
        <v>348</v>
      </c>
      <c r="B97" s="413" t="str">
        <f>IF('Names of Bidder'!D28=0, "", 'Names of Bidder'!D28)</f>
        <v/>
      </c>
      <c r="C97" s="368"/>
      <c r="D97" s="408" t="s">
        <v>349</v>
      </c>
      <c r="E97" s="368" t="str">
        <f>IF('Names of Bidder'!D24=0, "", 'Names of Bidder'!D24)</f>
        <v/>
      </c>
      <c r="M97" s="407"/>
      <c r="N97" s="407"/>
      <c r="P97" s="407"/>
      <c r="Q97" s="407"/>
      <c r="S97" s="392"/>
    </row>
    <row r="98" spans="1:19" ht="21.95" customHeight="1">
      <c r="A98" s="250"/>
      <c r="B98" s="251"/>
      <c r="C98" s="156"/>
      <c r="D98" s="408" t="s">
        <v>350</v>
      </c>
      <c r="E98" s="368" t="str">
        <f>IF('Names of Bidder'!D25=0, "", 'Names of Bidder'!D25)</f>
        <v/>
      </c>
      <c r="F98" s="156"/>
      <c r="M98" s="407"/>
      <c r="N98" s="407"/>
      <c r="P98" s="407"/>
      <c r="Q98" s="407"/>
      <c r="S98" s="392"/>
    </row>
    <row r="99" spans="1:19">
      <c r="A99" s="250"/>
      <c r="B99" s="251"/>
      <c r="C99" s="156"/>
      <c r="D99" s="408"/>
      <c r="E99" s="202"/>
      <c r="F99" s="156"/>
      <c r="M99" s="407"/>
      <c r="N99" s="407"/>
      <c r="P99" s="407"/>
      <c r="Q99" s="407"/>
      <c r="S99" s="392"/>
    </row>
    <row r="100" spans="1:19" ht="21.95" customHeight="1">
      <c r="A100" s="250"/>
      <c r="B100" s="251"/>
      <c r="C100" s="160"/>
      <c r="D100" s="160"/>
      <c r="E100" s="156"/>
      <c r="F100" s="156"/>
      <c r="M100" s="407"/>
      <c r="N100" s="407"/>
      <c r="P100" s="407"/>
      <c r="Q100" s="407"/>
      <c r="S100" s="392"/>
    </row>
    <row r="101" spans="1:19" ht="35.1" customHeight="1">
      <c r="A101" s="250"/>
      <c r="B101" s="251"/>
      <c r="C101" s="160"/>
      <c r="D101" s="160"/>
      <c r="E101" s="156"/>
      <c r="F101" s="156"/>
      <c r="K101" s="387"/>
      <c r="M101" s="407"/>
      <c r="N101" s="407"/>
      <c r="P101" s="407"/>
      <c r="Q101" s="407"/>
      <c r="S101" s="392"/>
    </row>
    <row r="102" spans="1:19" ht="21.95" customHeight="1">
      <c r="A102" s="250"/>
      <c r="B102" s="251"/>
      <c r="C102" s="160"/>
      <c r="D102" s="160"/>
      <c r="E102" s="156"/>
      <c r="F102" s="156"/>
      <c r="K102" s="387"/>
      <c r="M102" s="407"/>
      <c r="N102" s="407"/>
      <c r="P102" s="407"/>
      <c r="Q102" s="407"/>
      <c r="S102" s="392"/>
    </row>
    <row r="103" spans="1:19" ht="21.95" customHeight="1">
      <c r="A103" s="250"/>
      <c r="B103" s="251"/>
      <c r="C103" s="160"/>
      <c r="D103" s="160"/>
      <c r="E103" s="156"/>
      <c r="F103" s="156"/>
      <c r="K103" s="387"/>
      <c r="M103" s="407"/>
      <c r="N103" s="407"/>
      <c r="P103" s="407"/>
      <c r="Q103" s="407"/>
      <c r="S103" s="392"/>
    </row>
    <row r="104" spans="1:19" ht="24" customHeight="1">
      <c r="A104" s="250"/>
      <c r="B104" s="251"/>
      <c r="C104" s="160"/>
      <c r="D104" s="160"/>
      <c r="E104" s="156"/>
      <c r="F104" s="156"/>
      <c r="I104" s="156"/>
      <c r="J104" s="156"/>
      <c r="K104" s="368"/>
      <c r="L104" s="368"/>
      <c r="M104" s="407"/>
      <c r="N104" s="407"/>
      <c r="O104" s="367"/>
      <c r="P104" s="407"/>
      <c r="Q104" s="407"/>
      <c r="R104" s="368"/>
      <c r="S104" s="367"/>
    </row>
    <row r="105" spans="1:19" ht="24" customHeight="1">
      <c r="A105" s="250"/>
      <c r="B105" s="251"/>
      <c r="C105" s="160"/>
      <c r="D105" s="160"/>
      <c r="E105" s="156"/>
      <c r="F105" s="156"/>
      <c r="M105" s="407"/>
      <c r="N105" s="407"/>
      <c r="P105" s="407"/>
      <c r="Q105" s="407"/>
      <c r="S105" s="392"/>
    </row>
    <row r="106" spans="1:19" ht="24" customHeight="1">
      <c r="A106" s="250"/>
      <c r="B106" s="251"/>
      <c r="C106" s="160"/>
      <c r="D106" s="160"/>
      <c r="E106" s="156"/>
      <c r="F106" s="156"/>
      <c r="M106" s="407"/>
      <c r="N106" s="407"/>
      <c r="P106" s="407"/>
      <c r="Q106" s="407"/>
      <c r="S106" s="392"/>
    </row>
    <row r="107" spans="1:19" ht="24" customHeight="1">
      <c r="A107" s="250"/>
      <c r="B107" s="251"/>
      <c r="C107" s="160"/>
      <c r="D107" s="160"/>
      <c r="E107" s="156"/>
      <c r="F107" s="156"/>
      <c r="M107" s="407"/>
      <c r="N107" s="407"/>
      <c r="P107" s="407"/>
      <c r="Q107" s="407"/>
      <c r="S107" s="392"/>
    </row>
    <row r="108" spans="1:19" ht="24" customHeight="1">
      <c r="A108" s="250"/>
      <c r="B108" s="251"/>
      <c r="C108" s="160"/>
      <c r="D108" s="160"/>
      <c r="E108" s="156"/>
      <c r="F108" s="156"/>
      <c r="I108" s="156"/>
      <c r="J108" s="156"/>
      <c r="K108" s="368"/>
      <c r="L108" s="368"/>
      <c r="M108" s="407"/>
      <c r="N108" s="409"/>
      <c r="O108" s="367"/>
      <c r="P108" s="407"/>
      <c r="Q108" s="409"/>
      <c r="R108" s="368"/>
      <c r="S108" s="367"/>
    </row>
    <row r="109" spans="1:19" ht="35.1" customHeight="1">
      <c r="A109" s="250"/>
      <c r="B109" s="251"/>
      <c r="C109" s="160"/>
      <c r="D109" s="160"/>
      <c r="E109" s="156"/>
      <c r="F109" s="156"/>
      <c r="M109" s="407"/>
      <c r="N109" s="409"/>
      <c r="P109" s="407"/>
      <c r="Q109" s="409"/>
      <c r="S109" s="392"/>
    </row>
    <row r="110" spans="1:19" ht="24" customHeight="1">
      <c r="A110" s="250"/>
      <c r="B110" s="251"/>
      <c r="C110" s="160"/>
      <c r="D110" s="160"/>
      <c r="E110" s="156"/>
      <c r="F110" s="156"/>
      <c r="M110" s="407"/>
      <c r="N110" s="407"/>
      <c r="P110" s="407"/>
      <c r="Q110" s="407"/>
      <c r="S110" s="392"/>
    </row>
    <row r="111" spans="1:19" ht="24" customHeight="1">
      <c r="A111" s="250"/>
      <c r="B111" s="251"/>
      <c r="C111" s="160"/>
      <c r="D111" s="160"/>
      <c r="E111" s="156"/>
      <c r="F111" s="156"/>
      <c r="M111" s="407"/>
      <c r="N111" s="407"/>
      <c r="P111" s="407"/>
      <c r="Q111" s="407"/>
      <c r="S111" s="392"/>
    </row>
    <row r="112" spans="1:19" ht="24" customHeight="1">
      <c r="A112" s="250"/>
      <c r="B112" s="251"/>
      <c r="C112" s="160"/>
      <c r="D112" s="160"/>
      <c r="E112" s="156"/>
      <c r="F112" s="156"/>
      <c r="M112" s="407"/>
      <c r="N112" s="407"/>
      <c r="P112" s="407"/>
      <c r="Q112" s="407"/>
      <c r="S112" s="392"/>
    </row>
    <row r="113" spans="1:19" ht="24" customHeight="1">
      <c r="A113" s="250"/>
      <c r="B113" s="251"/>
      <c r="C113" s="160"/>
      <c r="D113" s="160"/>
      <c r="E113" s="156"/>
      <c r="F113" s="156"/>
      <c r="M113" s="407"/>
      <c r="N113" s="407"/>
      <c r="P113" s="407"/>
      <c r="Q113" s="407"/>
      <c r="S113" s="392"/>
    </row>
    <row r="114" spans="1:19" ht="24" customHeight="1">
      <c r="A114" s="250"/>
      <c r="B114" s="251"/>
      <c r="C114" s="160"/>
      <c r="D114" s="160"/>
      <c r="E114" s="156"/>
      <c r="F114" s="156"/>
      <c r="M114" s="407"/>
      <c r="N114" s="407"/>
      <c r="P114" s="407"/>
      <c r="Q114" s="407"/>
      <c r="S114" s="392"/>
    </row>
    <row r="115" spans="1:19" ht="24" customHeight="1">
      <c r="A115" s="250"/>
      <c r="B115" s="251"/>
      <c r="C115" s="160"/>
      <c r="D115" s="160"/>
      <c r="E115" s="156"/>
      <c r="F115" s="156"/>
      <c r="M115" s="407"/>
      <c r="N115" s="407"/>
      <c r="P115" s="407"/>
      <c r="Q115" s="407"/>
      <c r="S115" s="392"/>
    </row>
    <row r="116" spans="1:19" ht="24" customHeight="1">
      <c r="A116" s="250"/>
      <c r="B116" s="251"/>
      <c r="C116" s="160"/>
      <c r="D116" s="160"/>
      <c r="E116" s="156"/>
      <c r="F116" s="156"/>
      <c r="M116" s="407"/>
      <c r="N116" s="407"/>
      <c r="P116" s="407"/>
      <c r="Q116" s="407"/>
      <c r="S116" s="392"/>
    </row>
    <row r="117" spans="1:19" ht="35.1" customHeight="1">
      <c r="A117" s="250"/>
      <c r="B117" s="251"/>
      <c r="C117" s="160"/>
      <c r="D117" s="160"/>
      <c r="E117" s="156"/>
      <c r="F117" s="156"/>
      <c r="M117" s="407"/>
      <c r="N117" s="409"/>
      <c r="P117" s="407"/>
      <c r="Q117" s="409"/>
      <c r="S117" s="392"/>
    </row>
    <row r="118" spans="1:19" ht="24" customHeight="1">
      <c r="A118" s="250"/>
      <c r="B118" s="251"/>
      <c r="C118" s="160"/>
      <c r="D118" s="160"/>
      <c r="E118" s="156"/>
      <c r="F118" s="156"/>
      <c r="M118" s="407"/>
      <c r="N118" s="409"/>
      <c r="P118" s="407"/>
      <c r="Q118" s="409"/>
      <c r="S118" s="392"/>
    </row>
    <row r="119" spans="1:19" ht="24" customHeight="1">
      <c r="A119" s="250"/>
      <c r="B119" s="251"/>
      <c r="C119" s="160"/>
      <c r="D119" s="160"/>
      <c r="E119" s="156"/>
      <c r="F119" s="156"/>
      <c r="M119" s="407"/>
      <c r="N119" s="407"/>
      <c r="P119" s="407"/>
      <c r="Q119" s="407"/>
      <c r="S119" s="392"/>
    </row>
    <row r="120" spans="1:19" ht="35.1" customHeight="1">
      <c r="A120" s="250"/>
      <c r="B120" s="251"/>
      <c r="C120" s="160"/>
      <c r="D120" s="160"/>
      <c r="E120" s="156"/>
      <c r="F120" s="156"/>
      <c r="M120" s="407"/>
      <c r="N120" s="407"/>
      <c r="P120" s="407"/>
      <c r="Q120" s="407"/>
      <c r="S120" s="392"/>
    </row>
    <row r="121" spans="1:19" ht="24" customHeight="1">
      <c r="A121" s="250"/>
      <c r="B121" s="251"/>
      <c r="C121" s="160"/>
      <c r="D121" s="160"/>
      <c r="E121" s="156"/>
      <c r="F121" s="156"/>
      <c r="M121" s="407"/>
      <c r="N121" s="407"/>
      <c r="P121" s="407"/>
      <c r="Q121" s="407"/>
      <c r="S121" s="392"/>
    </row>
    <row r="122" spans="1:19" ht="24" customHeight="1">
      <c r="A122" s="250"/>
      <c r="B122" s="251"/>
      <c r="C122" s="160"/>
      <c r="D122" s="160"/>
      <c r="E122" s="156"/>
      <c r="F122" s="156"/>
      <c r="M122" s="407"/>
      <c r="N122" s="407"/>
      <c r="P122" s="407"/>
      <c r="Q122" s="407"/>
      <c r="S122" s="392"/>
    </row>
    <row r="123" spans="1:19" ht="24" customHeight="1">
      <c r="A123" s="250"/>
      <c r="B123" s="251"/>
      <c r="C123" s="160"/>
      <c r="D123" s="160"/>
      <c r="E123" s="156"/>
      <c r="F123" s="156"/>
      <c r="M123" s="407"/>
      <c r="N123" s="407"/>
      <c r="P123" s="407"/>
      <c r="Q123" s="407"/>
      <c r="S123" s="392"/>
    </row>
    <row r="124" spans="1:19" ht="24" customHeight="1">
      <c r="A124" s="453"/>
      <c r="B124" s="251"/>
      <c r="C124" s="164"/>
      <c r="D124" s="164"/>
      <c r="E124" s="165"/>
      <c r="F124" s="165"/>
      <c r="M124" s="407"/>
      <c r="N124" s="407"/>
      <c r="P124" s="407"/>
      <c r="Q124" s="407"/>
      <c r="S124" s="392"/>
    </row>
    <row r="125" spans="1:19" ht="35.1" customHeight="1">
      <c r="A125" s="250"/>
      <c r="B125" s="251"/>
      <c r="C125" s="158"/>
      <c r="D125" s="158"/>
      <c r="E125" s="156"/>
      <c r="F125" s="156"/>
      <c r="M125" s="407"/>
      <c r="N125" s="407"/>
      <c r="P125" s="407"/>
      <c r="Q125" s="407"/>
      <c r="S125" s="392"/>
    </row>
    <row r="126" spans="1:19" ht="30" customHeight="1">
      <c r="A126" s="1015"/>
      <c r="B126" s="1015"/>
      <c r="C126" s="1015"/>
      <c r="D126" s="1015"/>
      <c r="E126" s="1015"/>
      <c r="F126" s="1015"/>
      <c r="M126" s="407"/>
      <c r="N126" s="407"/>
      <c r="P126" s="407"/>
      <c r="Q126" s="407"/>
      <c r="S126" s="392"/>
    </row>
    <row r="127" spans="1:19" ht="26.1" customHeight="1">
      <c r="A127" s="1011"/>
      <c r="B127" s="1011"/>
      <c r="C127" s="1011"/>
      <c r="D127" s="1011"/>
      <c r="E127" s="1011"/>
      <c r="F127" s="1011"/>
      <c r="I127" s="156"/>
      <c r="J127" s="156"/>
      <c r="K127" s="368"/>
      <c r="L127" s="368"/>
      <c r="M127" s="407"/>
      <c r="N127" s="407"/>
      <c r="O127" s="367"/>
      <c r="P127" s="407"/>
      <c r="Q127" s="407"/>
      <c r="R127" s="368"/>
      <c r="S127" s="367"/>
    </row>
    <row r="128" spans="1:19" ht="30" customHeight="1">
      <c r="A128" s="250"/>
      <c r="B128" s="251"/>
      <c r="C128" s="160"/>
      <c r="D128" s="160"/>
      <c r="E128" s="156"/>
      <c r="F128" s="156"/>
      <c r="M128" s="407"/>
      <c r="N128" s="407"/>
      <c r="P128" s="407"/>
      <c r="Q128" s="407"/>
      <c r="S128" s="392"/>
    </row>
    <row r="129" spans="1:19" ht="30" customHeight="1">
      <c r="A129" s="454"/>
      <c r="B129" s="437"/>
      <c r="C129" s="163"/>
      <c r="D129" s="163"/>
      <c r="E129" s="161"/>
      <c r="F129" s="156"/>
      <c r="M129" s="407"/>
      <c r="N129" s="407"/>
      <c r="P129" s="407"/>
      <c r="Q129" s="407"/>
      <c r="S129" s="392"/>
    </row>
    <row r="130" spans="1:19" ht="30" customHeight="1">
      <c r="A130" s="1016"/>
      <c r="B130" s="1016"/>
      <c r="C130" s="1016"/>
      <c r="D130" s="1016"/>
      <c r="E130" s="162"/>
      <c r="F130" s="156"/>
      <c r="M130" s="407"/>
      <c r="N130" s="407"/>
      <c r="P130" s="407"/>
      <c r="Q130" s="407"/>
      <c r="S130" s="392"/>
    </row>
    <row r="131" spans="1:19" ht="30" customHeight="1">
      <c r="A131" s="454"/>
      <c r="B131" s="1006"/>
      <c r="C131" s="1006"/>
      <c r="D131" s="1006"/>
      <c r="E131" s="162"/>
      <c r="F131" s="156"/>
      <c r="M131" s="407"/>
      <c r="N131" s="407"/>
      <c r="P131" s="407"/>
      <c r="Q131" s="407"/>
      <c r="S131" s="392"/>
    </row>
    <row r="132" spans="1:19" ht="33" customHeight="1">
      <c r="A132" s="455"/>
      <c r="B132" s="1006"/>
      <c r="C132" s="1006"/>
      <c r="D132" s="1006"/>
      <c r="E132" s="162"/>
      <c r="F132" s="156"/>
      <c r="M132" s="407"/>
      <c r="N132" s="407"/>
      <c r="P132" s="407"/>
      <c r="Q132" s="407"/>
      <c r="S132" s="392"/>
    </row>
    <row r="133" spans="1:19" ht="24" customHeight="1">
      <c r="A133" s="456"/>
      <c r="B133" s="1006"/>
      <c r="C133" s="1006"/>
      <c r="D133" s="1006"/>
      <c r="E133" s="162"/>
      <c r="F133" s="156"/>
      <c r="M133" s="407"/>
      <c r="N133" s="407"/>
      <c r="P133" s="407"/>
      <c r="Q133" s="407"/>
      <c r="S133" s="392"/>
    </row>
    <row r="134" spans="1:19" ht="24" customHeight="1">
      <c r="A134" s="456"/>
      <c r="B134" s="1006"/>
      <c r="C134" s="1006"/>
      <c r="D134" s="1006"/>
      <c r="E134" s="162"/>
      <c r="F134" s="156"/>
      <c r="M134" s="407"/>
      <c r="N134" s="407"/>
      <c r="P134" s="407"/>
      <c r="Q134" s="407"/>
      <c r="S134" s="392"/>
    </row>
    <row r="135" spans="1:19" ht="24" customHeight="1">
      <c r="A135" s="456"/>
      <c r="B135" s="437"/>
      <c r="C135" s="166"/>
      <c r="D135" s="166"/>
      <c r="E135" s="163"/>
      <c r="F135" s="156"/>
      <c r="M135" s="407"/>
      <c r="N135" s="407"/>
      <c r="P135" s="407"/>
      <c r="Q135" s="407"/>
      <c r="S135" s="392"/>
    </row>
    <row r="136" spans="1:19" ht="24" customHeight="1">
      <c r="A136" s="1007"/>
      <c r="B136" s="1007"/>
      <c r="C136" s="1007"/>
      <c r="D136" s="1007"/>
      <c r="E136" s="1007"/>
      <c r="F136" s="1007"/>
      <c r="M136" s="407"/>
      <c r="N136" s="407"/>
      <c r="P136" s="407"/>
      <c r="Q136" s="407"/>
      <c r="S136" s="392"/>
    </row>
    <row r="137" spans="1:19" ht="24" customHeight="1">
      <c r="A137" s="457"/>
      <c r="B137" s="251"/>
      <c r="C137" s="160"/>
      <c r="D137" s="160"/>
      <c r="E137" s="165"/>
      <c r="F137" s="165"/>
      <c r="M137" s="407"/>
      <c r="N137" s="407"/>
      <c r="P137" s="407"/>
      <c r="Q137" s="407"/>
      <c r="S137" s="392"/>
    </row>
    <row r="138" spans="1:19" ht="26.1" customHeight="1">
      <c r="A138" s="458"/>
      <c r="B138" s="438"/>
      <c r="C138" s="157"/>
      <c r="D138" s="157"/>
      <c r="E138" s="170"/>
      <c r="F138" s="170"/>
      <c r="H138" s="160"/>
      <c r="I138" s="156"/>
      <c r="J138" s="156"/>
      <c r="K138" s="368"/>
      <c r="L138" s="368"/>
      <c r="M138" s="367"/>
      <c r="N138" s="407"/>
      <c r="O138" s="367"/>
      <c r="P138" s="367"/>
      <c r="Q138" s="407"/>
      <c r="R138" s="368"/>
      <c r="S138" s="367"/>
    </row>
    <row r="139" spans="1:19" ht="26.1" customHeight="1">
      <c r="A139" s="459"/>
      <c r="B139" s="439"/>
      <c r="C139" s="157"/>
      <c r="D139" s="157"/>
      <c r="E139" s="157"/>
      <c r="F139" s="157"/>
      <c r="H139" s="160"/>
      <c r="I139" s="156"/>
      <c r="J139" s="156"/>
      <c r="K139" s="368"/>
      <c r="L139" s="368"/>
      <c r="M139" s="367"/>
      <c r="N139" s="407"/>
      <c r="O139" s="367"/>
      <c r="P139" s="367"/>
      <c r="Q139" s="407"/>
      <c r="R139" s="368"/>
      <c r="S139" s="368"/>
    </row>
    <row r="140" spans="1:19" ht="26.1" customHeight="1">
      <c r="A140" s="460"/>
      <c r="B140" s="440"/>
      <c r="C140" s="167"/>
      <c r="D140" s="175"/>
      <c r="E140" s="176"/>
      <c r="F140" s="177"/>
      <c r="H140" s="160"/>
      <c r="I140" s="156"/>
      <c r="J140" s="156"/>
      <c r="K140" s="368"/>
      <c r="L140" s="368"/>
      <c r="M140" s="367"/>
      <c r="N140" s="407"/>
      <c r="O140" s="367"/>
      <c r="P140" s="367"/>
      <c r="Q140" s="407"/>
      <c r="R140" s="368"/>
      <c r="S140" s="408"/>
    </row>
    <row r="141" spans="1:19">
      <c r="A141" s="461"/>
      <c r="B141" s="441"/>
      <c r="C141" s="167"/>
      <c r="D141" s="167"/>
      <c r="E141" s="178"/>
      <c r="F141" s="179"/>
    </row>
    <row r="142" spans="1:19">
      <c r="A142" s="461"/>
      <c r="B142" s="442"/>
      <c r="C142" s="167"/>
      <c r="D142" s="167"/>
      <c r="E142" s="181"/>
      <c r="F142" s="182"/>
    </row>
    <row r="143" spans="1:19">
      <c r="A143" s="462"/>
      <c r="B143" s="441"/>
      <c r="C143" s="167"/>
      <c r="D143" s="175"/>
      <c r="E143" s="176"/>
      <c r="F143" s="177"/>
    </row>
    <row r="144" spans="1:19">
      <c r="A144" s="462"/>
      <c r="B144" s="441"/>
      <c r="C144" s="167"/>
      <c r="D144" s="175"/>
      <c r="E144" s="176"/>
      <c r="F144" s="177"/>
    </row>
    <row r="145" spans="1:6">
      <c r="A145" s="461"/>
      <c r="B145" s="441"/>
      <c r="C145" s="167"/>
      <c r="D145" s="175"/>
      <c r="E145" s="176"/>
      <c r="F145" s="177"/>
    </row>
    <row r="146" spans="1:6">
      <c r="A146" s="461"/>
      <c r="B146" s="442"/>
      <c r="C146" s="167"/>
      <c r="D146" s="175"/>
      <c r="E146" s="176"/>
      <c r="F146" s="177"/>
    </row>
    <row r="147" spans="1:6">
      <c r="A147" s="461"/>
      <c r="B147" s="441"/>
      <c r="C147" s="167"/>
      <c r="D147" s="175"/>
      <c r="E147" s="176"/>
      <c r="F147" s="177"/>
    </row>
    <row r="148" spans="1:6">
      <c r="A148" s="461"/>
      <c r="B148" s="441"/>
      <c r="C148" s="167"/>
      <c r="D148" s="175"/>
      <c r="E148" s="176"/>
      <c r="F148" s="177"/>
    </row>
    <row r="149" spans="1:6">
      <c r="A149" s="461"/>
      <c r="B149" s="441"/>
      <c r="C149" s="167"/>
      <c r="D149" s="167"/>
      <c r="E149" s="176"/>
      <c r="F149" s="177"/>
    </row>
    <row r="150" spans="1:6">
      <c r="A150" s="461"/>
      <c r="B150" s="442"/>
      <c r="C150" s="167"/>
      <c r="D150" s="167"/>
      <c r="E150" s="183"/>
      <c r="F150" s="177"/>
    </row>
    <row r="151" spans="1:6">
      <c r="A151" s="462"/>
      <c r="B151" s="443"/>
      <c r="C151" s="167"/>
      <c r="D151" s="175"/>
      <c r="E151" s="176"/>
      <c r="F151" s="177"/>
    </row>
    <row r="152" spans="1:6">
      <c r="A152" s="462"/>
      <c r="B152" s="444"/>
      <c r="C152" s="167"/>
      <c r="D152" s="175"/>
      <c r="E152" s="183"/>
      <c r="F152" s="177"/>
    </row>
    <row r="153" spans="1:6">
      <c r="A153" s="462"/>
      <c r="B153" s="444"/>
      <c r="C153" s="167"/>
      <c r="D153" s="175"/>
      <c r="E153" s="183"/>
      <c r="F153" s="177"/>
    </row>
    <row r="154" spans="1:6">
      <c r="A154" s="460"/>
      <c r="B154" s="445"/>
      <c r="C154" s="167"/>
      <c r="D154" s="175"/>
      <c r="E154" s="176"/>
      <c r="F154" s="177"/>
    </row>
    <row r="155" spans="1:6">
      <c r="A155" s="462"/>
      <c r="B155" s="446"/>
      <c r="C155" s="167"/>
      <c r="D155" s="175"/>
      <c r="E155" s="176"/>
      <c r="F155" s="177"/>
    </row>
    <row r="156" spans="1:6">
      <c r="A156" s="461"/>
      <c r="B156" s="441"/>
      <c r="C156" s="167"/>
      <c r="D156" s="175"/>
      <c r="E156" s="176"/>
      <c r="F156" s="177"/>
    </row>
    <row r="157" spans="1:6">
      <c r="A157" s="462"/>
      <c r="B157" s="444"/>
      <c r="C157" s="167"/>
      <c r="D157" s="175"/>
      <c r="E157" s="183"/>
      <c r="F157" s="177"/>
    </row>
    <row r="158" spans="1:6">
      <c r="A158" s="460"/>
      <c r="B158" s="440"/>
      <c r="C158" s="167"/>
      <c r="D158" s="175"/>
      <c r="E158" s="176"/>
      <c r="F158" s="177"/>
    </row>
    <row r="159" spans="1:6">
      <c r="A159" s="461"/>
      <c r="B159" s="441"/>
      <c r="C159" s="167"/>
      <c r="D159" s="167"/>
      <c r="E159" s="183"/>
      <c r="F159" s="177"/>
    </row>
    <row r="160" spans="1:6">
      <c r="A160" s="461"/>
      <c r="B160" s="441"/>
      <c r="C160" s="168"/>
      <c r="D160" s="175"/>
      <c r="E160" s="183"/>
      <c r="F160" s="177"/>
    </row>
    <row r="161" spans="1:6">
      <c r="A161" s="462"/>
      <c r="B161" s="441"/>
      <c r="C161" s="168"/>
      <c r="D161" s="175"/>
      <c r="E161" s="183"/>
      <c r="F161" s="177"/>
    </row>
    <row r="162" spans="1:6">
      <c r="A162" s="462"/>
      <c r="B162" s="441"/>
      <c r="C162" s="168"/>
      <c r="D162" s="175"/>
      <c r="E162" s="183"/>
      <c r="F162" s="177"/>
    </row>
    <row r="163" spans="1:6">
      <c r="A163" s="462"/>
      <c r="B163" s="441"/>
      <c r="C163" s="168"/>
      <c r="D163" s="175"/>
      <c r="E163" s="183"/>
      <c r="F163" s="177"/>
    </row>
    <row r="164" spans="1:6">
      <c r="A164" s="462"/>
      <c r="B164" s="441"/>
      <c r="C164" s="168"/>
      <c r="D164" s="175"/>
      <c r="E164" s="183"/>
      <c r="F164" s="177"/>
    </row>
    <row r="165" spans="1:6">
      <c r="A165" s="462"/>
      <c r="B165" s="441"/>
      <c r="C165" s="168"/>
      <c r="D165" s="175"/>
      <c r="E165" s="183"/>
      <c r="F165" s="177"/>
    </row>
    <row r="166" spans="1:6">
      <c r="A166" s="462"/>
      <c r="B166" s="441"/>
      <c r="C166" s="168"/>
      <c r="D166" s="175"/>
      <c r="E166" s="183"/>
      <c r="F166" s="177"/>
    </row>
    <row r="167" spans="1:6">
      <c r="A167" s="460"/>
      <c r="B167" s="440"/>
      <c r="C167" s="167"/>
      <c r="D167" s="175"/>
      <c r="E167" s="176"/>
      <c r="F167" s="177"/>
    </row>
    <row r="168" spans="1:6">
      <c r="A168" s="461"/>
      <c r="B168" s="447"/>
      <c r="C168" s="167"/>
      <c r="D168" s="175"/>
      <c r="E168" s="183"/>
      <c r="F168" s="177"/>
    </row>
    <row r="169" spans="1:6">
      <c r="A169" s="461"/>
      <c r="B169" s="441"/>
      <c r="C169" s="168"/>
      <c r="D169" s="169"/>
      <c r="E169" s="183"/>
      <c r="F169" s="177"/>
    </row>
    <row r="170" spans="1:6">
      <c r="A170" s="461"/>
      <c r="B170" s="440"/>
      <c r="C170" s="167"/>
      <c r="D170" s="175"/>
      <c r="E170" s="176"/>
      <c r="F170" s="177"/>
    </row>
    <row r="171" spans="1:6">
      <c r="A171" s="460"/>
      <c r="B171" s="448"/>
      <c r="C171" s="168"/>
      <c r="D171" s="175"/>
      <c r="E171" s="177"/>
      <c r="F171" s="177"/>
    </row>
    <row r="172" spans="1:6">
      <c r="A172" s="460"/>
      <c r="B172" s="448"/>
      <c r="C172" s="168"/>
      <c r="D172" s="175"/>
      <c r="E172" s="176"/>
      <c r="F172" s="177"/>
    </row>
    <row r="173" spans="1:6">
      <c r="A173" s="460"/>
      <c r="B173" s="448"/>
      <c r="C173" s="168"/>
      <c r="D173" s="175"/>
      <c r="E173" s="177"/>
      <c r="F173" s="177"/>
    </row>
    <row r="174" spans="1:6">
      <c r="A174" s="460"/>
      <c r="B174" s="448"/>
      <c r="C174" s="168"/>
      <c r="D174" s="175"/>
      <c r="E174" s="177"/>
      <c r="F174" s="177"/>
    </row>
    <row r="175" spans="1:6">
      <c r="A175" s="460"/>
      <c r="B175" s="441"/>
      <c r="C175" s="168"/>
      <c r="D175" s="175"/>
      <c r="E175" s="177"/>
      <c r="F175" s="177"/>
    </row>
    <row r="176" spans="1:6">
      <c r="A176" s="460"/>
      <c r="B176" s="441"/>
      <c r="C176" s="168"/>
      <c r="D176" s="175"/>
      <c r="E176" s="177"/>
      <c r="F176" s="177"/>
    </row>
    <row r="177" spans="1:6">
      <c r="A177" s="460"/>
      <c r="B177" s="440"/>
      <c r="C177" s="167"/>
      <c r="D177" s="175"/>
      <c r="E177" s="176"/>
      <c r="F177" s="177"/>
    </row>
    <row r="178" spans="1:6">
      <c r="A178" s="461"/>
      <c r="B178" s="448"/>
      <c r="C178" s="168"/>
      <c r="D178" s="184"/>
      <c r="E178" s="177"/>
      <c r="F178" s="177"/>
    </row>
    <row r="179" spans="1:6">
      <c r="A179" s="461"/>
      <c r="B179" s="448"/>
      <c r="C179" s="168"/>
      <c r="D179" s="184"/>
      <c r="E179" s="177"/>
      <c r="F179" s="177"/>
    </row>
    <row r="180" spans="1:6">
      <c r="A180" s="461"/>
      <c r="B180" s="448"/>
      <c r="C180" s="168"/>
      <c r="D180" s="184"/>
      <c r="E180" s="177"/>
      <c r="F180" s="177"/>
    </row>
    <row r="181" spans="1:6">
      <c r="A181" s="461"/>
      <c r="B181" s="448"/>
      <c r="C181" s="168"/>
      <c r="D181" s="184"/>
      <c r="E181" s="177"/>
      <c r="F181" s="177"/>
    </row>
    <row r="182" spans="1:6">
      <c r="A182" s="463"/>
      <c r="B182" s="440"/>
      <c r="C182" s="167"/>
      <c r="D182" s="175"/>
      <c r="E182" s="176"/>
      <c r="F182" s="177"/>
    </row>
    <row r="183" spans="1:6">
      <c r="A183" s="464"/>
      <c r="B183" s="448"/>
      <c r="C183" s="185"/>
      <c r="D183" s="186"/>
      <c r="E183" s="177"/>
      <c r="F183" s="177"/>
    </row>
    <row r="184" spans="1:6">
      <c r="A184" s="464"/>
      <c r="B184" s="448"/>
      <c r="C184" s="185"/>
      <c r="D184" s="186"/>
      <c r="E184" s="177"/>
      <c r="F184" s="177"/>
    </row>
    <row r="185" spans="1:6">
      <c r="A185" s="464"/>
      <c r="B185" s="448"/>
      <c r="C185" s="185"/>
      <c r="D185" s="186"/>
      <c r="E185" s="177"/>
      <c r="F185" s="177"/>
    </row>
    <row r="186" spans="1:6">
      <c r="A186" s="464"/>
      <c r="B186" s="448"/>
      <c r="C186" s="185"/>
      <c r="D186" s="186"/>
      <c r="E186" s="177"/>
      <c r="F186" s="177"/>
    </row>
    <row r="187" spans="1:6">
      <c r="A187" s="464"/>
      <c r="B187" s="448"/>
      <c r="C187" s="185"/>
      <c r="D187" s="186"/>
      <c r="E187" s="177"/>
      <c r="F187" s="177"/>
    </row>
    <row r="188" spans="1:6">
      <c r="A188" s="462"/>
      <c r="B188" s="1008"/>
      <c r="C188" s="1008"/>
      <c r="D188" s="1008"/>
      <c r="E188" s="177"/>
      <c r="F188" s="177"/>
    </row>
    <row r="189" spans="1:6">
      <c r="A189" s="464"/>
      <c r="B189" s="1009"/>
      <c r="C189" s="1009"/>
      <c r="D189" s="1009"/>
      <c r="E189" s="177"/>
      <c r="F189" s="177"/>
    </row>
    <row r="190" spans="1:6">
      <c r="A190" s="464"/>
      <c r="B190" s="1010"/>
      <c r="C190" s="1010"/>
      <c r="D190" s="1010"/>
      <c r="E190" s="177"/>
      <c r="F190" s="177"/>
    </row>
    <row r="191" spans="1:6">
      <c r="A191" s="457"/>
      <c r="B191" s="251"/>
      <c r="C191" s="160"/>
      <c r="D191" s="160"/>
      <c r="E191" s="156"/>
      <c r="F191" s="156"/>
    </row>
    <row r="192" spans="1:6">
      <c r="A192" s="457"/>
      <c r="B192" s="251"/>
      <c r="C192" s="160"/>
      <c r="D192" s="160"/>
      <c r="E192" s="156"/>
      <c r="F192" s="156"/>
    </row>
    <row r="193" spans="1:6">
      <c r="A193" s="457"/>
      <c r="B193" s="251"/>
      <c r="C193" s="160"/>
      <c r="D193" s="160"/>
      <c r="E193" s="156"/>
      <c r="F193" s="156"/>
    </row>
    <row r="194" spans="1:6">
      <c r="A194" s="457"/>
      <c r="B194" s="251"/>
      <c r="C194" s="160"/>
      <c r="D194" s="160"/>
      <c r="E194" s="156"/>
      <c r="F194" s="156"/>
    </row>
    <row r="195" spans="1:6">
      <c r="A195" s="457"/>
      <c r="B195" s="251"/>
      <c r="C195" s="160"/>
      <c r="D195" s="160"/>
      <c r="E195" s="156"/>
      <c r="F195" s="156"/>
    </row>
    <row r="196" spans="1:6">
      <c r="A196" s="457"/>
      <c r="B196" s="251"/>
      <c r="C196" s="160"/>
      <c r="D196" s="160"/>
      <c r="E196" s="156"/>
      <c r="F196" s="156"/>
    </row>
    <row r="197" spans="1:6">
      <c r="A197" s="457"/>
      <c r="B197" s="251"/>
      <c r="C197" s="160"/>
      <c r="D197" s="160"/>
      <c r="E197" s="156"/>
      <c r="F197" s="156"/>
    </row>
    <row r="198" spans="1:6">
      <c r="A198" s="457"/>
      <c r="B198" s="251"/>
      <c r="C198" s="160"/>
      <c r="D198" s="160"/>
      <c r="E198" s="156"/>
      <c r="F198" s="156"/>
    </row>
  </sheetData>
  <sheetProtection algorithmName="SHA-512" hashValue="qYxrpv7z3a1Q13IqbgG3FGICdG464IBMOJHq92kPs55H/YyPS+OEbNo3vdqb0dAyRoYWPmpTl0DC6FNE648HHw==" saltValue="1BG+gdvbJjy4CT3Rh9PcCw==" spinCount="100000" sheet="1" objects="1" scenarios="1" formatCells="0" formatColumns="0" formatRows="0" selectLockedCells="1" sort="0"/>
  <customSheetViews>
    <customSheetView guid="{93F2FEDA-AB07-4652-9895-BE34975CD6CE}" scale="85" showPageBreaks="1" fitToPage="1" printArea="1" hiddenRows="1" hiddenColumns="1" state="hidden" view="pageBreakPreview" topLeftCell="A16">
      <selection activeCell="E24" sqref="E24"/>
      <rowBreaks count="2" manualBreakCount="2">
        <brk id="28" max="6" man="1"/>
        <brk id="37" max="6" man="1"/>
      </rowBreaks>
      <colBreaks count="1" manualBreakCount="1">
        <brk id="6" max="1048575" man="1"/>
      </colBreaks>
      <pageMargins left="0.3" right="0.3" top="1.2" bottom="0.5" header="0.7" footer="0.3"/>
      <printOptions horizontalCentered="1"/>
      <pageSetup paperSize="9" fitToHeight="0" orientation="landscape" verticalDpi="300" r:id="rId1"/>
      <headerFooter alignWithMargins="0">
        <oddFooter>&amp;R&amp;"Book Antiqua,Bold"&amp;10Schedule-1/ Page &amp;P of &amp;N</oddFooter>
      </headerFooter>
    </customSheetView>
    <customSheetView guid="{D4DE57C7-E521-4428-80BD-545B19793C78}" scale="85" showPageBreaks="1" fitToPage="1" printArea="1" hiddenRows="1" hiddenColumns="1" state="hidden" view="pageBreakPreview" topLeftCell="A16">
      <selection activeCell="E24" sqref="E24"/>
      <rowBreaks count="2" manualBreakCount="2">
        <brk id="28" max="6" man="1"/>
        <brk id="37" max="6" man="1"/>
      </rowBreaks>
      <colBreaks count="1" manualBreakCount="1">
        <brk id="6" max="1048575" man="1"/>
      </colBreaks>
      <pageMargins left="0.3" right="0.3" top="1.2" bottom="0.5" header="0.7" footer="0.3"/>
      <printOptions horizontalCentered="1"/>
      <pageSetup paperSize="9" fitToHeight="0" orientation="landscape" verticalDpi="300" r:id="rId2"/>
      <headerFooter alignWithMargins="0">
        <oddFooter>&amp;R&amp;"Book Antiqua,Bold"&amp;10Schedule-1/ Page &amp;P of &amp;N</oddFooter>
      </headerFooter>
    </customSheetView>
    <customSheetView guid="{427AF4ED-2BDF-478F-9F0A-595838FA0EC8}" scale="85" showPageBreaks="1" fitToPage="1" printArea="1" hiddenRows="1" hiddenColumns="1" state="hidden" view="pageBreakPreview" topLeftCell="A16">
      <selection activeCell="E24" sqref="E24"/>
      <rowBreaks count="2" manualBreakCount="2">
        <brk id="28" max="6" man="1"/>
        <brk id="37" max="6" man="1"/>
      </rowBreaks>
      <colBreaks count="1" manualBreakCount="1">
        <brk id="6" max="1048575" man="1"/>
      </colBreaks>
      <pageMargins left="0.3" right="0.3" top="1.2" bottom="0.5" header="0.7" footer="0.3"/>
      <printOptions horizontalCentered="1"/>
      <pageSetup paperSize="9" fitToHeight="0" orientation="landscape" verticalDpi="300" r:id="rId3"/>
      <headerFooter alignWithMargins="0">
        <oddFooter>&amp;R&amp;"Book Antiqua,Bold"&amp;10Schedule-1/ Page &amp;P of &amp;N</oddFooter>
      </headerFooter>
    </customSheetView>
    <customSheetView guid="{EF8F60CB-82F3-477F-A7D3-94F4C70843DC}" scale="85" showPageBreaks="1" fitToPage="1" printArea="1" hiddenRows="1" hiddenColumns="1" state="hidden" view="pageBreakPreview" topLeftCell="A16">
      <selection activeCell="E24" sqref="E24"/>
      <rowBreaks count="2" manualBreakCount="2">
        <brk id="28" max="6" man="1"/>
        <brk id="37" max="6" man="1"/>
      </rowBreaks>
      <colBreaks count="1" manualBreakCount="1">
        <brk id="6" max="1048575" man="1"/>
      </colBreaks>
      <pageMargins left="0.3" right="0.3" top="1.2" bottom="0.5" header="0.7" footer="0.3"/>
      <printOptions horizontalCentered="1"/>
      <pageSetup paperSize="9" fitToHeight="0" orientation="landscape" verticalDpi="300" r:id="rId4"/>
      <headerFooter alignWithMargins="0">
        <oddFooter>&amp;R&amp;"Book Antiqua,Bold"&amp;10Schedule-1/ Page &amp;P of &amp;N</oddFooter>
      </headerFooter>
    </customSheetView>
    <customSheetView guid="{9658319F-66FC-48F8-AB8A-302F6F77BA10}" scale="85" showPageBreaks="1" fitToPage="1" printArea="1" hiddenRows="1" hiddenColumns="1" state="hidden" view="pageBreakPreview" topLeftCell="A16">
      <selection activeCell="E24" sqref="E24"/>
      <rowBreaks count="2" manualBreakCount="2">
        <brk id="28" max="6" man="1"/>
        <brk id="37" max="6" man="1"/>
      </rowBreaks>
      <colBreaks count="1" manualBreakCount="1">
        <brk id="6" max="1048575" man="1"/>
      </colBreaks>
      <pageMargins left="0.3" right="0.3" top="1.2" bottom="0.5" header="0.7" footer="0.3"/>
      <printOptions horizontalCentered="1"/>
      <pageSetup paperSize="9" fitToHeight="0" orientation="landscape" verticalDpi="300" r:id="rId5"/>
      <headerFooter alignWithMargins="0">
        <oddFooter>&amp;R&amp;"Book Antiqua,Bold"&amp;10Schedule-1/ Page &amp;P of &amp;N</oddFooter>
      </headerFooter>
    </customSheetView>
    <customSheetView guid="{D4A148BB-8D25-43B9-8797-A9D3AE767B49}" scale="85" showPageBreaks="1" fitToPage="1" printArea="1" hiddenRows="1" hiddenColumns="1" state="hidden" view="pageBreakPreview" topLeftCell="A16">
      <selection activeCell="E24" sqref="E24"/>
      <rowBreaks count="2" manualBreakCount="2">
        <brk id="28" max="6" man="1"/>
        <brk id="37" max="6" man="1"/>
      </rowBreaks>
      <colBreaks count="1" manualBreakCount="1">
        <brk id="6" max="1048575" man="1"/>
      </colBreaks>
      <pageMargins left="0.3" right="0.3" top="1.2" bottom="0.5" header="0.7" footer="0.3"/>
      <printOptions horizontalCentered="1"/>
      <pageSetup paperSize="9" fitToHeight="0" orientation="landscape" verticalDpi="300" r:id="rId6"/>
      <headerFooter alignWithMargins="0">
        <oddFooter>&amp;R&amp;"Book Antiqua,Bold"&amp;10Schedule-1/ Page &amp;P of &amp;N</oddFooter>
      </headerFooter>
    </customSheetView>
    <customSheetView guid="{714760DF-5EB1-4543-9C04-C1A23AAE4384}" scale="85" showPageBreaks="1" fitToPage="1" printArea="1" hiddenRows="1" hiddenColumns="1" state="hidden" view="pageBreakPreview" topLeftCell="A16">
      <selection activeCell="E24" sqref="E24"/>
      <rowBreaks count="2" manualBreakCount="2">
        <brk id="28" max="6" man="1"/>
        <brk id="37" max="6" man="1"/>
      </rowBreaks>
      <colBreaks count="1" manualBreakCount="1">
        <brk id="6" max="1048575" man="1"/>
      </colBreaks>
      <pageMargins left="0.3" right="0.3" top="1.2" bottom="0.5" header="0.7" footer="0.3"/>
      <printOptions horizontalCentered="1"/>
      <pageSetup paperSize="9" fitToHeight="0" orientation="landscape" verticalDpi="300" r:id="rId7"/>
      <headerFooter alignWithMargins="0">
        <oddFooter>&amp;R&amp;"Book Antiqua,Bold"&amp;10Schedule-1/ Page &amp;P of &amp;N</oddFooter>
      </headerFooter>
    </customSheetView>
    <customSheetView guid="{BE0CEA4D-1A4E-4C32-BF92-B8DA3D3423E5}" scale="85" showPageBreaks="1" fitToPage="1" printArea="1" hiddenRows="1" hiddenColumns="1" state="hidden" view="pageBreakPreview" topLeftCell="A16">
      <selection activeCell="E24" sqref="E24"/>
      <rowBreaks count="2" manualBreakCount="2">
        <brk id="28" max="6" man="1"/>
        <brk id="37" max="6" man="1"/>
      </rowBreaks>
      <colBreaks count="1" manualBreakCount="1">
        <brk id="6" max="1048575" man="1"/>
      </colBreaks>
      <pageMargins left="0.3" right="0.3" top="1.2" bottom="0.5" header="0.7" footer="0.3"/>
      <printOptions horizontalCentered="1"/>
      <pageSetup paperSize="9" fitToHeight="0" orientation="landscape" verticalDpi="300" r:id="rId8"/>
      <headerFooter alignWithMargins="0">
        <oddFooter>&amp;R&amp;"Book Antiqua,Bold"&amp;10Schedule-1/ Page &amp;P of &amp;N</oddFooter>
      </headerFooter>
    </customSheetView>
    <customSheetView guid="{3DA0B320-DAF7-4F4A-921A-9FCFD188E8C7}" scale="85" showPageBreaks="1" fitToPage="1" printArea="1" hiddenRows="1" hiddenColumns="1" state="hidden" view="pageBreakPreview" topLeftCell="A16">
      <selection activeCell="E24" sqref="E24"/>
      <rowBreaks count="6" manualBreakCount="6">
        <brk id="19" max="5" man="1"/>
        <brk id="28" max="6" man="1"/>
        <brk id="37" max="6" man="1"/>
        <brk id="46" max="5" man="1"/>
        <brk id="57" max="5" man="1"/>
        <brk id="65" max="5" man="1"/>
      </rowBreaks>
      <colBreaks count="1" manualBreakCount="1">
        <brk id="6" max="1048575" man="1"/>
      </colBreaks>
      <pageMargins left="0.3" right="0.3" top="1.2" bottom="0.5" header="0.7" footer="0.3"/>
      <printOptions horizontalCentered="1"/>
      <pageSetup paperSize="9" fitToHeight="0" orientation="landscape" verticalDpi="300" r:id="rId9"/>
      <headerFooter alignWithMargins="0">
        <oddFooter>&amp;R&amp;"Book Antiqua,Bold"&amp;10Schedule-1/ Page &amp;P of &amp;N</oddFooter>
      </headerFooter>
    </customSheetView>
    <customSheetView guid="{8C0E2163-61BB-48DF-AFAF-5E75147ED450}" scale="85" showPageBreaks="1" fitToPage="1" printArea="1" hiddenRows="1" hiddenColumns="1" state="hidden" view="pageBreakPreview" topLeftCell="A16">
      <selection activeCell="E24" sqref="E24"/>
      <rowBreaks count="6" manualBreakCount="6">
        <brk id="19" max="5" man="1"/>
        <brk id="28" max="6" man="1"/>
        <brk id="37" max="6" man="1"/>
        <brk id="46" max="5" man="1"/>
        <brk id="57" max="5" man="1"/>
        <brk id="65" max="5" man="1"/>
      </rowBreaks>
      <colBreaks count="1" manualBreakCount="1">
        <brk id="6" max="1048575" man="1"/>
      </colBreaks>
      <pageMargins left="0.3" right="0.3" top="1.2" bottom="0.5" header="0.7" footer="0.3"/>
      <printOptions horizontalCentered="1"/>
      <pageSetup paperSize="9" fitToHeight="0" orientation="landscape" verticalDpi="300" r:id="rId10"/>
      <headerFooter alignWithMargins="0">
        <oddFooter>&amp;R&amp;"Book Antiqua,Bold"&amp;10Schedule-1/ Page &amp;P of &amp;N</oddFooter>
      </headerFooter>
    </customSheetView>
    <customSheetView guid="{FD7F7BE1-8CB1-460B-98AB-D33E15FD14E6}" scale="85" showPageBreaks="1" fitToPage="1" printArea="1" hiddenRows="1" hiddenColumns="1" state="hidden" view="pageBreakPreview" topLeftCell="A67">
      <selection activeCell="E21" sqref="E21"/>
      <rowBreaks count="9" manualBreakCount="9">
        <brk id="18" max="5" man="1"/>
        <brk id="25" max="5" man="1"/>
        <brk id="28" max="6" man="1"/>
        <brk id="36" max="5" man="1"/>
        <brk id="37" max="6" man="1"/>
        <brk id="44" max="5" man="1"/>
        <brk id="51" max="5" man="1"/>
        <brk id="59" max="5" man="1"/>
        <brk id="92" max="5" man="1"/>
      </rowBreaks>
      <colBreaks count="1" manualBreakCount="1">
        <brk id="6" max="1048575" man="1"/>
      </colBreaks>
      <pageMargins left="0.3" right="0.3" top="1.2" bottom="0.5" header="0.7" footer="0.3"/>
      <printOptions horizontalCentered="1"/>
      <pageSetup paperSize="9" fitToHeight="0" orientation="landscape" verticalDpi="300" r:id="rId11"/>
      <headerFooter alignWithMargins="0">
        <oddFooter>&amp;R&amp;"Book Antiqua,Bold"&amp;10Schedule-1/ Page &amp;P of &amp;N</oddFooter>
      </headerFooter>
    </customSheetView>
    <customSheetView guid="{1F4837C2-36FF-4422-95DC-EAAD1B4FAC2F}" scale="85" showPageBreaks="1" fitToPage="1" printArea="1" hiddenColumns="1" view="pageBreakPreview" topLeftCell="C21">
      <selection activeCell="E21" sqref="E21"/>
      <rowBreaks count="12" manualBreakCount="12">
        <brk id="18" max="5" man="1"/>
        <brk id="25" max="5" man="1"/>
        <brk id="28" max="6" man="1"/>
        <brk id="36" max="5" man="1"/>
        <brk id="37" max="6" man="1"/>
        <brk id="44" max="5" man="1"/>
        <brk id="51" max="5" man="1"/>
        <brk id="59" max="5" man="1"/>
        <brk id="67" max="5" man="1"/>
        <brk id="74" max="5" man="1"/>
        <brk id="82" max="5" man="1"/>
        <brk id="89" max="5" man="1"/>
      </rowBreaks>
      <colBreaks count="1" manualBreakCount="1">
        <brk id="6" max="1048575" man="1"/>
      </colBreaks>
      <pageMargins left="0.3" right="0.3" top="1.2" bottom="0.5" header="0.7" footer="0.3"/>
      <printOptions horizontalCentered="1"/>
      <pageSetup paperSize="9" fitToHeight="0" orientation="landscape" verticalDpi="300" r:id="rId12"/>
      <headerFooter alignWithMargins="0">
        <oddFooter>&amp;R&amp;"Book Antiqua,Bold"&amp;10Schedule-1/ Page &amp;P of &amp;N</oddFooter>
      </headerFooter>
    </customSheetView>
    <customSheetView guid="{E8B8E0BD-9CB3-4C7D-9BC6-088FDFCB0B45}" scale="85" showPageBreaks="1" fitToPage="1" printArea="1" hiddenRows="1" hiddenColumns="1" state="hidden" view="pageBreakPreview" topLeftCell="A16">
      <selection activeCell="E24" sqref="E24"/>
      <rowBreaks count="2" manualBreakCount="2">
        <brk id="28" max="6" man="1"/>
        <brk id="37" max="6" man="1"/>
      </rowBreaks>
      <colBreaks count="1" manualBreakCount="1">
        <brk id="6" max="1048575" man="1"/>
      </colBreaks>
      <pageMargins left="0.3" right="0.3" top="1.2" bottom="0.5" header="0.7" footer="0.3"/>
      <printOptions horizontalCentered="1"/>
      <pageSetup paperSize="9" fitToHeight="0" orientation="landscape" verticalDpi="300" r:id="rId13"/>
      <headerFooter alignWithMargins="0">
        <oddFooter>&amp;R&amp;"Book Antiqua,Bold"&amp;10Schedule-1/ Page &amp;P of &amp;N</oddFooter>
      </headerFooter>
    </customSheetView>
    <customSheetView guid="{CB39F8EE-FAD8-4C4E-B5E9-5EC27AC08528}" scale="85" showPageBreaks="1" fitToPage="1" printArea="1" hiddenRows="1" hiddenColumns="1" state="hidden" view="pageBreakPreview" topLeftCell="A16">
      <selection activeCell="E24" sqref="E24"/>
      <rowBreaks count="2" manualBreakCount="2">
        <brk id="28" max="6" man="1"/>
        <brk id="37" max="6" man="1"/>
      </rowBreaks>
      <colBreaks count="1" manualBreakCount="1">
        <brk id="6" max="1048575" man="1"/>
      </colBreaks>
      <pageMargins left="0.3" right="0.3" top="1.2" bottom="0.5" header="0.7" footer="0.3"/>
      <printOptions horizontalCentered="1"/>
      <pageSetup paperSize="9" fitToHeight="0" orientation="landscape" verticalDpi="300" r:id="rId14"/>
      <headerFooter alignWithMargins="0">
        <oddFooter>&amp;R&amp;"Book Antiqua,Bold"&amp;10Schedule-1/ Page &amp;P of &amp;N</oddFooter>
      </headerFooter>
    </customSheetView>
    <customSheetView guid="{97B2ED79-AE3F-4DF3-959D-96AE4A0B76A0}" scale="85" showPageBreaks="1" fitToPage="1" printArea="1" hiddenRows="1" hiddenColumns="1" state="hidden" view="pageBreakPreview" topLeftCell="A16">
      <selection activeCell="E24" sqref="E24"/>
      <rowBreaks count="2" manualBreakCount="2">
        <brk id="28" max="6" man="1"/>
        <brk id="37" max="6" man="1"/>
      </rowBreaks>
      <colBreaks count="1" manualBreakCount="1">
        <brk id="6" max="1048575" man="1"/>
      </colBreaks>
      <pageMargins left="0.3" right="0.3" top="1.2" bottom="0.5" header="0.7" footer="0.3"/>
      <printOptions horizontalCentered="1"/>
      <pageSetup paperSize="9" fitToHeight="0" orientation="landscape" verticalDpi="300" r:id="rId15"/>
      <headerFooter alignWithMargins="0">
        <oddFooter>&amp;R&amp;"Book Antiqua,Bold"&amp;10Schedule-1/ Page &amp;P of &amp;N</oddFooter>
      </headerFooter>
    </customSheetView>
    <customSheetView guid="{2D068FA3-47E3-4516-81A6-894AA90F7864}" scale="85" showPageBreaks="1" fitToPage="1" printArea="1" hiddenRows="1" hiddenColumns="1" state="hidden" view="pageBreakPreview" topLeftCell="A16">
      <selection activeCell="E24" sqref="E24"/>
      <rowBreaks count="2" manualBreakCount="2">
        <brk id="28" max="6" man="1"/>
        <brk id="37" max="6" man="1"/>
      </rowBreaks>
      <colBreaks count="1" manualBreakCount="1">
        <brk id="6" max="1048575" man="1"/>
      </colBreaks>
      <pageMargins left="0.3" right="0.3" top="1.2" bottom="0.5" header="0.7" footer="0.3"/>
      <printOptions horizontalCentered="1"/>
      <pageSetup paperSize="9" fitToHeight="0" orientation="landscape" verticalDpi="300" r:id="rId16"/>
      <headerFooter alignWithMargins="0">
        <oddFooter>&amp;R&amp;"Book Antiqua,Bold"&amp;10Schedule-1/ Page &amp;P of &amp;N</oddFooter>
      </headerFooter>
    </customSheetView>
    <customSheetView guid="{25F14B1D-FADD-4C44-AA48-5D402D65337D}" scale="85" showPageBreaks="1" fitToPage="1" printArea="1" hiddenRows="1" hiddenColumns="1" state="hidden" view="pageBreakPreview" topLeftCell="A16">
      <selection activeCell="E24" sqref="E24"/>
      <rowBreaks count="2" manualBreakCount="2">
        <brk id="28" max="6" man="1"/>
        <brk id="37" max="6" man="1"/>
      </rowBreaks>
      <colBreaks count="1" manualBreakCount="1">
        <brk id="6" max="1048575" man="1"/>
      </colBreaks>
      <pageMargins left="0.3" right="0.3" top="1.2" bottom="0.5" header="0.7" footer="0.3"/>
      <printOptions horizontalCentered="1"/>
      <pageSetup paperSize="9" fitToHeight="0" orientation="landscape" verticalDpi="300" r:id="rId17"/>
      <headerFooter alignWithMargins="0">
        <oddFooter>&amp;R&amp;"Book Antiqua,Bold"&amp;10Schedule-1/ Page &amp;P of &amp;N</oddFooter>
      </headerFooter>
    </customSheetView>
    <customSheetView guid="{FC366365-2136-48B2-A9F6-DEB708B66B93}" scale="85" showPageBreaks="1" fitToPage="1" printArea="1" hiddenRows="1" hiddenColumns="1" state="hidden" view="pageBreakPreview" topLeftCell="A16">
      <selection activeCell="E24" sqref="E24"/>
      <rowBreaks count="2" manualBreakCount="2">
        <brk id="28" max="6" man="1"/>
        <brk id="37" max="6" man="1"/>
      </rowBreaks>
      <colBreaks count="1" manualBreakCount="1">
        <brk id="6" max="1048575" man="1"/>
      </colBreaks>
      <pageMargins left="0.3" right="0.3" top="1.2" bottom="0.5" header="0.7" footer="0.3"/>
      <printOptions horizontalCentered="1"/>
      <pageSetup paperSize="9" fitToHeight="0" orientation="landscape" verticalDpi="300" r:id="rId18"/>
      <headerFooter alignWithMargins="0">
        <oddFooter>&amp;R&amp;"Book Antiqua,Bold"&amp;10Schedule-1/ Page &amp;P of &amp;N</oddFooter>
      </headerFooter>
    </customSheetView>
    <customSheetView guid="{FCAAE906-744B-4580-8002-466CC408DAC9}" scale="85" showPageBreaks="1" fitToPage="1" printArea="1" hiddenRows="1" hiddenColumns="1" state="hidden" view="pageBreakPreview" topLeftCell="A16">
      <selection activeCell="E24" sqref="E24"/>
      <rowBreaks count="2" manualBreakCount="2">
        <brk id="28" max="6" man="1"/>
        <brk id="37" max="6" man="1"/>
      </rowBreaks>
      <colBreaks count="1" manualBreakCount="1">
        <brk id="6" max="1048575" man="1"/>
      </colBreaks>
      <pageMargins left="0.3" right="0.3" top="1.2" bottom="0.5" header="0.7" footer="0.3"/>
      <printOptions horizontalCentered="1"/>
      <pageSetup paperSize="9" fitToHeight="0" orientation="landscape" verticalDpi="300" r:id="rId19"/>
      <headerFooter alignWithMargins="0">
        <oddFooter>&amp;R&amp;"Book Antiqua,Bold"&amp;10Schedule-1/ Page &amp;P of &amp;N</oddFooter>
      </headerFooter>
    </customSheetView>
  </customSheetViews>
  <mergeCells count="30">
    <mergeCell ref="A13:F13"/>
    <mergeCell ref="A1:B1"/>
    <mergeCell ref="A3:F3"/>
    <mergeCell ref="T3:U3"/>
    <mergeCell ref="A4:F4"/>
    <mergeCell ref="A6:B6"/>
    <mergeCell ref="A7:D7"/>
    <mergeCell ref="T7:U7"/>
    <mergeCell ref="B8:D8"/>
    <mergeCell ref="B9:D9"/>
    <mergeCell ref="B10:D10"/>
    <mergeCell ref="B11:D11"/>
    <mergeCell ref="T11:U11"/>
    <mergeCell ref="B133:D133"/>
    <mergeCell ref="M14:N14"/>
    <mergeCell ref="P14:Q14"/>
    <mergeCell ref="T14:U14"/>
    <mergeCell ref="T92:U92"/>
    <mergeCell ref="A94:F94"/>
    <mergeCell ref="T95:U95"/>
    <mergeCell ref="A126:F126"/>
    <mergeCell ref="A127:F127"/>
    <mergeCell ref="A130:D130"/>
    <mergeCell ref="B131:D131"/>
    <mergeCell ref="B132:D132"/>
    <mergeCell ref="B134:D134"/>
    <mergeCell ref="A136:F136"/>
    <mergeCell ref="B188:D188"/>
    <mergeCell ref="B189:D189"/>
    <mergeCell ref="B190:D190"/>
  </mergeCells>
  <conditionalFormatting sqref="E21:E44 E46 E48 E50 E52 E54 E56 E58 E60 E62 E64 E66:E69 E71 E73 E75 E77 E79 E81 E83 E85 E87 E89 E91:E93">
    <cfRule type="expression" dxfId="23" priority="1" stopIfTrue="1">
      <formula>D21&gt;0</formula>
    </cfRule>
    <cfRule type="cellIs" dxfId="22" priority="2" stopIfTrue="1" operator="equal">
      <formula>"a"</formula>
    </cfRule>
  </conditionalFormatting>
  <conditionalFormatting sqref="N20:N91 Q20:Q91 N95:N103 Q95:Q103 N106:N107 Q106:Q107 N110:N116 Q110:Q116 N119 Q119 N121:N131 Q121:Q131 N133:N137 Q133:Q137">
    <cfRule type="cellIs" dxfId="21" priority="3" stopIfTrue="1" operator="equal">
      <formula>#REF!</formula>
    </cfRule>
  </conditionalFormatting>
  <conditionalFormatting sqref="N108:N109 Q108:Q109 N117:N118 Q117:Q118 E150 E157 E159:E166 E168:E169">
    <cfRule type="cellIs" dxfId="20" priority="4" stopIfTrue="1" operator="equal">
      <formula>"a"</formula>
    </cfRule>
  </conditionalFormatting>
  <dataValidations count="2">
    <dataValidation type="decimal" operator="greaterThan" allowBlank="1" showInputMessage="1" showErrorMessage="1" prompt="PLEASE ENTER NONZERO DECIMAL VALUE" sqref="E67 E42 E28 E24 E22 E30 E34 E36 E40" xr:uid="{00000000-0002-0000-0500-000000000000}">
      <formula1>0</formula1>
    </dataValidation>
    <dataValidation operator="greaterThan" allowBlank="1" showInputMessage="1" showErrorMessage="1" prompt="PLEASE ENTER NONZERO DECIMAL VALUE" sqref="E91 E23 E25 E27 E29 E31 E33 E35 E37 E39 E41 E44 E66 E46 E48 E50 E52 E54 E56 E58 E60 E62 E64 E69 E71 E73 E75 E77 E79 E81 E83 E85 E87 E89 E21" xr:uid="{00000000-0002-0000-0500-000001000000}"/>
  </dataValidations>
  <printOptions horizontalCentered="1"/>
  <pageMargins left="0.3" right="0.3" top="1.2" bottom="0.5" header="0.7" footer="0.3"/>
  <pageSetup paperSize="9" fitToHeight="0" orientation="landscape" verticalDpi="300" r:id="rId20"/>
  <headerFooter alignWithMargins="0">
    <oddFooter>&amp;R&amp;"Book Antiqua,Bold"&amp;10Schedule-1/ Page &amp;P of &amp;N</oddFooter>
  </headerFooter>
  <rowBreaks count="2" manualBreakCount="2">
    <brk id="28" max="6" man="1"/>
    <brk id="37" max="6" man="1"/>
  </rowBreaks>
  <colBreaks count="1" manualBreakCount="1">
    <brk id="6" max="1048575" man="1"/>
  </colBreaks>
  <drawing r:id="rId2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FAF30-6F75-4BB7-A5F9-0A6BDB19C88D}">
  <sheetPr codeName="Sheet5">
    <tabColor indexed="12"/>
    <pageSetUpPr fitToPage="1"/>
  </sheetPr>
  <dimension ref="A1:AX167"/>
  <sheetViews>
    <sheetView view="pageBreakPreview" topLeftCell="A7" zoomScale="55" zoomScaleSheetLayoutView="55" workbookViewId="0">
      <selection activeCell="O23" sqref="O23"/>
    </sheetView>
  </sheetViews>
  <sheetFormatPr defaultColWidth="9" defaultRowHeight="16.5"/>
  <cols>
    <col min="1" max="1" width="11.125" style="431" customWidth="1"/>
    <col min="2" max="2" width="14.125" style="431" customWidth="1"/>
    <col min="3" max="3" width="9.25" style="431" hidden="1" customWidth="1"/>
    <col min="4" max="4" width="11.125" style="431" hidden="1" customWidth="1"/>
    <col min="5" max="5" width="11.375" style="431" hidden="1" customWidth="1"/>
    <col min="6" max="6" width="20.5" style="431" hidden="1" customWidth="1"/>
    <col min="7" max="7" width="13.25" style="431" hidden="1" customWidth="1"/>
    <col min="8" max="8" width="20.875" style="431" customWidth="1"/>
    <col min="9" max="9" width="26.25" style="431" customWidth="1"/>
    <col min="10" max="10" width="19.125" style="431" customWidth="1"/>
    <col min="11" max="11" width="23.625" style="431" customWidth="1"/>
    <col min="12" max="12" width="125.75" style="412" customWidth="1"/>
    <col min="13" max="13" width="7.625" style="431" customWidth="1"/>
    <col min="14" max="14" width="13.125" style="554" customWidth="1"/>
    <col min="15" max="15" width="19.75" style="216" customWidth="1"/>
    <col min="16" max="16" width="25.625" style="216" customWidth="1"/>
    <col min="17" max="17" width="20" style="216" hidden="1" customWidth="1"/>
    <col min="18" max="18" width="19" style="537" hidden="1" customWidth="1"/>
    <col min="19" max="19" width="8.875" style="538" hidden="1" customWidth="1"/>
    <col min="20" max="21" width="12.125" style="538" hidden="1" customWidth="1"/>
    <col min="22" max="22" width="15" style="538" hidden="1" customWidth="1"/>
    <col min="23" max="23" width="9" style="216" customWidth="1"/>
    <col min="24" max="24" width="24.125" style="216" customWidth="1"/>
    <col min="25" max="25" width="11.125" style="216" customWidth="1"/>
    <col min="26" max="26" width="12.75" style="216" customWidth="1"/>
    <col min="27" max="27" width="11.375" style="431" customWidth="1"/>
    <col min="28" max="28" width="10.375" style="216" hidden="1" customWidth="1"/>
    <col min="29" max="29" width="17.75" style="216" hidden="1" customWidth="1"/>
    <col min="30" max="30" width="10.5" style="216" hidden="1" customWidth="1"/>
    <col min="31" max="31" width="12.375" style="216" hidden="1" customWidth="1"/>
    <col min="32" max="33" width="0" style="216" hidden="1" customWidth="1"/>
    <col min="34" max="34" width="10.875" style="216" hidden="1" customWidth="1"/>
    <col min="35" max="35" width="18.75" style="216" hidden="1" customWidth="1"/>
    <col min="36" max="36" width="0" style="216" hidden="1" customWidth="1"/>
    <col min="37" max="38" width="0" style="538" hidden="1" customWidth="1"/>
    <col min="39" max="50" width="9" style="538"/>
    <col min="51" max="16384" width="9" style="216"/>
  </cols>
  <sheetData>
    <row r="1" spans="1:50" ht="43.5" customHeight="1">
      <c r="A1" s="1038" t="str">
        <f>Cover!B3</f>
        <v>Specification No.: NESH/CSM/PRANIT/G1/1500-1316/Pkg-H/NIT</v>
      </c>
      <c r="B1" s="1038"/>
      <c r="C1" s="1038"/>
      <c r="D1" s="1038"/>
      <c r="E1" s="1038"/>
      <c r="F1" s="1038"/>
      <c r="G1" s="1038"/>
      <c r="H1" s="1038"/>
      <c r="I1" s="1038"/>
      <c r="J1" s="1038"/>
      <c r="K1" s="1038"/>
      <c r="L1" s="1038"/>
      <c r="M1" s="532"/>
      <c r="N1" s="535"/>
      <c r="O1" s="536"/>
      <c r="P1" s="622" t="s">
        <v>878</v>
      </c>
      <c r="Q1" s="537"/>
      <c r="AC1" s="539" t="s">
        <v>237</v>
      </c>
      <c r="AD1" s="540" t="e">
        <f>SUMIF(#REF!, "Direct",P20:P41)</f>
        <v>#REF!</v>
      </c>
      <c r="AI1" s="540" t="str">
        <f>'Names of Bidder'!D6</f>
        <v>Sole Bidder</v>
      </c>
      <c r="AJ1" s="216" t="s">
        <v>238</v>
      </c>
    </row>
    <row r="2" spans="1:50" ht="5.45" hidden="1" customHeight="1">
      <c r="M2" s="541"/>
      <c r="N2" s="542"/>
      <c r="Z2" s="431"/>
      <c r="AC2" s="539" t="s">
        <v>239</v>
      </c>
      <c r="AD2" s="543" t="e">
        <f>#REF!-AD1</f>
        <v>#REF!</v>
      </c>
      <c r="AE2" s="544"/>
      <c r="AI2" s="540">
        <f>'Names of Bidder'!AA6</f>
        <v>0</v>
      </c>
    </row>
    <row r="3" spans="1:50" s="548" customFormat="1" ht="64.5" customHeight="1">
      <c r="A3" s="1039" t="str">
        <f>Cover!$B$2</f>
        <v>PACKAGE-G :: Demolition &amp; Re-construction of Residential buildings at Misa substations in NER under O&amp;M Add Cap 2019-24.</v>
      </c>
      <c r="B3" s="1039"/>
      <c r="C3" s="1039"/>
      <c r="D3" s="1039"/>
      <c r="E3" s="1039"/>
      <c r="F3" s="1039"/>
      <c r="G3" s="1039"/>
      <c r="H3" s="1039"/>
      <c r="I3" s="1039"/>
      <c r="J3" s="1039"/>
      <c r="K3" s="1039"/>
      <c r="L3" s="1039"/>
      <c r="M3" s="1039"/>
      <c r="N3" s="1039"/>
      <c r="O3" s="1039"/>
      <c r="P3" s="1039"/>
      <c r="Q3" s="545"/>
      <c r="R3" s="546"/>
      <c r="S3" s="547"/>
      <c r="T3" s="547"/>
      <c r="U3" s="547"/>
      <c r="V3" s="547"/>
      <c r="X3" s="549"/>
      <c r="Y3" s="550"/>
      <c r="Z3" s="550"/>
      <c r="AA3" s="550"/>
      <c r="AC3" s="549"/>
      <c r="AF3" s="1040"/>
      <c r="AG3" s="1040"/>
      <c r="AK3" s="547"/>
      <c r="AL3" s="547"/>
      <c r="AM3" s="547"/>
      <c r="AN3" s="547"/>
      <c r="AO3" s="547"/>
      <c r="AP3" s="547"/>
      <c r="AQ3" s="547"/>
      <c r="AR3" s="547"/>
      <c r="AS3" s="547"/>
      <c r="AT3" s="547"/>
      <c r="AU3" s="547"/>
      <c r="AV3" s="547"/>
      <c r="AW3" s="547"/>
      <c r="AX3" s="547"/>
    </row>
    <row r="4" spans="1:50" ht="36" customHeight="1">
      <c r="A4" s="1041" t="s">
        <v>879</v>
      </c>
      <c r="B4" s="1041"/>
      <c r="C4" s="1041"/>
      <c r="D4" s="1041"/>
      <c r="E4" s="1041"/>
      <c r="F4" s="1041"/>
      <c r="G4" s="1041"/>
      <c r="H4" s="1041"/>
      <c r="I4" s="1041"/>
      <c r="J4" s="1041"/>
      <c r="K4" s="1041"/>
      <c r="L4" s="1041"/>
      <c r="M4" s="1041"/>
      <c r="N4" s="1041"/>
      <c r="O4" s="1041"/>
      <c r="P4" s="1041"/>
      <c r="Q4" s="551"/>
      <c r="X4" s="541"/>
      <c r="Y4" s="552"/>
      <c r="Z4" s="552"/>
      <c r="AA4" s="552"/>
      <c r="AC4" s="541"/>
      <c r="AD4" s="553"/>
      <c r="AE4" s="544"/>
    </row>
    <row r="5" spans="1:50">
      <c r="X5" s="541"/>
      <c r="Y5" s="552"/>
      <c r="Z5" s="552"/>
      <c r="AA5" s="552"/>
      <c r="AC5" s="541"/>
    </row>
    <row r="6" spans="1:50">
      <c r="A6" s="1021" t="str">
        <f>"Bidder’s Name and Address (" &amp; MID('Names of Bidder'!B9,9, 20) &amp; ") :"</f>
        <v>Bidder’s Name and Address (Sole Bidder) :</v>
      </c>
      <c r="B6" s="1021"/>
      <c r="C6" s="1021"/>
      <c r="D6" s="1021"/>
      <c r="E6" s="1021"/>
      <c r="F6" s="1021"/>
      <c r="G6" s="1021"/>
      <c r="H6" s="1021"/>
      <c r="I6" s="1021"/>
      <c r="J6" s="1021"/>
      <c r="K6" s="1021"/>
      <c r="L6" s="1021"/>
      <c r="M6" s="555"/>
      <c r="N6" s="556"/>
      <c r="O6" s="216" t="s">
        <v>341</v>
      </c>
      <c r="X6" s="541"/>
      <c r="Y6" s="552"/>
      <c r="Z6" s="552"/>
      <c r="AA6" s="552"/>
      <c r="AC6" s="541"/>
      <c r="AD6" s="553"/>
    </row>
    <row r="7" spans="1:50">
      <c r="A7" s="1042" t="str">
        <f>IF('Names of Bidder'!D9="", "", IF('Names of Bidder'!D6= "JV (Joint Venture)", "JV of " &amp; AI8, ""))</f>
        <v/>
      </c>
      <c r="B7" s="1042"/>
      <c r="C7" s="1042"/>
      <c r="D7" s="1042"/>
      <c r="E7" s="1042"/>
      <c r="F7" s="1042"/>
      <c r="G7" s="1042"/>
      <c r="H7" s="1042"/>
      <c r="I7" s="1042"/>
      <c r="J7" s="1042"/>
      <c r="K7" s="1042"/>
      <c r="L7" s="1042"/>
      <c r="M7" s="1042"/>
      <c r="N7" s="1042"/>
      <c r="O7" s="51" t="s">
        <v>745</v>
      </c>
      <c r="X7" s="559"/>
      <c r="Y7" s="560"/>
      <c r="Z7" s="560"/>
      <c r="AA7" s="560"/>
      <c r="AF7" s="1031"/>
      <c r="AG7" s="1031"/>
    </row>
    <row r="8" spans="1:50">
      <c r="A8" s="450" t="s">
        <v>389</v>
      </c>
      <c r="B8" s="450"/>
      <c r="C8" s="450"/>
      <c r="D8" s="450"/>
      <c r="E8" s="450"/>
      <c r="F8" s="1043" t="str">
        <f>IF('Names of Bidder'!D9=0, "", 'Names of Bidder'!D9)</f>
        <v/>
      </c>
      <c r="G8" s="1043"/>
      <c r="H8" s="1043"/>
      <c r="I8" s="450"/>
      <c r="J8" s="450"/>
      <c r="K8" s="450"/>
      <c r="O8" s="51" t="s">
        <v>343</v>
      </c>
      <c r="X8" s="541"/>
      <c r="Y8" s="554"/>
      <c r="Z8" s="554"/>
      <c r="AA8" s="554"/>
      <c r="AI8" s="540" t="str">
        <f>IF('Names of Bidder'!D7=1,'Names of Bidder'!D9&amp;" &amp; "&amp;'Names of Bidder'!D14,IF('Names of Bidder'!D7="2 or More",'Names of Bidder'!D9&amp;" , "&amp;'Names of Bidder'!D14&amp;" &amp; "&amp;'Names of Bidder'!D19,""))</f>
        <v xml:space="preserve"> ,  &amp; </v>
      </c>
    </row>
    <row r="9" spans="1:50">
      <c r="A9" s="450" t="s">
        <v>352</v>
      </c>
      <c r="B9" s="450"/>
      <c r="C9" s="450"/>
      <c r="D9" s="450"/>
      <c r="E9" s="450"/>
      <c r="F9" s="1043" t="str">
        <f>IF('Names of Bidder'!D10=0, "", 'Names of Bidder'!D10)</f>
        <v/>
      </c>
      <c r="G9" s="1043"/>
      <c r="H9" s="1043"/>
      <c r="I9" s="450"/>
      <c r="J9" s="450"/>
      <c r="K9" s="450"/>
      <c r="O9" s="51" t="s">
        <v>746</v>
      </c>
      <c r="X9" s="541"/>
      <c r="Y9" s="554"/>
      <c r="Z9" s="554"/>
      <c r="AA9" s="554"/>
    </row>
    <row r="10" spans="1:50">
      <c r="A10" s="451"/>
      <c r="B10" s="451"/>
      <c r="C10" s="451"/>
      <c r="D10" s="451"/>
      <c r="E10" s="451"/>
      <c r="F10" s="1043" t="str">
        <f>IF('Names of Bidder'!D11=0, "", 'Names of Bidder'!D11)</f>
        <v/>
      </c>
      <c r="G10" s="1043"/>
      <c r="H10" s="1043"/>
      <c r="I10" s="451"/>
      <c r="J10" s="451"/>
      <c r="K10" s="451"/>
      <c r="O10" s="51" t="s">
        <v>747</v>
      </c>
      <c r="X10" s="559"/>
      <c r="Y10" s="561"/>
      <c r="Z10" s="552"/>
      <c r="AA10" s="562"/>
    </row>
    <row r="11" spans="1:50">
      <c r="A11" s="451"/>
      <c r="B11" s="451"/>
      <c r="C11" s="451"/>
      <c r="D11" s="451"/>
      <c r="E11" s="451"/>
      <c r="F11" s="1043" t="str">
        <f>IF('Names of Bidder'!D12=0, "", 'Names of Bidder'!D12)</f>
        <v/>
      </c>
      <c r="G11" s="1043"/>
      <c r="H11" s="1043"/>
      <c r="I11" s="451"/>
      <c r="J11" s="451"/>
      <c r="K11" s="451"/>
      <c r="O11" s="51" t="s">
        <v>748</v>
      </c>
      <c r="AF11" s="1031"/>
      <c r="AG11" s="1031"/>
    </row>
    <row r="12" spans="1:50" hidden="1">
      <c r="A12" s="451"/>
      <c r="B12" s="451"/>
      <c r="C12" s="451"/>
      <c r="D12" s="451"/>
      <c r="E12" s="451"/>
      <c r="F12" s="451"/>
      <c r="G12" s="451"/>
      <c r="H12" s="451"/>
      <c r="I12" s="451"/>
      <c r="J12" s="451"/>
      <c r="K12" s="451"/>
      <c r="L12" s="428"/>
      <c r="M12" s="558"/>
      <c r="N12" s="563"/>
      <c r="O12" s="555"/>
      <c r="AH12" s="564"/>
    </row>
    <row r="13" spans="1:50" ht="23.25">
      <c r="A13" s="1037" t="s">
        <v>446</v>
      </c>
      <c r="B13" s="1037"/>
      <c r="C13" s="1037"/>
      <c r="D13" s="1037"/>
      <c r="E13" s="1037"/>
      <c r="F13" s="1037"/>
      <c r="G13" s="1037"/>
      <c r="H13" s="1037"/>
      <c r="I13" s="1037"/>
      <c r="J13" s="1037"/>
      <c r="K13" s="1037"/>
      <c r="L13" s="1037"/>
      <c r="M13" s="1037"/>
      <c r="N13" s="1037"/>
      <c r="O13" s="1037"/>
      <c r="P13" s="1037"/>
      <c r="Q13" s="557"/>
      <c r="R13" s="565"/>
      <c r="S13" s="566"/>
      <c r="T13" s="566"/>
      <c r="U13" s="566"/>
      <c r="V13" s="566"/>
      <c r="Z13" s="431"/>
      <c r="AD13" s="216" t="s">
        <v>360</v>
      </c>
      <c r="AH13" s="564"/>
    </row>
    <row r="14" spans="1:50" hidden="1">
      <c r="L14" s="509"/>
      <c r="P14" s="537"/>
      <c r="Q14" s="537"/>
      <c r="Y14" s="1029"/>
      <c r="Z14" s="1029"/>
      <c r="AB14" s="1030"/>
      <c r="AC14" s="1030"/>
      <c r="AD14" s="216" t="s">
        <v>59</v>
      </c>
      <c r="AF14" s="1031"/>
      <c r="AG14" s="1031"/>
    </row>
    <row r="15" spans="1:50" hidden="1">
      <c r="L15" s="509"/>
      <c r="T15" s="216" t="e">
        <f>Discount!N15</f>
        <v>#REF!</v>
      </c>
      <c r="U15" s="216"/>
      <c r="Y15" s="509"/>
      <c r="Z15" s="509"/>
      <c r="AB15" s="509"/>
      <c r="AC15" s="509"/>
    </row>
    <row r="16" spans="1:50">
      <c r="B16" s="452"/>
      <c r="C16" s="452"/>
      <c r="D16" s="452"/>
      <c r="E16" s="452"/>
      <c r="F16" s="452"/>
      <c r="G16" s="452"/>
      <c r="H16" s="452"/>
      <c r="L16" s="434"/>
      <c r="N16" s="1032" t="s">
        <v>257</v>
      </c>
      <c r="O16" s="1032"/>
      <c r="P16" s="1032"/>
      <c r="T16" s="216"/>
      <c r="U16" s="216"/>
      <c r="Y16" s="220"/>
      <c r="Z16" s="220"/>
      <c r="AB16" s="220"/>
      <c r="AC16" s="220"/>
    </row>
    <row r="17" spans="1:50" s="645" customFormat="1" ht="145.5" customHeight="1">
      <c r="A17" s="639" t="s">
        <v>320</v>
      </c>
      <c r="B17" s="639" t="s">
        <v>870</v>
      </c>
      <c r="C17" s="639" t="s">
        <v>411</v>
      </c>
      <c r="D17" s="639" t="s">
        <v>412</v>
      </c>
      <c r="E17" s="639" t="s">
        <v>413</v>
      </c>
      <c r="F17" s="639" t="s">
        <v>414</v>
      </c>
      <c r="G17" s="639"/>
      <c r="H17" s="639" t="s">
        <v>417</v>
      </c>
      <c r="I17" s="875" t="s">
        <v>420</v>
      </c>
      <c r="J17" s="639" t="s">
        <v>416</v>
      </c>
      <c r="K17" s="639" t="s">
        <v>421</v>
      </c>
      <c r="L17" s="639" t="s">
        <v>415</v>
      </c>
      <c r="M17" s="640" t="s">
        <v>313</v>
      </c>
      <c r="N17" s="641" t="s">
        <v>418</v>
      </c>
      <c r="O17" s="639" t="s">
        <v>396</v>
      </c>
      <c r="P17" s="639" t="s">
        <v>397</v>
      </c>
      <c r="Q17" s="642"/>
      <c r="R17" s="643"/>
      <c r="S17" s="644"/>
      <c r="V17" s="644"/>
      <c r="Y17" s="643"/>
      <c r="Z17" s="643"/>
      <c r="AB17" s="643"/>
      <c r="AC17" s="643"/>
      <c r="AK17" s="644"/>
      <c r="AL17" s="644"/>
      <c r="AM17" s="644"/>
      <c r="AN17" s="644"/>
      <c r="AO17" s="644"/>
      <c r="AP17" s="644"/>
      <c r="AQ17" s="644"/>
      <c r="AR17" s="644"/>
      <c r="AS17" s="644"/>
      <c r="AT17" s="644"/>
      <c r="AU17" s="644"/>
      <c r="AV17" s="644"/>
      <c r="AW17" s="644"/>
      <c r="AX17" s="644"/>
    </row>
    <row r="18" spans="1:50" s="626" customFormat="1" ht="18.75" hidden="1">
      <c r="A18" s="876">
        <v>1</v>
      </c>
      <c r="B18" s="877">
        <v>2</v>
      </c>
      <c r="C18" s="876">
        <v>3</v>
      </c>
      <c r="D18" s="876">
        <v>4</v>
      </c>
      <c r="E18" s="876">
        <v>5</v>
      </c>
      <c r="F18" s="876">
        <v>6</v>
      </c>
      <c r="G18" s="876">
        <v>7</v>
      </c>
      <c r="H18" s="878">
        <v>8</v>
      </c>
      <c r="I18" s="878">
        <v>9</v>
      </c>
      <c r="J18" s="878">
        <v>10</v>
      </c>
      <c r="K18" s="878">
        <v>11</v>
      </c>
      <c r="L18" s="876">
        <v>12</v>
      </c>
      <c r="M18" s="876">
        <v>13</v>
      </c>
      <c r="N18" s="876">
        <v>14</v>
      </c>
      <c r="O18" s="876">
        <v>15</v>
      </c>
      <c r="P18" s="876" t="s">
        <v>419</v>
      </c>
      <c r="Q18" s="696"/>
      <c r="R18" s="624"/>
      <c r="S18" s="625"/>
      <c r="V18" s="625"/>
      <c r="Y18" s="627"/>
      <c r="Z18" s="627"/>
      <c r="AA18" s="628"/>
      <c r="AB18" s="627"/>
      <c r="AC18" s="627"/>
      <c r="AK18" s="625"/>
      <c r="AL18" s="625"/>
      <c r="AM18" s="625"/>
      <c r="AN18" s="625"/>
      <c r="AO18" s="625"/>
      <c r="AP18" s="625"/>
      <c r="AQ18" s="625"/>
      <c r="AR18" s="625"/>
      <c r="AS18" s="625"/>
      <c r="AT18" s="625"/>
      <c r="AU18" s="625"/>
      <c r="AV18" s="625"/>
      <c r="AW18" s="625"/>
      <c r="AX18" s="625"/>
    </row>
    <row r="19" spans="1:50" s="880" customFormat="1" ht="45" customHeight="1">
      <c r="A19" s="879" t="s">
        <v>750</v>
      </c>
    </row>
    <row r="20" spans="1:50" s="615" customFormat="1" ht="51.75" customHeight="1">
      <c r="A20" s="847">
        <v>1</v>
      </c>
      <c r="B20" s="847" t="s">
        <v>865</v>
      </c>
      <c r="C20" s="621"/>
      <c r="D20" s="621"/>
      <c r="E20" s="621"/>
      <c r="F20" s="881"/>
      <c r="G20" s="621"/>
      <c r="H20" s="882">
        <v>995454</v>
      </c>
      <c r="I20" s="902" t="s">
        <v>749</v>
      </c>
      <c r="J20" s="883">
        <v>0.18</v>
      </c>
      <c r="K20" s="902" t="s">
        <v>749</v>
      </c>
      <c r="L20" s="926" t="s">
        <v>608</v>
      </c>
      <c r="M20" s="851" t="s">
        <v>636</v>
      </c>
      <c r="N20" s="620">
        <v>200</v>
      </c>
      <c r="O20" s="619"/>
      <c r="P20" s="632" t="str">
        <f>IF(O20=0, "Included",IF(ISERROR(N20*O20), O20, N20*O20))</f>
        <v>Included</v>
      </c>
      <c r="Q20" s="620"/>
      <c r="R20" s="884"/>
      <c r="S20" s="621"/>
      <c r="T20" s="621"/>
      <c r="U20" s="621"/>
      <c r="V20" s="885"/>
      <c r="X20" s="608"/>
    </row>
    <row r="21" spans="1:50" s="615" customFormat="1" ht="51.75" customHeight="1">
      <c r="A21" s="886">
        <v>2</v>
      </c>
      <c r="B21" s="847" t="s">
        <v>865</v>
      </c>
      <c r="C21" s="621"/>
      <c r="D21" s="621"/>
      <c r="E21" s="621"/>
      <c r="F21" s="881"/>
      <c r="G21" s="621"/>
      <c r="H21" s="882">
        <v>995462</v>
      </c>
      <c r="I21" s="902" t="s">
        <v>749</v>
      </c>
      <c r="J21" s="883">
        <v>0.18</v>
      </c>
      <c r="K21" s="902" t="s">
        <v>749</v>
      </c>
      <c r="L21" s="926" t="s">
        <v>609</v>
      </c>
      <c r="M21" s="851" t="s">
        <v>639</v>
      </c>
      <c r="N21" s="620">
        <v>36</v>
      </c>
      <c r="O21" s="619"/>
      <c r="P21" s="632" t="str">
        <f t="shared" ref="P21:P41" si="0">IF(O21=0, "Included",IF(ISERROR(N21*O21), O21, N21*O21))</f>
        <v>Included</v>
      </c>
      <c r="Q21" s="620"/>
      <c r="R21" s="884"/>
      <c r="S21" s="621"/>
      <c r="T21" s="621"/>
      <c r="U21" s="621"/>
      <c r="V21" s="885"/>
      <c r="X21" s="608"/>
    </row>
    <row r="22" spans="1:50" s="615" customFormat="1" ht="51.75" customHeight="1">
      <c r="A22" s="847">
        <v>3</v>
      </c>
      <c r="B22" s="847" t="s">
        <v>865</v>
      </c>
      <c r="C22" s="621"/>
      <c r="D22" s="621"/>
      <c r="E22" s="621"/>
      <c r="F22" s="881"/>
      <c r="G22" s="621"/>
      <c r="H22" s="882">
        <v>995421</v>
      </c>
      <c r="I22" s="902" t="s">
        <v>749</v>
      </c>
      <c r="J22" s="883">
        <v>0.18</v>
      </c>
      <c r="K22" s="902" t="s">
        <v>749</v>
      </c>
      <c r="L22" s="926" t="s">
        <v>610</v>
      </c>
      <c r="M22" s="851" t="s">
        <v>639</v>
      </c>
      <c r="N22" s="620">
        <v>28</v>
      </c>
      <c r="O22" s="619"/>
      <c r="P22" s="632" t="str">
        <f t="shared" si="0"/>
        <v>Included</v>
      </c>
      <c r="Q22" s="620"/>
      <c r="R22" s="884"/>
      <c r="S22" s="621"/>
      <c r="T22" s="621"/>
      <c r="U22" s="621"/>
      <c r="V22" s="885"/>
      <c r="X22" s="608"/>
    </row>
    <row r="23" spans="1:50" s="615" customFormat="1" ht="51.75" customHeight="1">
      <c r="A23" s="886">
        <v>4</v>
      </c>
      <c r="B23" s="847" t="s">
        <v>865</v>
      </c>
      <c r="C23" s="621"/>
      <c r="D23" s="621"/>
      <c r="E23" s="621"/>
      <c r="F23" s="881"/>
      <c r="G23" s="621"/>
      <c r="H23" s="882">
        <v>995411</v>
      </c>
      <c r="I23" s="902" t="s">
        <v>749</v>
      </c>
      <c r="J23" s="883">
        <v>0.18</v>
      </c>
      <c r="K23" s="902" t="s">
        <v>749</v>
      </c>
      <c r="L23" s="926" t="s">
        <v>611</v>
      </c>
      <c r="M23" s="851" t="s">
        <v>639</v>
      </c>
      <c r="N23" s="620">
        <v>30</v>
      </c>
      <c r="O23" s="619"/>
      <c r="P23" s="632" t="str">
        <f t="shared" si="0"/>
        <v>Included</v>
      </c>
      <c r="Q23" s="620"/>
      <c r="R23" s="884"/>
      <c r="S23" s="621"/>
      <c r="T23" s="621"/>
      <c r="U23" s="621"/>
      <c r="V23" s="885"/>
      <c r="X23" s="608"/>
    </row>
    <row r="24" spans="1:50" s="615" customFormat="1" ht="51.75" customHeight="1">
      <c r="A24" s="847">
        <v>5</v>
      </c>
      <c r="B24" s="847" t="s">
        <v>865</v>
      </c>
      <c r="C24" s="621"/>
      <c r="D24" s="621"/>
      <c r="E24" s="621"/>
      <c r="F24" s="881"/>
      <c r="G24" s="621"/>
      <c r="H24" s="887">
        <v>995411</v>
      </c>
      <c r="I24" s="902" t="s">
        <v>749</v>
      </c>
      <c r="J24" s="883">
        <v>0.18</v>
      </c>
      <c r="K24" s="902" t="s">
        <v>749</v>
      </c>
      <c r="L24" s="926" t="s">
        <v>612</v>
      </c>
      <c r="M24" s="851" t="s">
        <v>643</v>
      </c>
      <c r="N24" s="620">
        <v>37.5</v>
      </c>
      <c r="O24" s="619"/>
      <c r="P24" s="632" t="str">
        <f t="shared" si="0"/>
        <v>Included</v>
      </c>
      <c r="Q24" s="620"/>
      <c r="R24" s="884"/>
      <c r="S24" s="621"/>
      <c r="T24" s="621"/>
      <c r="U24" s="621"/>
      <c r="V24" s="885"/>
      <c r="X24" s="608"/>
    </row>
    <row r="25" spans="1:50" s="615" customFormat="1" ht="51.75" customHeight="1">
      <c r="A25" s="886">
        <v>6</v>
      </c>
      <c r="B25" s="847" t="s">
        <v>865</v>
      </c>
      <c r="C25" s="621"/>
      <c r="D25" s="621"/>
      <c r="E25" s="621"/>
      <c r="F25" s="881"/>
      <c r="G25" s="621"/>
      <c r="H25" s="882">
        <v>995476</v>
      </c>
      <c r="I25" s="902" t="s">
        <v>749</v>
      </c>
      <c r="J25" s="883">
        <v>0.18</v>
      </c>
      <c r="K25" s="902" t="s">
        <v>749</v>
      </c>
      <c r="L25" s="926" t="s">
        <v>613</v>
      </c>
      <c r="M25" s="851" t="s">
        <v>639</v>
      </c>
      <c r="N25" s="620">
        <v>54</v>
      </c>
      <c r="O25" s="619"/>
      <c r="P25" s="632" t="str">
        <f t="shared" si="0"/>
        <v>Included</v>
      </c>
      <c r="Q25" s="620"/>
      <c r="R25" s="884"/>
      <c r="S25" s="621"/>
      <c r="T25" s="621"/>
      <c r="U25" s="621"/>
      <c r="V25" s="885"/>
      <c r="X25" s="608"/>
    </row>
    <row r="26" spans="1:50" s="615" customFormat="1" ht="51.75" customHeight="1">
      <c r="A26" s="847">
        <v>7</v>
      </c>
      <c r="B26" s="847" t="s">
        <v>865</v>
      </c>
      <c r="C26" s="621"/>
      <c r="D26" s="621"/>
      <c r="E26" s="621"/>
      <c r="F26" s="881"/>
      <c r="G26" s="621"/>
      <c r="H26" s="882">
        <v>995411</v>
      </c>
      <c r="I26" s="902" t="s">
        <v>749</v>
      </c>
      <c r="J26" s="883">
        <v>0.18</v>
      </c>
      <c r="K26" s="902" t="s">
        <v>749</v>
      </c>
      <c r="L26" s="926" t="s">
        <v>614</v>
      </c>
      <c r="M26" s="851" t="s">
        <v>638</v>
      </c>
      <c r="N26" s="620">
        <v>54</v>
      </c>
      <c r="O26" s="619"/>
      <c r="P26" s="632" t="str">
        <f t="shared" si="0"/>
        <v>Included</v>
      </c>
      <c r="Q26" s="620"/>
      <c r="R26" s="884"/>
      <c r="S26" s="621"/>
      <c r="T26" s="621"/>
      <c r="U26" s="621"/>
      <c r="V26" s="885"/>
      <c r="X26" s="608"/>
    </row>
    <row r="27" spans="1:50" s="615" customFormat="1" ht="51.75" customHeight="1">
      <c r="A27" s="886">
        <v>8</v>
      </c>
      <c r="B27" s="847" t="s">
        <v>865</v>
      </c>
      <c r="C27" s="621"/>
      <c r="D27" s="621"/>
      <c r="E27" s="621"/>
      <c r="F27" s="881"/>
      <c r="G27" s="621"/>
      <c r="H27" s="882">
        <v>995411</v>
      </c>
      <c r="I27" s="902" t="s">
        <v>749</v>
      </c>
      <c r="J27" s="883">
        <v>0.18</v>
      </c>
      <c r="K27" s="902" t="s">
        <v>749</v>
      </c>
      <c r="L27" s="926" t="s">
        <v>615</v>
      </c>
      <c r="M27" s="851" t="s">
        <v>638</v>
      </c>
      <c r="N27" s="620">
        <v>54</v>
      </c>
      <c r="O27" s="619"/>
      <c r="P27" s="632" t="str">
        <f t="shared" si="0"/>
        <v>Included</v>
      </c>
      <c r="Q27" s="620"/>
      <c r="R27" s="884"/>
      <c r="S27" s="621"/>
      <c r="T27" s="621"/>
      <c r="U27" s="621"/>
      <c r="V27" s="885"/>
      <c r="X27" s="608"/>
    </row>
    <row r="28" spans="1:50" s="615" customFormat="1" ht="51.75" customHeight="1">
      <c r="A28" s="847">
        <v>9</v>
      </c>
      <c r="B28" s="847" t="s">
        <v>865</v>
      </c>
      <c r="C28" s="621"/>
      <c r="D28" s="621"/>
      <c r="E28" s="621"/>
      <c r="F28" s="881"/>
      <c r="G28" s="621"/>
      <c r="H28" s="887">
        <v>995424</v>
      </c>
      <c r="I28" s="902" t="s">
        <v>749</v>
      </c>
      <c r="J28" s="883">
        <v>0.18</v>
      </c>
      <c r="K28" s="902" t="s">
        <v>749</v>
      </c>
      <c r="L28" s="926" t="s">
        <v>616</v>
      </c>
      <c r="M28" s="851" t="s">
        <v>636</v>
      </c>
      <c r="N28" s="620">
        <v>500</v>
      </c>
      <c r="O28" s="619"/>
      <c r="P28" s="632" t="str">
        <f t="shared" si="0"/>
        <v>Included</v>
      </c>
      <c r="Q28" s="620"/>
      <c r="R28" s="884"/>
      <c r="S28" s="621"/>
      <c r="T28" s="621"/>
      <c r="U28" s="621"/>
      <c r="V28" s="885"/>
      <c r="X28" s="608"/>
    </row>
    <row r="29" spans="1:50" s="615" customFormat="1" ht="51.75" customHeight="1">
      <c r="A29" s="886">
        <v>10</v>
      </c>
      <c r="B29" s="847" t="s">
        <v>865</v>
      </c>
      <c r="C29" s="621"/>
      <c r="D29" s="621"/>
      <c r="E29" s="621"/>
      <c r="F29" s="881"/>
      <c r="G29" s="621"/>
      <c r="H29" s="508">
        <v>995461</v>
      </c>
      <c r="I29" s="902" t="s">
        <v>749</v>
      </c>
      <c r="J29" s="883">
        <v>0.18</v>
      </c>
      <c r="K29" s="902" t="s">
        <v>749</v>
      </c>
      <c r="L29" s="926" t="s">
        <v>617</v>
      </c>
      <c r="M29" s="851" t="s">
        <v>639</v>
      </c>
      <c r="N29" s="620">
        <v>16</v>
      </c>
      <c r="O29" s="619"/>
      <c r="P29" s="632" t="str">
        <f t="shared" si="0"/>
        <v>Included</v>
      </c>
      <c r="Q29" s="620"/>
      <c r="R29" s="884"/>
      <c r="S29" s="621"/>
      <c r="T29" s="621"/>
      <c r="U29" s="621"/>
      <c r="V29" s="885"/>
      <c r="X29" s="608"/>
    </row>
    <row r="30" spans="1:50" s="615" customFormat="1" ht="51.75" customHeight="1">
      <c r="A30" s="847">
        <v>11</v>
      </c>
      <c r="B30" s="847" t="s">
        <v>865</v>
      </c>
      <c r="C30" s="621"/>
      <c r="D30" s="621"/>
      <c r="E30" s="621"/>
      <c r="F30" s="881"/>
      <c r="G30" s="621"/>
      <c r="H30" s="508">
        <v>995411</v>
      </c>
      <c r="I30" s="902" t="s">
        <v>749</v>
      </c>
      <c r="J30" s="883">
        <v>0.18</v>
      </c>
      <c r="K30" s="902" t="s">
        <v>749</v>
      </c>
      <c r="L30" s="926" t="s">
        <v>618</v>
      </c>
      <c r="M30" s="851" t="s">
        <v>645</v>
      </c>
      <c r="N30" s="620">
        <v>64</v>
      </c>
      <c r="O30" s="619"/>
      <c r="P30" s="632" t="str">
        <f t="shared" si="0"/>
        <v>Included</v>
      </c>
      <c r="Q30" s="620"/>
      <c r="R30" s="884"/>
      <c r="S30" s="621"/>
      <c r="T30" s="621"/>
      <c r="U30" s="621"/>
      <c r="V30" s="885"/>
      <c r="X30" s="608"/>
    </row>
    <row r="31" spans="1:50" s="615" customFormat="1" ht="51.75" customHeight="1">
      <c r="A31" s="886">
        <v>12</v>
      </c>
      <c r="B31" s="847" t="s">
        <v>865</v>
      </c>
      <c r="C31" s="621"/>
      <c r="D31" s="621"/>
      <c r="E31" s="621"/>
      <c r="F31" s="881"/>
      <c r="G31" s="621"/>
      <c r="H31" s="887">
        <v>995411</v>
      </c>
      <c r="I31" s="902" t="s">
        <v>749</v>
      </c>
      <c r="J31" s="883">
        <v>0.18</v>
      </c>
      <c r="K31" s="902" t="s">
        <v>749</v>
      </c>
      <c r="L31" s="926" t="s">
        <v>619</v>
      </c>
      <c r="M31" s="851" t="s">
        <v>639</v>
      </c>
      <c r="N31" s="620">
        <v>54</v>
      </c>
      <c r="O31" s="619"/>
      <c r="P31" s="632" t="str">
        <f t="shared" si="0"/>
        <v>Included</v>
      </c>
      <c r="Q31" s="620"/>
      <c r="R31" s="884"/>
      <c r="S31" s="621"/>
      <c r="T31" s="621"/>
      <c r="U31" s="621"/>
      <c r="V31" s="885"/>
      <c r="X31" s="608"/>
    </row>
    <row r="32" spans="1:50" s="615" customFormat="1" ht="95.25" customHeight="1">
      <c r="A32" s="847">
        <v>13</v>
      </c>
      <c r="B32" s="847" t="s">
        <v>865</v>
      </c>
      <c r="C32" s="621"/>
      <c r="D32" s="621"/>
      <c r="E32" s="621"/>
      <c r="F32" s="881"/>
      <c r="G32" s="621"/>
      <c r="H32" s="882">
        <v>995476</v>
      </c>
      <c r="I32" s="902" t="s">
        <v>749</v>
      </c>
      <c r="J32" s="883">
        <v>0.18</v>
      </c>
      <c r="K32" s="902" t="s">
        <v>749</v>
      </c>
      <c r="L32" s="926" t="s">
        <v>620</v>
      </c>
      <c r="M32" s="851" t="s">
        <v>646</v>
      </c>
      <c r="N32" s="620">
        <v>18</v>
      </c>
      <c r="O32" s="619"/>
      <c r="P32" s="632" t="str">
        <f t="shared" si="0"/>
        <v>Included</v>
      </c>
      <c r="Q32" s="620"/>
      <c r="R32" s="884"/>
      <c r="S32" s="621"/>
      <c r="T32" s="621"/>
      <c r="U32" s="621"/>
      <c r="V32" s="885"/>
      <c r="X32" s="608"/>
    </row>
    <row r="33" spans="1:26" s="615" customFormat="1" ht="51.75" customHeight="1">
      <c r="A33" s="886">
        <v>14</v>
      </c>
      <c r="B33" s="847" t="s">
        <v>865</v>
      </c>
      <c r="C33" s="621"/>
      <c r="D33" s="621"/>
      <c r="E33" s="621"/>
      <c r="F33" s="881"/>
      <c r="G33" s="621"/>
      <c r="H33" s="882">
        <v>995476</v>
      </c>
      <c r="I33" s="902" t="s">
        <v>749</v>
      </c>
      <c r="J33" s="883">
        <v>0.18</v>
      </c>
      <c r="K33" s="902" t="s">
        <v>749</v>
      </c>
      <c r="L33" s="926" t="s">
        <v>621</v>
      </c>
      <c r="M33" s="851" t="s">
        <v>639</v>
      </c>
      <c r="N33" s="620">
        <v>28</v>
      </c>
      <c r="O33" s="619"/>
      <c r="P33" s="632" t="str">
        <f t="shared" si="0"/>
        <v>Included</v>
      </c>
      <c r="Q33" s="620"/>
      <c r="R33" s="884"/>
      <c r="S33" s="621"/>
      <c r="T33" s="621"/>
      <c r="U33" s="621"/>
      <c r="V33" s="885"/>
      <c r="X33" s="608"/>
    </row>
    <row r="34" spans="1:26" s="615" customFormat="1" ht="51.75" customHeight="1">
      <c r="A34" s="847">
        <v>15</v>
      </c>
      <c r="B34" s="847" t="s">
        <v>865</v>
      </c>
      <c r="C34" s="621"/>
      <c r="D34" s="621"/>
      <c r="E34" s="621"/>
      <c r="F34" s="881"/>
      <c r="G34" s="621"/>
      <c r="H34" s="882">
        <v>995476</v>
      </c>
      <c r="I34" s="902" t="s">
        <v>749</v>
      </c>
      <c r="J34" s="883">
        <v>0.18</v>
      </c>
      <c r="K34" s="902" t="s">
        <v>749</v>
      </c>
      <c r="L34" s="926" t="s">
        <v>622</v>
      </c>
      <c r="M34" s="851" t="s">
        <v>639</v>
      </c>
      <c r="N34" s="620">
        <v>28</v>
      </c>
      <c r="O34" s="619"/>
      <c r="P34" s="632" t="str">
        <f t="shared" si="0"/>
        <v>Included</v>
      </c>
      <c r="Q34" s="620"/>
      <c r="R34" s="884"/>
      <c r="S34" s="621"/>
      <c r="T34" s="621"/>
      <c r="U34" s="621"/>
      <c r="V34" s="885"/>
      <c r="X34" s="608"/>
    </row>
    <row r="35" spans="1:26" s="615" customFormat="1" ht="51.75" customHeight="1">
      <c r="A35" s="886">
        <v>16</v>
      </c>
      <c r="B35" s="847" t="s">
        <v>865</v>
      </c>
      <c r="C35" s="621"/>
      <c r="D35" s="621"/>
      <c r="E35" s="621"/>
      <c r="F35" s="881"/>
      <c r="G35" s="621"/>
      <c r="H35" s="887">
        <v>995411</v>
      </c>
      <c r="I35" s="902" t="s">
        <v>749</v>
      </c>
      <c r="J35" s="883">
        <v>0.18</v>
      </c>
      <c r="K35" s="902" t="s">
        <v>749</v>
      </c>
      <c r="L35" s="926" t="s">
        <v>623</v>
      </c>
      <c r="M35" s="851" t="s">
        <v>639</v>
      </c>
      <c r="N35" s="620">
        <v>22</v>
      </c>
      <c r="O35" s="619"/>
      <c r="P35" s="632" t="str">
        <f t="shared" si="0"/>
        <v>Included</v>
      </c>
      <c r="Q35" s="620"/>
      <c r="R35" s="884"/>
      <c r="S35" s="621"/>
      <c r="T35" s="621"/>
      <c r="U35" s="621"/>
      <c r="V35" s="885"/>
      <c r="X35" s="608"/>
    </row>
    <row r="36" spans="1:26" s="615" customFormat="1" ht="51.75" customHeight="1">
      <c r="A36" s="847">
        <v>17</v>
      </c>
      <c r="B36" s="847" t="s">
        <v>865</v>
      </c>
      <c r="C36" s="621"/>
      <c r="D36" s="621"/>
      <c r="E36" s="621"/>
      <c r="F36" s="881"/>
      <c r="G36" s="621"/>
      <c r="H36" s="887">
        <v>995428</v>
      </c>
      <c r="I36" s="902" t="s">
        <v>749</v>
      </c>
      <c r="J36" s="883">
        <v>0.18</v>
      </c>
      <c r="K36" s="902" t="s">
        <v>749</v>
      </c>
      <c r="L36" s="926" t="s">
        <v>624</v>
      </c>
      <c r="M36" s="851" t="s">
        <v>636</v>
      </c>
      <c r="N36" s="620">
        <v>1025</v>
      </c>
      <c r="O36" s="619"/>
      <c r="P36" s="632" t="str">
        <f t="shared" si="0"/>
        <v>Included</v>
      </c>
      <c r="Q36" s="620"/>
      <c r="R36" s="884"/>
      <c r="S36" s="621"/>
      <c r="T36" s="621"/>
      <c r="U36" s="621"/>
      <c r="V36" s="885"/>
      <c r="X36" s="608"/>
    </row>
    <row r="37" spans="1:26" s="615" customFormat="1" ht="51.75" customHeight="1">
      <c r="A37" s="886">
        <v>18</v>
      </c>
      <c r="B37" s="847" t="s">
        <v>865</v>
      </c>
      <c r="C37" s="621"/>
      <c r="D37" s="621"/>
      <c r="E37" s="621"/>
      <c r="F37" s="881"/>
      <c r="G37" s="621"/>
      <c r="H37" s="882">
        <v>995476</v>
      </c>
      <c r="I37" s="902" t="s">
        <v>749</v>
      </c>
      <c r="J37" s="883">
        <v>0.18</v>
      </c>
      <c r="K37" s="902" t="s">
        <v>749</v>
      </c>
      <c r="L37" s="926" t="s">
        <v>625</v>
      </c>
      <c r="M37" s="851" t="s">
        <v>632</v>
      </c>
      <c r="N37" s="620">
        <v>875</v>
      </c>
      <c r="O37" s="619"/>
      <c r="P37" s="632" t="str">
        <f t="shared" si="0"/>
        <v>Included</v>
      </c>
      <c r="Q37" s="620"/>
      <c r="R37" s="884"/>
      <c r="S37" s="621"/>
      <c r="T37" s="621"/>
      <c r="U37" s="621"/>
      <c r="V37" s="885"/>
      <c r="X37" s="608"/>
    </row>
    <row r="38" spans="1:26" s="615" customFormat="1" ht="51.75" customHeight="1">
      <c r="A38" s="847">
        <v>19</v>
      </c>
      <c r="B38" s="847" t="s">
        <v>865</v>
      </c>
      <c r="C38" s="621"/>
      <c r="D38" s="621"/>
      <c r="E38" s="621"/>
      <c r="F38" s="881"/>
      <c r="G38" s="621"/>
      <c r="H38" s="882">
        <v>995479</v>
      </c>
      <c r="I38" s="902" t="s">
        <v>749</v>
      </c>
      <c r="J38" s="883">
        <v>0.18</v>
      </c>
      <c r="K38" s="902" t="s">
        <v>749</v>
      </c>
      <c r="L38" s="926" t="s">
        <v>626</v>
      </c>
      <c r="M38" s="851" t="s">
        <v>639</v>
      </c>
      <c r="N38" s="620">
        <v>36</v>
      </c>
      <c r="O38" s="619"/>
      <c r="P38" s="632" t="str">
        <f t="shared" si="0"/>
        <v>Included</v>
      </c>
      <c r="Q38" s="620"/>
      <c r="R38" s="884"/>
      <c r="S38" s="621"/>
      <c r="T38" s="621"/>
      <c r="U38" s="621"/>
      <c r="V38" s="885"/>
      <c r="X38" s="608"/>
    </row>
    <row r="39" spans="1:26" s="615" customFormat="1" ht="51.75" customHeight="1">
      <c r="A39" s="886">
        <v>20</v>
      </c>
      <c r="B39" s="847" t="s">
        <v>865</v>
      </c>
      <c r="C39" s="621"/>
      <c r="D39" s="621"/>
      <c r="E39" s="621"/>
      <c r="F39" s="881"/>
      <c r="G39" s="621"/>
      <c r="H39" s="882">
        <v>995476</v>
      </c>
      <c r="I39" s="902" t="s">
        <v>749</v>
      </c>
      <c r="J39" s="883">
        <v>0.18</v>
      </c>
      <c r="K39" s="902" t="s">
        <v>749</v>
      </c>
      <c r="L39" s="926" t="s">
        <v>627</v>
      </c>
      <c r="M39" s="851" t="s">
        <v>639</v>
      </c>
      <c r="N39" s="620">
        <v>36</v>
      </c>
      <c r="O39" s="619"/>
      <c r="P39" s="632" t="str">
        <f t="shared" si="0"/>
        <v>Included</v>
      </c>
      <c r="Q39" s="620"/>
      <c r="R39" s="884"/>
      <c r="S39" s="621"/>
      <c r="T39" s="621"/>
      <c r="U39" s="621"/>
      <c r="V39" s="885"/>
      <c r="X39" s="608"/>
    </row>
    <row r="40" spans="1:26" s="615" customFormat="1" ht="51.75" customHeight="1">
      <c r="A40" s="847">
        <v>21</v>
      </c>
      <c r="B40" s="847" t="s">
        <v>865</v>
      </c>
      <c r="C40" s="621"/>
      <c r="D40" s="621"/>
      <c r="E40" s="621"/>
      <c r="F40" s="881"/>
      <c r="G40" s="621"/>
      <c r="H40" s="887">
        <v>995411</v>
      </c>
      <c r="I40" s="902" t="s">
        <v>749</v>
      </c>
      <c r="J40" s="883">
        <v>0.18</v>
      </c>
      <c r="K40" s="902" t="s">
        <v>749</v>
      </c>
      <c r="L40" s="926" t="s">
        <v>628</v>
      </c>
      <c r="M40" s="851" t="s">
        <v>639</v>
      </c>
      <c r="N40" s="620">
        <v>36</v>
      </c>
      <c r="O40" s="619"/>
      <c r="P40" s="632" t="str">
        <f t="shared" si="0"/>
        <v>Included</v>
      </c>
      <c r="Q40" s="620"/>
      <c r="R40" s="884"/>
      <c r="S40" s="621"/>
      <c r="T40" s="621"/>
      <c r="U40" s="621"/>
      <c r="V40" s="885"/>
      <c r="X40" s="608"/>
    </row>
    <row r="41" spans="1:26" s="615" customFormat="1" ht="51.75" customHeight="1">
      <c r="A41" s="886">
        <v>22</v>
      </c>
      <c r="B41" s="847" t="s">
        <v>865</v>
      </c>
      <c r="C41" s="621"/>
      <c r="D41" s="621"/>
      <c r="E41" s="621"/>
      <c r="F41" s="881"/>
      <c r="G41" s="621"/>
      <c r="H41" s="882">
        <v>995476</v>
      </c>
      <c r="I41" s="902" t="s">
        <v>749</v>
      </c>
      <c r="J41" s="883">
        <v>0.18</v>
      </c>
      <c r="K41" s="902" t="s">
        <v>749</v>
      </c>
      <c r="L41" s="926" t="s">
        <v>629</v>
      </c>
      <c r="M41" s="851" t="s">
        <v>639</v>
      </c>
      <c r="N41" s="620">
        <v>18</v>
      </c>
      <c r="O41" s="619"/>
      <c r="P41" s="632" t="str">
        <f t="shared" si="0"/>
        <v>Included</v>
      </c>
      <c r="Q41" s="620"/>
      <c r="R41" s="884"/>
      <c r="S41" s="621"/>
      <c r="T41" s="621"/>
      <c r="U41" s="621"/>
      <c r="V41" s="885"/>
      <c r="X41" s="608"/>
    </row>
    <row r="42" spans="1:26" s="615" customFormat="1" ht="23.25">
      <c r="A42" s="888"/>
      <c r="B42" s="889"/>
      <c r="C42" s="890"/>
      <c r="D42" s="890"/>
      <c r="E42" s="890"/>
      <c r="F42" s="890"/>
      <c r="G42" s="890"/>
      <c r="H42" s="890"/>
      <c r="I42" s="890"/>
      <c r="J42" s="890"/>
      <c r="K42" s="890"/>
      <c r="L42" s="890" t="s">
        <v>744</v>
      </c>
      <c r="M42" s="629"/>
      <c r="N42" s="630"/>
      <c r="O42" s="631"/>
      <c r="P42" s="638">
        <f>SUBTOTAL(9,P20:P41)</f>
        <v>0</v>
      </c>
      <c r="Q42" s="620">
        <f t="shared" ref="Q42" si="1">O42*N42</f>
        <v>0</v>
      </c>
      <c r="R42" s="884">
        <f t="shared" ref="R42" si="2">IF(K42="", J42*Q42/100,K42*Q42/100)</f>
        <v>0</v>
      </c>
      <c r="S42" s="621"/>
      <c r="T42" s="621" t="e">
        <f t="shared" ref="T42" si="3">O42*(1-$T$15)</f>
        <v>#REF!</v>
      </c>
      <c r="U42" s="621" t="e">
        <f t="shared" ref="U42" si="4">T42*N42</f>
        <v>#REF!</v>
      </c>
      <c r="V42" s="885" t="e">
        <f t="shared" ref="V42" si="5">IF(K42="", J42*U42/100,K42*U42/100)</f>
        <v>#REF!</v>
      </c>
      <c r="W42" s="891"/>
      <c r="X42" s="931"/>
      <c r="Z42" s="932"/>
    </row>
    <row r="43" spans="1:26" s="879" customFormat="1" ht="18.75">
      <c r="A43" s="879" t="s">
        <v>886</v>
      </c>
    </row>
    <row r="44" spans="1:26" s="892" customFormat="1" ht="15">
      <c r="L44" s="892" t="s">
        <v>659</v>
      </c>
    </row>
    <row r="45" spans="1:26" s="615" customFormat="1" ht="82.5">
      <c r="A45" s="359">
        <v>1</v>
      </c>
      <c r="B45" s="359" t="s">
        <v>865</v>
      </c>
      <c r="C45" s="621"/>
      <c r="D45" s="621"/>
      <c r="E45" s="621"/>
      <c r="F45" s="881"/>
      <c r="G45" s="621"/>
      <c r="H45" s="359">
        <v>85176260</v>
      </c>
      <c r="I45" s="902" t="s">
        <v>749</v>
      </c>
      <c r="J45" s="883">
        <v>0.18</v>
      </c>
      <c r="K45" s="902" t="s">
        <v>749</v>
      </c>
      <c r="L45" s="912" t="s">
        <v>716</v>
      </c>
      <c r="M45" s="893" t="s">
        <v>646</v>
      </c>
      <c r="N45" s="894">
        <v>9</v>
      </c>
      <c r="O45" s="900"/>
      <c r="P45" s="632" t="str">
        <f>IF(O45=0, "Included",IF(ISERROR(N45*O45), O45, N45*O45))</f>
        <v>Included</v>
      </c>
      <c r="Q45" s="620"/>
      <c r="R45" s="884"/>
      <c r="S45" s="621"/>
      <c r="T45" s="621"/>
      <c r="U45" s="621"/>
      <c r="V45" s="885"/>
      <c r="W45" s="891"/>
      <c r="X45" s="608"/>
    </row>
    <row r="46" spans="1:26" s="615" customFormat="1" ht="18.75">
      <c r="A46" s="359"/>
      <c r="B46" s="359"/>
      <c r="C46" s="621"/>
      <c r="D46" s="621"/>
      <c r="E46" s="621"/>
      <c r="F46" s="881"/>
      <c r="G46" s="621"/>
      <c r="H46" s="359"/>
      <c r="I46" s="359"/>
      <c r="J46" s="359"/>
      <c r="K46" s="359"/>
      <c r="L46" s="895" t="s">
        <v>723</v>
      </c>
      <c r="M46" s="359"/>
      <c r="N46" s="620"/>
      <c r="O46" s="901"/>
      <c r="P46" s="632"/>
      <c r="Q46" s="620"/>
      <c r="R46" s="884"/>
      <c r="S46" s="621"/>
      <c r="T46" s="621"/>
      <c r="U46" s="621"/>
      <c r="V46" s="885"/>
      <c r="W46" s="891"/>
      <c r="X46" s="608"/>
    </row>
    <row r="47" spans="1:26" s="615" customFormat="1" ht="18.75">
      <c r="A47" s="508">
        <v>2</v>
      </c>
      <c r="B47" s="508" t="s">
        <v>865</v>
      </c>
      <c r="C47" s="621"/>
      <c r="D47" s="621"/>
      <c r="E47" s="621"/>
      <c r="F47" s="881"/>
      <c r="G47" s="621"/>
      <c r="H47" s="359">
        <v>998736</v>
      </c>
      <c r="I47" s="902" t="s">
        <v>749</v>
      </c>
      <c r="J47" s="883">
        <v>0.18</v>
      </c>
      <c r="K47" s="902" t="s">
        <v>749</v>
      </c>
      <c r="L47" s="915" t="s">
        <v>728</v>
      </c>
      <c r="M47" s="508" t="s">
        <v>743</v>
      </c>
      <c r="N47" s="620">
        <v>1500</v>
      </c>
      <c r="O47" s="899"/>
      <c r="P47" s="632" t="str">
        <f t="shared" ref="P47:P59" si="6">IF(O47=0, "Included",IF(ISERROR(N47*O47), O47, N47*O47))</f>
        <v>Included</v>
      </c>
      <c r="Q47" s="620"/>
      <c r="R47" s="884"/>
      <c r="S47" s="621"/>
      <c r="T47" s="621"/>
      <c r="U47" s="621"/>
      <c r="V47" s="885"/>
      <c r="W47" s="891"/>
      <c r="X47" s="608"/>
    </row>
    <row r="48" spans="1:26" s="615" customFormat="1" ht="18.75">
      <c r="A48" s="508">
        <v>3</v>
      </c>
      <c r="B48" s="508" t="s">
        <v>865</v>
      </c>
      <c r="C48" s="621"/>
      <c r="D48" s="621"/>
      <c r="E48" s="621"/>
      <c r="F48" s="881"/>
      <c r="G48" s="621"/>
      <c r="H48" s="359">
        <v>998739</v>
      </c>
      <c r="I48" s="902" t="s">
        <v>749</v>
      </c>
      <c r="J48" s="883">
        <v>0.18</v>
      </c>
      <c r="K48" s="902" t="s">
        <v>749</v>
      </c>
      <c r="L48" s="915" t="s">
        <v>729</v>
      </c>
      <c r="M48" s="508" t="s">
        <v>743</v>
      </c>
      <c r="N48" s="620">
        <v>1250</v>
      </c>
      <c r="O48" s="899"/>
      <c r="P48" s="632" t="str">
        <f t="shared" si="6"/>
        <v>Included</v>
      </c>
      <c r="Q48" s="620"/>
      <c r="R48" s="884"/>
      <c r="S48" s="621"/>
      <c r="T48" s="621"/>
      <c r="U48" s="621"/>
      <c r="V48" s="885"/>
      <c r="W48" s="891"/>
      <c r="X48" s="608"/>
    </row>
    <row r="49" spans="1:50" s="615" customFormat="1" ht="18.75">
      <c r="A49" s="508"/>
      <c r="B49" s="896"/>
      <c r="C49" s="621"/>
      <c r="D49" s="621"/>
      <c r="E49" s="621"/>
      <c r="F49" s="881"/>
      <c r="G49" s="621"/>
      <c r="H49" s="359"/>
      <c r="I49" s="359"/>
      <c r="J49" s="359"/>
      <c r="K49" s="359"/>
      <c r="L49" s="897" t="s">
        <v>730</v>
      </c>
      <c r="M49" s="898"/>
      <c r="N49" s="620"/>
      <c r="O49" s="901"/>
      <c r="P49" s="632"/>
      <c r="Q49" s="620"/>
      <c r="R49" s="884"/>
      <c r="S49" s="621"/>
      <c r="T49" s="621"/>
      <c r="U49" s="621"/>
      <c r="V49" s="885"/>
      <c r="W49" s="891"/>
      <c r="X49" s="608"/>
    </row>
    <row r="50" spans="1:50" s="615" customFormat="1" ht="18.75">
      <c r="A50" s="508">
        <v>4</v>
      </c>
      <c r="B50" s="896" t="s">
        <v>865</v>
      </c>
      <c r="C50" s="621"/>
      <c r="D50" s="621"/>
      <c r="E50" s="621"/>
      <c r="F50" s="881"/>
      <c r="G50" s="621"/>
      <c r="H50" s="359">
        <v>84145120</v>
      </c>
      <c r="I50" s="902" t="s">
        <v>749</v>
      </c>
      <c r="J50" s="883">
        <v>0.18</v>
      </c>
      <c r="K50" s="902" t="s">
        <v>749</v>
      </c>
      <c r="L50" s="908" t="s">
        <v>731</v>
      </c>
      <c r="M50" s="508" t="s">
        <v>638</v>
      </c>
      <c r="N50" s="620">
        <v>96</v>
      </c>
      <c r="O50" s="899"/>
      <c r="P50" s="632" t="str">
        <f t="shared" si="6"/>
        <v>Included</v>
      </c>
      <c r="Q50" s="620"/>
      <c r="R50" s="884"/>
      <c r="S50" s="621"/>
      <c r="T50" s="621"/>
      <c r="U50" s="621"/>
      <c r="V50" s="885"/>
      <c r="W50" s="891"/>
      <c r="X50" s="608"/>
    </row>
    <row r="51" spans="1:50" s="615" customFormat="1" ht="18.75">
      <c r="A51" s="508">
        <v>5</v>
      </c>
      <c r="B51" s="896" t="s">
        <v>865</v>
      </c>
      <c r="C51" s="621"/>
      <c r="D51" s="621"/>
      <c r="E51" s="621"/>
      <c r="F51" s="881"/>
      <c r="G51" s="621"/>
      <c r="H51" s="359">
        <v>84145930</v>
      </c>
      <c r="I51" s="902" t="s">
        <v>749</v>
      </c>
      <c r="J51" s="883">
        <v>0.18</v>
      </c>
      <c r="K51" s="902" t="s">
        <v>749</v>
      </c>
      <c r="L51" s="908" t="s">
        <v>732</v>
      </c>
      <c r="M51" s="508" t="s">
        <v>638</v>
      </c>
      <c r="N51" s="620">
        <v>20</v>
      </c>
      <c r="O51" s="899"/>
      <c r="P51" s="632" t="str">
        <f t="shared" si="6"/>
        <v>Included</v>
      </c>
      <c r="Q51" s="620"/>
      <c r="R51" s="884"/>
      <c r="S51" s="621"/>
      <c r="T51" s="621"/>
      <c r="U51" s="621"/>
      <c r="V51" s="885"/>
      <c r="W51" s="891"/>
      <c r="X51" s="608"/>
    </row>
    <row r="52" spans="1:50" s="615" customFormat="1" ht="18.75">
      <c r="A52" s="508">
        <v>6</v>
      </c>
      <c r="B52" s="896" t="s">
        <v>865</v>
      </c>
      <c r="C52" s="621"/>
      <c r="D52" s="621"/>
      <c r="E52" s="621"/>
      <c r="F52" s="881"/>
      <c r="G52" s="621"/>
      <c r="H52" s="359">
        <v>84145190</v>
      </c>
      <c r="I52" s="902" t="s">
        <v>749</v>
      </c>
      <c r="J52" s="883">
        <v>0.18</v>
      </c>
      <c r="K52" s="902" t="s">
        <v>749</v>
      </c>
      <c r="L52" s="908" t="s">
        <v>733</v>
      </c>
      <c r="M52" s="508" t="s">
        <v>638</v>
      </c>
      <c r="N52" s="620">
        <v>40</v>
      </c>
      <c r="O52" s="899"/>
      <c r="P52" s="632" t="str">
        <f t="shared" si="6"/>
        <v>Included</v>
      </c>
      <c r="Q52" s="620"/>
      <c r="R52" s="884"/>
      <c r="S52" s="621"/>
      <c r="T52" s="621"/>
      <c r="U52" s="621"/>
      <c r="V52" s="885"/>
      <c r="W52" s="891"/>
      <c r="X52" s="608"/>
    </row>
    <row r="53" spans="1:50" s="615" customFormat="1" ht="18.75">
      <c r="A53" s="508">
        <v>7</v>
      </c>
      <c r="B53" s="896" t="s">
        <v>865</v>
      </c>
      <c r="C53" s="621"/>
      <c r="D53" s="621"/>
      <c r="E53" s="621"/>
      <c r="F53" s="881"/>
      <c r="G53" s="621"/>
      <c r="H53" s="367">
        <v>94054090</v>
      </c>
      <c r="I53" s="902" t="s">
        <v>749</v>
      </c>
      <c r="J53" s="883">
        <v>0.18</v>
      </c>
      <c r="K53" s="902" t="s">
        <v>749</v>
      </c>
      <c r="L53" s="908" t="s">
        <v>734</v>
      </c>
      <c r="M53" s="508" t="s">
        <v>638</v>
      </c>
      <c r="N53" s="620">
        <v>121</v>
      </c>
      <c r="O53" s="899"/>
      <c r="P53" s="632" t="str">
        <f t="shared" si="6"/>
        <v>Included</v>
      </c>
      <c r="Q53" s="620"/>
      <c r="R53" s="884"/>
      <c r="S53" s="621"/>
      <c r="T53" s="621"/>
      <c r="U53" s="621"/>
      <c r="V53" s="885"/>
      <c r="W53" s="891"/>
      <c r="X53" s="608"/>
    </row>
    <row r="54" spans="1:50" s="615" customFormat="1" ht="18.75">
      <c r="A54" s="508">
        <v>8</v>
      </c>
      <c r="B54" s="896" t="s">
        <v>865</v>
      </c>
      <c r="C54" s="621"/>
      <c r="D54" s="621"/>
      <c r="E54" s="621"/>
      <c r="F54" s="881"/>
      <c r="G54" s="621"/>
      <c r="H54" s="359">
        <v>94054090</v>
      </c>
      <c r="I54" s="902" t="s">
        <v>749</v>
      </c>
      <c r="J54" s="883">
        <v>0.18</v>
      </c>
      <c r="K54" s="902" t="s">
        <v>749</v>
      </c>
      <c r="L54" s="908" t="s">
        <v>735</v>
      </c>
      <c r="M54" s="508" t="s">
        <v>638</v>
      </c>
      <c r="N54" s="620">
        <v>132</v>
      </c>
      <c r="O54" s="900"/>
      <c r="P54" s="632" t="str">
        <f t="shared" si="6"/>
        <v>Included</v>
      </c>
      <c r="Q54" s="620"/>
      <c r="R54" s="884"/>
      <c r="S54" s="621"/>
      <c r="T54" s="621"/>
      <c r="U54" s="621"/>
      <c r="V54" s="885"/>
      <c r="W54" s="891"/>
      <c r="X54" s="608"/>
    </row>
    <row r="55" spans="1:50" s="615" customFormat="1" ht="18.75">
      <c r="A55" s="508">
        <v>9</v>
      </c>
      <c r="B55" s="896" t="s">
        <v>865</v>
      </c>
      <c r="C55" s="621"/>
      <c r="D55" s="621"/>
      <c r="E55" s="621"/>
      <c r="F55" s="881"/>
      <c r="G55" s="621"/>
      <c r="H55" s="359">
        <v>94051090</v>
      </c>
      <c r="I55" s="902" t="s">
        <v>749</v>
      </c>
      <c r="J55" s="883">
        <v>0.18</v>
      </c>
      <c r="K55" s="902" t="s">
        <v>749</v>
      </c>
      <c r="L55" s="908" t="s">
        <v>736</v>
      </c>
      <c r="M55" s="508" t="s">
        <v>638</v>
      </c>
      <c r="N55" s="620">
        <v>180</v>
      </c>
      <c r="O55" s="900"/>
      <c r="P55" s="632" t="str">
        <f t="shared" si="6"/>
        <v>Included</v>
      </c>
      <c r="Q55" s="620"/>
      <c r="R55" s="884"/>
      <c r="S55" s="621"/>
      <c r="T55" s="621"/>
      <c r="U55" s="621"/>
      <c r="V55" s="885"/>
      <c r="W55" s="891"/>
      <c r="X55" s="608"/>
    </row>
    <row r="56" spans="1:50" s="615" customFormat="1" ht="18.75">
      <c r="A56" s="508">
        <v>10</v>
      </c>
      <c r="B56" s="896" t="s">
        <v>865</v>
      </c>
      <c r="C56" s="621"/>
      <c r="D56" s="621"/>
      <c r="E56" s="621"/>
      <c r="F56" s="881"/>
      <c r="G56" s="621"/>
      <c r="H56" s="359">
        <v>94054090</v>
      </c>
      <c r="I56" s="902" t="s">
        <v>749</v>
      </c>
      <c r="J56" s="883">
        <v>0.18</v>
      </c>
      <c r="K56" s="902" t="s">
        <v>749</v>
      </c>
      <c r="L56" s="908" t="s">
        <v>737</v>
      </c>
      <c r="M56" s="508" t="s">
        <v>638</v>
      </c>
      <c r="N56" s="620">
        <v>26</v>
      </c>
      <c r="O56" s="900"/>
      <c r="P56" s="632" t="str">
        <f t="shared" si="6"/>
        <v>Included</v>
      </c>
      <c r="Q56" s="620"/>
      <c r="R56" s="884"/>
      <c r="S56" s="621"/>
      <c r="T56" s="621"/>
      <c r="U56" s="621"/>
      <c r="V56" s="885"/>
      <c r="W56" s="891"/>
      <c r="X56" s="608"/>
    </row>
    <row r="57" spans="1:50" s="615" customFormat="1" ht="18.75">
      <c r="A57" s="508">
        <v>11</v>
      </c>
      <c r="B57" s="896" t="s">
        <v>865</v>
      </c>
      <c r="C57" s="621"/>
      <c r="D57" s="621"/>
      <c r="E57" s="621"/>
      <c r="F57" s="881"/>
      <c r="G57" s="621"/>
      <c r="H57" s="359">
        <v>85049090</v>
      </c>
      <c r="I57" s="902" t="s">
        <v>749</v>
      </c>
      <c r="J57" s="883">
        <v>0.18</v>
      </c>
      <c r="K57" s="902" t="s">
        <v>749</v>
      </c>
      <c r="L57" s="908" t="s">
        <v>738</v>
      </c>
      <c r="M57" s="508" t="s">
        <v>638</v>
      </c>
      <c r="N57" s="620">
        <v>110</v>
      </c>
      <c r="O57" s="900"/>
      <c r="P57" s="632" t="str">
        <f t="shared" si="6"/>
        <v>Included</v>
      </c>
      <c r="Q57" s="620"/>
      <c r="R57" s="884"/>
      <c r="S57" s="621"/>
      <c r="T57" s="621"/>
      <c r="U57" s="621"/>
      <c r="V57" s="885"/>
      <c r="W57" s="891"/>
      <c r="X57" s="608"/>
    </row>
    <row r="58" spans="1:50" s="615" customFormat="1" ht="18.75">
      <c r="A58" s="508">
        <v>12</v>
      </c>
      <c r="B58" s="896" t="s">
        <v>865</v>
      </c>
      <c r="C58" s="621"/>
      <c r="D58" s="621"/>
      <c r="E58" s="621"/>
      <c r="F58" s="881"/>
      <c r="G58" s="621"/>
      <c r="H58" s="359">
        <v>85311090</v>
      </c>
      <c r="I58" s="902" t="s">
        <v>749</v>
      </c>
      <c r="J58" s="883">
        <v>0.18</v>
      </c>
      <c r="K58" s="902" t="s">
        <v>749</v>
      </c>
      <c r="L58" s="908" t="s">
        <v>739</v>
      </c>
      <c r="M58" s="508" t="s">
        <v>638</v>
      </c>
      <c r="N58" s="620">
        <v>20</v>
      </c>
      <c r="O58" s="899"/>
      <c r="P58" s="632" t="str">
        <f t="shared" si="6"/>
        <v>Included</v>
      </c>
      <c r="Q58" s="620"/>
      <c r="R58" s="884"/>
      <c r="S58" s="621"/>
      <c r="T58" s="621"/>
      <c r="U58" s="621"/>
      <c r="V58" s="885"/>
      <c r="X58" s="608"/>
    </row>
    <row r="59" spans="1:50" s="615" customFormat="1" ht="18.75">
      <c r="A59" s="508">
        <v>13</v>
      </c>
      <c r="B59" s="896" t="s">
        <v>865</v>
      </c>
      <c r="C59" s="621"/>
      <c r="D59" s="621"/>
      <c r="E59" s="621"/>
      <c r="F59" s="881"/>
      <c r="G59" s="621"/>
      <c r="H59" s="359">
        <v>85176990</v>
      </c>
      <c r="I59" s="902" t="s">
        <v>749</v>
      </c>
      <c r="J59" s="883">
        <v>0.18</v>
      </c>
      <c r="K59" s="902" t="s">
        <v>749</v>
      </c>
      <c r="L59" s="908" t="s">
        <v>740</v>
      </c>
      <c r="M59" s="508" t="s">
        <v>638</v>
      </c>
      <c r="N59" s="620">
        <v>9</v>
      </c>
      <c r="O59" s="899"/>
      <c r="P59" s="632" t="str">
        <f t="shared" si="6"/>
        <v>Included</v>
      </c>
      <c r="Q59" s="620"/>
      <c r="R59" s="884"/>
      <c r="S59" s="621"/>
      <c r="T59" s="621"/>
      <c r="U59" s="621"/>
      <c r="V59" s="885"/>
      <c r="W59" s="891"/>
      <c r="X59" s="608"/>
    </row>
    <row r="60" spans="1:50" s="615" customFormat="1" ht="23.25">
      <c r="A60" s="888"/>
      <c r="B60" s="888"/>
      <c r="C60" s="888"/>
      <c r="D60" s="888"/>
      <c r="E60" s="888"/>
      <c r="F60" s="888"/>
      <c r="G60" s="888"/>
      <c r="H60" s="888"/>
      <c r="I60" s="888"/>
      <c r="J60" s="888"/>
      <c r="K60" s="888"/>
      <c r="L60" s="890" t="s">
        <v>744</v>
      </c>
      <c r="M60" s="629"/>
      <c r="N60" s="630"/>
      <c r="O60" s="631"/>
      <c r="P60" s="638">
        <f>SUBTOTAL(9,P45:P59)</f>
        <v>0</v>
      </c>
      <c r="Q60" s="620"/>
      <c r="R60" s="884"/>
      <c r="S60" s="621"/>
      <c r="T60" s="621"/>
      <c r="U60" s="621"/>
      <c r="V60" s="885"/>
      <c r="W60" s="891"/>
      <c r="X60" s="608"/>
    </row>
    <row r="61" spans="1:50" s="573" customFormat="1" ht="53.25" customHeight="1">
      <c r="A61" s="605"/>
      <c r="B61" s="606"/>
      <c r="C61" s="605"/>
      <c r="D61" s="605"/>
      <c r="E61" s="605"/>
      <c r="F61" s="605"/>
      <c r="G61" s="605"/>
      <c r="H61" s="605"/>
      <c r="I61" s="605"/>
      <c r="J61" s="605"/>
      <c r="K61" s="605"/>
      <c r="L61" s="634" t="s">
        <v>398</v>
      </c>
      <c r="M61" s="635"/>
      <c r="N61" s="636"/>
      <c r="O61" s="633" t="s">
        <v>445</v>
      </c>
      <c r="P61" s="637">
        <f>P60+P42</f>
        <v>0</v>
      </c>
      <c r="Q61" s="567"/>
      <c r="R61" s="568">
        <f>SUM(R20:R60)</f>
        <v>0</v>
      </c>
      <c r="S61" s="569"/>
      <c r="T61" s="570" t="e">
        <f>P61*(1-$T$15)</f>
        <v>#REF!</v>
      </c>
      <c r="U61" s="570"/>
      <c r="V61" s="571" t="e">
        <f>SUM(V20:V60)</f>
        <v>#REF!</v>
      </c>
      <c r="W61" s="572"/>
      <c r="AA61" s="574"/>
      <c r="AH61" s="575"/>
      <c r="AK61" s="576"/>
      <c r="AL61" s="576"/>
      <c r="AM61" s="576"/>
      <c r="AN61" s="576"/>
      <c r="AO61" s="576"/>
      <c r="AP61" s="576"/>
      <c r="AQ61" s="576"/>
      <c r="AR61" s="576"/>
      <c r="AS61" s="576"/>
      <c r="AT61" s="576"/>
      <c r="AU61" s="576"/>
      <c r="AV61" s="576"/>
      <c r="AW61" s="576"/>
      <c r="AX61" s="576"/>
    </row>
    <row r="62" spans="1:50">
      <c r="A62" s="1033"/>
      <c r="B62" s="1033"/>
      <c r="C62" s="1033"/>
      <c r="D62" s="1033"/>
      <c r="E62" s="1033"/>
      <c r="F62" s="1033"/>
      <c r="G62" s="1033"/>
      <c r="H62" s="1033"/>
      <c r="I62" s="1033"/>
      <c r="J62" s="1033"/>
      <c r="K62" s="1033"/>
      <c r="L62" s="1033"/>
      <c r="M62" s="1033"/>
      <c r="N62" s="1033"/>
      <c r="O62" s="1033"/>
      <c r="P62" s="1033"/>
      <c r="Q62" s="577"/>
      <c r="Y62" s="220"/>
      <c r="Z62" s="561"/>
      <c r="AB62" s="220"/>
      <c r="AC62" s="561"/>
    </row>
    <row r="63" spans="1:50" ht="31.5" customHeight="1">
      <c r="A63" s="607"/>
      <c r="B63" s="1034" t="s">
        <v>422</v>
      </c>
      <c r="C63" s="1034"/>
      <c r="D63" s="1034"/>
      <c r="E63" s="1034"/>
      <c r="F63" s="1034"/>
      <c r="G63" s="1034"/>
      <c r="H63" s="1034"/>
      <c r="I63" s="1034"/>
      <c r="J63" s="1034"/>
      <c r="K63" s="1034"/>
      <c r="L63" s="1034"/>
      <c r="M63" s="1034"/>
      <c r="N63" s="1034"/>
      <c r="O63" s="1034"/>
      <c r="P63" s="1034"/>
      <c r="Q63" s="578"/>
      <c r="Y63" s="220"/>
      <c r="Z63" s="561"/>
      <c r="AB63" s="220"/>
      <c r="AC63" s="561"/>
    </row>
    <row r="64" spans="1:50" ht="18.75">
      <c r="A64" s="608"/>
      <c r="B64" s="608"/>
      <c r="C64" s="608"/>
      <c r="D64" s="608"/>
      <c r="E64" s="608"/>
      <c r="F64" s="608"/>
      <c r="G64" s="608"/>
      <c r="H64" s="608"/>
      <c r="I64" s="608"/>
      <c r="J64" s="608"/>
      <c r="K64" s="608"/>
      <c r="L64" s="609"/>
      <c r="M64" s="610"/>
      <c r="N64" s="611"/>
      <c r="O64" s="610"/>
      <c r="P64" s="610"/>
      <c r="Q64" s="479"/>
      <c r="Y64" s="544"/>
      <c r="Z64" s="544"/>
      <c r="AB64" s="544"/>
      <c r="AC64" s="544"/>
      <c r="AE64" s="431"/>
      <c r="AF64" s="1031"/>
      <c r="AG64" s="1031"/>
    </row>
    <row r="65" spans="1:31" ht="18.75">
      <c r="A65" s="608" t="s">
        <v>347</v>
      </c>
      <c r="B65" s="608"/>
      <c r="C65" s="608"/>
      <c r="D65" s="1035" t="str">
        <f>'Names of Bidder'!D27&amp;"-"&amp; 'Names of Bidder'!E27&amp;"-" &amp;'Names of Bidder'!F27</f>
        <v>--</v>
      </c>
      <c r="E65" s="1035"/>
      <c r="F65" s="608"/>
      <c r="G65" s="608"/>
      <c r="H65" s="608"/>
      <c r="I65" s="608"/>
      <c r="J65" s="608"/>
      <c r="K65" s="608"/>
      <c r="L65" s="612"/>
      <c r="M65" s="613"/>
      <c r="N65" s="614"/>
      <c r="O65" s="615"/>
      <c r="P65" s="615"/>
      <c r="Y65" s="544"/>
      <c r="Z65" s="544"/>
      <c r="AB65" s="544"/>
      <c r="AC65" s="544"/>
      <c r="AE65" s="431"/>
    </row>
    <row r="66" spans="1:31" ht="18.75">
      <c r="A66" s="608" t="s">
        <v>348</v>
      </c>
      <c r="B66" s="608"/>
      <c r="C66" s="608"/>
      <c r="D66" s="1035" t="str">
        <f>IF('Names of Bidder'!D28=0, "", 'Names of Bidder'!D28)</f>
        <v/>
      </c>
      <c r="E66" s="1035"/>
      <c r="F66" s="608"/>
      <c r="G66" s="608"/>
      <c r="H66" s="608"/>
      <c r="I66" s="608"/>
      <c r="J66" s="608"/>
      <c r="K66" s="608"/>
      <c r="L66" s="612"/>
      <c r="M66" s="615"/>
      <c r="N66" s="614" t="s">
        <v>349</v>
      </c>
      <c r="O66" s="615" t="str">
        <f>IF('Names of Bidder'!D24=0, "", 'Names of Bidder'!D24)</f>
        <v/>
      </c>
      <c r="P66" s="615"/>
      <c r="Y66" s="544"/>
      <c r="Z66" s="544"/>
      <c r="AB66" s="544"/>
      <c r="AC66" s="544"/>
      <c r="AE66" s="431"/>
    </row>
    <row r="67" spans="1:31" ht="18.75">
      <c r="A67" s="616"/>
      <c r="B67" s="616"/>
      <c r="C67" s="616"/>
      <c r="D67" s="616"/>
      <c r="E67" s="616"/>
      <c r="F67" s="616"/>
      <c r="G67" s="616"/>
      <c r="H67" s="616"/>
      <c r="I67" s="616"/>
      <c r="J67" s="616"/>
      <c r="K67" s="616"/>
      <c r="L67" s="617"/>
      <c r="M67" s="618"/>
      <c r="N67" s="614" t="s">
        <v>350</v>
      </c>
      <c r="O67" s="615" t="str">
        <f>IF('Names of Bidder'!D25=0, "", 'Names of Bidder'!D25)</f>
        <v/>
      </c>
      <c r="P67" s="618"/>
      <c r="Q67" s="538"/>
      <c r="Y67" s="544"/>
      <c r="Z67" s="544"/>
      <c r="AB67" s="544"/>
      <c r="AC67" s="544"/>
      <c r="AE67" s="431"/>
    </row>
    <row r="68" spans="1:31">
      <c r="A68" s="250"/>
      <c r="B68" s="250"/>
      <c r="C68" s="250"/>
      <c r="D68" s="250"/>
      <c r="E68" s="250"/>
      <c r="F68" s="250"/>
      <c r="G68" s="250"/>
      <c r="H68" s="250"/>
      <c r="I68" s="250"/>
      <c r="J68" s="250"/>
      <c r="K68" s="250"/>
      <c r="L68" s="251"/>
      <c r="M68" s="538"/>
      <c r="N68" s="579"/>
      <c r="O68" s="538"/>
      <c r="P68" s="538"/>
      <c r="Q68" s="538"/>
      <c r="Y68" s="544"/>
      <c r="Z68" s="544"/>
      <c r="AB68" s="544"/>
      <c r="AC68" s="544"/>
      <c r="AE68" s="431"/>
    </row>
    <row r="69" spans="1:31">
      <c r="A69" s="250"/>
      <c r="B69" s="250"/>
      <c r="C69" s="250"/>
      <c r="D69" s="250"/>
      <c r="E69" s="250"/>
      <c r="F69" s="250"/>
      <c r="G69" s="250"/>
      <c r="H69" s="250"/>
      <c r="I69" s="250"/>
      <c r="J69" s="250"/>
      <c r="K69" s="250"/>
      <c r="L69" s="251"/>
      <c r="M69" s="250"/>
      <c r="N69" s="580"/>
      <c r="O69" s="538"/>
      <c r="P69" s="538"/>
      <c r="Q69" s="538"/>
      <c r="Y69" s="544"/>
      <c r="Z69" s="544"/>
      <c r="AB69" s="544"/>
      <c r="AC69" s="544"/>
      <c r="AE69" s="431"/>
    </row>
    <row r="70" spans="1:31">
      <c r="A70" s="250"/>
      <c r="B70" s="250"/>
      <c r="C70" s="250"/>
      <c r="D70" s="250"/>
      <c r="E70" s="250"/>
      <c r="F70" s="250"/>
      <c r="G70" s="250"/>
      <c r="H70" s="250"/>
      <c r="I70" s="250"/>
      <c r="J70" s="250"/>
      <c r="K70" s="250"/>
      <c r="L70" s="251"/>
      <c r="M70" s="250"/>
      <c r="N70" s="580"/>
      <c r="O70" s="538"/>
      <c r="P70" s="538"/>
      <c r="Q70" s="538"/>
      <c r="Y70" s="544"/>
      <c r="Z70" s="544"/>
      <c r="AB70" s="544"/>
      <c r="AC70" s="544"/>
      <c r="AE70" s="431"/>
    </row>
    <row r="71" spans="1:31">
      <c r="A71" s="250"/>
      <c r="B71" s="250"/>
      <c r="C71" s="250"/>
      <c r="D71" s="250"/>
      <c r="E71" s="250"/>
      <c r="F71" s="250"/>
      <c r="G71" s="250"/>
      <c r="H71" s="250"/>
      <c r="I71" s="250"/>
      <c r="J71" s="250"/>
      <c r="K71" s="250"/>
      <c r="L71" s="251"/>
      <c r="M71" s="250"/>
      <c r="N71" s="580"/>
      <c r="O71" s="538"/>
      <c r="P71" s="538"/>
      <c r="Q71" s="538"/>
      <c r="Y71" s="544"/>
      <c r="Z71" s="544"/>
      <c r="AB71" s="544"/>
      <c r="AC71" s="544"/>
      <c r="AE71" s="431"/>
    </row>
    <row r="72" spans="1:31">
      <c r="A72" s="250"/>
      <c r="B72" s="250"/>
      <c r="C72" s="250"/>
      <c r="D72" s="250"/>
      <c r="E72" s="250"/>
      <c r="F72" s="250"/>
      <c r="G72" s="250"/>
      <c r="H72" s="250"/>
      <c r="I72" s="250"/>
      <c r="J72" s="250"/>
      <c r="K72" s="250"/>
      <c r="L72" s="251"/>
      <c r="M72" s="250"/>
      <c r="N72" s="580"/>
      <c r="O72" s="538"/>
      <c r="P72" s="538"/>
      <c r="Q72" s="538"/>
      <c r="Y72" s="544"/>
      <c r="Z72" s="544"/>
      <c r="AB72" s="544"/>
      <c r="AC72" s="544"/>
      <c r="AE72" s="431"/>
    </row>
    <row r="73" spans="1:31">
      <c r="A73" s="250"/>
      <c r="B73" s="250"/>
      <c r="C73" s="250"/>
      <c r="D73" s="250"/>
      <c r="E73" s="250"/>
      <c r="F73" s="250"/>
      <c r="G73" s="250"/>
      <c r="H73" s="250"/>
      <c r="I73" s="250"/>
      <c r="J73" s="250"/>
      <c r="K73" s="250"/>
      <c r="L73" s="251"/>
      <c r="M73" s="250"/>
      <c r="N73" s="580"/>
      <c r="O73" s="538"/>
      <c r="P73" s="538"/>
      <c r="Q73" s="538"/>
      <c r="Y73" s="544"/>
      <c r="Z73" s="544"/>
      <c r="AB73" s="544"/>
      <c r="AC73" s="544"/>
      <c r="AE73" s="431"/>
    </row>
    <row r="74" spans="1:31">
      <c r="A74" s="250"/>
      <c r="B74" s="250"/>
      <c r="C74" s="250"/>
      <c r="D74" s="250"/>
      <c r="E74" s="250"/>
      <c r="F74" s="250"/>
      <c r="G74" s="250"/>
      <c r="H74" s="250"/>
      <c r="I74" s="250"/>
      <c r="J74" s="250"/>
      <c r="K74" s="250"/>
      <c r="L74" s="251"/>
      <c r="M74" s="250"/>
      <c r="N74" s="580"/>
      <c r="O74" s="538"/>
      <c r="P74" s="538"/>
      <c r="Q74" s="538"/>
      <c r="Y74" s="544"/>
      <c r="Z74" s="544"/>
      <c r="AB74" s="544"/>
      <c r="AC74" s="544"/>
      <c r="AE74" s="431"/>
    </row>
    <row r="75" spans="1:31">
      <c r="A75" s="250"/>
      <c r="B75" s="250"/>
      <c r="C75" s="250"/>
      <c r="D75" s="250"/>
      <c r="E75" s="250"/>
      <c r="F75" s="250"/>
      <c r="G75" s="250"/>
      <c r="H75" s="250"/>
      <c r="I75" s="250"/>
      <c r="J75" s="250"/>
      <c r="K75" s="250"/>
      <c r="L75" s="251"/>
      <c r="M75" s="250"/>
      <c r="N75" s="580"/>
      <c r="O75" s="538"/>
      <c r="P75" s="538"/>
      <c r="Q75" s="538"/>
      <c r="Y75" s="544"/>
      <c r="Z75" s="544"/>
      <c r="AB75" s="544"/>
      <c r="AC75" s="544"/>
      <c r="AE75" s="431"/>
    </row>
    <row r="76" spans="1:31">
      <c r="A76" s="250"/>
      <c r="B76" s="250"/>
      <c r="C76" s="250"/>
      <c r="D76" s="250"/>
      <c r="E76" s="250"/>
      <c r="F76" s="250"/>
      <c r="G76" s="250"/>
      <c r="H76" s="250"/>
      <c r="I76" s="250"/>
      <c r="J76" s="250"/>
      <c r="K76" s="250"/>
      <c r="L76" s="251"/>
      <c r="M76" s="250"/>
      <c r="N76" s="580"/>
      <c r="O76" s="538"/>
      <c r="P76" s="538"/>
      <c r="Q76" s="538"/>
      <c r="Y76" s="544"/>
      <c r="Z76" s="544"/>
      <c r="AB76" s="544"/>
      <c r="AC76" s="544"/>
      <c r="AE76" s="431"/>
    </row>
    <row r="77" spans="1:31">
      <c r="A77" s="250"/>
      <c r="B77" s="250"/>
      <c r="C77" s="250"/>
      <c r="D77" s="250"/>
      <c r="E77" s="250"/>
      <c r="F77" s="250"/>
      <c r="G77" s="250"/>
      <c r="H77" s="250"/>
      <c r="I77" s="250"/>
      <c r="J77" s="250"/>
      <c r="K77" s="250"/>
      <c r="L77" s="251"/>
      <c r="M77" s="250"/>
      <c r="N77" s="580"/>
      <c r="O77" s="538"/>
      <c r="P77" s="538"/>
      <c r="Q77" s="538"/>
      <c r="Y77" s="544"/>
      <c r="Z77" s="581"/>
      <c r="AB77" s="544"/>
      <c r="AC77" s="581"/>
      <c r="AE77" s="431"/>
    </row>
    <row r="78" spans="1:31">
      <c r="A78" s="250"/>
      <c r="B78" s="250"/>
      <c r="C78" s="250"/>
      <c r="D78" s="250"/>
      <c r="E78" s="250"/>
      <c r="F78" s="250"/>
      <c r="G78" s="250"/>
      <c r="H78" s="250"/>
      <c r="I78" s="250"/>
      <c r="J78" s="250"/>
      <c r="K78" s="250"/>
      <c r="L78" s="251"/>
      <c r="M78" s="250"/>
      <c r="N78" s="580"/>
      <c r="O78" s="538"/>
      <c r="P78" s="538"/>
      <c r="Q78" s="538"/>
      <c r="Y78" s="544"/>
      <c r="Z78" s="581"/>
      <c r="AB78" s="544"/>
      <c r="AC78" s="581"/>
      <c r="AE78" s="431"/>
    </row>
    <row r="79" spans="1:31">
      <c r="A79" s="250"/>
      <c r="B79" s="250"/>
      <c r="C79" s="250"/>
      <c r="D79" s="250"/>
      <c r="E79" s="250"/>
      <c r="F79" s="250"/>
      <c r="G79" s="250"/>
      <c r="H79" s="250"/>
      <c r="I79" s="250"/>
      <c r="J79" s="250"/>
      <c r="K79" s="250"/>
      <c r="L79" s="251"/>
      <c r="M79" s="250"/>
      <c r="N79" s="580"/>
      <c r="O79" s="538"/>
      <c r="P79" s="538"/>
      <c r="Q79" s="538"/>
      <c r="Y79" s="544"/>
      <c r="Z79" s="544"/>
      <c r="AB79" s="544"/>
      <c r="AC79" s="544"/>
      <c r="AE79" s="431"/>
    </row>
    <row r="80" spans="1:31">
      <c r="A80" s="250"/>
      <c r="B80" s="250"/>
      <c r="C80" s="250"/>
      <c r="D80" s="250"/>
      <c r="E80" s="250"/>
      <c r="F80" s="250"/>
      <c r="G80" s="250"/>
      <c r="H80" s="250"/>
      <c r="I80" s="250"/>
      <c r="J80" s="250"/>
      <c r="K80" s="250"/>
      <c r="L80" s="251"/>
      <c r="M80" s="250"/>
      <c r="N80" s="580"/>
      <c r="O80" s="538"/>
      <c r="P80" s="538"/>
      <c r="Q80" s="538"/>
      <c r="Y80" s="544"/>
      <c r="Z80" s="544"/>
      <c r="AB80" s="544"/>
      <c r="AC80" s="544"/>
      <c r="AE80" s="431"/>
    </row>
    <row r="81" spans="1:31">
      <c r="A81" s="250"/>
      <c r="B81" s="250"/>
      <c r="C81" s="250"/>
      <c r="D81" s="250"/>
      <c r="E81" s="250"/>
      <c r="F81" s="250"/>
      <c r="G81" s="250"/>
      <c r="H81" s="250"/>
      <c r="I81" s="250"/>
      <c r="J81" s="250"/>
      <c r="K81" s="250"/>
      <c r="L81" s="251"/>
      <c r="M81" s="250"/>
      <c r="N81" s="580"/>
      <c r="O81" s="538"/>
      <c r="P81" s="538"/>
      <c r="Q81" s="538"/>
      <c r="Y81" s="544"/>
      <c r="Z81" s="544"/>
      <c r="AB81" s="544"/>
      <c r="AC81" s="544"/>
      <c r="AE81" s="431"/>
    </row>
    <row r="82" spans="1:31">
      <c r="A82" s="250"/>
      <c r="B82" s="250"/>
      <c r="C82" s="250"/>
      <c r="D82" s="250"/>
      <c r="E82" s="250"/>
      <c r="F82" s="250"/>
      <c r="G82" s="250"/>
      <c r="H82" s="250"/>
      <c r="I82" s="250"/>
      <c r="J82" s="250"/>
      <c r="K82" s="250"/>
      <c r="L82" s="251"/>
      <c r="M82" s="250"/>
      <c r="N82" s="580"/>
      <c r="O82" s="538"/>
      <c r="P82" s="538"/>
      <c r="Q82" s="538"/>
      <c r="Y82" s="544"/>
      <c r="Z82" s="544"/>
      <c r="AB82" s="544"/>
      <c r="AC82" s="544"/>
      <c r="AE82" s="431"/>
    </row>
    <row r="83" spans="1:31">
      <c r="A83" s="250"/>
      <c r="B83" s="250"/>
      <c r="C83" s="250"/>
      <c r="D83" s="250"/>
      <c r="E83" s="250"/>
      <c r="F83" s="250"/>
      <c r="G83" s="250"/>
      <c r="H83" s="250"/>
      <c r="I83" s="250"/>
      <c r="J83" s="250"/>
      <c r="K83" s="250"/>
      <c r="L83" s="251"/>
      <c r="M83" s="250"/>
      <c r="N83" s="580"/>
      <c r="O83" s="538"/>
      <c r="P83" s="538"/>
      <c r="Q83" s="538"/>
      <c r="Y83" s="544"/>
      <c r="Z83" s="544"/>
      <c r="AB83" s="544"/>
      <c r="AC83" s="544"/>
      <c r="AE83" s="431"/>
    </row>
    <row r="84" spans="1:31">
      <c r="A84" s="250"/>
      <c r="B84" s="250"/>
      <c r="C84" s="250"/>
      <c r="D84" s="250"/>
      <c r="E84" s="250"/>
      <c r="F84" s="250"/>
      <c r="G84" s="250"/>
      <c r="H84" s="250"/>
      <c r="I84" s="250"/>
      <c r="J84" s="250"/>
      <c r="K84" s="250"/>
      <c r="L84" s="251"/>
      <c r="M84" s="250"/>
      <c r="N84" s="580"/>
      <c r="O84" s="538"/>
      <c r="P84" s="538"/>
      <c r="Q84" s="538"/>
      <c r="Y84" s="544"/>
      <c r="Z84" s="544"/>
      <c r="AB84" s="544"/>
      <c r="AC84" s="544"/>
      <c r="AE84" s="431"/>
    </row>
    <row r="85" spans="1:31">
      <c r="A85" s="250"/>
      <c r="B85" s="250"/>
      <c r="C85" s="250"/>
      <c r="D85" s="250"/>
      <c r="E85" s="250"/>
      <c r="F85" s="250"/>
      <c r="G85" s="250"/>
      <c r="H85" s="250"/>
      <c r="I85" s="250"/>
      <c r="J85" s="250"/>
      <c r="K85" s="250"/>
      <c r="L85" s="251"/>
      <c r="M85" s="250"/>
      <c r="N85" s="580"/>
      <c r="O85" s="538"/>
      <c r="P85" s="538"/>
      <c r="Q85" s="538"/>
      <c r="Y85" s="544"/>
      <c r="Z85" s="544"/>
      <c r="AB85" s="544"/>
      <c r="AC85" s="544"/>
      <c r="AE85" s="431"/>
    </row>
    <row r="86" spans="1:31">
      <c r="A86" s="250"/>
      <c r="B86" s="250"/>
      <c r="C86" s="250"/>
      <c r="D86" s="250"/>
      <c r="E86" s="250"/>
      <c r="F86" s="250"/>
      <c r="G86" s="250"/>
      <c r="H86" s="250"/>
      <c r="I86" s="250"/>
      <c r="J86" s="250"/>
      <c r="K86" s="250"/>
      <c r="L86" s="251"/>
      <c r="M86" s="250"/>
      <c r="N86" s="580"/>
      <c r="O86" s="538"/>
      <c r="P86" s="538"/>
      <c r="Q86" s="538"/>
      <c r="Y86" s="544"/>
      <c r="Z86" s="581"/>
      <c r="AB86" s="544"/>
      <c r="AC86" s="581"/>
      <c r="AE86" s="431"/>
    </row>
    <row r="87" spans="1:31">
      <c r="A87" s="250"/>
      <c r="B87" s="250"/>
      <c r="C87" s="250"/>
      <c r="D87" s="250"/>
      <c r="E87" s="250"/>
      <c r="F87" s="250"/>
      <c r="G87" s="250"/>
      <c r="H87" s="250"/>
      <c r="I87" s="250"/>
      <c r="J87" s="250"/>
      <c r="K87" s="250"/>
      <c r="L87" s="251"/>
      <c r="M87" s="250"/>
      <c r="N87" s="580"/>
      <c r="O87" s="538"/>
      <c r="P87" s="538"/>
      <c r="Q87" s="538"/>
      <c r="Y87" s="544"/>
      <c r="Z87" s="581"/>
      <c r="AB87" s="544"/>
      <c r="AC87" s="581"/>
      <c r="AE87" s="431"/>
    </row>
    <row r="88" spans="1:31">
      <c r="A88" s="250"/>
      <c r="B88" s="250"/>
      <c r="C88" s="250"/>
      <c r="D88" s="250"/>
      <c r="E88" s="250"/>
      <c r="F88" s="250"/>
      <c r="G88" s="250"/>
      <c r="H88" s="250"/>
      <c r="I88" s="250"/>
      <c r="J88" s="250"/>
      <c r="K88" s="250"/>
      <c r="L88" s="251"/>
      <c r="M88" s="250"/>
      <c r="N88" s="580"/>
      <c r="O88" s="538"/>
      <c r="P88" s="538"/>
      <c r="Q88" s="538"/>
      <c r="Y88" s="544"/>
      <c r="Z88" s="544"/>
      <c r="AB88" s="544"/>
      <c r="AC88" s="544"/>
      <c r="AE88" s="431"/>
    </row>
    <row r="89" spans="1:31">
      <c r="A89" s="250"/>
      <c r="B89" s="250"/>
      <c r="C89" s="250"/>
      <c r="D89" s="250"/>
      <c r="E89" s="250"/>
      <c r="F89" s="250"/>
      <c r="G89" s="250"/>
      <c r="H89" s="250"/>
      <c r="I89" s="250"/>
      <c r="J89" s="250"/>
      <c r="K89" s="250"/>
      <c r="L89" s="251"/>
      <c r="M89" s="250"/>
      <c r="N89" s="580"/>
      <c r="O89" s="538"/>
      <c r="P89" s="538"/>
      <c r="Q89" s="538"/>
      <c r="Y89" s="544"/>
      <c r="Z89" s="544"/>
      <c r="AB89" s="544"/>
      <c r="AC89" s="544"/>
      <c r="AE89" s="431"/>
    </row>
    <row r="90" spans="1:31">
      <c r="A90" s="250"/>
      <c r="B90" s="250"/>
      <c r="C90" s="250"/>
      <c r="D90" s="250"/>
      <c r="E90" s="250"/>
      <c r="F90" s="250"/>
      <c r="G90" s="250"/>
      <c r="H90" s="250"/>
      <c r="I90" s="250"/>
      <c r="J90" s="250"/>
      <c r="K90" s="250"/>
      <c r="L90" s="251"/>
      <c r="M90" s="250"/>
      <c r="N90" s="580"/>
      <c r="O90" s="538"/>
      <c r="P90" s="538"/>
      <c r="Q90" s="538"/>
      <c r="Y90" s="544"/>
      <c r="Z90" s="544"/>
      <c r="AB90" s="544"/>
      <c r="AC90" s="544"/>
      <c r="AE90" s="431"/>
    </row>
    <row r="91" spans="1:31">
      <c r="A91" s="250"/>
      <c r="B91" s="250"/>
      <c r="C91" s="250"/>
      <c r="D91" s="250"/>
      <c r="E91" s="250"/>
      <c r="F91" s="250"/>
      <c r="G91" s="250"/>
      <c r="H91" s="250"/>
      <c r="I91" s="250"/>
      <c r="J91" s="250"/>
      <c r="K91" s="250"/>
      <c r="L91" s="251"/>
      <c r="M91" s="250"/>
      <c r="N91" s="580"/>
      <c r="O91" s="538"/>
      <c r="P91" s="538"/>
      <c r="Q91" s="538"/>
      <c r="Y91" s="544"/>
      <c r="Z91" s="544"/>
      <c r="AB91" s="544"/>
      <c r="AC91" s="544"/>
      <c r="AE91" s="431"/>
    </row>
    <row r="92" spans="1:31">
      <c r="A92" s="250"/>
      <c r="B92" s="250"/>
      <c r="C92" s="250"/>
      <c r="D92" s="250"/>
      <c r="E92" s="250"/>
      <c r="F92" s="250"/>
      <c r="G92" s="250"/>
      <c r="H92" s="250"/>
      <c r="I92" s="250"/>
      <c r="J92" s="250"/>
      <c r="K92" s="250"/>
      <c r="L92" s="251"/>
      <c r="M92" s="250"/>
      <c r="N92" s="580"/>
      <c r="O92" s="538"/>
      <c r="P92" s="538"/>
      <c r="Q92" s="538"/>
      <c r="Y92" s="544"/>
      <c r="Z92" s="544"/>
      <c r="AB92" s="544"/>
      <c r="AC92" s="544"/>
      <c r="AE92" s="431"/>
    </row>
    <row r="93" spans="1:31">
      <c r="A93" s="453"/>
      <c r="B93" s="453"/>
      <c r="C93" s="453"/>
      <c r="D93" s="453"/>
      <c r="E93" s="453"/>
      <c r="F93" s="453"/>
      <c r="G93" s="453"/>
      <c r="H93" s="453"/>
      <c r="I93" s="453"/>
      <c r="J93" s="453"/>
      <c r="K93" s="453"/>
      <c r="L93" s="251"/>
      <c r="M93" s="582"/>
      <c r="N93" s="583"/>
      <c r="O93" s="584"/>
      <c r="P93" s="584"/>
      <c r="Q93" s="584"/>
      <c r="Y93" s="544"/>
      <c r="Z93" s="544"/>
      <c r="AB93" s="544"/>
      <c r="AC93" s="544"/>
      <c r="AE93" s="431"/>
    </row>
    <row r="94" spans="1:31">
      <c r="A94" s="250"/>
      <c r="B94" s="250"/>
      <c r="C94" s="250"/>
      <c r="D94" s="250"/>
      <c r="E94" s="250"/>
      <c r="F94" s="250"/>
      <c r="G94" s="250"/>
      <c r="H94" s="250"/>
      <c r="I94" s="250"/>
      <c r="J94" s="250"/>
      <c r="K94" s="250"/>
      <c r="L94" s="251"/>
      <c r="M94" s="585"/>
      <c r="N94" s="586"/>
      <c r="O94" s="538"/>
      <c r="P94" s="538"/>
      <c r="Q94" s="538"/>
      <c r="Y94" s="544"/>
      <c r="Z94" s="544"/>
      <c r="AB94" s="544"/>
      <c r="AC94" s="544"/>
      <c r="AE94" s="431"/>
    </row>
    <row r="95" spans="1:31">
      <c r="A95" s="1036"/>
      <c r="B95" s="1036"/>
      <c r="C95" s="1036"/>
      <c r="D95" s="1036"/>
      <c r="E95" s="1036"/>
      <c r="F95" s="1036"/>
      <c r="G95" s="1036"/>
      <c r="H95" s="1036"/>
      <c r="I95" s="1036"/>
      <c r="J95" s="1036"/>
      <c r="K95" s="1036"/>
      <c r="L95" s="1036"/>
      <c r="M95" s="1036"/>
      <c r="N95" s="1036"/>
      <c r="O95" s="1036"/>
      <c r="P95" s="1036"/>
      <c r="Q95" s="511"/>
      <c r="Y95" s="544"/>
      <c r="Z95" s="544"/>
      <c r="AB95" s="544"/>
      <c r="AC95" s="544"/>
      <c r="AE95" s="431"/>
    </row>
    <row r="96" spans="1:31">
      <c r="A96" s="1029"/>
      <c r="B96" s="1029"/>
      <c r="C96" s="1029"/>
      <c r="D96" s="1029"/>
      <c r="E96" s="1029"/>
      <c r="F96" s="1029"/>
      <c r="G96" s="1029"/>
      <c r="H96" s="1029"/>
      <c r="I96" s="1029"/>
      <c r="J96" s="1029"/>
      <c r="K96" s="1029"/>
      <c r="L96" s="1029"/>
      <c r="M96" s="1029"/>
      <c r="N96" s="1029"/>
      <c r="O96" s="1029"/>
      <c r="P96" s="1029"/>
      <c r="Q96" s="453"/>
      <c r="Y96" s="544"/>
      <c r="Z96" s="544"/>
      <c r="AB96" s="544"/>
      <c r="AC96" s="544"/>
      <c r="AE96" s="431"/>
    </row>
    <row r="97" spans="1:31">
      <c r="A97" s="250"/>
      <c r="B97" s="250"/>
      <c r="C97" s="250"/>
      <c r="D97" s="250"/>
      <c r="E97" s="250"/>
      <c r="F97" s="250"/>
      <c r="G97" s="250"/>
      <c r="H97" s="250"/>
      <c r="I97" s="250"/>
      <c r="J97" s="250"/>
      <c r="K97" s="250"/>
      <c r="L97" s="251"/>
      <c r="M97" s="250"/>
      <c r="N97" s="580"/>
      <c r="O97" s="538"/>
      <c r="P97" s="538"/>
      <c r="Q97" s="538"/>
      <c r="Y97" s="544"/>
      <c r="Z97" s="544"/>
      <c r="AB97" s="544"/>
      <c r="AC97" s="544"/>
      <c r="AE97" s="431"/>
    </row>
    <row r="98" spans="1:31">
      <c r="A98" s="454"/>
      <c r="B98" s="454"/>
      <c r="C98" s="454"/>
      <c r="D98" s="454"/>
      <c r="E98" s="454"/>
      <c r="F98" s="454"/>
      <c r="G98" s="454"/>
      <c r="H98" s="454"/>
      <c r="I98" s="454"/>
      <c r="J98" s="454"/>
      <c r="K98" s="454"/>
      <c r="L98" s="437"/>
      <c r="M98" s="587"/>
      <c r="N98" s="588"/>
      <c r="O98" s="538"/>
      <c r="P98" s="538"/>
      <c r="Q98" s="538"/>
      <c r="Y98" s="544"/>
      <c r="Z98" s="544"/>
      <c r="AB98" s="544"/>
      <c r="AC98" s="544"/>
      <c r="AE98" s="431"/>
    </row>
    <row r="99" spans="1:31">
      <c r="A99" s="1026"/>
      <c r="B99" s="1026"/>
      <c r="C99" s="1026"/>
      <c r="D99" s="1026"/>
      <c r="E99" s="1026"/>
      <c r="F99" s="1026"/>
      <c r="G99" s="1026"/>
      <c r="H99" s="1026"/>
      <c r="I99" s="1026"/>
      <c r="J99" s="1026"/>
      <c r="K99" s="1026"/>
      <c r="L99" s="1026"/>
      <c r="M99" s="1026"/>
      <c r="N99" s="1026"/>
      <c r="O99" s="589"/>
      <c r="P99" s="538"/>
      <c r="Q99" s="538"/>
      <c r="Y99" s="544"/>
      <c r="Z99" s="544"/>
      <c r="AB99" s="544"/>
      <c r="AC99" s="544"/>
      <c r="AE99" s="431"/>
    </row>
    <row r="100" spans="1:31">
      <c r="A100" s="454"/>
      <c r="B100" s="454"/>
      <c r="C100" s="454"/>
      <c r="D100" s="454"/>
      <c r="E100" s="454"/>
      <c r="F100" s="454"/>
      <c r="G100" s="454"/>
      <c r="H100" s="454"/>
      <c r="I100" s="454"/>
      <c r="J100" s="454"/>
      <c r="K100" s="454"/>
      <c r="L100" s="1027"/>
      <c r="M100" s="1027"/>
      <c r="N100" s="1027"/>
      <c r="O100" s="589"/>
      <c r="P100" s="538"/>
      <c r="Q100" s="538"/>
      <c r="Y100" s="544"/>
      <c r="Z100" s="544"/>
      <c r="AB100" s="544"/>
      <c r="AC100" s="544"/>
      <c r="AE100" s="431"/>
    </row>
    <row r="101" spans="1:31">
      <c r="A101" s="454"/>
      <c r="B101" s="454"/>
      <c r="C101" s="454"/>
      <c r="D101" s="454"/>
      <c r="E101" s="454"/>
      <c r="F101" s="454"/>
      <c r="G101" s="454"/>
      <c r="H101" s="454"/>
      <c r="I101" s="454"/>
      <c r="J101" s="454"/>
      <c r="K101" s="454"/>
      <c r="L101" s="1027"/>
      <c r="M101" s="1027"/>
      <c r="N101" s="1027"/>
      <c r="O101" s="589"/>
      <c r="P101" s="538"/>
      <c r="Q101" s="538"/>
      <c r="Y101" s="544"/>
      <c r="Z101" s="544"/>
      <c r="AB101" s="544"/>
      <c r="AC101" s="544"/>
      <c r="AE101" s="431"/>
    </row>
    <row r="102" spans="1:31">
      <c r="A102" s="510"/>
      <c r="B102" s="510"/>
      <c r="C102" s="510"/>
      <c r="D102" s="510"/>
      <c r="E102" s="510"/>
      <c r="F102" s="510"/>
      <c r="G102" s="510"/>
      <c r="H102" s="510"/>
      <c r="I102" s="510"/>
      <c r="J102" s="510"/>
      <c r="K102" s="510"/>
      <c r="L102" s="1027"/>
      <c r="M102" s="1027"/>
      <c r="N102" s="1027"/>
      <c r="O102" s="589"/>
      <c r="P102" s="538"/>
      <c r="Q102" s="538"/>
      <c r="Y102" s="544"/>
      <c r="Z102" s="544"/>
      <c r="AB102" s="544"/>
      <c r="AC102" s="544"/>
      <c r="AE102" s="431"/>
    </row>
    <row r="103" spans="1:31">
      <c r="A103" s="510"/>
      <c r="B103" s="510"/>
      <c r="C103" s="510"/>
      <c r="D103" s="510"/>
      <c r="E103" s="510"/>
      <c r="F103" s="510"/>
      <c r="G103" s="510"/>
      <c r="H103" s="510"/>
      <c r="I103" s="510"/>
      <c r="J103" s="510"/>
      <c r="K103" s="510"/>
      <c r="L103" s="1027"/>
      <c r="M103" s="1027"/>
      <c r="N103" s="1027"/>
      <c r="O103" s="589"/>
      <c r="P103" s="538"/>
      <c r="Q103" s="538"/>
      <c r="Y103" s="544"/>
      <c r="Z103" s="544"/>
      <c r="AB103" s="544"/>
      <c r="AC103" s="544"/>
      <c r="AE103" s="431"/>
    </row>
    <row r="104" spans="1:31">
      <c r="A104" s="510"/>
      <c r="B104" s="510"/>
      <c r="C104" s="510"/>
      <c r="D104" s="510"/>
      <c r="E104" s="510"/>
      <c r="F104" s="510"/>
      <c r="G104" s="510"/>
      <c r="H104" s="510"/>
      <c r="I104" s="510"/>
      <c r="J104" s="510"/>
      <c r="K104" s="510"/>
      <c r="L104" s="437"/>
      <c r="M104" s="589"/>
      <c r="N104" s="590"/>
      <c r="O104" s="587"/>
      <c r="P104" s="538"/>
      <c r="Q104" s="538"/>
      <c r="Y104" s="544"/>
      <c r="Z104" s="544"/>
      <c r="AB104" s="544"/>
      <c r="AC104" s="544"/>
      <c r="AE104" s="431"/>
    </row>
    <row r="105" spans="1:31">
      <c r="A105" s="1028"/>
      <c r="B105" s="1028"/>
      <c r="C105" s="1028"/>
      <c r="D105" s="1028"/>
      <c r="E105" s="1028"/>
      <c r="F105" s="1028"/>
      <c r="G105" s="1028"/>
      <c r="H105" s="1028"/>
      <c r="I105" s="1028"/>
      <c r="J105" s="1028"/>
      <c r="K105" s="1028"/>
      <c r="L105" s="1028"/>
      <c r="M105" s="1028"/>
      <c r="N105" s="1028"/>
      <c r="O105" s="1028"/>
      <c r="P105" s="1028"/>
      <c r="Q105" s="591"/>
      <c r="Y105" s="544"/>
      <c r="Z105" s="544"/>
      <c r="AB105" s="544"/>
      <c r="AC105" s="544"/>
      <c r="AE105" s="431"/>
    </row>
    <row r="106" spans="1:31">
      <c r="A106" s="250"/>
      <c r="B106" s="250"/>
      <c r="C106" s="250"/>
      <c r="D106" s="250"/>
      <c r="E106" s="250"/>
      <c r="F106" s="250"/>
      <c r="G106" s="250"/>
      <c r="H106" s="250"/>
      <c r="I106" s="250"/>
      <c r="J106" s="250"/>
      <c r="K106" s="250"/>
      <c r="L106" s="251"/>
      <c r="M106" s="250"/>
      <c r="N106" s="580"/>
      <c r="O106" s="584"/>
      <c r="P106" s="584"/>
      <c r="Q106" s="584"/>
      <c r="Y106" s="544"/>
      <c r="Z106" s="544"/>
      <c r="AB106" s="544"/>
      <c r="AC106" s="544"/>
      <c r="AE106" s="431"/>
    </row>
    <row r="107" spans="1:31">
      <c r="A107" s="511"/>
      <c r="B107" s="511"/>
      <c r="C107" s="511"/>
      <c r="D107" s="511"/>
      <c r="E107" s="511"/>
      <c r="F107" s="511"/>
      <c r="G107" s="511"/>
      <c r="H107" s="511"/>
      <c r="I107" s="511"/>
      <c r="J107" s="511"/>
      <c r="K107" s="511"/>
      <c r="L107" s="438"/>
      <c r="M107" s="453"/>
      <c r="N107" s="592"/>
      <c r="O107" s="593"/>
      <c r="P107" s="593"/>
      <c r="Q107" s="593"/>
      <c r="Y107" s="431"/>
      <c r="Z107" s="544"/>
      <c r="AB107" s="431"/>
      <c r="AC107" s="544"/>
      <c r="AE107" s="431"/>
    </row>
    <row r="108" spans="1:31">
      <c r="A108" s="453"/>
      <c r="B108" s="453"/>
      <c r="C108" s="453"/>
      <c r="D108" s="453"/>
      <c r="E108" s="453"/>
      <c r="F108" s="453"/>
      <c r="G108" s="453"/>
      <c r="H108" s="453"/>
      <c r="I108" s="453"/>
      <c r="J108" s="453"/>
      <c r="K108" s="453"/>
      <c r="L108" s="439"/>
      <c r="M108" s="453"/>
      <c r="N108" s="592"/>
      <c r="O108" s="584"/>
      <c r="P108" s="584"/>
      <c r="Q108" s="584"/>
      <c r="Y108" s="431"/>
      <c r="Z108" s="544"/>
      <c r="AB108" s="431"/>
      <c r="AC108" s="544"/>
    </row>
    <row r="109" spans="1:31">
      <c r="A109" s="512"/>
      <c r="B109" s="512"/>
      <c r="C109" s="512"/>
      <c r="D109" s="512"/>
      <c r="E109" s="512"/>
      <c r="F109" s="512"/>
      <c r="G109" s="512"/>
      <c r="H109" s="512"/>
      <c r="I109" s="512"/>
      <c r="J109" s="512"/>
      <c r="K109" s="512"/>
      <c r="L109" s="440"/>
      <c r="M109" s="594"/>
      <c r="N109" s="595"/>
      <c r="O109" s="596"/>
      <c r="P109" s="597"/>
      <c r="Q109" s="597"/>
      <c r="Y109" s="431"/>
      <c r="Z109" s="544"/>
      <c r="AB109" s="431"/>
      <c r="AC109" s="544"/>
      <c r="AE109" s="598"/>
    </row>
    <row r="110" spans="1:31">
      <c r="A110" s="513"/>
      <c r="B110" s="513"/>
      <c r="C110" s="513"/>
      <c r="D110" s="513"/>
      <c r="E110" s="513"/>
      <c r="F110" s="513"/>
      <c r="G110" s="513"/>
      <c r="H110" s="513"/>
      <c r="I110" s="513"/>
      <c r="J110" s="513"/>
      <c r="K110" s="513"/>
      <c r="L110" s="441"/>
      <c r="M110" s="594"/>
      <c r="N110" s="599"/>
      <c r="O110" s="600"/>
      <c r="P110" s="596"/>
      <c r="Q110" s="596"/>
    </row>
    <row r="111" spans="1:31">
      <c r="A111" s="513"/>
      <c r="B111" s="513"/>
      <c r="C111" s="513"/>
      <c r="D111" s="513"/>
      <c r="E111" s="513"/>
      <c r="F111" s="513"/>
      <c r="G111" s="513"/>
      <c r="H111" s="513"/>
      <c r="I111" s="513"/>
      <c r="J111" s="513"/>
      <c r="K111" s="513"/>
      <c r="L111" s="442"/>
      <c r="M111" s="594"/>
      <c r="N111" s="599"/>
      <c r="O111" s="601"/>
      <c r="P111" s="597"/>
      <c r="Q111" s="597"/>
    </row>
    <row r="112" spans="1:31">
      <c r="A112" s="514"/>
      <c r="B112" s="514"/>
      <c r="C112" s="514"/>
      <c r="D112" s="514"/>
      <c r="E112" s="514"/>
      <c r="F112" s="514"/>
      <c r="G112" s="514"/>
      <c r="H112" s="514"/>
      <c r="I112" s="514"/>
      <c r="J112" s="514"/>
      <c r="K112" s="514"/>
      <c r="L112" s="441"/>
      <c r="M112" s="594"/>
      <c r="N112" s="595"/>
      <c r="O112" s="596"/>
      <c r="P112" s="597"/>
      <c r="Q112" s="597"/>
    </row>
    <row r="113" spans="1:17">
      <c r="A113" s="514"/>
      <c r="B113" s="514"/>
      <c r="C113" s="514"/>
      <c r="D113" s="514"/>
      <c r="E113" s="514"/>
      <c r="F113" s="514"/>
      <c r="G113" s="514"/>
      <c r="H113" s="514"/>
      <c r="I113" s="514"/>
      <c r="J113" s="514"/>
      <c r="K113" s="514"/>
      <c r="L113" s="441"/>
      <c r="M113" s="594"/>
      <c r="N113" s="595"/>
      <c r="O113" s="596"/>
      <c r="P113" s="597"/>
      <c r="Q113" s="597"/>
    </row>
    <row r="114" spans="1:17">
      <c r="A114" s="513"/>
      <c r="B114" s="513"/>
      <c r="C114" s="513"/>
      <c r="D114" s="513"/>
      <c r="E114" s="513"/>
      <c r="F114" s="513"/>
      <c r="G114" s="513"/>
      <c r="H114" s="513"/>
      <c r="I114" s="513"/>
      <c r="J114" s="513"/>
      <c r="K114" s="513"/>
      <c r="L114" s="441"/>
      <c r="M114" s="594"/>
      <c r="N114" s="595"/>
      <c r="O114" s="596"/>
      <c r="P114" s="597"/>
      <c r="Q114" s="597"/>
    </row>
    <row r="115" spans="1:17">
      <c r="A115" s="513"/>
      <c r="B115" s="513"/>
      <c r="C115" s="513"/>
      <c r="D115" s="513"/>
      <c r="E115" s="513"/>
      <c r="F115" s="513"/>
      <c r="G115" s="513"/>
      <c r="H115" s="513"/>
      <c r="I115" s="513"/>
      <c r="J115" s="513"/>
      <c r="K115" s="513"/>
      <c r="L115" s="442"/>
      <c r="M115" s="594"/>
      <c r="N115" s="595"/>
      <c r="O115" s="596"/>
      <c r="P115" s="597"/>
      <c r="Q115" s="597"/>
    </row>
    <row r="116" spans="1:17">
      <c r="A116" s="513"/>
      <c r="B116" s="513"/>
      <c r="C116" s="513"/>
      <c r="D116" s="513"/>
      <c r="E116" s="513"/>
      <c r="F116" s="513"/>
      <c r="G116" s="513"/>
      <c r="H116" s="513"/>
      <c r="I116" s="513"/>
      <c r="J116" s="513"/>
      <c r="K116" s="513"/>
      <c r="L116" s="441"/>
      <c r="M116" s="594"/>
      <c r="N116" s="595"/>
      <c r="O116" s="596"/>
      <c r="P116" s="597"/>
      <c r="Q116" s="597"/>
    </row>
    <row r="117" spans="1:17">
      <c r="A117" s="513"/>
      <c r="B117" s="513"/>
      <c r="C117" s="513"/>
      <c r="D117" s="513"/>
      <c r="E117" s="513"/>
      <c r="F117" s="513"/>
      <c r="G117" s="513"/>
      <c r="H117" s="513"/>
      <c r="I117" s="513"/>
      <c r="J117" s="513"/>
      <c r="K117" s="513"/>
      <c r="L117" s="441"/>
      <c r="M117" s="594"/>
      <c r="N117" s="595"/>
      <c r="O117" s="596"/>
      <c r="P117" s="597"/>
      <c r="Q117" s="597"/>
    </row>
    <row r="118" spans="1:17">
      <c r="A118" s="513"/>
      <c r="B118" s="513"/>
      <c r="C118" s="513"/>
      <c r="D118" s="513"/>
      <c r="E118" s="513"/>
      <c r="F118" s="513"/>
      <c r="G118" s="513"/>
      <c r="H118" s="513"/>
      <c r="I118" s="513"/>
      <c r="J118" s="513"/>
      <c r="K118" s="513"/>
      <c r="L118" s="441"/>
      <c r="M118" s="594"/>
      <c r="N118" s="599"/>
      <c r="O118" s="596"/>
      <c r="P118" s="597"/>
      <c r="Q118" s="597"/>
    </row>
    <row r="119" spans="1:17">
      <c r="A119" s="513"/>
      <c r="B119" s="513"/>
      <c r="C119" s="513"/>
      <c r="D119" s="513"/>
      <c r="E119" s="513"/>
      <c r="F119" s="513"/>
      <c r="G119" s="513"/>
      <c r="H119" s="513"/>
      <c r="I119" s="513"/>
      <c r="J119" s="513"/>
      <c r="K119" s="513"/>
      <c r="L119" s="442"/>
      <c r="M119" s="594"/>
      <c r="N119" s="599"/>
      <c r="O119" s="602"/>
      <c r="P119" s="597"/>
      <c r="Q119" s="597"/>
    </row>
    <row r="120" spans="1:17">
      <c r="A120" s="514"/>
      <c r="B120" s="514"/>
      <c r="C120" s="514"/>
      <c r="D120" s="514"/>
      <c r="E120" s="514"/>
      <c r="F120" s="514"/>
      <c r="G120" s="514"/>
      <c r="H120" s="514"/>
      <c r="I120" s="514"/>
      <c r="J120" s="514"/>
      <c r="K120" s="514"/>
      <c r="L120" s="443"/>
      <c r="M120" s="594"/>
      <c r="N120" s="595"/>
      <c r="O120" s="596"/>
      <c r="P120" s="597"/>
      <c r="Q120" s="597"/>
    </row>
    <row r="121" spans="1:17">
      <c r="A121" s="514"/>
      <c r="B121" s="514"/>
      <c r="C121" s="514"/>
      <c r="D121" s="514"/>
      <c r="E121" s="514"/>
      <c r="F121" s="514"/>
      <c r="G121" s="514"/>
      <c r="H121" s="514"/>
      <c r="I121" s="514"/>
      <c r="J121" s="514"/>
      <c r="K121" s="514"/>
      <c r="L121" s="444"/>
      <c r="M121" s="594"/>
      <c r="N121" s="595"/>
      <c r="O121" s="602"/>
      <c r="P121" s="597"/>
      <c r="Q121" s="597"/>
    </row>
    <row r="122" spans="1:17">
      <c r="A122" s="514"/>
      <c r="B122" s="514"/>
      <c r="C122" s="514"/>
      <c r="D122" s="514"/>
      <c r="E122" s="514"/>
      <c r="F122" s="514"/>
      <c r="G122" s="514"/>
      <c r="H122" s="514"/>
      <c r="I122" s="514"/>
      <c r="J122" s="514"/>
      <c r="K122" s="514"/>
      <c r="L122" s="444"/>
      <c r="M122" s="594"/>
      <c r="N122" s="595"/>
      <c r="O122" s="602"/>
      <c r="P122" s="597"/>
      <c r="Q122" s="597"/>
    </row>
    <row r="123" spans="1:17">
      <c r="A123" s="512"/>
      <c r="B123" s="512"/>
      <c r="C123" s="512"/>
      <c r="D123" s="512"/>
      <c r="E123" s="512"/>
      <c r="F123" s="512"/>
      <c r="G123" s="512"/>
      <c r="H123" s="512"/>
      <c r="I123" s="512"/>
      <c r="J123" s="512"/>
      <c r="K123" s="512"/>
      <c r="L123" s="445"/>
      <c r="M123" s="594"/>
      <c r="N123" s="595"/>
      <c r="O123" s="596"/>
      <c r="P123" s="597"/>
      <c r="Q123" s="597"/>
    </row>
    <row r="124" spans="1:17">
      <c r="A124" s="514"/>
      <c r="B124" s="514"/>
      <c r="C124" s="514"/>
      <c r="D124" s="514"/>
      <c r="E124" s="514"/>
      <c r="F124" s="514"/>
      <c r="G124" s="514"/>
      <c r="H124" s="514"/>
      <c r="I124" s="514"/>
      <c r="J124" s="514"/>
      <c r="K124" s="514"/>
      <c r="L124" s="446"/>
      <c r="M124" s="594"/>
      <c r="N124" s="595"/>
      <c r="O124" s="596"/>
      <c r="P124" s="597"/>
      <c r="Q124" s="597"/>
    </row>
    <row r="125" spans="1:17">
      <c r="A125" s="513"/>
      <c r="B125" s="513"/>
      <c r="C125" s="513"/>
      <c r="D125" s="513"/>
      <c r="E125" s="513"/>
      <c r="F125" s="513"/>
      <c r="G125" s="513"/>
      <c r="H125" s="513"/>
      <c r="I125" s="513"/>
      <c r="J125" s="513"/>
      <c r="K125" s="513"/>
      <c r="L125" s="441"/>
      <c r="M125" s="594"/>
      <c r="N125" s="595"/>
      <c r="O125" s="596"/>
      <c r="P125" s="597"/>
      <c r="Q125" s="597"/>
    </row>
    <row r="126" spans="1:17">
      <c r="A126" s="514"/>
      <c r="B126" s="514"/>
      <c r="C126" s="514"/>
      <c r="D126" s="514"/>
      <c r="E126" s="514"/>
      <c r="F126" s="514"/>
      <c r="G126" s="514"/>
      <c r="H126" s="514"/>
      <c r="I126" s="514"/>
      <c r="J126" s="514"/>
      <c r="K126" s="514"/>
      <c r="L126" s="444"/>
      <c r="M126" s="594"/>
      <c r="N126" s="595"/>
      <c r="O126" s="602"/>
      <c r="P126" s="597"/>
      <c r="Q126" s="597"/>
    </row>
    <row r="127" spans="1:17">
      <c r="A127" s="512"/>
      <c r="B127" s="512"/>
      <c r="C127" s="512"/>
      <c r="D127" s="512"/>
      <c r="E127" s="512"/>
      <c r="F127" s="512"/>
      <c r="G127" s="512"/>
      <c r="H127" s="512"/>
      <c r="I127" s="512"/>
      <c r="J127" s="512"/>
      <c r="K127" s="512"/>
      <c r="L127" s="440"/>
      <c r="M127" s="594"/>
      <c r="N127" s="595"/>
      <c r="O127" s="596"/>
      <c r="P127" s="597"/>
      <c r="Q127" s="597"/>
    </row>
    <row r="128" spans="1:17">
      <c r="A128" s="513"/>
      <c r="B128" s="513"/>
      <c r="C128" s="513"/>
      <c r="D128" s="513"/>
      <c r="E128" s="513"/>
      <c r="F128" s="513"/>
      <c r="G128" s="513"/>
      <c r="H128" s="513"/>
      <c r="I128" s="513"/>
      <c r="J128" s="513"/>
      <c r="K128" s="513"/>
      <c r="L128" s="441"/>
      <c r="M128" s="594"/>
      <c r="N128" s="599"/>
      <c r="O128" s="602"/>
      <c r="P128" s="597"/>
      <c r="Q128" s="597"/>
    </row>
    <row r="129" spans="1:17">
      <c r="A129" s="513"/>
      <c r="B129" s="513"/>
      <c r="C129" s="513"/>
      <c r="D129" s="513"/>
      <c r="E129" s="513"/>
      <c r="F129" s="513"/>
      <c r="G129" s="513"/>
      <c r="H129" s="513"/>
      <c r="I129" s="513"/>
      <c r="J129" s="513"/>
      <c r="K129" s="513"/>
      <c r="L129" s="441"/>
      <c r="M129" s="514"/>
      <c r="N129" s="595"/>
      <c r="O129" s="602"/>
      <c r="P129" s="597"/>
      <c r="Q129" s="597"/>
    </row>
    <row r="130" spans="1:17">
      <c r="A130" s="514"/>
      <c r="B130" s="514"/>
      <c r="C130" s="514"/>
      <c r="D130" s="514"/>
      <c r="E130" s="514"/>
      <c r="F130" s="514"/>
      <c r="G130" s="514"/>
      <c r="H130" s="514"/>
      <c r="I130" s="514"/>
      <c r="J130" s="514"/>
      <c r="K130" s="514"/>
      <c r="L130" s="441"/>
      <c r="M130" s="514"/>
      <c r="N130" s="595"/>
      <c r="O130" s="602"/>
      <c r="P130" s="597"/>
      <c r="Q130" s="597"/>
    </row>
    <row r="131" spans="1:17">
      <c r="A131" s="514"/>
      <c r="B131" s="514"/>
      <c r="C131" s="514"/>
      <c r="D131" s="514"/>
      <c r="E131" s="514"/>
      <c r="F131" s="514"/>
      <c r="G131" s="514"/>
      <c r="H131" s="514"/>
      <c r="I131" s="514"/>
      <c r="J131" s="514"/>
      <c r="K131" s="514"/>
      <c r="L131" s="441"/>
      <c r="M131" s="514"/>
      <c r="N131" s="595"/>
      <c r="O131" s="602"/>
      <c r="P131" s="597"/>
      <c r="Q131" s="597"/>
    </row>
    <row r="132" spans="1:17">
      <c r="A132" s="514"/>
      <c r="B132" s="514"/>
      <c r="C132" s="514"/>
      <c r="D132" s="514"/>
      <c r="E132" s="514"/>
      <c r="F132" s="514"/>
      <c r="G132" s="514"/>
      <c r="H132" s="514"/>
      <c r="I132" s="514"/>
      <c r="J132" s="514"/>
      <c r="K132" s="514"/>
      <c r="L132" s="441"/>
      <c r="M132" s="514"/>
      <c r="N132" s="595"/>
      <c r="O132" s="602"/>
      <c r="P132" s="597"/>
      <c r="Q132" s="597"/>
    </row>
    <row r="133" spans="1:17">
      <c r="A133" s="514"/>
      <c r="B133" s="514"/>
      <c r="C133" s="514"/>
      <c r="D133" s="514"/>
      <c r="E133" s="514"/>
      <c r="F133" s="514"/>
      <c r="G133" s="514"/>
      <c r="H133" s="514"/>
      <c r="I133" s="514"/>
      <c r="J133" s="514"/>
      <c r="K133" s="514"/>
      <c r="L133" s="441"/>
      <c r="M133" s="514"/>
      <c r="N133" s="595"/>
      <c r="O133" s="602"/>
      <c r="P133" s="597"/>
      <c r="Q133" s="597"/>
    </row>
    <row r="134" spans="1:17">
      <c r="A134" s="514"/>
      <c r="B134" s="514"/>
      <c r="C134" s="514"/>
      <c r="D134" s="514"/>
      <c r="E134" s="514"/>
      <c r="F134" s="514"/>
      <c r="G134" s="514"/>
      <c r="H134" s="514"/>
      <c r="I134" s="514"/>
      <c r="J134" s="514"/>
      <c r="K134" s="514"/>
      <c r="L134" s="441"/>
      <c r="M134" s="514"/>
      <c r="N134" s="595"/>
      <c r="O134" s="602"/>
      <c r="P134" s="597"/>
      <c r="Q134" s="597"/>
    </row>
    <row r="135" spans="1:17">
      <c r="A135" s="514"/>
      <c r="B135" s="514"/>
      <c r="C135" s="514"/>
      <c r="D135" s="514"/>
      <c r="E135" s="514"/>
      <c r="F135" s="514"/>
      <c r="G135" s="514"/>
      <c r="H135" s="514"/>
      <c r="I135" s="514"/>
      <c r="J135" s="514"/>
      <c r="K135" s="514"/>
      <c r="L135" s="441"/>
      <c r="M135" s="514"/>
      <c r="N135" s="595"/>
      <c r="O135" s="602"/>
      <c r="P135" s="597"/>
      <c r="Q135" s="597"/>
    </row>
    <row r="136" spans="1:17">
      <c r="A136" s="512"/>
      <c r="B136" s="512"/>
      <c r="C136" s="512"/>
      <c r="D136" s="512"/>
      <c r="E136" s="512"/>
      <c r="F136" s="512"/>
      <c r="G136" s="512"/>
      <c r="H136" s="512"/>
      <c r="I136" s="512"/>
      <c r="J136" s="512"/>
      <c r="K136" s="512"/>
      <c r="L136" s="440"/>
      <c r="M136" s="594"/>
      <c r="N136" s="595"/>
      <c r="O136" s="596"/>
      <c r="P136" s="597"/>
      <c r="Q136" s="597"/>
    </row>
    <row r="137" spans="1:17">
      <c r="A137" s="513"/>
      <c r="B137" s="513"/>
      <c r="C137" s="513"/>
      <c r="D137" s="513"/>
      <c r="E137" s="513"/>
      <c r="F137" s="513"/>
      <c r="G137" s="513"/>
      <c r="H137" s="513"/>
      <c r="I137" s="513"/>
      <c r="J137" s="513"/>
      <c r="K137" s="513"/>
      <c r="L137" s="447"/>
      <c r="M137" s="594"/>
      <c r="N137" s="595"/>
      <c r="O137" s="602"/>
      <c r="P137" s="597"/>
      <c r="Q137" s="597"/>
    </row>
    <row r="138" spans="1:17">
      <c r="A138" s="513"/>
      <c r="B138" s="513"/>
      <c r="C138" s="513"/>
      <c r="D138" s="513"/>
      <c r="E138" s="513"/>
      <c r="F138" s="513"/>
      <c r="G138" s="513"/>
      <c r="H138" s="513"/>
      <c r="I138" s="513"/>
      <c r="J138" s="513"/>
      <c r="K138" s="513"/>
      <c r="L138" s="441"/>
      <c r="M138" s="514"/>
      <c r="N138" s="603"/>
      <c r="O138" s="602"/>
      <c r="P138" s="597"/>
      <c r="Q138" s="597"/>
    </row>
    <row r="139" spans="1:17">
      <c r="A139" s="513"/>
      <c r="B139" s="513"/>
      <c r="C139" s="513"/>
      <c r="D139" s="513"/>
      <c r="E139" s="513"/>
      <c r="F139" s="513"/>
      <c r="G139" s="513"/>
      <c r="H139" s="513"/>
      <c r="I139" s="513"/>
      <c r="J139" s="513"/>
      <c r="K139" s="513"/>
      <c r="L139" s="440"/>
      <c r="M139" s="594"/>
      <c r="N139" s="595"/>
      <c r="O139" s="596"/>
      <c r="P139" s="597"/>
      <c r="Q139" s="597"/>
    </row>
    <row r="140" spans="1:17">
      <c r="A140" s="512"/>
      <c r="B140" s="512"/>
      <c r="C140" s="512"/>
      <c r="D140" s="512"/>
      <c r="E140" s="512"/>
      <c r="F140" s="512"/>
      <c r="G140" s="512"/>
      <c r="H140" s="512"/>
      <c r="I140" s="512"/>
      <c r="J140" s="512"/>
      <c r="K140" s="512"/>
      <c r="L140" s="448"/>
      <c r="M140" s="514"/>
      <c r="N140" s="595"/>
      <c r="O140" s="597"/>
      <c r="P140" s="597"/>
      <c r="Q140" s="597"/>
    </row>
    <row r="141" spans="1:17">
      <c r="A141" s="512"/>
      <c r="B141" s="512"/>
      <c r="C141" s="512"/>
      <c r="D141" s="512"/>
      <c r="E141" s="512"/>
      <c r="F141" s="512"/>
      <c r="G141" s="512"/>
      <c r="H141" s="512"/>
      <c r="I141" s="512"/>
      <c r="J141" s="512"/>
      <c r="K141" s="512"/>
      <c r="L141" s="448"/>
      <c r="M141" s="514"/>
      <c r="N141" s="595"/>
      <c r="O141" s="596"/>
      <c r="P141" s="597"/>
      <c r="Q141" s="597"/>
    </row>
    <row r="142" spans="1:17">
      <c r="A142" s="512"/>
      <c r="B142" s="512"/>
      <c r="C142" s="512"/>
      <c r="D142" s="512"/>
      <c r="E142" s="512"/>
      <c r="F142" s="512"/>
      <c r="G142" s="512"/>
      <c r="H142" s="512"/>
      <c r="I142" s="512"/>
      <c r="J142" s="512"/>
      <c r="K142" s="512"/>
      <c r="L142" s="448"/>
      <c r="M142" s="514"/>
      <c r="N142" s="595"/>
      <c r="O142" s="597"/>
      <c r="P142" s="597"/>
      <c r="Q142" s="597"/>
    </row>
    <row r="143" spans="1:17">
      <c r="A143" s="512"/>
      <c r="B143" s="512"/>
      <c r="C143" s="512"/>
      <c r="D143" s="512"/>
      <c r="E143" s="512"/>
      <c r="F143" s="512"/>
      <c r="G143" s="512"/>
      <c r="H143" s="512"/>
      <c r="I143" s="512"/>
      <c r="J143" s="512"/>
      <c r="K143" s="512"/>
      <c r="L143" s="448"/>
      <c r="M143" s="514"/>
      <c r="N143" s="595"/>
      <c r="O143" s="597"/>
      <c r="P143" s="597"/>
      <c r="Q143" s="597"/>
    </row>
    <row r="144" spans="1:17">
      <c r="A144" s="512"/>
      <c r="B144" s="512"/>
      <c r="C144" s="512"/>
      <c r="D144" s="512"/>
      <c r="E144" s="512"/>
      <c r="F144" s="512"/>
      <c r="G144" s="512"/>
      <c r="H144" s="512"/>
      <c r="I144" s="512"/>
      <c r="J144" s="512"/>
      <c r="K144" s="512"/>
      <c r="L144" s="441"/>
      <c r="M144" s="514"/>
      <c r="N144" s="595"/>
      <c r="O144" s="597"/>
      <c r="P144" s="597"/>
      <c r="Q144" s="597"/>
    </row>
    <row r="145" spans="1:17">
      <c r="A145" s="512"/>
      <c r="B145" s="512"/>
      <c r="C145" s="512"/>
      <c r="D145" s="512"/>
      <c r="E145" s="512"/>
      <c r="F145" s="512"/>
      <c r="G145" s="512"/>
      <c r="H145" s="512"/>
      <c r="I145" s="512"/>
      <c r="J145" s="512"/>
      <c r="K145" s="512"/>
      <c r="L145" s="441"/>
      <c r="M145" s="514"/>
      <c r="N145" s="595"/>
      <c r="O145" s="597"/>
      <c r="P145" s="597"/>
      <c r="Q145" s="597"/>
    </row>
    <row r="146" spans="1:17">
      <c r="A146" s="512"/>
      <c r="B146" s="512"/>
      <c r="C146" s="512"/>
      <c r="D146" s="512"/>
      <c r="E146" s="512"/>
      <c r="F146" s="512"/>
      <c r="G146" s="512"/>
      <c r="H146" s="512"/>
      <c r="I146" s="512"/>
      <c r="J146" s="512"/>
      <c r="K146" s="512"/>
      <c r="L146" s="440"/>
      <c r="M146" s="594"/>
      <c r="N146" s="595"/>
      <c r="O146" s="596"/>
      <c r="P146" s="597"/>
      <c r="Q146" s="597"/>
    </row>
    <row r="147" spans="1:17">
      <c r="A147" s="513"/>
      <c r="B147" s="513"/>
      <c r="C147" s="513"/>
      <c r="D147" s="513"/>
      <c r="E147" s="513"/>
      <c r="F147" s="513"/>
      <c r="G147" s="513"/>
      <c r="H147" s="513"/>
      <c r="I147" s="513"/>
      <c r="J147" s="513"/>
      <c r="K147" s="513"/>
      <c r="L147" s="448"/>
      <c r="M147" s="514"/>
      <c r="N147" s="595"/>
      <c r="O147" s="597"/>
      <c r="P147" s="597"/>
      <c r="Q147" s="597"/>
    </row>
    <row r="148" spans="1:17">
      <c r="A148" s="513"/>
      <c r="B148" s="513"/>
      <c r="C148" s="513"/>
      <c r="D148" s="513"/>
      <c r="E148" s="513"/>
      <c r="F148" s="513"/>
      <c r="G148" s="513"/>
      <c r="H148" s="513"/>
      <c r="I148" s="513"/>
      <c r="J148" s="513"/>
      <c r="K148" s="513"/>
      <c r="L148" s="448"/>
      <c r="M148" s="514"/>
      <c r="N148" s="595"/>
      <c r="O148" s="597"/>
      <c r="P148" s="597"/>
      <c r="Q148" s="597"/>
    </row>
    <row r="149" spans="1:17">
      <c r="A149" s="513"/>
      <c r="B149" s="513"/>
      <c r="C149" s="513"/>
      <c r="D149" s="513"/>
      <c r="E149" s="513"/>
      <c r="F149" s="513"/>
      <c r="G149" s="513"/>
      <c r="H149" s="513"/>
      <c r="I149" s="513"/>
      <c r="J149" s="513"/>
      <c r="K149" s="513"/>
      <c r="L149" s="448"/>
      <c r="M149" s="514"/>
      <c r="N149" s="595"/>
      <c r="O149" s="597"/>
      <c r="P149" s="597"/>
      <c r="Q149" s="597"/>
    </row>
    <row r="150" spans="1:17">
      <c r="A150" s="513"/>
      <c r="B150" s="513"/>
      <c r="C150" s="513"/>
      <c r="D150" s="513"/>
      <c r="E150" s="513"/>
      <c r="F150" s="513"/>
      <c r="G150" s="513"/>
      <c r="H150" s="513"/>
      <c r="I150" s="513"/>
      <c r="J150" s="513"/>
      <c r="K150" s="513"/>
      <c r="L150" s="448"/>
      <c r="M150" s="514"/>
      <c r="N150" s="595"/>
      <c r="O150" s="597"/>
      <c r="P150" s="597"/>
      <c r="Q150" s="597"/>
    </row>
    <row r="151" spans="1:17">
      <c r="A151" s="515"/>
      <c r="B151" s="515"/>
      <c r="C151" s="515"/>
      <c r="D151" s="515"/>
      <c r="E151" s="515"/>
      <c r="F151" s="515"/>
      <c r="G151" s="515"/>
      <c r="H151" s="515"/>
      <c r="I151" s="515"/>
      <c r="J151" s="515"/>
      <c r="K151" s="515"/>
      <c r="L151" s="440"/>
      <c r="M151" s="594"/>
      <c r="N151" s="595"/>
      <c r="O151" s="596"/>
      <c r="P151" s="597"/>
      <c r="Q151" s="597"/>
    </row>
    <row r="152" spans="1:17">
      <c r="A152" s="516"/>
      <c r="B152" s="516"/>
      <c r="C152" s="516"/>
      <c r="D152" s="516"/>
      <c r="E152" s="516"/>
      <c r="F152" s="516"/>
      <c r="G152" s="516"/>
      <c r="H152" s="516"/>
      <c r="I152" s="516"/>
      <c r="J152" s="516"/>
      <c r="K152" s="516"/>
      <c r="L152" s="448"/>
      <c r="M152" s="516"/>
      <c r="N152" s="604"/>
      <c r="O152" s="597"/>
      <c r="P152" s="597"/>
      <c r="Q152" s="597"/>
    </row>
    <row r="153" spans="1:17">
      <c r="A153" s="516"/>
      <c r="B153" s="516"/>
      <c r="C153" s="516"/>
      <c r="D153" s="516"/>
      <c r="E153" s="516"/>
      <c r="F153" s="516"/>
      <c r="G153" s="516"/>
      <c r="H153" s="516"/>
      <c r="I153" s="516"/>
      <c r="J153" s="516"/>
      <c r="K153" s="516"/>
      <c r="L153" s="448"/>
      <c r="M153" s="516"/>
      <c r="N153" s="604"/>
      <c r="O153" s="597"/>
      <c r="P153" s="597"/>
      <c r="Q153" s="597"/>
    </row>
    <row r="154" spans="1:17">
      <c r="A154" s="516"/>
      <c r="B154" s="516"/>
      <c r="C154" s="516"/>
      <c r="D154" s="516"/>
      <c r="E154" s="516"/>
      <c r="F154" s="516"/>
      <c r="G154" s="516"/>
      <c r="H154" s="516"/>
      <c r="I154" s="516"/>
      <c r="J154" s="516"/>
      <c r="K154" s="516"/>
      <c r="L154" s="448"/>
      <c r="M154" s="516"/>
      <c r="N154" s="604"/>
      <c r="O154" s="597"/>
      <c r="P154" s="597"/>
      <c r="Q154" s="597"/>
    </row>
    <row r="155" spans="1:17">
      <c r="A155" s="516"/>
      <c r="B155" s="516"/>
      <c r="C155" s="516"/>
      <c r="D155" s="516"/>
      <c r="E155" s="516"/>
      <c r="F155" s="516"/>
      <c r="G155" s="516"/>
      <c r="H155" s="516"/>
      <c r="I155" s="516"/>
      <c r="J155" s="516"/>
      <c r="K155" s="516"/>
      <c r="L155" s="448"/>
      <c r="M155" s="516"/>
      <c r="N155" s="604"/>
      <c r="O155" s="597"/>
      <c r="P155" s="597"/>
      <c r="Q155" s="597"/>
    </row>
    <row r="156" spans="1:17">
      <c r="A156" s="516"/>
      <c r="B156" s="516"/>
      <c r="C156" s="516"/>
      <c r="D156" s="516"/>
      <c r="E156" s="516"/>
      <c r="F156" s="516"/>
      <c r="G156" s="516"/>
      <c r="H156" s="516"/>
      <c r="I156" s="516"/>
      <c r="J156" s="516"/>
      <c r="K156" s="516"/>
      <c r="L156" s="448"/>
      <c r="M156" s="516"/>
      <c r="N156" s="604"/>
      <c r="O156" s="597"/>
      <c r="P156" s="597"/>
      <c r="Q156" s="597"/>
    </row>
    <row r="157" spans="1:17">
      <c r="A157" s="514"/>
      <c r="B157" s="514"/>
      <c r="C157" s="514"/>
      <c r="D157" s="514"/>
      <c r="E157" s="514"/>
      <c r="F157" s="514"/>
      <c r="G157" s="514"/>
      <c r="H157" s="514"/>
      <c r="I157" s="514"/>
      <c r="J157" s="514"/>
      <c r="K157" s="514"/>
      <c r="L157" s="1023"/>
      <c r="M157" s="1023"/>
      <c r="N157" s="1023"/>
      <c r="O157" s="597"/>
      <c r="P157" s="597"/>
      <c r="Q157" s="597"/>
    </row>
    <row r="158" spans="1:17">
      <c r="A158" s="516"/>
      <c r="B158" s="516"/>
      <c r="C158" s="516"/>
      <c r="D158" s="516"/>
      <c r="E158" s="516"/>
      <c r="F158" s="516"/>
      <c r="G158" s="516"/>
      <c r="H158" s="516"/>
      <c r="I158" s="516"/>
      <c r="J158" s="516"/>
      <c r="K158" s="516"/>
      <c r="L158" s="1024"/>
      <c r="M158" s="1024"/>
      <c r="N158" s="1024"/>
      <c r="O158" s="597"/>
      <c r="P158" s="597"/>
      <c r="Q158" s="597"/>
    </row>
    <row r="159" spans="1:17">
      <c r="A159" s="516"/>
      <c r="B159" s="516"/>
      <c r="C159" s="516"/>
      <c r="D159" s="516"/>
      <c r="E159" s="516"/>
      <c r="F159" s="516"/>
      <c r="G159" s="516"/>
      <c r="H159" s="516"/>
      <c r="I159" s="516"/>
      <c r="J159" s="516"/>
      <c r="K159" s="516"/>
      <c r="L159" s="1025"/>
      <c r="M159" s="1025"/>
      <c r="N159" s="1025"/>
      <c r="O159" s="597"/>
      <c r="P159" s="597"/>
      <c r="Q159" s="597"/>
    </row>
    <row r="160" spans="1:17">
      <c r="A160" s="250"/>
      <c r="B160" s="250"/>
      <c r="C160" s="250"/>
      <c r="D160" s="250"/>
      <c r="E160" s="250"/>
      <c r="F160" s="250"/>
      <c r="G160" s="250"/>
      <c r="H160" s="250"/>
      <c r="I160" s="250"/>
      <c r="J160" s="250"/>
      <c r="K160" s="250"/>
      <c r="L160" s="251"/>
      <c r="M160" s="250"/>
      <c r="N160" s="580"/>
      <c r="O160" s="538"/>
      <c r="P160" s="538"/>
      <c r="Q160" s="538"/>
    </row>
    <row r="161" spans="1:17">
      <c r="A161" s="250"/>
      <c r="B161" s="250"/>
      <c r="C161" s="250"/>
      <c r="D161" s="250"/>
      <c r="E161" s="250"/>
      <c r="F161" s="250"/>
      <c r="G161" s="250"/>
      <c r="H161" s="250"/>
      <c r="I161" s="250"/>
      <c r="J161" s="250"/>
      <c r="K161" s="250"/>
      <c r="L161" s="251"/>
      <c r="M161" s="250"/>
      <c r="N161" s="580"/>
      <c r="O161" s="538"/>
      <c r="P161" s="538"/>
      <c r="Q161" s="538"/>
    </row>
    <row r="162" spans="1:17">
      <c r="A162" s="250"/>
      <c r="B162" s="250"/>
      <c r="C162" s="250"/>
      <c r="D162" s="250"/>
      <c r="E162" s="250"/>
      <c r="F162" s="250"/>
      <c r="G162" s="250"/>
      <c r="H162" s="250"/>
      <c r="I162" s="250"/>
      <c r="J162" s="250"/>
      <c r="K162" s="250"/>
      <c r="L162" s="251"/>
      <c r="M162" s="250"/>
      <c r="N162" s="580"/>
      <c r="O162" s="538"/>
      <c r="P162" s="538"/>
      <c r="Q162" s="538"/>
    </row>
    <row r="163" spans="1:17">
      <c r="A163" s="250"/>
      <c r="B163" s="250"/>
      <c r="C163" s="250"/>
      <c r="D163" s="250"/>
      <c r="E163" s="250"/>
      <c r="F163" s="250"/>
      <c r="G163" s="250"/>
      <c r="H163" s="250"/>
      <c r="I163" s="250"/>
      <c r="J163" s="250"/>
      <c r="K163" s="250"/>
      <c r="L163" s="251"/>
      <c r="M163" s="250"/>
      <c r="N163" s="580"/>
      <c r="O163" s="538"/>
      <c r="P163" s="538"/>
      <c r="Q163" s="538"/>
    </row>
    <row r="164" spans="1:17">
      <c r="A164" s="250"/>
      <c r="B164" s="250"/>
      <c r="C164" s="250"/>
      <c r="D164" s="250"/>
      <c r="E164" s="250"/>
      <c r="F164" s="250"/>
      <c r="G164" s="250"/>
      <c r="H164" s="250"/>
      <c r="I164" s="250"/>
      <c r="J164" s="250"/>
      <c r="K164" s="250"/>
      <c r="L164" s="251"/>
      <c r="M164" s="250"/>
      <c r="N164" s="580"/>
      <c r="O164" s="538"/>
      <c r="P164" s="538"/>
      <c r="Q164" s="538"/>
    </row>
    <row r="165" spans="1:17">
      <c r="A165" s="250"/>
      <c r="B165" s="250"/>
      <c r="C165" s="250"/>
      <c r="D165" s="250"/>
      <c r="E165" s="250"/>
      <c r="F165" s="250"/>
      <c r="G165" s="250"/>
      <c r="H165" s="250"/>
      <c r="I165" s="250"/>
      <c r="J165" s="250"/>
      <c r="K165" s="250"/>
      <c r="L165" s="251"/>
      <c r="M165" s="250"/>
      <c r="N165" s="580"/>
      <c r="O165" s="538"/>
      <c r="P165" s="538"/>
      <c r="Q165" s="538"/>
    </row>
    <row r="166" spans="1:17">
      <c r="A166" s="250"/>
      <c r="B166" s="250"/>
      <c r="C166" s="250"/>
      <c r="D166" s="250"/>
      <c r="E166" s="250"/>
      <c r="F166" s="250"/>
      <c r="G166" s="250"/>
      <c r="H166" s="250"/>
      <c r="I166" s="250"/>
      <c r="J166" s="250"/>
      <c r="K166" s="250"/>
      <c r="L166" s="251"/>
      <c r="M166" s="250"/>
      <c r="N166" s="580"/>
      <c r="O166" s="538"/>
      <c r="P166" s="538"/>
      <c r="Q166" s="538"/>
    </row>
    <row r="167" spans="1:17">
      <c r="A167" s="250"/>
      <c r="B167" s="250"/>
      <c r="C167" s="250"/>
      <c r="D167" s="250"/>
      <c r="E167" s="250"/>
      <c r="F167" s="250"/>
      <c r="G167" s="250"/>
      <c r="H167" s="250"/>
      <c r="I167" s="250"/>
      <c r="J167" s="250"/>
      <c r="K167" s="250"/>
      <c r="L167" s="251"/>
      <c r="M167" s="250"/>
      <c r="N167" s="580"/>
      <c r="O167" s="538"/>
      <c r="P167" s="538"/>
      <c r="Q167" s="538"/>
    </row>
  </sheetData>
  <sheetProtection algorithmName="SHA-512" hashValue="InjgwkLeRCIDluOsCcIS38WRUQbFGO4I8uQQgOJM4GuejCb30SVwac/FSUf6wRgfwHwjkOhhwlsuDMmKIH5oOQ==" saltValue="LYrMwyYPfP4mAXhacYwL1w==" spinCount="100000" sheet="1" objects="1" scenarios="1" formatCells="0" formatColumns="0" formatRows="0" selectLockedCells="1" sort="0"/>
  <mergeCells count="33">
    <mergeCell ref="A13:P13"/>
    <mergeCell ref="A1:L1"/>
    <mergeCell ref="A3:P3"/>
    <mergeCell ref="AF3:AG3"/>
    <mergeCell ref="A4:P4"/>
    <mergeCell ref="A6:L6"/>
    <mergeCell ref="A7:N7"/>
    <mergeCell ref="AF7:AG7"/>
    <mergeCell ref="F8:H8"/>
    <mergeCell ref="F9:H9"/>
    <mergeCell ref="F10:H10"/>
    <mergeCell ref="F11:H11"/>
    <mergeCell ref="AF11:AG11"/>
    <mergeCell ref="A96:P96"/>
    <mergeCell ref="Y14:Z14"/>
    <mergeCell ref="AB14:AC14"/>
    <mergeCell ref="AF14:AG14"/>
    <mergeCell ref="N16:P16"/>
    <mergeCell ref="A62:P62"/>
    <mergeCell ref="B63:P63"/>
    <mergeCell ref="AF64:AG64"/>
    <mergeCell ref="D65:E65"/>
    <mergeCell ref="D66:E66"/>
    <mergeCell ref="A95:P95"/>
    <mergeCell ref="L157:N157"/>
    <mergeCell ref="L158:N158"/>
    <mergeCell ref="L159:N159"/>
    <mergeCell ref="A99:N99"/>
    <mergeCell ref="L100:N100"/>
    <mergeCell ref="L101:N101"/>
    <mergeCell ref="L102:N102"/>
    <mergeCell ref="L103:N103"/>
    <mergeCell ref="A105:P105"/>
  </mergeCells>
  <conditionalFormatting sqref="I20:I41 K20:K41">
    <cfRule type="expression" dxfId="19" priority="11" stopIfTrue="1">
      <formula>H20&gt;0</formula>
    </cfRule>
    <cfRule type="cellIs" dxfId="18" priority="12" stopIfTrue="1" operator="equal">
      <formula>"a"</formula>
    </cfRule>
  </conditionalFormatting>
  <conditionalFormatting sqref="I45 I47:I48 I50:I59">
    <cfRule type="expression" dxfId="17" priority="1" stopIfTrue="1">
      <formula>H45&gt;0</formula>
    </cfRule>
    <cfRule type="cellIs" dxfId="16" priority="2" stopIfTrue="1" operator="equal">
      <formula>"a"</formula>
    </cfRule>
  </conditionalFormatting>
  <conditionalFormatting sqref="K45 K47:K48 K50:K59">
    <cfRule type="expression" dxfId="15" priority="3" stopIfTrue="1">
      <formula>J45&gt;0</formula>
    </cfRule>
    <cfRule type="cellIs" dxfId="14" priority="4" stopIfTrue="1" operator="equal">
      <formula>"a"</formula>
    </cfRule>
  </conditionalFormatting>
  <conditionalFormatting sqref="O20:O41">
    <cfRule type="expression" dxfId="13" priority="13" stopIfTrue="1">
      <formula>N20&gt;0</formula>
    </cfRule>
  </conditionalFormatting>
  <conditionalFormatting sqref="O45:O57 O20:O41">
    <cfRule type="cellIs" dxfId="12" priority="23" stopIfTrue="1" operator="equal">
      <formula>"a"</formula>
    </cfRule>
  </conditionalFormatting>
  <conditionalFormatting sqref="O45:O59">
    <cfRule type="expression" dxfId="11" priority="20" stopIfTrue="1">
      <formula>N45&gt;0</formula>
    </cfRule>
  </conditionalFormatting>
  <conditionalFormatting sqref="O58:O59">
    <cfRule type="cellIs" dxfId="10" priority="19" stopIfTrue="1" operator="equal">
      <formula>"a"</formula>
    </cfRule>
  </conditionalFormatting>
  <conditionalFormatting sqref="O61">
    <cfRule type="expression" dxfId="9" priority="25" stopIfTrue="1">
      <formula>N61&gt;0</formula>
    </cfRule>
    <cfRule type="cellIs" dxfId="8" priority="26" stopIfTrue="1" operator="equal">
      <formula>"a"</formula>
    </cfRule>
  </conditionalFormatting>
  <conditionalFormatting sqref="Z20:Z41 AC20:AC41 Z64:Z72 AC64:AC72 Z75:Z76 AC75:AC76 Z79:Z85 AC79:AC85 Z88 AC88 Z90:Z100 AC90:AC100 Z102:Z106 AC102:AC106">
    <cfRule type="cellIs" dxfId="7" priority="28" stopIfTrue="1" operator="equal">
      <formula>#REF!</formula>
    </cfRule>
  </conditionalFormatting>
  <conditionalFormatting sqref="Z42:Z60 AC42:AC60">
    <cfRule type="cellIs" dxfId="6" priority="18" stopIfTrue="1" operator="equal">
      <formula>#REF!</formula>
    </cfRule>
  </conditionalFormatting>
  <conditionalFormatting sqref="Z77:Z78 AC77:AC78 Z86:Z87 AC86:AC87 O119 O126 O128:O135 O137:O138">
    <cfRule type="cellIs" dxfId="5" priority="27" stopIfTrue="1" operator="equal">
      <formula>"a"</formula>
    </cfRule>
  </conditionalFormatting>
  <dataValidations xWindow="1472" yWindow="407" count="7">
    <dataValidation type="list" operator="greaterThanOrEqual" allowBlank="1" showInputMessage="1" showErrorMessage="1" error="Enter numeric figure without decimal only" sqref="K42:K44 K19" xr:uid="{B8A40DBA-EB06-4661-8D52-8BDADCA5080B}">
      <formula1>" 0,5,12,18,28"</formula1>
    </dataValidation>
    <dataValidation type="whole" operator="greaterThanOrEqual" allowBlank="1" showInputMessage="1" showErrorMessage="1" error="Enter numeric figure without decimal only" sqref="I42:I44 I19" xr:uid="{20D93339-F092-4938-AF2D-F4E7121AD79E}">
      <formula1>0</formula1>
    </dataValidation>
    <dataValidation type="list" allowBlank="1" showInputMessage="1" showErrorMessage="1" sqref="K20:K41 K45 K47:K48 K50:K60" xr:uid="{1331E710-53DB-48DA-9BC7-5ED8042BC063}">
      <formula1>"0%,5%,12%,18%,28%,Confirmed"</formula1>
    </dataValidation>
    <dataValidation operator="greaterThan" allowBlank="1" showInputMessage="1" showErrorMessage="1" error="Enter only Numeric Value greater than zero or leave the cell blank !" sqref="I17:I18 K17:K18" xr:uid="{EF180DFF-732C-4E97-A9EB-A032C9D55B11}"/>
    <dataValidation type="decimal" operator="greaterThan" allowBlank="1" showInputMessage="1" showErrorMessage="1" prompt="PLEASE ENTER NONZERO DECIMAL VALUE" sqref="O60 O49 O46 O19 O42:O44" xr:uid="{1E0D33B0-123D-4CE0-B838-4636D5B5CC4F}">
      <formula1>0</formula1>
    </dataValidation>
    <dataValidation operator="greaterThan" allowBlank="1" showInputMessage="1" showErrorMessage="1" sqref="O45 O47:O48 O50:O59" xr:uid="{3FE53736-5B42-44A6-87FD-F96F706BE321}"/>
    <dataValidation type="decimal" operator="greaterThan" allowBlank="1" showInputMessage="1" showErrorMessage="1" sqref="O20:O41" xr:uid="{2BDE6A87-9409-4BF4-921D-6484231BE820}">
      <formula1>0</formula1>
    </dataValidation>
  </dataValidations>
  <printOptions horizontalCentered="1"/>
  <pageMargins left="0.31496062992126" right="0.31496062992126" top="0.43110236200000002" bottom="0.261811024" header="0.70866141732283505" footer="0.31496062992126"/>
  <pageSetup paperSize="9" scale="46" fitToHeight="0" orientation="landscape" r:id="rId1"/>
  <headerFooter alignWithMargins="0">
    <oddFooter>&amp;R&amp;"Book Antiqua,Bold"&amp;10Schedule-1/ 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indexed="33"/>
    <pageSetUpPr fitToPage="1"/>
  </sheetPr>
  <dimension ref="A1:X68"/>
  <sheetViews>
    <sheetView view="pageBreakPreview" zoomScale="115" zoomScaleNormal="90" zoomScaleSheetLayoutView="115" workbookViewId="0">
      <selection activeCell="D16" sqref="D16:E16"/>
    </sheetView>
  </sheetViews>
  <sheetFormatPr defaultColWidth="10" defaultRowHeight="16.5"/>
  <cols>
    <col min="1" max="1" width="10.375" style="29" customWidth="1"/>
    <col min="2" max="2" width="40.875" style="29" customWidth="1"/>
    <col min="3" max="3" width="17.5" style="29" customWidth="1"/>
    <col min="4" max="4" width="20.5" style="29" customWidth="1"/>
    <col min="5" max="5" width="20" style="29" customWidth="1"/>
    <col min="6" max="8" width="10" style="123" customWidth="1"/>
    <col min="9" max="9" width="12.25" style="123" hidden="1" customWidth="1"/>
    <col min="10" max="10" width="12.625" style="123" hidden="1" customWidth="1"/>
    <col min="11" max="11" width="15" style="123" hidden="1" customWidth="1"/>
    <col min="12" max="13" width="10" style="123" hidden="1" customWidth="1"/>
    <col min="14" max="14" width="18.625" style="123" hidden="1" customWidth="1"/>
    <col min="15" max="15" width="16" style="123" hidden="1" customWidth="1"/>
    <col min="16" max="16" width="10" style="123" hidden="1" customWidth="1"/>
    <col min="17" max="17" width="10" style="123" customWidth="1"/>
    <col min="18" max="18" width="10" style="26" customWidth="1"/>
    <col min="19" max="24" width="10" style="123" customWidth="1"/>
    <col min="25" max="16384" width="10" style="26"/>
  </cols>
  <sheetData>
    <row r="1" spans="1:15" ht="18" customHeight="1">
      <c r="A1" s="48" t="str">
        <f>Cover!B3</f>
        <v>Specification No.: NESH/CSM/PRANIT/G1/1500-1316/Pkg-H/NIT</v>
      </c>
      <c r="B1" s="49"/>
      <c r="C1" s="50"/>
      <c r="D1" s="50"/>
      <c r="E1" s="4" t="s">
        <v>429</v>
      </c>
    </row>
    <row r="2" spans="1:15" ht="8.1" customHeight="1">
      <c r="A2" s="2"/>
      <c r="B2" s="5"/>
      <c r="C2" s="3"/>
      <c r="D2" s="3"/>
      <c r="E2" s="1"/>
      <c r="F2" s="156"/>
    </row>
    <row r="3" spans="1:15" ht="63.75" customHeight="1">
      <c r="A3" s="1054" t="str">
        <f>Cover!$B$2</f>
        <v>PACKAGE-G :: Demolition &amp; Re-construction of Residential buildings at Misa substations in NER under O&amp;M Add Cap 2019-24.</v>
      </c>
      <c r="B3" s="1054"/>
      <c r="C3" s="1054"/>
      <c r="D3" s="1054"/>
      <c r="E3" s="1054"/>
    </row>
    <row r="4" spans="1:15" ht="21.95" customHeight="1">
      <c r="A4" s="1058" t="s">
        <v>428</v>
      </c>
      <c r="B4" s="1058"/>
      <c r="C4" s="1058"/>
      <c r="D4" s="1058"/>
      <c r="E4" s="1058"/>
    </row>
    <row r="5" spans="1:15" ht="12" customHeight="1">
      <c r="A5" s="32"/>
      <c r="B5" s="27"/>
      <c r="C5" s="27"/>
      <c r="D5" s="27"/>
      <c r="E5" s="27"/>
    </row>
    <row r="6" spans="1:15" ht="18" customHeight="1">
      <c r="A6" s="23" t="str">
        <f>'Sch-1(A)'!A6</f>
        <v>Bidder’s Name and Address (Sole Bidder) :</v>
      </c>
      <c r="D6" s="53" t="s">
        <v>341</v>
      </c>
    </row>
    <row r="7" spans="1:15" ht="18" customHeight="1">
      <c r="A7" s="147" t="str">
        <f>'Sch-1(A)'!A7</f>
        <v/>
      </c>
      <c r="D7" s="54" t="str">
        <f>'Sch-1(A)'!O7</f>
        <v>Contracts and Material</v>
      </c>
    </row>
    <row r="8" spans="1:15" ht="18" customHeight="1">
      <c r="A8" s="30" t="s">
        <v>351</v>
      </c>
      <c r="B8" s="1057" t="str">
        <f>IF('Sch-1(A)'!F8=0, "", 'Sch-1(A)'!F8)</f>
        <v/>
      </c>
      <c r="C8" s="1057"/>
      <c r="D8" s="54" t="str">
        <f>'Sch-1(A)'!O8</f>
        <v>Power Grid Corporation of India Ltd.,</v>
      </c>
    </row>
    <row r="9" spans="1:15" ht="18" customHeight="1">
      <c r="A9" s="30" t="s">
        <v>352</v>
      </c>
      <c r="B9" s="1057" t="str">
        <f>IF('Sch-1(A)'!F9=0, "", 'Sch-1(A)'!F9)</f>
        <v/>
      </c>
      <c r="C9" s="1057"/>
      <c r="D9" s="54" t="str">
        <f>'Sch-1(A)'!O9</f>
        <v>North Eastern Region Transmission System</v>
      </c>
    </row>
    <row r="10" spans="1:15" ht="18" customHeight="1">
      <c r="A10" s="31"/>
      <c r="B10" s="1057" t="str">
        <f>IF('Sch-1(A)'!F10=0, "", 'Sch-1(A)'!F10)</f>
        <v/>
      </c>
      <c r="C10" s="1057"/>
      <c r="D10" s="54" t="str">
        <f>'Sch-1(A)'!O10</f>
        <v>Dongtieh, Lower Nongrah,</v>
      </c>
    </row>
    <row r="11" spans="1:15" ht="18" customHeight="1">
      <c r="A11" s="31"/>
      <c r="B11" s="1057" t="str">
        <f>IF('Sch-1(A)'!F11=0, "", 'Sch-1(A)'!F11)</f>
        <v/>
      </c>
      <c r="C11" s="1057"/>
      <c r="D11" s="54" t="str">
        <f>'Sch-1(A)'!O11</f>
        <v xml:space="preserve">Lapalang, Shillong – 793 006 (Meghalaya)     </v>
      </c>
    </row>
    <row r="12" spans="1:15" ht="8.1" customHeight="1"/>
    <row r="13" spans="1:15" ht="21.95" customHeight="1">
      <c r="A13" s="59" t="s">
        <v>324</v>
      </c>
      <c r="B13" s="1059" t="s">
        <v>325</v>
      </c>
      <c r="C13" s="1060"/>
      <c r="D13" s="1055" t="s">
        <v>326</v>
      </c>
      <c r="E13" s="1056"/>
      <c r="I13" s="1053" t="s">
        <v>240</v>
      </c>
      <c r="J13" s="1053"/>
      <c r="K13" s="1053"/>
      <c r="M13" s="1053" t="s">
        <v>268</v>
      </c>
      <c r="N13" s="1053"/>
      <c r="O13" s="1053"/>
    </row>
    <row r="14" spans="1:15" ht="18" customHeight="1">
      <c r="A14" s="501" t="s">
        <v>327</v>
      </c>
      <c r="B14" s="1050" t="s">
        <v>430</v>
      </c>
      <c r="C14" s="1051"/>
      <c r="D14" s="1047"/>
      <c r="E14" s="1048"/>
      <c r="I14" s="197" t="s">
        <v>215</v>
      </c>
      <c r="K14" s="197" t="e">
        <f>ROUND('Sch-1(A)'!AF3*#REF!,0)</f>
        <v>#REF!</v>
      </c>
      <c r="M14" s="197" t="s">
        <v>215</v>
      </c>
      <c r="O14" s="197" t="e">
        <f>ROUND('Sch-1(A)'!AF5*#REF!,0)</f>
        <v>#REF!</v>
      </c>
    </row>
    <row r="15" spans="1:15" ht="75.75" customHeight="1">
      <c r="A15" s="522"/>
      <c r="B15" s="1049" t="s">
        <v>431</v>
      </c>
      <c r="C15" s="1049"/>
      <c r="D15" s="1052"/>
      <c r="E15" s="1052"/>
    </row>
    <row r="16" spans="1:15" ht="33" customHeight="1">
      <c r="A16" s="527"/>
      <c r="B16" s="1044" t="s">
        <v>432</v>
      </c>
      <c r="C16" s="1044"/>
      <c r="D16" s="1045"/>
      <c r="E16" s="1046"/>
    </row>
    <row r="17" spans="1:6" ht="30" customHeight="1">
      <c r="A17" s="39"/>
      <c r="B17" s="39"/>
      <c r="C17" s="25"/>
      <c r="D17" s="39"/>
      <c r="E17" s="39"/>
    </row>
    <row r="18" spans="1:6" ht="30" customHeight="1">
      <c r="A18" s="24" t="s">
        <v>62</v>
      </c>
      <c r="B18" s="77" t="str">
        <f>IF('Sch-1(A)'!D279=0,"", 'Sch-1(A)'!D279)</f>
        <v>--</v>
      </c>
      <c r="C18" s="25" t="s">
        <v>349</v>
      </c>
      <c r="D18" s="75" t="str">
        <f>IF('Sch-1(A)'!O280=0,"",'Sch-1(A)'!O280)</f>
        <v/>
      </c>
      <c r="F18" s="202"/>
    </row>
    <row r="19" spans="1:6" ht="30" customHeight="1">
      <c r="A19" s="24" t="s">
        <v>384</v>
      </c>
      <c r="B19" s="74" t="str">
        <f>IF('Sch-1(A)'!D280=0,"", 'Sch-1(A)'!D280)</f>
        <v/>
      </c>
      <c r="C19" s="25" t="s">
        <v>350</v>
      </c>
      <c r="D19" s="75" t="str">
        <f>IF('Sch-1(A)'!O281=0,"",'Sch-1(A)'!O281)</f>
        <v/>
      </c>
      <c r="F19" s="202"/>
    </row>
    <row r="20" spans="1:6" ht="30" customHeight="1">
      <c r="A20" s="160"/>
      <c r="B20" s="159"/>
      <c r="C20" s="25"/>
      <c r="D20" s="123"/>
      <c r="E20" s="123"/>
      <c r="F20" s="202"/>
    </row>
    <row r="21" spans="1:6" ht="33" customHeight="1">
      <c r="A21" s="160"/>
      <c r="B21" s="159"/>
      <c r="C21" s="156"/>
      <c r="D21" s="174"/>
      <c r="E21" s="171"/>
      <c r="F21" s="202"/>
    </row>
    <row r="22" spans="1:6" ht="21.95" customHeight="1">
      <c r="A22" s="172"/>
      <c r="B22" s="172"/>
      <c r="C22" s="172"/>
      <c r="D22" s="172"/>
      <c r="E22" s="173"/>
    </row>
    <row r="23" spans="1:6" ht="21.95" customHeight="1">
      <c r="A23" s="172"/>
      <c r="B23" s="172"/>
      <c r="C23" s="172"/>
      <c r="D23" s="172"/>
      <c r="E23" s="173"/>
    </row>
    <row r="24" spans="1:6" ht="21.95" customHeight="1">
      <c r="A24" s="172"/>
      <c r="B24" s="172"/>
      <c r="C24" s="172"/>
      <c r="D24" s="172"/>
      <c r="E24" s="173"/>
    </row>
    <row r="25" spans="1:6" ht="21.95" customHeight="1">
      <c r="A25" s="172"/>
      <c r="B25" s="172"/>
      <c r="C25" s="172"/>
      <c r="D25" s="172"/>
      <c r="E25" s="173"/>
    </row>
    <row r="26" spans="1:6" ht="21.95" customHeight="1">
      <c r="A26" s="172"/>
      <c r="B26" s="172"/>
      <c r="C26" s="172"/>
      <c r="D26" s="172"/>
      <c r="E26" s="173"/>
    </row>
    <row r="27" spans="1:6" ht="21.95" customHeight="1">
      <c r="A27" s="172"/>
      <c r="B27" s="172"/>
      <c r="C27" s="172"/>
      <c r="D27" s="172"/>
      <c r="E27" s="173"/>
    </row>
    <row r="28" spans="1:6" ht="24.95" customHeight="1">
      <c r="A28" s="171"/>
      <c r="B28" s="171"/>
      <c r="C28" s="171"/>
      <c r="D28" s="171"/>
      <c r="E28" s="171"/>
    </row>
    <row r="29" spans="1:6" ht="24.95" customHeight="1">
      <c r="A29" s="171"/>
      <c r="B29" s="171"/>
      <c r="C29" s="171"/>
      <c r="D29" s="171"/>
      <c r="E29" s="171"/>
    </row>
    <row r="30" spans="1:6" ht="24.95" customHeight="1">
      <c r="A30" s="171"/>
      <c r="B30" s="171"/>
      <c r="C30" s="171"/>
      <c r="D30" s="171"/>
      <c r="E30" s="171"/>
    </row>
    <row r="31" spans="1:6" ht="24.95" customHeight="1">
      <c r="A31" s="171"/>
      <c r="B31" s="171"/>
      <c r="C31" s="171"/>
      <c r="D31" s="171"/>
      <c r="E31" s="171"/>
    </row>
    <row r="32" spans="1:6" ht="24.95" customHeight="1">
      <c r="A32" s="171"/>
      <c r="B32" s="171"/>
      <c r="C32" s="171"/>
      <c r="D32" s="171"/>
      <c r="E32" s="171"/>
    </row>
    <row r="33" spans="1:5" ht="24.95" customHeight="1">
      <c r="A33" s="171"/>
      <c r="B33" s="171"/>
      <c r="C33" s="171"/>
      <c r="D33" s="171"/>
      <c r="E33" s="171"/>
    </row>
    <row r="34" spans="1:5" ht="24.95" customHeight="1">
      <c r="A34" s="171"/>
      <c r="B34" s="171"/>
      <c r="C34" s="171"/>
      <c r="D34" s="171"/>
      <c r="E34" s="171"/>
    </row>
    <row r="35" spans="1:5" ht="24.95" customHeight="1">
      <c r="A35" s="171"/>
      <c r="B35" s="171"/>
      <c r="C35" s="171"/>
      <c r="D35" s="171"/>
      <c r="E35" s="171"/>
    </row>
    <row r="36" spans="1:5" ht="24.95" customHeight="1">
      <c r="A36" s="171"/>
      <c r="B36" s="171"/>
      <c r="C36" s="171"/>
      <c r="D36" s="171"/>
      <c r="E36" s="171"/>
    </row>
    <row r="37" spans="1:5" ht="24.95" customHeight="1">
      <c r="A37" s="171"/>
      <c r="B37" s="171"/>
      <c r="C37" s="171"/>
      <c r="D37" s="171"/>
      <c r="E37" s="171"/>
    </row>
    <row r="38" spans="1:5" ht="24.95" customHeight="1">
      <c r="A38" s="171"/>
      <c r="B38" s="171"/>
      <c r="C38" s="171"/>
      <c r="D38" s="171"/>
      <c r="E38" s="171"/>
    </row>
    <row r="39" spans="1:5" ht="24.95" customHeight="1">
      <c r="A39" s="171"/>
      <c r="B39" s="171"/>
      <c r="C39" s="171"/>
      <c r="D39" s="171"/>
      <c r="E39" s="171"/>
    </row>
    <row r="40" spans="1:5" ht="24.95" customHeight="1">
      <c r="A40" s="171"/>
      <c r="B40" s="171"/>
      <c r="C40" s="171"/>
      <c r="D40" s="171"/>
      <c r="E40" s="171"/>
    </row>
    <row r="41" spans="1:5" ht="24.95" customHeight="1">
      <c r="A41" s="171"/>
      <c r="B41" s="171"/>
      <c r="C41" s="171"/>
      <c r="D41" s="171"/>
      <c r="E41" s="171"/>
    </row>
    <row r="42" spans="1:5" ht="24.95" customHeight="1">
      <c r="A42" s="171"/>
      <c r="B42" s="171"/>
      <c r="C42" s="171"/>
      <c r="D42" s="171"/>
      <c r="E42" s="171"/>
    </row>
    <row r="43" spans="1:5" ht="24.95" customHeight="1">
      <c r="A43" s="171"/>
      <c r="B43" s="171"/>
      <c r="C43" s="171"/>
      <c r="D43" s="171"/>
      <c r="E43" s="171"/>
    </row>
    <row r="44" spans="1:5" ht="24.95" customHeight="1">
      <c r="A44" s="171"/>
      <c r="B44" s="171"/>
      <c r="C44" s="171"/>
      <c r="D44" s="171"/>
      <c r="E44" s="171"/>
    </row>
    <row r="45" spans="1:5" ht="24.95" customHeight="1">
      <c r="A45" s="171"/>
      <c r="B45" s="171"/>
      <c r="C45" s="171"/>
      <c r="D45" s="171"/>
      <c r="E45" s="171"/>
    </row>
    <row r="46" spans="1:5" ht="24.95" customHeight="1">
      <c r="A46" s="171"/>
      <c r="B46" s="171"/>
      <c r="C46" s="171"/>
      <c r="D46" s="171"/>
      <c r="E46" s="171"/>
    </row>
    <row r="47" spans="1:5" ht="24.95" customHeight="1">
      <c r="A47" s="171"/>
      <c r="B47" s="171"/>
      <c r="C47" s="171"/>
      <c r="D47" s="171"/>
      <c r="E47" s="171"/>
    </row>
    <row r="48" spans="1:5" ht="24.95" customHeight="1">
      <c r="A48" s="171"/>
      <c r="B48" s="171"/>
      <c r="C48" s="171"/>
      <c r="D48" s="171"/>
      <c r="E48" s="171"/>
    </row>
    <row r="49" spans="1:5" ht="24.95" customHeight="1">
      <c r="A49" s="171"/>
      <c r="B49" s="171"/>
      <c r="C49" s="171"/>
      <c r="D49" s="171"/>
      <c r="E49" s="171"/>
    </row>
    <row r="50" spans="1:5" ht="24.95" customHeight="1">
      <c r="A50" s="171"/>
      <c r="B50" s="171"/>
      <c r="C50" s="171"/>
      <c r="D50" s="171"/>
      <c r="E50" s="171"/>
    </row>
    <row r="51" spans="1:5">
      <c r="A51" s="171"/>
      <c r="B51" s="171"/>
      <c r="C51" s="171"/>
      <c r="D51" s="171"/>
      <c r="E51" s="171"/>
    </row>
    <row r="52" spans="1:5">
      <c r="A52" s="171"/>
      <c r="B52" s="171"/>
      <c r="C52" s="171"/>
      <c r="D52" s="171"/>
      <c r="E52" s="171"/>
    </row>
    <row r="53" spans="1:5">
      <c r="A53" s="171"/>
      <c r="B53" s="171"/>
      <c r="C53" s="171"/>
      <c r="D53" s="171"/>
      <c r="E53" s="171"/>
    </row>
    <row r="54" spans="1:5">
      <c r="A54" s="171"/>
      <c r="B54" s="171"/>
      <c r="C54" s="171"/>
      <c r="D54" s="171"/>
      <c r="E54" s="171"/>
    </row>
    <row r="55" spans="1:5">
      <c r="A55" s="171"/>
      <c r="B55" s="171"/>
      <c r="C55" s="171"/>
      <c r="D55" s="171"/>
      <c r="E55" s="171"/>
    </row>
    <row r="56" spans="1:5">
      <c r="A56" s="171"/>
      <c r="B56" s="171"/>
      <c r="C56" s="171"/>
      <c r="D56" s="171"/>
      <c r="E56" s="171"/>
    </row>
    <row r="57" spans="1:5">
      <c r="A57" s="171"/>
      <c r="B57" s="171"/>
      <c r="C57" s="171"/>
      <c r="D57" s="171"/>
      <c r="E57" s="171"/>
    </row>
    <row r="58" spans="1:5">
      <c r="A58" s="171"/>
      <c r="B58" s="171"/>
      <c r="C58" s="171"/>
      <c r="D58" s="171"/>
      <c r="E58" s="171"/>
    </row>
    <row r="59" spans="1:5">
      <c r="A59" s="171"/>
      <c r="B59" s="171"/>
      <c r="C59" s="171"/>
      <c r="D59" s="171"/>
      <c r="E59" s="171"/>
    </row>
    <row r="60" spans="1:5">
      <c r="A60" s="171"/>
      <c r="B60" s="171"/>
      <c r="C60" s="171"/>
      <c r="D60" s="171"/>
      <c r="E60" s="171"/>
    </row>
    <row r="61" spans="1:5">
      <c r="A61" s="171"/>
      <c r="B61" s="171"/>
      <c r="C61" s="171"/>
      <c r="D61" s="171"/>
      <c r="E61" s="171"/>
    </row>
    <row r="62" spans="1:5">
      <c r="A62" s="171"/>
      <c r="B62" s="171"/>
      <c r="C62" s="171"/>
      <c r="D62" s="171"/>
      <c r="E62" s="171"/>
    </row>
    <row r="63" spans="1:5">
      <c r="A63" s="171"/>
      <c r="B63" s="171"/>
      <c r="C63" s="171"/>
      <c r="D63" s="171"/>
      <c r="E63" s="171"/>
    </row>
    <row r="64" spans="1:5">
      <c r="A64" s="171"/>
      <c r="B64" s="171"/>
      <c r="C64" s="171"/>
      <c r="D64" s="171"/>
      <c r="E64" s="171"/>
    </row>
    <row r="65" spans="1:5">
      <c r="A65" s="171"/>
      <c r="B65" s="171"/>
      <c r="C65" s="171"/>
      <c r="D65" s="171"/>
      <c r="E65" s="171"/>
    </row>
    <row r="66" spans="1:5">
      <c r="A66" s="171"/>
      <c r="B66" s="171"/>
      <c r="C66" s="171"/>
      <c r="D66" s="171"/>
      <c r="E66" s="171"/>
    </row>
    <row r="67" spans="1:5">
      <c r="A67" s="171"/>
      <c r="B67" s="171"/>
      <c r="C67" s="171"/>
      <c r="D67" s="171"/>
      <c r="E67" s="171"/>
    </row>
    <row r="68" spans="1:5">
      <c r="A68" s="171"/>
      <c r="B68" s="171"/>
      <c r="C68" s="171"/>
      <c r="D68" s="171"/>
      <c r="E68" s="171"/>
    </row>
  </sheetData>
  <sheetProtection algorithmName="SHA-512" hashValue="kzxxJJl85C90+L1GoUHbCANHzuMBY40jMeSCRgPa/jUUk0vYmn8GSX9g5CsQBq2yhDsrJXyJM8I6jXQsg5iG/Q==" saltValue="Ofrwh29SL/B3yBbm5FYHJQ==" spinCount="100000" sheet="1" objects="1" scenarios="1" formatCells="0" formatColumns="0" formatRows="0" selectLockedCells="1" sort="0"/>
  <dataConsolidate/>
  <customSheetViews>
    <customSheetView guid="{93F2FEDA-AB07-4652-9895-BE34975CD6CE}" scale="115" showPageBreaks="1" fitToPage="1" printArea="1" hiddenColumns="1" view="pageBreakPreview">
      <selection activeCell="D15" sqref="D15:E15"/>
      <pageMargins left="0.31" right="0.25" top="0.52" bottom="0.67" header="0.23" footer="0.24"/>
      <printOptions horizontalCentered="1"/>
      <pageSetup paperSize="9" scale="91" fitToHeight="0" orientation="portrait" r:id="rId1"/>
      <headerFooter alignWithMargins="0">
        <oddFooter>&amp;R&amp;"Book Antiqua,Bold"&amp;10Schedule-5/ Page &amp;P of &amp;N</oddFooter>
      </headerFooter>
    </customSheetView>
    <customSheetView guid="{D4DE57C7-E521-4428-80BD-545B19793C78}" scale="115" showPageBreaks="1" fitToPage="1" printArea="1" hiddenColumns="1" view="pageBreakPreview">
      <selection activeCell="D15" sqref="D15:E15"/>
      <pageMargins left="0.31" right="0.25" top="0.52" bottom="0.67" header="0.23" footer="0.24"/>
      <printOptions horizontalCentered="1"/>
      <pageSetup paperSize="9" scale="91" fitToHeight="0" orientation="portrait" r:id="rId2"/>
      <headerFooter alignWithMargins="0">
        <oddFooter>&amp;R&amp;"Book Antiqua,Bold"&amp;10Schedule-5/ Page &amp;P of &amp;N</oddFooter>
      </headerFooter>
    </customSheetView>
    <customSheetView guid="{427AF4ED-2BDF-478F-9F0A-595838FA0EC8}" showPageBreaks="1" fitToPage="1" printArea="1" hiddenColumns="1" view="pageBreakPreview">
      <selection activeCell="D15" sqref="D15:E15"/>
      <pageMargins left="0.31" right="0.25" top="0.52" bottom="0.67" header="0.23" footer="0.24"/>
      <printOptions horizontalCentered="1"/>
      <pageSetup paperSize="9" scale="92" fitToHeight="0" orientation="portrait" r:id="rId3"/>
      <headerFooter alignWithMargins="0">
        <oddFooter>&amp;R&amp;"Book Antiqua,Bold"&amp;10Schedule-5/ Page &amp;P of &amp;N</oddFooter>
      </headerFooter>
    </customSheetView>
    <customSheetView guid="{EF8F60CB-82F3-477F-A7D3-94F4C70843DC}" showPageBreaks="1" fitToPage="1" printArea="1" hiddenColumns="1" view="pageBreakPreview" topLeftCell="A4">
      <selection activeCell="D15" sqref="D15:E15"/>
      <pageMargins left="0.31" right="0.25" top="0.52" bottom="0.67" header="0.23" footer="0.24"/>
      <printOptions horizontalCentered="1"/>
      <pageSetup paperSize="9" scale="91" fitToHeight="0" orientation="portrait" r:id="rId4"/>
      <headerFooter alignWithMargins="0">
        <oddFooter>&amp;R&amp;"Book Antiqua,Bold"&amp;10Schedule-5/ Page &amp;P of &amp;N</oddFooter>
      </headerFooter>
    </customSheetView>
    <customSheetView guid="{9658319F-66FC-48F8-AB8A-302F6F77BA10}" showPageBreaks="1" fitToPage="1" printArea="1" hiddenColumns="1" view="pageBreakPreview">
      <selection activeCell="D15" sqref="D15:E15"/>
      <pageMargins left="0.31" right="0.25" top="0.52" bottom="0.67" header="0.23" footer="0.24"/>
      <printOptions horizontalCentered="1"/>
      <pageSetup paperSize="9" scale="91" fitToHeight="0" orientation="portrait" r:id="rId5"/>
      <headerFooter alignWithMargins="0">
        <oddFooter>&amp;R&amp;"Book Antiqua,Bold"&amp;10Schedule-5/ Page &amp;P of &amp;N</oddFooter>
      </headerFooter>
    </customSheetView>
    <customSheetView guid="{D4A148BB-8D25-43B9-8797-A9D3AE767B49}" showPageBreaks="1" fitToPage="1" printArea="1" hiddenColumns="1" state="hidden" view="pageBreakPreview" topLeftCell="A7">
      <selection activeCell="D23" sqref="D23:E26"/>
      <pageMargins left="0.31" right="0.25" top="0.52" bottom="0.67" header="0.23" footer="0.24"/>
      <printOptions horizontalCentered="1"/>
      <pageSetup paperSize="9" scale="91" fitToHeight="0" orientation="portrait" r:id="rId6"/>
      <headerFooter alignWithMargins="0">
        <oddFooter>&amp;R&amp;"Book Antiqua,Bold"&amp;10Schedule-5/ Page &amp;P of &amp;N</oddFooter>
      </headerFooter>
    </customSheetView>
    <customSheetView guid="{714760DF-5EB1-4543-9C04-C1A23AAE4384}" showPageBreaks="1" fitToPage="1" printArea="1" hiddenColumns="1" state="hidden" view="pageBreakPreview" topLeftCell="A7">
      <selection activeCell="D23" sqref="D23:E26"/>
      <pageMargins left="0.31" right="0.25" top="0.52" bottom="0.67" header="0.23" footer="0.24"/>
      <printOptions horizontalCentered="1"/>
      <pageSetup paperSize="9" scale="91" fitToHeight="0" orientation="portrait" r:id="rId7"/>
      <headerFooter alignWithMargins="0">
        <oddFooter>&amp;R&amp;"Book Antiqua,Bold"&amp;10Schedule-5/ Page &amp;P of &amp;N</oddFooter>
      </headerFooter>
    </customSheetView>
    <customSheetView guid="{BE0CEA4D-1A4E-4C32-BF92-B8DA3D3423E5}" showPageBreaks="1" fitToPage="1" printArea="1" hiddenColumns="1" state="hidden" view="pageBreakPreview" topLeftCell="A7">
      <selection activeCell="D23" sqref="D23:E26"/>
      <pageMargins left="0.31" right="0.25" top="0.52" bottom="0.67" header="0.23" footer="0.24"/>
      <printOptions horizontalCentered="1"/>
      <pageSetup paperSize="9" scale="91" fitToHeight="0" orientation="portrait" r:id="rId8"/>
      <headerFooter alignWithMargins="0">
        <oddFooter>&amp;R&amp;"Book Antiqua,Bold"&amp;10Schedule-5/ Page &amp;P of &amp;N</oddFooter>
      </headerFooter>
    </customSheetView>
    <customSheetView guid="{3DA0B320-DAF7-4F4A-921A-9FCFD188E8C7}" showPageBreaks="1" fitToPage="1" printArea="1" hiddenColumns="1" state="hidden" view="pageBreakPreview" topLeftCell="A7">
      <selection activeCell="D23" sqref="D23:E26"/>
      <pageMargins left="0.31" right="0.25" top="0.52" bottom="0.67" header="0.23" footer="0.24"/>
      <printOptions horizontalCentered="1"/>
      <pageSetup paperSize="9" scale="91" fitToHeight="0" orientation="portrait" r:id="rId9"/>
      <headerFooter alignWithMargins="0">
        <oddFooter>&amp;R&amp;"Book Antiqua,Bold"&amp;10Schedule-5/ Page &amp;P of &amp;N</oddFooter>
      </headerFooter>
    </customSheetView>
    <customSheetView guid="{8C0E2163-61BB-48DF-AFAF-5E75147ED450}" showPageBreaks="1" fitToPage="1" printArea="1" hiddenColumns="1" state="hidden" view="pageBreakPreview" topLeftCell="A7">
      <selection activeCell="D23" sqref="D23:E26"/>
      <pageMargins left="0.31" right="0.25" top="0.52" bottom="0.67" header="0.23" footer="0.24"/>
      <printOptions horizontalCentered="1"/>
      <pageSetup paperSize="9" scale="91" fitToHeight="0" orientation="portrait" r:id="rId10"/>
      <headerFooter alignWithMargins="0">
        <oddFooter>&amp;R&amp;"Book Antiqua,Bold"&amp;10Schedule-5/ Page &amp;P of &amp;N</oddFooter>
      </headerFooter>
    </customSheetView>
    <customSheetView guid="{FD7F7BE1-8CB1-460B-98AB-D33E15FD14E6}" showPageBreaks="1" fitToPage="1" printArea="1" hiddenColumns="1" state="hidden" view="pageBreakPreview" topLeftCell="A7">
      <selection activeCell="D23" sqref="D23:E26"/>
      <pageMargins left="0.31" right="0.25" top="0.52" bottom="0.67" header="0.23" footer="0.24"/>
      <printOptions horizontalCentered="1"/>
      <pageSetup paperSize="9" scale="92" fitToHeight="0" orientation="portrait" r:id="rId11"/>
      <headerFooter alignWithMargins="0">
        <oddFooter>&amp;R&amp;"Book Antiqua,Bold"&amp;10Schedule-5/ Page &amp;P of &amp;N</oddFooter>
      </headerFooter>
    </customSheetView>
    <customSheetView guid="{1F4837C2-36FF-4422-95DC-EAAD1B4FAC2F}" showPageBreaks="1" fitToPage="1" printArea="1" hiddenColumns="1" state="hidden" view="pageBreakPreview" topLeftCell="A7">
      <selection activeCell="D23" sqref="D23:E26"/>
      <pageMargins left="0.31" right="0.25" top="0.52" bottom="0.67" header="0.23" footer="0.24"/>
      <printOptions horizontalCentered="1"/>
      <pageSetup paperSize="9" scale="91" fitToHeight="0" orientation="portrait" r:id="rId12"/>
      <headerFooter alignWithMargins="0">
        <oddFooter>&amp;R&amp;"Book Antiqua,Bold"&amp;10Schedule-5/ Page &amp;P of &amp;N</oddFooter>
      </headerFooter>
    </customSheetView>
    <customSheetView guid="{27A45B7A-04F2-4516-B80B-5ED0825D4ED3}" scale="90" fitToPage="1" hiddenColumns="1" topLeftCell="A25">
      <selection activeCell="C29" sqref="C29"/>
      <pageMargins left="0.31" right="0.25" top="0.52" bottom="0.67" header="0.23" footer="0.24"/>
      <printOptions horizontalCentered="1"/>
      <pageSetup paperSize="9" scale="91" fitToHeight="0" orientation="portrait" r:id="rId13"/>
      <headerFooter alignWithMargins="0">
        <oddFooter>&amp;R&amp;"Book Antiqua,Bold"&amp;10Schedule-5/ Page &amp;P of &amp;N</oddFooter>
      </headerFooter>
    </customSheetView>
    <customSheetView guid="{14D7F02E-BCCA-4517-ABC7-537FF4AEB67A}" scale="90" hiddenColumns="1">
      <selection activeCell="D36" sqref="D36:E38"/>
      <pageMargins left="0.31" right="0.25" top="0.52" bottom="0.67" header="0.23" footer="0.24"/>
      <printOptions horizontalCentered="1"/>
      <pageSetup paperSize="9" scale="90" fitToHeight="0" orientation="portrait" r:id="rId14"/>
      <headerFooter alignWithMargins="0">
        <oddFooter>&amp;R&amp;"Book Antiqua,Bold"&amp;10Schedule-5/ Page &amp;P of &amp;N</oddFooter>
      </headerFooter>
    </customSheetView>
    <customSheetView guid="{01ACF2E1-8E61-4459-ABC1-B6C183DEED61}" scale="90" showRuler="0">
      <selection activeCell="D34" sqref="D34:E34"/>
      <pageMargins left="0.31" right="0.25" top="0.48" bottom="0.23" header="0.27" footer="0.24"/>
      <printOptions horizontalCentered="1"/>
      <pageSetup paperSize="9" scale="77" fitToHeight="0" orientation="portrait" r:id="rId15"/>
      <headerFooter alignWithMargins="0">
        <oddFooter>&amp;R&amp;"Book Antiqua,Bold"&amp;10Schedule-5/ Page &amp;P of &amp;N</oddFooter>
      </headerFooter>
    </customSheetView>
    <customSheetView guid="{4F65FF32-EC61-4022-A399-2986D7B6B8B3}" scale="90" hiddenColumns="1" showRuler="0">
      <selection activeCell="D15" sqref="D15:E16"/>
      <pageMargins left="0.31" right="0.25" top="0.48" bottom="0.23" header="0.27" footer="0.24"/>
      <printOptions horizontalCentered="1"/>
      <pageSetup paperSize="9" scale="77" fitToHeight="0" orientation="portrait" r:id="rId16"/>
      <headerFooter alignWithMargins="0">
        <oddFooter>&amp;R&amp;"Book Antiqua,Bold"&amp;10Schedule-5/ Page &amp;P of &amp;N</oddFooter>
      </headerFooter>
    </customSheetView>
    <customSheetView guid="{091A6405-72DB-46E0-B81A-EC53A5C58396}" scale="90" hiddenColumns="1">
      <selection activeCell="D15" sqref="D15:E16"/>
      <pageMargins left="0.31" right="0.25" top="0.52" bottom="0.67" header="0.23" footer="0.24"/>
      <printOptions horizontalCentered="1"/>
      <pageSetup paperSize="9" scale="90" fitToHeight="0" orientation="portrait" r:id="rId17"/>
      <headerFooter alignWithMargins="0">
        <oddFooter>&amp;R&amp;"Book Antiqua,Bold"&amp;10Schedule-5/ Page &amp;P of &amp;N</oddFooter>
      </headerFooter>
    </customSheetView>
    <customSheetView guid="{EEE4E2D7-4BFE-4C24-8B93-9FD441A50336}" scale="90" fitToPage="1" hiddenColumns="1" topLeftCell="A34">
      <selection activeCell="C26" sqref="C26"/>
      <pageMargins left="0.31" right="0.25" top="0.52" bottom="0.67" header="0.23" footer="0.24"/>
      <printOptions horizontalCentered="1"/>
      <pageSetup paperSize="9" scale="91" fitToHeight="0" orientation="portrait" r:id="rId18"/>
      <headerFooter alignWithMargins="0">
        <oddFooter>&amp;R&amp;"Book Antiqua,Bold"&amp;10Schedule-5/ Page &amp;P of &amp;N</oddFooter>
      </headerFooter>
    </customSheetView>
    <customSheetView guid="{E2E57CA5-082B-4C11-AB34-2A298199576B}" showPageBreaks="1" fitToPage="1" printArea="1" hiddenColumns="1" view="pageBreakPreview" topLeftCell="A31">
      <selection activeCell="C21" sqref="C21"/>
      <pageMargins left="0.31" right="0.25" top="0.52" bottom="0.67" header="0.23" footer="0.24"/>
      <printOptions horizontalCentered="1"/>
      <pageSetup paperSize="9" scale="92" fitToHeight="0" orientation="portrait" r:id="rId19"/>
      <headerFooter alignWithMargins="0">
        <oddFooter>&amp;R&amp;"Book Antiqua,Bold"&amp;10Schedule-5/ Page &amp;P of &amp;N</oddFooter>
      </headerFooter>
    </customSheetView>
    <customSheetView guid="{E8B8E0BD-9CB3-4C7D-9BC6-088FDFCB0B45}" showPageBreaks="1" fitToPage="1" printArea="1" hiddenColumns="1" state="hidden" view="pageBreakPreview" topLeftCell="A7">
      <selection activeCell="D23" sqref="D23:E26"/>
      <pageMargins left="0.31" right="0.25" top="0.52" bottom="0.67" header="0.23" footer="0.24"/>
      <printOptions horizontalCentered="1"/>
      <pageSetup paperSize="9" scale="91" fitToHeight="0" orientation="portrait" r:id="rId20"/>
      <headerFooter alignWithMargins="0">
        <oddFooter>&amp;R&amp;"Book Antiqua,Bold"&amp;10Schedule-5/ Page &amp;P of &amp;N</oddFooter>
      </headerFooter>
    </customSheetView>
    <customSheetView guid="{CB39F8EE-FAD8-4C4E-B5E9-5EC27AC08528}" showPageBreaks="1" fitToPage="1" printArea="1" hiddenColumns="1" state="hidden" view="pageBreakPreview" topLeftCell="A7">
      <selection activeCell="D23" sqref="D23:E26"/>
      <pageMargins left="0.31" right="0.25" top="0.52" bottom="0.67" header="0.23" footer="0.24"/>
      <printOptions horizontalCentered="1"/>
      <pageSetup paperSize="9" scale="91" fitToHeight="0" orientation="portrait" r:id="rId21"/>
      <headerFooter alignWithMargins="0">
        <oddFooter>&amp;R&amp;"Book Antiqua,Bold"&amp;10Schedule-5/ Page &amp;P of &amp;N</oddFooter>
      </headerFooter>
    </customSheetView>
    <customSheetView guid="{97B2ED79-AE3F-4DF3-959D-96AE4A0B76A0}" showPageBreaks="1" fitToPage="1" printArea="1" hiddenColumns="1" view="pageBreakPreview" topLeftCell="A4">
      <selection activeCell="D15" sqref="D15:E15"/>
      <pageMargins left="0.31" right="0.25" top="0.52" bottom="0.67" header="0.23" footer="0.24"/>
      <printOptions horizontalCentered="1"/>
      <pageSetup paperSize="9" scale="91" fitToHeight="0" orientation="portrait" r:id="rId22"/>
      <headerFooter alignWithMargins="0">
        <oddFooter>&amp;R&amp;"Book Antiqua,Bold"&amp;10Schedule-5/ Page &amp;P of &amp;N</oddFooter>
      </headerFooter>
    </customSheetView>
    <customSheetView guid="{2D068FA3-47E3-4516-81A6-894AA90F7864}" showPageBreaks="1" fitToPage="1" printArea="1" hiddenColumns="1" view="pageBreakPreview" topLeftCell="A4">
      <selection activeCell="D15" sqref="D15:E15"/>
      <pageMargins left="0.31" right="0.25" top="0.52" bottom="0.67" header="0.23" footer="0.24"/>
      <printOptions horizontalCentered="1"/>
      <pageSetup paperSize="9" scale="91" fitToHeight="0" orientation="portrait" r:id="rId23"/>
      <headerFooter alignWithMargins="0">
        <oddFooter>&amp;R&amp;"Book Antiqua,Bold"&amp;10Schedule-5/ Page &amp;P of &amp;N</oddFooter>
      </headerFooter>
    </customSheetView>
    <customSheetView guid="{25F14B1D-FADD-4C44-AA48-5D402D65337D}" showPageBreaks="1" fitToPage="1" printArea="1" hiddenColumns="1" view="pageBreakPreview" topLeftCell="A4">
      <selection activeCell="D15" sqref="D15:E15"/>
      <pageMargins left="0.31" right="0.25" top="0.52" bottom="0.67" header="0.23" footer="0.24"/>
      <printOptions horizontalCentered="1"/>
      <pageSetup paperSize="9" scale="91" fitToHeight="0" orientation="portrait" r:id="rId24"/>
      <headerFooter alignWithMargins="0">
        <oddFooter>&amp;R&amp;"Book Antiqua,Bold"&amp;10Schedule-5/ Page &amp;P of &amp;N</oddFooter>
      </headerFooter>
    </customSheetView>
    <customSheetView guid="{FC366365-2136-48B2-A9F6-DEB708B66B93}" showPageBreaks="1" fitToPage="1" printArea="1" hiddenColumns="1" view="pageBreakPreview">
      <selection activeCell="D15" sqref="D15:E15"/>
      <pageMargins left="0.31" right="0.25" top="0.52" bottom="0.67" header="0.23" footer="0.24"/>
      <printOptions horizontalCentered="1"/>
      <pageSetup paperSize="9" scale="91" fitToHeight="0" orientation="portrait" r:id="rId25"/>
      <headerFooter alignWithMargins="0">
        <oddFooter>&amp;R&amp;"Book Antiqua,Bold"&amp;10Schedule-5/ Page &amp;P of &amp;N</oddFooter>
      </headerFooter>
    </customSheetView>
    <customSheetView guid="{FCAAE906-744B-4580-8002-466CC408DAC9}" scale="115" showPageBreaks="1" fitToPage="1" printArea="1" hiddenColumns="1" view="pageBreakPreview">
      <selection activeCell="D15" sqref="D15:E15"/>
      <pageMargins left="0.31" right="0.25" top="0.52" bottom="0.67" header="0.23" footer="0.24"/>
      <printOptions horizontalCentered="1"/>
      <pageSetup paperSize="9" scale="91" fitToHeight="0" orientation="portrait" r:id="rId26"/>
      <headerFooter alignWithMargins="0">
        <oddFooter>&amp;R&amp;"Book Antiqua,Bold"&amp;10Schedule-5/ Page &amp;P of &amp;N</oddFooter>
      </headerFooter>
    </customSheetView>
  </customSheetViews>
  <mergeCells count="16">
    <mergeCell ref="M13:O13"/>
    <mergeCell ref="A3:E3"/>
    <mergeCell ref="D13:E13"/>
    <mergeCell ref="B8:C8"/>
    <mergeCell ref="B10:C10"/>
    <mergeCell ref="A4:E4"/>
    <mergeCell ref="B11:C11"/>
    <mergeCell ref="B9:C9"/>
    <mergeCell ref="B13:C13"/>
    <mergeCell ref="I13:K13"/>
    <mergeCell ref="B16:C16"/>
    <mergeCell ref="D16:E16"/>
    <mergeCell ref="D14:E14"/>
    <mergeCell ref="B15:C15"/>
    <mergeCell ref="B14:C14"/>
    <mergeCell ref="D15:E15"/>
  </mergeCells>
  <phoneticPr fontId="3" type="noConversion"/>
  <conditionalFormatting sqref="D16">
    <cfRule type="expression" dxfId="4" priority="1" stopIfTrue="1">
      <formula>C16&gt;0</formula>
    </cfRule>
    <cfRule type="cellIs" dxfId="3" priority="2" operator="equal">
      <formula>"a"</formula>
    </cfRule>
  </conditionalFormatting>
  <dataValidations xWindow="903" yWindow="564" count="1">
    <dataValidation allowBlank="1" showErrorMessage="1" prompt="You may write remarks regarding Excise Duty here." sqref="D15:E15" xr:uid="{00000000-0002-0000-0600-000000000000}"/>
  </dataValidations>
  <printOptions horizontalCentered="1"/>
  <pageMargins left="0.31" right="0.25" top="0.52" bottom="0.67" header="0.23" footer="0.24"/>
  <pageSetup paperSize="9" scale="91" fitToHeight="0" orientation="portrait" r:id="rId27"/>
  <headerFooter alignWithMargins="0">
    <oddFooter>&amp;R&amp;"Book Antiqua,Bold"&amp;10Schedule-5/ Page &amp;P of &amp;N</oddFooter>
  </headerFooter>
  <ignoredErrors>
    <ignoredError sqref="A14"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0">
    <tabColor indexed="33"/>
  </sheetPr>
  <dimension ref="A1:X92"/>
  <sheetViews>
    <sheetView topLeftCell="A34" zoomScale="90" zoomScaleNormal="90" zoomScaleSheetLayoutView="100" workbookViewId="0">
      <selection activeCell="D15" sqref="D15:E16"/>
    </sheetView>
  </sheetViews>
  <sheetFormatPr defaultColWidth="10" defaultRowHeight="16.5"/>
  <cols>
    <col min="1" max="1" width="10.375" style="29" customWidth="1"/>
    <col min="2" max="2" width="40.875" style="29" customWidth="1"/>
    <col min="3" max="3" width="17.5" style="29" customWidth="1"/>
    <col min="4" max="4" width="20.5" style="29" customWidth="1"/>
    <col min="5" max="5" width="20" style="29" customWidth="1"/>
    <col min="6" max="8" width="10" style="123" customWidth="1"/>
    <col min="9" max="9" width="12.25" style="123" hidden="1" customWidth="1"/>
    <col min="10" max="10" width="12.625" style="123" hidden="1" customWidth="1"/>
    <col min="11" max="11" width="15" style="123" hidden="1" customWidth="1"/>
    <col min="12" max="13" width="10" style="123" hidden="1" customWidth="1"/>
    <col min="14" max="14" width="18.625" style="123" hidden="1" customWidth="1"/>
    <col min="15" max="15" width="16" style="123" hidden="1" customWidth="1"/>
    <col min="16" max="16" width="10" style="123" hidden="1" customWidth="1"/>
    <col min="17" max="17" width="10" style="123" customWidth="1"/>
    <col min="18" max="18" width="10" style="26" customWidth="1"/>
    <col min="19" max="24" width="10" style="123" customWidth="1"/>
    <col min="25" max="16384" width="10" style="26"/>
  </cols>
  <sheetData>
    <row r="1" spans="1:15" ht="18" customHeight="1">
      <c r="A1" s="48" t="str">
        <f>Cover!B3</f>
        <v>Specification No.: NESH/CSM/PRANIT/G1/1500-1316/Pkg-H/NIT</v>
      </c>
      <c r="B1" s="49"/>
      <c r="C1" s="50"/>
      <c r="D1" s="50"/>
      <c r="E1" s="4" t="s">
        <v>361</v>
      </c>
    </row>
    <row r="2" spans="1:15" ht="8.1" customHeight="1">
      <c r="A2" s="2"/>
      <c r="B2" s="5"/>
      <c r="C2" s="3"/>
      <c r="D2" s="3"/>
      <c r="E2" s="1"/>
      <c r="F2" s="156"/>
    </row>
    <row r="3" spans="1:15" ht="39.950000000000003" customHeight="1">
      <c r="A3" s="1083" t="str">
        <f>Cover!$B$2</f>
        <v>PACKAGE-G :: Demolition &amp; Re-construction of Residential buildings at Misa substations in NER under O&amp;M Add Cap 2019-24.</v>
      </c>
      <c r="B3" s="1083"/>
      <c r="C3" s="1083"/>
      <c r="D3" s="1083"/>
      <c r="E3" s="1083"/>
    </row>
    <row r="4" spans="1:15" ht="21.95" customHeight="1">
      <c r="A4" s="1058" t="s">
        <v>353</v>
      </c>
      <c r="B4" s="1058"/>
      <c r="C4" s="1058"/>
      <c r="D4" s="1058"/>
      <c r="E4" s="1058"/>
    </row>
    <row r="5" spans="1:15" ht="12" customHeight="1">
      <c r="A5" s="32"/>
      <c r="B5" s="27"/>
      <c r="C5" s="27"/>
      <c r="D5" s="27"/>
      <c r="E5" s="27"/>
    </row>
    <row r="6" spans="1:15" ht="18" customHeight="1">
      <c r="A6" s="23" t="str">
        <f>'Sch-1(A)'!A6</f>
        <v>Bidder’s Name and Address (Sole Bidder) :</v>
      </c>
      <c r="D6" s="53" t="s">
        <v>341</v>
      </c>
    </row>
    <row r="7" spans="1:15" ht="18" customHeight="1">
      <c r="A7" s="147" t="str">
        <f>'Sch-1(A)'!A7</f>
        <v/>
      </c>
      <c r="D7" s="54" t="str">
        <f>'Sch-1(A)'!O7</f>
        <v>Contracts and Material</v>
      </c>
    </row>
    <row r="8" spans="1:15" ht="18" customHeight="1">
      <c r="A8" s="30" t="s">
        <v>351</v>
      </c>
      <c r="B8" s="1057" t="str">
        <f>IF('Sch-1(A)'!F8=0, "", 'Sch-1(A)'!F8)</f>
        <v/>
      </c>
      <c r="C8" s="1057"/>
      <c r="D8" s="54" t="str">
        <f>'Sch-1(A)'!O8</f>
        <v>Power Grid Corporation of India Ltd.,</v>
      </c>
    </row>
    <row r="9" spans="1:15" ht="18" customHeight="1">
      <c r="A9" s="30" t="s">
        <v>352</v>
      </c>
      <c r="B9" s="1057" t="str">
        <f>IF('Sch-1(A)'!F9=0, "", 'Sch-1(A)'!F9)</f>
        <v/>
      </c>
      <c r="C9" s="1057"/>
      <c r="D9" s="54" t="str">
        <f>'Sch-1(A)'!O9</f>
        <v>North Eastern Region Transmission System</v>
      </c>
    </row>
    <row r="10" spans="1:15" ht="18" customHeight="1">
      <c r="A10" s="31"/>
      <c r="B10" s="1057" t="str">
        <f>IF('Sch-1(A)'!F10=0, "", 'Sch-1(A)'!F10)</f>
        <v/>
      </c>
      <c r="C10" s="1057"/>
      <c r="D10" s="54" t="str">
        <f>'Sch-1(A)'!O10</f>
        <v>Dongtieh, Lower Nongrah,</v>
      </c>
    </row>
    <row r="11" spans="1:15" ht="18" customHeight="1">
      <c r="A11" s="31"/>
      <c r="B11" s="1057" t="str">
        <f>IF('Sch-1(A)'!F11=0, "", 'Sch-1(A)'!F11)</f>
        <v/>
      </c>
      <c r="C11" s="1057"/>
      <c r="D11" s="54" t="str">
        <f>'Sch-1(A)'!O11</f>
        <v xml:space="preserve">Lapalang, Shillong – 793 006 (Meghalaya)     </v>
      </c>
    </row>
    <row r="12" spans="1:15" ht="8.1" customHeight="1"/>
    <row r="13" spans="1:15" ht="21.95" customHeight="1">
      <c r="A13" s="59" t="s">
        <v>324</v>
      </c>
      <c r="B13" s="1059" t="s">
        <v>325</v>
      </c>
      <c r="C13" s="1060"/>
      <c r="D13" s="1055" t="s">
        <v>326</v>
      </c>
      <c r="E13" s="1056"/>
      <c r="I13" s="1053" t="s">
        <v>240</v>
      </c>
      <c r="J13" s="1053"/>
      <c r="K13" s="1053"/>
      <c r="M13" s="1053" t="s">
        <v>268</v>
      </c>
      <c r="N13" s="1053"/>
      <c r="O13" s="1053"/>
    </row>
    <row r="14" spans="1:15" ht="18" customHeight="1">
      <c r="A14" s="33" t="s">
        <v>327</v>
      </c>
      <c r="B14" s="1050" t="s">
        <v>328</v>
      </c>
      <c r="C14" s="1051"/>
      <c r="D14" s="1047" t="e">
        <f>#REF!*C16</f>
        <v>#REF!</v>
      </c>
      <c r="E14" s="1048"/>
      <c r="I14" s="197" t="s">
        <v>215</v>
      </c>
      <c r="K14" s="197" t="e">
        <f>ROUND('Sch-1(A)'!AF3*C16,0)</f>
        <v>#REF!</v>
      </c>
      <c r="M14" s="197" t="s">
        <v>215</v>
      </c>
      <c r="O14" s="197" t="e">
        <f>ROUND('Sch-1(A)'!AF5*C16,0)</f>
        <v>#REF!</v>
      </c>
    </row>
    <row r="15" spans="1:15" ht="75.75" customHeight="1">
      <c r="A15" s="34"/>
      <c r="B15" s="1049" t="s">
        <v>58</v>
      </c>
      <c r="C15" s="1049"/>
      <c r="D15" s="1081"/>
      <c r="E15" s="1081"/>
    </row>
    <row r="16" spans="1:15" ht="36" customHeight="1">
      <c r="A16" s="34"/>
      <c r="B16" s="35" t="s">
        <v>354</v>
      </c>
      <c r="C16" s="372" t="e">
        <f>'Sch-2'!#REF!</f>
        <v>#REF!</v>
      </c>
      <c r="D16" s="1081"/>
      <c r="E16" s="1081"/>
    </row>
    <row r="17" spans="1:15" ht="18" customHeight="1">
      <c r="A17" s="33" t="s">
        <v>329</v>
      </c>
      <c r="B17" s="1050" t="s">
        <v>53</v>
      </c>
      <c r="C17" s="1062"/>
      <c r="D17" s="1082" t="e">
        <f>ROUND((C19+C20)*C21,0)</f>
        <v>#REF!</v>
      </c>
      <c r="E17" s="1082"/>
      <c r="I17" s="197" t="s">
        <v>241</v>
      </c>
      <c r="K17" s="198">
        <f>IF(ISERROR(ROUND((J19+J20)*C21,0)),0, ROUND((J19+J20)*C21,0))</f>
        <v>0</v>
      </c>
      <c r="M17" s="197" t="s">
        <v>241</v>
      </c>
      <c r="O17" s="198">
        <f>IF(ISERROR(ROUND((N19+N20)*C21,0)),0, ROUND((N19+N20)*C21,0))</f>
        <v>0</v>
      </c>
    </row>
    <row r="18" spans="1:15" ht="72.75" customHeight="1">
      <c r="A18" s="34"/>
      <c r="B18" s="1049" t="s">
        <v>57</v>
      </c>
      <c r="C18" s="1049"/>
      <c r="D18" s="1075"/>
      <c r="E18" s="1076"/>
      <c r="I18" s="199" t="e">
        <f>C19/'Sch-1(A)'!AF1</f>
        <v>#REF!</v>
      </c>
      <c r="K18" s="123">
        <f>'Sch-1(A)'!AF3</f>
        <v>0</v>
      </c>
      <c r="M18" s="199" t="e">
        <f>I18</f>
        <v>#REF!</v>
      </c>
      <c r="O18" s="123">
        <f>'Sch-1(A)'!AF5</f>
        <v>0</v>
      </c>
    </row>
    <row r="19" spans="1:15" ht="35.25" customHeight="1">
      <c r="A19" s="34"/>
      <c r="B19" s="35" t="s">
        <v>258</v>
      </c>
      <c r="C19" s="373" t="e">
        <f>'Sch-2'!#REF!*(1-'Sch-1(A)'!V15)</f>
        <v>#REF!</v>
      </c>
      <c r="D19" s="1077"/>
      <c r="E19" s="1078"/>
      <c r="I19" s="200" t="s">
        <v>260</v>
      </c>
      <c r="J19" s="123" t="e">
        <f>I18*K18</f>
        <v>#REF!</v>
      </c>
      <c r="M19" s="200" t="s">
        <v>260</v>
      </c>
      <c r="N19" s="123" t="e">
        <f>M18*O18</f>
        <v>#REF!</v>
      </c>
    </row>
    <row r="20" spans="1:15" ht="20.25" customHeight="1">
      <c r="A20" s="34"/>
      <c r="B20" s="35" t="e">
        <f>"Excise duty on this amount @ " &amp; C16*100 &amp; "%"</f>
        <v>#REF!</v>
      </c>
      <c r="C20" s="152" t="e">
        <f>C16*C19</f>
        <v>#REF!</v>
      </c>
      <c r="D20" s="1077"/>
      <c r="E20" s="1078"/>
      <c r="I20" s="200" t="s">
        <v>261</v>
      </c>
      <c r="J20" s="123" t="e">
        <f>J19*C16</f>
        <v>#REF!</v>
      </c>
      <c r="M20" s="200" t="s">
        <v>261</v>
      </c>
      <c r="N20" s="123" t="e">
        <f>N19*C16</f>
        <v>#REF!</v>
      </c>
    </row>
    <row r="21" spans="1:15" ht="18" customHeight="1">
      <c r="A21" s="34"/>
      <c r="B21" s="35" t="s">
        <v>55</v>
      </c>
      <c r="C21" s="372" t="e">
        <f>'Sch-2'!#REF!</f>
        <v>#REF!</v>
      </c>
      <c r="D21" s="1079"/>
      <c r="E21" s="1080"/>
      <c r="I21" s="200"/>
      <c r="M21" s="200"/>
    </row>
    <row r="22" spans="1:15" ht="18" customHeight="1">
      <c r="A22" s="33" t="s">
        <v>330</v>
      </c>
      <c r="B22" s="1050" t="s">
        <v>54</v>
      </c>
      <c r="C22" s="1062"/>
      <c r="D22" s="1047" t="e">
        <f>ROUND((C24+C25)*C26,0)</f>
        <v>#REF!</v>
      </c>
      <c r="E22" s="1048"/>
      <c r="I22" s="197" t="s">
        <v>242</v>
      </c>
      <c r="K22" s="197">
        <f>IF(ISERROR(ROUND((J24+J25)*C26,0)),0, ROUND((J24+J25)*C26,0))</f>
        <v>0</v>
      </c>
      <c r="M22" s="197" t="s">
        <v>242</v>
      </c>
      <c r="O22" s="197">
        <f>IF(ISERROR(ROUND((N24+N25)*C26,0)),0, ROUND((N24+N25)*C26,0))</f>
        <v>0</v>
      </c>
    </row>
    <row r="23" spans="1:15" ht="69" customHeight="1">
      <c r="A23" s="34"/>
      <c r="B23" s="1049" t="s">
        <v>56</v>
      </c>
      <c r="C23" s="1049"/>
      <c r="D23" s="1075"/>
      <c r="E23" s="1076"/>
      <c r="I23" s="199" t="e">
        <f>C24/'Sch-1(A)'!AF1</f>
        <v>#REF!</v>
      </c>
      <c r="K23" s="123">
        <f>K18</f>
        <v>0</v>
      </c>
      <c r="M23" s="199" t="e">
        <f>I23</f>
        <v>#REF!</v>
      </c>
      <c r="O23" s="123">
        <f>O18</f>
        <v>0</v>
      </c>
    </row>
    <row r="24" spans="1:15" ht="34.5" customHeight="1">
      <c r="A24" s="34"/>
      <c r="B24" s="35" t="s">
        <v>259</v>
      </c>
      <c r="C24" s="295" t="e">
        <f>#REF!-C19</f>
        <v>#REF!</v>
      </c>
      <c r="D24" s="1077"/>
      <c r="E24" s="1078"/>
      <c r="I24" s="200" t="s">
        <v>260</v>
      </c>
      <c r="J24" s="123" t="e">
        <f>I23*K23</f>
        <v>#REF!</v>
      </c>
      <c r="M24" s="200" t="s">
        <v>260</v>
      </c>
      <c r="N24" s="123" t="e">
        <f>M23*O23</f>
        <v>#REF!</v>
      </c>
    </row>
    <row r="25" spans="1:15" ht="23.25" customHeight="1">
      <c r="A25" s="34"/>
      <c r="B25" s="35" t="e">
        <f>"Excise duty on this amount @ " &amp; C16*100 &amp; "%"</f>
        <v>#REF!</v>
      </c>
      <c r="C25" s="233" t="e">
        <f>C24*C16</f>
        <v>#REF!</v>
      </c>
      <c r="D25" s="1077"/>
      <c r="E25" s="1078"/>
      <c r="I25" s="200" t="s">
        <v>261</v>
      </c>
      <c r="J25" s="123" t="e">
        <f>J24*C16</f>
        <v>#REF!</v>
      </c>
      <c r="M25" s="200" t="s">
        <v>261</v>
      </c>
      <c r="N25" s="123" t="e">
        <f>N24*C16</f>
        <v>#REF!</v>
      </c>
    </row>
    <row r="26" spans="1:15" ht="22.5" customHeight="1">
      <c r="A26" s="34"/>
      <c r="B26" s="35" t="s">
        <v>251</v>
      </c>
      <c r="C26" s="252" t="e">
        <f>'Sch-2'!#REF!</f>
        <v>#REF!</v>
      </c>
      <c r="D26" s="1079"/>
      <c r="E26" s="1080"/>
    </row>
    <row r="27" spans="1:15" ht="18" customHeight="1">
      <c r="A27" s="33" t="s">
        <v>331</v>
      </c>
      <c r="B27" s="1050" t="s">
        <v>367</v>
      </c>
      <c r="C27" s="1062"/>
      <c r="D27" s="1047" t="e">
        <f>'Sch-2'!#REF!</f>
        <v>#REF!</v>
      </c>
      <c r="E27" s="1048"/>
    </row>
    <row r="28" spans="1:15" ht="50.1" customHeight="1">
      <c r="A28" s="34"/>
      <c r="B28" s="1074" t="s">
        <v>42</v>
      </c>
      <c r="C28" s="1049"/>
      <c r="D28" s="1065"/>
      <c r="E28" s="1065"/>
    </row>
    <row r="29" spans="1:15" ht="26.25" customHeight="1">
      <c r="A29" s="34"/>
      <c r="B29" s="234" t="s">
        <v>61</v>
      </c>
      <c r="C29" s="370" t="s">
        <v>44</v>
      </c>
      <c r="D29" s="1065"/>
      <c r="E29" s="1065"/>
    </row>
    <row r="30" spans="1:15" ht="18" customHeight="1">
      <c r="A30" s="33" t="s">
        <v>336</v>
      </c>
      <c r="B30" s="1050" t="s">
        <v>368</v>
      </c>
      <c r="C30" s="1062"/>
      <c r="D30" s="1047" t="e">
        <f>'Sch-2'!#REF!</f>
        <v>#REF!</v>
      </c>
      <c r="E30" s="1048"/>
    </row>
    <row r="31" spans="1:15" ht="50.1" customHeight="1">
      <c r="A31" s="34"/>
      <c r="B31" s="1074" t="s">
        <v>43</v>
      </c>
      <c r="C31" s="1049"/>
      <c r="D31" s="1065"/>
      <c r="E31" s="1065"/>
    </row>
    <row r="32" spans="1:15" ht="26.25" customHeight="1">
      <c r="A32" s="34"/>
      <c r="B32" s="234" t="s">
        <v>369</v>
      </c>
      <c r="C32" s="370" t="s">
        <v>45</v>
      </c>
      <c r="D32" s="1065"/>
      <c r="E32" s="1065"/>
    </row>
    <row r="33" spans="1:15" ht="18" customHeight="1">
      <c r="A33" s="33" t="s">
        <v>338</v>
      </c>
      <c r="B33" s="1050" t="s">
        <v>332</v>
      </c>
      <c r="C33" s="1062"/>
      <c r="D33" s="1047" t="e">
        <f>'Sch-2'!#REF!</f>
        <v>#REF!</v>
      </c>
      <c r="E33" s="1048"/>
    </row>
    <row r="34" spans="1:15" ht="60" customHeight="1">
      <c r="A34" s="34"/>
      <c r="B34" s="1063" t="s">
        <v>60</v>
      </c>
      <c r="C34" s="1064"/>
      <c r="D34" s="1065"/>
      <c r="E34" s="1065"/>
    </row>
    <row r="35" spans="1:15" ht="36" customHeight="1">
      <c r="A35" s="34"/>
      <c r="B35" s="234" t="s">
        <v>370</v>
      </c>
      <c r="C35" s="370" t="s">
        <v>46</v>
      </c>
      <c r="D35" s="1065"/>
      <c r="E35" s="1065"/>
    </row>
    <row r="36" spans="1:15" ht="18" customHeight="1">
      <c r="A36" s="1066"/>
      <c r="B36" s="1067" t="s">
        <v>262</v>
      </c>
      <c r="C36" s="1068"/>
      <c r="D36" s="1069" t="e">
        <f>SUM(D14,D17,D22)</f>
        <v>#REF!</v>
      </c>
      <c r="E36" s="1069"/>
      <c r="I36" s="123" t="s">
        <v>266</v>
      </c>
      <c r="K36" s="201" t="e">
        <f>K14+K17+K22</f>
        <v>#REF!</v>
      </c>
      <c r="M36" s="123" t="s">
        <v>269</v>
      </c>
      <c r="O36" s="201" t="e">
        <f>O14+O17+O22</f>
        <v>#REF!</v>
      </c>
    </row>
    <row r="37" spans="1:15" ht="50.1" customHeight="1">
      <c r="A37" s="1066"/>
      <c r="B37" s="1070" t="s">
        <v>263</v>
      </c>
      <c r="C37" s="1071"/>
      <c r="D37" s="1072" t="s">
        <v>264</v>
      </c>
      <c r="E37" s="1073"/>
    </row>
    <row r="38" spans="1:15" ht="18" customHeight="1">
      <c r="B38" s="37"/>
      <c r="C38" s="37"/>
      <c r="D38" s="38"/>
      <c r="E38" s="38"/>
    </row>
    <row r="39" spans="1:15" ht="99" customHeight="1">
      <c r="A39" s="58" t="s">
        <v>51</v>
      </c>
      <c r="B39" s="1061" t="s">
        <v>383</v>
      </c>
      <c r="C39" s="1061"/>
      <c r="D39" s="1061"/>
      <c r="E39" s="1061"/>
    </row>
    <row r="40" spans="1:15" ht="18" customHeight="1">
      <c r="A40" s="39"/>
      <c r="B40" s="39"/>
      <c r="C40" s="39"/>
      <c r="D40" s="39"/>
      <c r="E40" s="39"/>
    </row>
    <row r="41" spans="1:15" ht="30" customHeight="1">
      <c r="A41" s="39"/>
      <c r="B41" s="39"/>
      <c r="C41" s="25"/>
      <c r="D41" s="39"/>
      <c r="E41" s="39"/>
    </row>
    <row r="42" spans="1:15" ht="30" customHeight="1">
      <c r="A42" s="24" t="s">
        <v>62</v>
      </c>
      <c r="B42" s="77" t="str">
        <f>IF('Sch-1(A)'!D279=0,"", 'Sch-1(A)'!D279)</f>
        <v>--</v>
      </c>
      <c r="C42" s="25" t="s">
        <v>349</v>
      </c>
      <c r="D42" s="75" t="str">
        <f>IF('Sch-1(A)'!O280=0,"",'Sch-1(A)'!O280)</f>
        <v/>
      </c>
      <c r="F42" s="202"/>
    </row>
    <row r="43" spans="1:15" ht="30" customHeight="1">
      <c r="A43" s="24" t="s">
        <v>384</v>
      </c>
      <c r="B43" s="74" t="str">
        <f>IF('Sch-1(A)'!D280=0,"", 'Sch-1(A)'!D280)</f>
        <v/>
      </c>
      <c r="C43" s="25" t="s">
        <v>350</v>
      </c>
      <c r="D43" s="75" t="str">
        <f>IF('Sch-1(A)'!O281=0,"",'Sch-1(A)'!O281)</f>
        <v/>
      </c>
      <c r="F43" s="202"/>
    </row>
    <row r="44" spans="1:15" ht="30" customHeight="1">
      <c r="A44" s="160"/>
      <c r="B44" s="159"/>
      <c r="C44" s="25"/>
      <c r="D44" s="123"/>
      <c r="E44" s="123"/>
      <c r="F44" s="202"/>
    </row>
    <row r="45" spans="1:15" ht="33" customHeight="1">
      <c r="A45" s="160"/>
      <c r="B45" s="159"/>
      <c r="C45" s="156"/>
      <c r="D45" s="174"/>
      <c r="E45" s="171"/>
      <c r="F45" s="202"/>
    </row>
    <row r="46" spans="1:15" ht="21.95" customHeight="1">
      <c r="A46" s="172"/>
      <c r="B46" s="172"/>
      <c r="C46" s="172"/>
      <c r="D46" s="172"/>
      <c r="E46" s="173"/>
    </row>
    <row r="47" spans="1:15" ht="21.95" customHeight="1">
      <c r="A47" s="172"/>
      <c r="B47" s="172"/>
      <c r="C47" s="172"/>
      <c r="D47" s="172"/>
      <c r="E47" s="173"/>
    </row>
    <row r="48" spans="1:15" ht="21.95" customHeight="1">
      <c r="A48" s="172"/>
      <c r="B48" s="172"/>
      <c r="C48" s="172"/>
      <c r="D48" s="172"/>
      <c r="E48" s="173"/>
    </row>
    <row r="49" spans="1:5" ht="21.95" customHeight="1">
      <c r="A49" s="172"/>
      <c r="B49" s="172"/>
      <c r="C49" s="172"/>
      <c r="D49" s="172"/>
      <c r="E49" s="173"/>
    </row>
    <row r="50" spans="1:5" ht="21.95" customHeight="1">
      <c r="A50" s="172"/>
      <c r="B50" s="172"/>
      <c r="C50" s="172"/>
      <c r="D50" s="172"/>
      <c r="E50" s="173"/>
    </row>
    <row r="51" spans="1:5" ht="21.95" customHeight="1">
      <c r="A51" s="172"/>
      <c r="B51" s="172"/>
      <c r="C51" s="172"/>
      <c r="D51" s="172"/>
      <c r="E51" s="173"/>
    </row>
    <row r="52" spans="1:5" ht="24.95" customHeight="1">
      <c r="A52" s="171"/>
      <c r="B52" s="171"/>
      <c r="C52" s="171"/>
      <c r="D52" s="171"/>
      <c r="E52" s="171"/>
    </row>
    <row r="53" spans="1:5" ht="24.95" customHeight="1">
      <c r="A53" s="171"/>
      <c r="B53" s="171"/>
      <c r="C53" s="171"/>
      <c r="D53" s="171"/>
      <c r="E53" s="171"/>
    </row>
    <row r="54" spans="1:5" ht="24.95" customHeight="1">
      <c r="A54" s="171"/>
      <c r="B54" s="171"/>
      <c r="C54" s="171"/>
      <c r="D54" s="171"/>
      <c r="E54" s="171"/>
    </row>
    <row r="55" spans="1:5" ht="24.95" customHeight="1">
      <c r="A55" s="171"/>
      <c r="B55" s="171"/>
      <c r="C55" s="171"/>
      <c r="D55" s="171"/>
      <c r="E55" s="171"/>
    </row>
    <row r="56" spans="1:5" ht="24.95" customHeight="1">
      <c r="A56" s="171"/>
      <c r="B56" s="171"/>
      <c r="C56" s="171"/>
      <c r="D56" s="171"/>
      <c r="E56" s="171"/>
    </row>
    <row r="57" spans="1:5" ht="24.95" customHeight="1">
      <c r="A57" s="171"/>
      <c r="B57" s="171"/>
      <c r="C57" s="171"/>
      <c r="D57" s="171"/>
      <c r="E57" s="171"/>
    </row>
    <row r="58" spans="1:5" ht="24.95" customHeight="1">
      <c r="A58" s="171"/>
      <c r="B58" s="171"/>
      <c r="C58" s="171"/>
      <c r="D58" s="171"/>
      <c r="E58" s="171"/>
    </row>
    <row r="59" spans="1:5" ht="24.95" customHeight="1">
      <c r="A59" s="171"/>
      <c r="B59" s="171"/>
      <c r="C59" s="171"/>
      <c r="D59" s="171"/>
      <c r="E59" s="171"/>
    </row>
    <row r="60" spans="1:5" ht="24.95" customHeight="1">
      <c r="A60" s="171"/>
      <c r="B60" s="171"/>
      <c r="C60" s="171"/>
      <c r="D60" s="171"/>
      <c r="E60" s="171"/>
    </row>
    <row r="61" spans="1:5" ht="24.95" customHeight="1">
      <c r="A61" s="171"/>
      <c r="B61" s="171"/>
      <c r="C61" s="171"/>
      <c r="D61" s="171"/>
      <c r="E61" s="171"/>
    </row>
    <row r="62" spans="1:5" ht="24.95" customHeight="1">
      <c r="A62" s="171"/>
      <c r="B62" s="171"/>
      <c r="C62" s="171"/>
      <c r="D62" s="171"/>
      <c r="E62" s="171"/>
    </row>
    <row r="63" spans="1:5" ht="24.95" customHeight="1">
      <c r="A63" s="171"/>
      <c r="B63" s="171"/>
      <c r="C63" s="171"/>
      <c r="D63" s="171"/>
      <c r="E63" s="171"/>
    </row>
    <row r="64" spans="1:5" ht="24.95" customHeight="1">
      <c r="A64" s="171"/>
      <c r="B64" s="171"/>
      <c r="C64" s="171"/>
      <c r="D64" s="171"/>
      <c r="E64" s="171"/>
    </row>
    <row r="65" spans="1:5" ht="24.95" customHeight="1">
      <c r="A65" s="171"/>
      <c r="B65" s="171"/>
      <c r="C65" s="171"/>
      <c r="D65" s="171"/>
      <c r="E65" s="171"/>
    </row>
    <row r="66" spans="1:5" ht="24.95" customHeight="1">
      <c r="A66" s="171"/>
      <c r="B66" s="171"/>
      <c r="C66" s="171"/>
      <c r="D66" s="171"/>
      <c r="E66" s="171"/>
    </row>
    <row r="67" spans="1:5" ht="24.95" customHeight="1">
      <c r="A67" s="171"/>
      <c r="B67" s="171"/>
      <c r="C67" s="171"/>
      <c r="D67" s="171"/>
      <c r="E67" s="171"/>
    </row>
    <row r="68" spans="1:5" ht="24.95" customHeight="1">
      <c r="A68" s="171"/>
      <c r="B68" s="171"/>
      <c r="C68" s="171"/>
      <c r="D68" s="171"/>
      <c r="E68" s="171"/>
    </row>
    <row r="69" spans="1:5" ht="24.95" customHeight="1">
      <c r="A69" s="171"/>
      <c r="B69" s="171"/>
      <c r="C69" s="171"/>
      <c r="D69" s="171"/>
      <c r="E69" s="171"/>
    </row>
    <row r="70" spans="1:5" ht="24.95" customHeight="1">
      <c r="A70" s="171"/>
      <c r="B70" s="171"/>
      <c r="C70" s="171"/>
      <c r="D70" s="171"/>
      <c r="E70" s="171"/>
    </row>
    <row r="71" spans="1:5" ht="24.95" customHeight="1">
      <c r="A71" s="171"/>
      <c r="B71" s="171"/>
      <c r="C71" s="171"/>
      <c r="D71" s="171"/>
      <c r="E71" s="171"/>
    </row>
    <row r="72" spans="1:5" ht="24.95" customHeight="1">
      <c r="A72" s="171"/>
      <c r="B72" s="171"/>
      <c r="C72" s="171"/>
      <c r="D72" s="171"/>
      <c r="E72" s="171"/>
    </row>
    <row r="73" spans="1:5" ht="24.95" customHeight="1">
      <c r="A73" s="171"/>
      <c r="B73" s="171"/>
      <c r="C73" s="171"/>
      <c r="D73" s="171"/>
      <c r="E73" s="171"/>
    </row>
    <row r="74" spans="1:5" ht="24.95" customHeight="1">
      <c r="A74" s="171"/>
      <c r="B74" s="171"/>
      <c r="C74" s="171"/>
      <c r="D74" s="171"/>
      <c r="E74" s="171"/>
    </row>
    <row r="75" spans="1:5">
      <c r="A75" s="171"/>
      <c r="B75" s="171"/>
      <c r="C75" s="171"/>
      <c r="D75" s="171"/>
      <c r="E75" s="171"/>
    </row>
    <row r="76" spans="1:5">
      <c r="A76" s="171"/>
      <c r="B76" s="171"/>
      <c r="C76" s="171"/>
      <c r="D76" s="171"/>
      <c r="E76" s="171"/>
    </row>
    <row r="77" spans="1:5">
      <c r="A77" s="171"/>
      <c r="B77" s="171"/>
      <c r="C77" s="171"/>
      <c r="D77" s="171"/>
      <c r="E77" s="171"/>
    </row>
    <row r="78" spans="1:5">
      <c r="A78" s="171"/>
      <c r="B78" s="171"/>
      <c r="C78" s="171"/>
      <c r="D78" s="171"/>
      <c r="E78" s="171"/>
    </row>
    <row r="79" spans="1:5">
      <c r="A79" s="171"/>
      <c r="B79" s="171"/>
      <c r="C79" s="171"/>
      <c r="D79" s="171"/>
      <c r="E79" s="171"/>
    </row>
    <row r="80" spans="1:5">
      <c r="A80" s="171"/>
      <c r="B80" s="171"/>
      <c r="C80" s="171"/>
      <c r="D80" s="171"/>
      <c r="E80" s="171"/>
    </row>
    <row r="81" spans="1:5">
      <c r="A81" s="171"/>
      <c r="B81" s="171"/>
      <c r="C81" s="171"/>
      <c r="D81" s="171"/>
      <c r="E81" s="171"/>
    </row>
    <row r="82" spans="1:5">
      <c r="A82" s="171"/>
      <c r="B82" s="171"/>
      <c r="C82" s="171"/>
      <c r="D82" s="171"/>
      <c r="E82" s="171"/>
    </row>
    <row r="83" spans="1:5">
      <c r="A83" s="171"/>
      <c r="B83" s="171"/>
      <c r="C83" s="171"/>
      <c r="D83" s="171"/>
      <c r="E83" s="171"/>
    </row>
    <row r="84" spans="1:5">
      <c r="A84" s="171"/>
      <c r="B84" s="171"/>
      <c r="C84" s="171"/>
      <c r="D84" s="171"/>
      <c r="E84" s="171"/>
    </row>
    <row r="85" spans="1:5">
      <c r="A85" s="171"/>
      <c r="B85" s="171"/>
      <c r="C85" s="171"/>
      <c r="D85" s="171"/>
      <c r="E85" s="171"/>
    </row>
    <row r="86" spans="1:5">
      <c r="A86" s="171"/>
      <c r="B86" s="171"/>
      <c r="C86" s="171"/>
      <c r="D86" s="171"/>
      <c r="E86" s="171"/>
    </row>
    <row r="87" spans="1:5">
      <c r="A87" s="171"/>
      <c r="B87" s="171"/>
      <c r="C87" s="171"/>
      <c r="D87" s="171"/>
      <c r="E87" s="171"/>
    </row>
    <row r="88" spans="1:5">
      <c r="A88" s="171"/>
      <c r="B88" s="171"/>
      <c r="C88" s="171"/>
      <c r="D88" s="171"/>
      <c r="E88" s="171"/>
    </row>
    <row r="89" spans="1:5">
      <c r="A89" s="171"/>
      <c r="B89" s="171"/>
      <c r="C89" s="171"/>
      <c r="D89" s="171"/>
      <c r="E89" s="171"/>
    </row>
    <row r="90" spans="1:5">
      <c r="A90" s="171"/>
      <c r="B90" s="171"/>
      <c r="C90" s="171"/>
      <c r="D90" s="171"/>
      <c r="E90" s="171"/>
    </row>
    <row r="91" spans="1:5">
      <c r="A91" s="171"/>
      <c r="B91" s="171"/>
      <c r="C91" s="171"/>
      <c r="D91" s="171"/>
      <c r="E91" s="171"/>
    </row>
    <row r="92" spans="1:5">
      <c r="A92" s="171"/>
      <c r="B92" s="171"/>
      <c r="C92" s="171"/>
      <c r="D92" s="171"/>
      <c r="E92" s="171"/>
    </row>
  </sheetData>
  <sheetProtection algorithmName="SHA-512" hashValue="5vQEjLIyNBjs3S+JrBet3FJNRhShzMpOboBsHckHaq1xuqx+DHD9H2FoSlX1LbL4zLRxL+h2Glaw2uyB7hozpg==" saltValue="DUXJdYEIgglg/sAymmqS9Q==" spinCount="100000" sheet="1" objects="1" scenarios="1" formatCells="0" formatColumns="0" formatRows="0" selectLockedCells="1" sort="0"/>
  <dataConsolidate/>
  <customSheetViews>
    <customSheetView guid="{93F2FEDA-AB07-4652-9895-BE34975CD6CE}" scale="90" hiddenColumns="1" state="hidden" topLeftCell="A34">
      <selection activeCell="H8" sqref="H8"/>
      <pageMargins left="0.31" right="0.25" top="0.52" bottom="0.67" header="0.23" footer="0.24"/>
      <printOptions horizontalCentered="1"/>
      <pageSetup paperSize="9" scale="90" fitToHeight="0" orientation="portrait" r:id="rId1"/>
      <headerFooter alignWithMargins="0">
        <oddFooter>&amp;R&amp;"Book Antiqua,Bold"&amp;10Schedule-5/ Page &amp;P of &amp;N</oddFooter>
      </headerFooter>
    </customSheetView>
    <customSheetView guid="{D4DE57C7-E521-4428-80BD-545B19793C78}" scale="90" hiddenColumns="1" state="hidden" topLeftCell="A34">
      <selection activeCell="H8" sqref="H8"/>
      <pageMargins left="0.31" right="0.25" top="0.52" bottom="0.67" header="0.23" footer="0.24"/>
      <printOptions horizontalCentered="1"/>
      <pageSetup paperSize="9" scale="90" fitToHeight="0" orientation="portrait" r:id="rId2"/>
      <headerFooter alignWithMargins="0">
        <oddFooter>&amp;R&amp;"Book Antiqua,Bold"&amp;10Schedule-5/ Page &amp;P of &amp;N</oddFooter>
      </headerFooter>
    </customSheetView>
    <customSheetView guid="{427AF4ED-2BDF-478F-9F0A-595838FA0EC8}" scale="90" hiddenColumns="1" state="hidden" topLeftCell="A34">
      <selection activeCell="H8" sqref="H8"/>
      <pageMargins left="0.31" right="0.25" top="0.52" bottom="0.67" header="0.23" footer="0.24"/>
      <printOptions horizontalCentered="1"/>
      <pageSetup paperSize="9" scale="90" fitToHeight="0" orientation="portrait" r:id="rId3"/>
      <headerFooter alignWithMargins="0">
        <oddFooter>&amp;R&amp;"Book Antiqua,Bold"&amp;10Schedule-5/ Page &amp;P of &amp;N</oddFooter>
      </headerFooter>
    </customSheetView>
    <customSheetView guid="{EF8F60CB-82F3-477F-A7D3-94F4C70843DC}" scale="90" hiddenColumns="1" state="hidden" topLeftCell="A34">
      <selection activeCell="H8" sqref="H8"/>
      <pageMargins left="0.31" right="0.25" top="0.52" bottom="0.67" header="0.23" footer="0.24"/>
      <printOptions horizontalCentered="1"/>
      <pageSetup paperSize="9" scale="90" fitToHeight="0" orientation="portrait" r:id="rId4"/>
      <headerFooter alignWithMargins="0">
        <oddFooter>&amp;R&amp;"Book Antiqua,Bold"&amp;10Schedule-5/ Page &amp;P of &amp;N</oddFooter>
      </headerFooter>
    </customSheetView>
    <customSheetView guid="{9658319F-66FC-48F8-AB8A-302F6F77BA10}" scale="90" hiddenColumns="1" state="hidden" topLeftCell="A34">
      <selection activeCell="H8" sqref="H8"/>
      <pageMargins left="0.31" right="0.25" top="0.52" bottom="0.67" header="0.23" footer="0.24"/>
      <printOptions horizontalCentered="1"/>
      <pageSetup paperSize="9" scale="90" fitToHeight="0" orientation="portrait" r:id="rId5"/>
      <headerFooter alignWithMargins="0">
        <oddFooter>&amp;R&amp;"Book Antiqua,Bold"&amp;10Schedule-5/ Page &amp;P of &amp;N</oddFooter>
      </headerFooter>
    </customSheetView>
    <customSheetView guid="{D4A148BB-8D25-43B9-8797-A9D3AE767B49}" scale="90" hiddenColumns="1" state="hidden" topLeftCell="A34">
      <selection activeCell="H8" sqref="H8"/>
      <pageMargins left="0.31" right="0.25" top="0.52" bottom="0.67" header="0.23" footer="0.24"/>
      <printOptions horizontalCentered="1"/>
      <pageSetup paperSize="9" scale="90" fitToHeight="0" orientation="portrait" r:id="rId6"/>
      <headerFooter alignWithMargins="0">
        <oddFooter>&amp;R&amp;"Book Antiqua,Bold"&amp;10Schedule-5/ Page &amp;P of &amp;N</oddFooter>
      </headerFooter>
    </customSheetView>
    <customSheetView guid="{714760DF-5EB1-4543-9C04-C1A23AAE4384}" scale="90" hiddenColumns="1" state="hidden" topLeftCell="A34">
      <selection activeCell="H8" sqref="H8"/>
      <pageMargins left="0.31" right="0.25" top="0.52" bottom="0.67" header="0.23" footer="0.24"/>
      <printOptions horizontalCentered="1"/>
      <pageSetup paperSize="9" scale="90" fitToHeight="0" orientation="portrait" r:id="rId7"/>
      <headerFooter alignWithMargins="0">
        <oddFooter>&amp;R&amp;"Book Antiqua,Bold"&amp;10Schedule-5/ Page &amp;P of &amp;N</oddFooter>
      </headerFooter>
    </customSheetView>
    <customSheetView guid="{BE0CEA4D-1A4E-4C32-BF92-B8DA3D3423E5}" scale="90" hiddenColumns="1" state="hidden" topLeftCell="A34">
      <selection activeCell="H8" sqref="H8"/>
      <pageMargins left="0.31" right="0.25" top="0.52" bottom="0.67" header="0.23" footer="0.24"/>
      <printOptions horizontalCentered="1"/>
      <pageSetup paperSize="9" scale="90" fitToHeight="0" orientation="portrait" r:id="rId8"/>
      <headerFooter alignWithMargins="0">
        <oddFooter>&amp;R&amp;"Book Antiqua,Bold"&amp;10Schedule-5/ Page &amp;P of &amp;N</oddFooter>
      </headerFooter>
    </customSheetView>
    <customSheetView guid="{3DA0B320-DAF7-4F4A-921A-9FCFD188E8C7}" scale="90" hiddenColumns="1" state="hidden" topLeftCell="A34">
      <selection activeCell="H8" sqref="H8"/>
      <pageMargins left="0.31" right="0.25" top="0.52" bottom="0.67" header="0.23" footer="0.24"/>
      <printOptions horizontalCentered="1"/>
      <pageSetup paperSize="9" scale="90" fitToHeight="0" orientation="portrait" r:id="rId9"/>
      <headerFooter alignWithMargins="0">
        <oddFooter>&amp;R&amp;"Book Antiqua,Bold"&amp;10Schedule-5/ Page &amp;P of &amp;N</oddFooter>
      </headerFooter>
    </customSheetView>
    <customSheetView guid="{8C0E2163-61BB-48DF-AFAF-5E75147ED450}" scale="90" hiddenColumns="1" state="hidden" topLeftCell="A34">
      <selection activeCell="H8" sqref="H8"/>
      <pageMargins left="0.31" right="0.25" top="0.52" bottom="0.67" header="0.23" footer="0.24"/>
      <printOptions horizontalCentered="1"/>
      <pageSetup paperSize="9" scale="90" fitToHeight="0" orientation="portrait" r:id="rId10"/>
      <headerFooter alignWithMargins="0">
        <oddFooter>&amp;R&amp;"Book Antiqua,Bold"&amp;10Schedule-5/ Page &amp;P of &amp;N</oddFooter>
      </headerFooter>
    </customSheetView>
    <customSheetView guid="{FD7F7BE1-8CB1-460B-98AB-D33E15FD14E6}" scale="90" hiddenColumns="1" state="hidden" topLeftCell="A34">
      <selection activeCell="H8" sqref="H8"/>
      <pageMargins left="0.31" right="0.25" top="0.52" bottom="0.67" header="0.23" footer="0.24"/>
      <printOptions horizontalCentered="1"/>
      <pageSetup paperSize="9" scale="90" fitToHeight="0" orientation="portrait" r:id="rId11"/>
      <headerFooter alignWithMargins="0">
        <oddFooter>&amp;R&amp;"Book Antiqua,Bold"&amp;10Schedule-5/ Page &amp;P of &amp;N</oddFooter>
      </headerFooter>
    </customSheetView>
    <customSheetView guid="{1F4837C2-36FF-4422-95DC-EAAD1B4FAC2F}" scale="90" hiddenColumns="1" state="hidden" topLeftCell="A34">
      <selection activeCell="H8" sqref="H8"/>
      <pageMargins left="0.31" right="0.25" top="0.52" bottom="0.67" header="0.23" footer="0.24"/>
      <printOptions horizontalCentered="1"/>
      <pageSetup paperSize="9" scale="90" fitToHeight="0" orientation="portrait" r:id="rId12"/>
      <headerFooter alignWithMargins="0">
        <oddFooter>&amp;R&amp;"Book Antiqua,Bold"&amp;10Schedule-5/ Page &amp;P of &amp;N</oddFooter>
      </headerFooter>
    </customSheetView>
    <customSheetView guid="{27A45B7A-04F2-4516-B80B-5ED0825D4ED3}" scale="90" hiddenColumns="1" state="hidden" topLeftCell="A30">
      <selection activeCell="D23" sqref="D23:E26"/>
      <pageMargins left="0.31" right="0.25" top="0.52" bottom="0.67" header="0.23" footer="0.24"/>
      <printOptions horizontalCentered="1"/>
      <pageSetup paperSize="9" scale="90" fitToHeight="0" orientation="portrait" r:id="rId13"/>
      <headerFooter alignWithMargins="0">
        <oddFooter>&amp;R&amp;"Book Antiqua,Bold"&amp;10Schedule-5/ Page &amp;P of &amp;N</oddFooter>
      </headerFooter>
    </customSheetView>
    <customSheetView guid="{091A6405-72DB-46E0-B81A-EC53A5C58396}" scale="90" hiddenColumns="1" state="hidden" topLeftCell="A12">
      <selection activeCell="D18" sqref="D18:E21"/>
      <pageMargins left="0.31" right="0.25" top="0.52" bottom="0.67" header="0.23" footer="0.24"/>
      <printOptions horizontalCentered="1"/>
      <pageSetup paperSize="9" scale="90" fitToHeight="0" orientation="portrait" r:id="rId14"/>
      <headerFooter alignWithMargins="0">
        <oddFooter>&amp;R&amp;"Book Antiqua,Bold"&amp;10Schedule-5/ Page &amp;P of &amp;N</oddFooter>
      </headerFooter>
    </customSheetView>
    <customSheetView guid="{EEE4E2D7-4BFE-4C24-8B93-9FD441A50336}" scale="90" hiddenColumns="1" state="hidden" topLeftCell="A30">
      <selection activeCell="D23" sqref="D23:E26"/>
      <pageMargins left="0.31" right="0.25" top="0.52" bottom="0.67" header="0.23" footer="0.24"/>
      <printOptions horizontalCentered="1"/>
      <pageSetup paperSize="9" scale="90" fitToHeight="0" orientation="portrait" r:id="rId15"/>
      <headerFooter alignWithMargins="0">
        <oddFooter>&amp;R&amp;"Book Antiqua,Bold"&amp;10Schedule-5/ Page &amp;P of &amp;N</oddFooter>
      </headerFooter>
    </customSheetView>
    <customSheetView guid="{E2E57CA5-082B-4C11-AB34-2A298199576B}" scale="90" hiddenColumns="1" state="hidden" topLeftCell="A12">
      <selection activeCell="D18" sqref="D18:E21"/>
      <pageMargins left="0.31" right="0.25" top="0.52" bottom="0.67" header="0.23" footer="0.24"/>
      <printOptions horizontalCentered="1"/>
      <pageSetup paperSize="9" scale="90" fitToHeight="0" orientation="portrait" r:id="rId16"/>
      <headerFooter alignWithMargins="0">
        <oddFooter>&amp;R&amp;"Book Antiqua,Bold"&amp;10Schedule-5/ Page &amp;P of &amp;N</oddFooter>
      </headerFooter>
    </customSheetView>
    <customSheetView guid="{E8B8E0BD-9CB3-4C7D-9BC6-088FDFCB0B45}" scale="90" hiddenColumns="1" state="hidden" topLeftCell="A34">
      <selection activeCell="H8" sqref="H8"/>
      <pageMargins left="0.31" right="0.25" top="0.52" bottom="0.67" header="0.23" footer="0.24"/>
      <printOptions horizontalCentered="1"/>
      <pageSetup paperSize="9" scale="90" fitToHeight="0" orientation="portrait" r:id="rId17"/>
      <headerFooter alignWithMargins="0">
        <oddFooter>&amp;R&amp;"Book Antiqua,Bold"&amp;10Schedule-5/ Page &amp;P of &amp;N</oddFooter>
      </headerFooter>
    </customSheetView>
    <customSheetView guid="{CB39F8EE-FAD8-4C4E-B5E9-5EC27AC08528}" scale="90" hiddenColumns="1" state="hidden" topLeftCell="A34">
      <selection activeCell="H8" sqref="H8"/>
      <pageMargins left="0.31" right="0.25" top="0.52" bottom="0.67" header="0.23" footer="0.24"/>
      <printOptions horizontalCentered="1"/>
      <pageSetup paperSize="9" scale="90" fitToHeight="0" orientation="portrait" r:id="rId18"/>
      <headerFooter alignWithMargins="0">
        <oddFooter>&amp;R&amp;"Book Antiqua,Bold"&amp;10Schedule-5/ Page &amp;P of &amp;N</oddFooter>
      </headerFooter>
    </customSheetView>
    <customSheetView guid="{97B2ED79-AE3F-4DF3-959D-96AE4A0B76A0}" scale="90" hiddenColumns="1" state="hidden" topLeftCell="A34">
      <selection activeCell="H8" sqref="H8"/>
      <pageMargins left="0.31" right="0.25" top="0.52" bottom="0.67" header="0.23" footer="0.24"/>
      <printOptions horizontalCentered="1"/>
      <pageSetup paperSize="9" scale="90" fitToHeight="0" orientation="portrait" r:id="rId19"/>
      <headerFooter alignWithMargins="0">
        <oddFooter>&amp;R&amp;"Book Antiqua,Bold"&amp;10Schedule-5/ Page &amp;P of &amp;N</oddFooter>
      </headerFooter>
    </customSheetView>
    <customSheetView guid="{2D068FA3-47E3-4516-81A6-894AA90F7864}" scale="90" hiddenColumns="1" state="hidden" topLeftCell="A34">
      <selection activeCell="H8" sqref="H8"/>
      <pageMargins left="0.31" right="0.25" top="0.52" bottom="0.67" header="0.23" footer="0.24"/>
      <printOptions horizontalCentered="1"/>
      <pageSetup paperSize="9" scale="90" fitToHeight="0" orientation="portrait" r:id="rId20"/>
      <headerFooter alignWithMargins="0">
        <oddFooter>&amp;R&amp;"Book Antiqua,Bold"&amp;10Schedule-5/ Page &amp;P of &amp;N</oddFooter>
      </headerFooter>
    </customSheetView>
    <customSheetView guid="{25F14B1D-FADD-4C44-AA48-5D402D65337D}" scale="90" hiddenColumns="1" state="hidden" topLeftCell="A34">
      <selection activeCell="H8" sqref="H8"/>
      <pageMargins left="0.31" right="0.25" top="0.52" bottom="0.67" header="0.23" footer="0.24"/>
      <printOptions horizontalCentered="1"/>
      <pageSetup paperSize="9" scale="90" fitToHeight="0" orientation="portrait" r:id="rId21"/>
      <headerFooter alignWithMargins="0">
        <oddFooter>&amp;R&amp;"Book Antiqua,Bold"&amp;10Schedule-5/ Page &amp;P of &amp;N</oddFooter>
      </headerFooter>
    </customSheetView>
    <customSheetView guid="{FC366365-2136-48B2-A9F6-DEB708B66B93}" scale="90" hiddenColumns="1" state="hidden" topLeftCell="A34">
      <selection activeCell="H8" sqref="H8"/>
      <pageMargins left="0.31" right="0.25" top="0.52" bottom="0.67" header="0.23" footer="0.24"/>
      <printOptions horizontalCentered="1"/>
      <pageSetup paperSize="9" scale="90" fitToHeight="0" orientation="portrait" r:id="rId22"/>
      <headerFooter alignWithMargins="0">
        <oddFooter>&amp;R&amp;"Book Antiqua,Bold"&amp;10Schedule-5/ Page &amp;P of &amp;N</oddFooter>
      </headerFooter>
    </customSheetView>
    <customSheetView guid="{FCAAE906-744B-4580-8002-466CC408DAC9}" scale="90" hiddenColumns="1" state="hidden" topLeftCell="A34">
      <selection activeCell="H8" sqref="H8"/>
      <pageMargins left="0.31" right="0.25" top="0.52" bottom="0.67" header="0.23" footer="0.24"/>
      <printOptions horizontalCentered="1"/>
      <pageSetup paperSize="9" scale="90" fitToHeight="0" orientation="portrait" r:id="rId23"/>
      <headerFooter alignWithMargins="0">
        <oddFooter>&amp;R&amp;"Book Antiqua,Bold"&amp;10Schedule-5/ Page &amp;P of &amp;N</oddFooter>
      </headerFooter>
    </customSheetView>
  </customSheetViews>
  <mergeCells count="40">
    <mergeCell ref="B10:C10"/>
    <mergeCell ref="B11:C11"/>
    <mergeCell ref="A3:E3"/>
    <mergeCell ref="A4:E4"/>
    <mergeCell ref="B8:C8"/>
    <mergeCell ref="B9:C9"/>
    <mergeCell ref="I13:K13"/>
    <mergeCell ref="M13:O13"/>
    <mergeCell ref="B14:C14"/>
    <mergeCell ref="D14:E14"/>
    <mergeCell ref="B18:C18"/>
    <mergeCell ref="D18:E21"/>
    <mergeCell ref="B13:C13"/>
    <mergeCell ref="D13:E13"/>
    <mergeCell ref="B15:C15"/>
    <mergeCell ref="D15:E16"/>
    <mergeCell ref="B17:C17"/>
    <mergeCell ref="D17:E17"/>
    <mergeCell ref="B31:C31"/>
    <mergeCell ref="D31:E32"/>
    <mergeCell ref="B22:C22"/>
    <mergeCell ref="D22:E22"/>
    <mergeCell ref="B23:C23"/>
    <mergeCell ref="D23:E26"/>
    <mergeCell ref="B27:C27"/>
    <mergeCell ref="D27:E27"/>
    <mergeCell ref="B28:C28"/>
    <mergeCell ref="D28:E29"/>
    <mergeCell ref="B30:C30"/>
    <mergeCell ref="D30:E30"/>
    <mergeCell ref="A36:A37"/>
    <mergeCell ref="B36:C36"/>
    <mergeCell ref="D36:E36"/>
    <mergeCell ref="B37:C37"/>
    <mergeCell ref="D37:E37"/>
    <mergeCell ref="B39:E39"/>
    <mergeCell ref="B33:C33"/>
    <mergeCell ref="D33:E33"/>
    <mergeCell ref="B34:C34"/>
    <mergeCell ref="D34:E35"/>
  </mergeCells>
  <phoneticPr fontId="30" type="noConversion"/>
  <dataValidations xWindow="1016" yWindow="398" count="10">
    <dataValidation type="decimal" operator="greaterThanOrEqual" allowBlank="1" showInputMessage="1" showErrorMessage="1" error="Enter Numeric figure in Percent only." prompt="Enter Rate of Sales Tax for Direct supply items indicated in Sch-1. " sqref="C21" xr:uid="{00000000-0002-0000-0700-000000000000}">
      <formula1>0</formula1>
    </dataValidation>
    <dataValidation allowBlank="1" showInputMessage="1" showErrorMessage="1" prompt="You may write remarks regarding Octroi here." sqref="D28:E29" xr:uid="{00000000-0002-0000-0700-000001000000}"/>
    <dataValidation allowBlank="1" showInputMessage="1" showErrorMessage="1" prompt="You may write remarks regarding VAT here." sqref="D23:E26" xr:uid="{00000000-0002-0000-0700-000002000000}"/>
    <dataValidation allowBlank="1" showInputMessage="1" showErrorMessage="1" prompt="You may write remarks regarding Sales Tax here." sqref="D18:E21" xr:uid="{00000000-0002-0000-0700-000003000000}"/>
    <dataValidation allowBlank="1" showInputMessage="1" showErrorMessage="1" prompt="You may write remarks regarding Excise Duty here." sqref="D15:E16" xr:uid="{00000000-0002-0000-0700-000004000000}"/>
    <dataValidation type="decimal" operator="greaterThanOrEqual" allowBlank="1" showInputMessage="1" showErrorMessage="1" error="Enter Numeric figure in Percent only." prompt="Enter rate of Excise Duty for Direct supply items indicated in Sch-1. Amount related to this items will be displayed in the respective cell against TOTAL EXCISE DUTY." sqref="C16" xr:uid="{00000000-0002-0000-0700-000005000000}">
      <formula1>0</formula1>
    </dataValidation>
    <dataValidation type="whole" operator="greaterThanOrEqual" allowBlank="1" showInputMessage="1" showErrorMessage="1" error="Enter Numeric Figure only." prompt="Enter the amount on which Sales tax is payable. Amount of Sales Tax related to this at the rate indicated in the column below will be displayed in the cell against TOTAL SALES TAX." sqref="C19:C20" xr:uid="{00000000-0002-0000-0700-000006000000}">
      <formula1>0</formula1>
    </dataValidation>
    <dataValidation type="decimal" operator="greaterThanOrEqual" allowBlank="1" showInputMessage="1" showErrorMessage="1" error="Enter Numeric figure in Percent only." prompt="Enter rate of VAT for Direct supply items indicated in Sch-1. Amount of VAT shall be displayed in the cell against TOTAL VAT." sqref="C26" xr:uid="{00000000-0002-0000-0700-000007000000}">
      <formula1>0</formula1>
    </dataValidation>
    <dataValidation allowBlank="1" showInputMessage="1" showErrorMessage="1" prompt="You may write remarks regarding Entry Tax here." sqref="D31:E32" xr:uid="{00000000-0002-0000-0700-000008000000}"/>
    <dataValidation allowBlank="1" showInputMessage="1" showErrorMessage="1" prompt="You may write remarks regarding Other Taxes &amp; Duties here." sqref="D34:E35" xr:uid="{00000000-0002-0000-0700-000009000000}"/>
  </dataValidations>
  <hyperlinks>
    <hyperlink ref="C29" location="Octroi!Print_Area" tooltip="Click here for Details of Octroi" display="Click here for details of Octroi" xr:uid="{00000000-0004-0000-0700-000000000000}"/>
    <hyperlink ref="C32" location="'Entry Tax'!Print_Area" tooltip="Click here for details of Entry Taxes" display="Click here for details of Entry Taxes" xr:uid="{00000000-0004-0000-0700-000001000000}"/>
    <hyperlink ref="C35" location="'Other Taxes &amp; Duties'!A1" tooltip="Click here for details of Other taxes &amp; Duties" display="Click here for details of Other Taxes &amp; Duties" xr:uid="{00000000-0004-0000-0700-000002000000}"/>
  </hyperlinks>
  <printOptions horizontalCentered="1"/>
  <pageMargins left="0.31" right="0.25" top="0.52" bottom="0.67" header="0.23" footer="0.24"/>
  <pageSetup paperSize="9" scale="90" fitToHeight="0" orientation="portrait" r:id="rId24"/>
  <headerFooter alignWithMargins="0">
    <oddFooter>&amp;R&amp;"Book Antiqua,Bold"&amp;10Schedule-5/ Page &amp;P of &amp;N</oddFooter>
  </headerFooter>
  <drawing r:id="rId2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2">
    <tabColor rgb="FFFF0000"/>
  </sheetPr>
  <dimension ref="A1:F35"/>
  <sheetViews>
    <sheetView view="pageBreakPreview" zoomScaleNormal="100" zoomScaleSheetLayoutView="100" workbookViewId="0">
      <selection activeCell="G15" sqref="G15"/>
    </sheetView>
  </sheetViews>
  <sheetFormatPr defaultColWidth="10" defaultRowHeight="16.5"/>
  <cols>
    <col min="1" max="1" width="10.625" style="29" customWidth="1"/>
    <col min="2" max="2" width="27.5" style="29" customWidth="1"/>
    <col min="3" max="3" width="21" style="29" customWidth="1"/>
    <col min="4" max="4" width="34.375" style="29" customWidth="1"/>
    <col min="5" max="16384" width="10" style="26"/>
  </cols>
  <sheetData>
    <row r="1" spans="1:6" ht="18" customHeight="1">
      <c r="A1" s="63" t="str">
        <f>Cover!B3</f>
        <v>Specification No.: NESH/CSM/PRANIT/G1/1500-1316/Pkg-H/NIT</v>
      </c>
      <c r="B1" s="64"/>
      <c r="C1" s="66"/>
      <c r="D1" s="67" t="s">
        <v>426</v>
      </c>
    </row>
    <row r="2" spans="1:6" ht="18" customHeight="1">
      <c r="A2" s="55"/>
      <c r="B2" s="68"/>
      <c r="C2" s="70"/>
      <c r="D2" s="70"/>
    </row>
    <row r="3" spans="1:6" ht="46.5" customHeight="1">
      <c r="A3" s="1090" t="str">
        <f>Cover!$B$2</f>
        <v>PACKAGE-G :: Demolition &amp; Re-construction of Residential buildings at Misa substations in NER under O&amp;M Add Cap 2019-24.</v>
      </c>
      <c r="B3" s="1090"/>
      <c r="C3" s="1090"/>
      <c r="D3" s="1090"/>
      <c r="E3" s="41"/>
      <c r="F3" s="41"/>
    </row>
    <row r="4" spans="1:6" ht="21.95" customHeight="1">
      <c r="A4" s="1058" t="s">
        <v>387</v>
      </c>
      <c r="B4" s="1058"/>
      <c r="C4" s="1058"/>
      <c r="D4" s="1058"/>
    </row>
    <row r="5" spans="1:6" ht="18" customHeight="1">
      <c r="A5" s="28"/>
    </row>
    <row r="6" spans="1:6" ht="18" customHeight="1">
      <c r="A6" s="23" t="str">
        <f>'Sch-1(A)'!A6</f>
        <v>Bidder’s Name and Address (Sole Bidder) :</v>
      </c>
      <c r="D6" s="53" t="s">
        <v>341</v>
      </c>
    </row>
    <row r="7" spans="1:6" ht="36" customHeight="1">
      <c r="A7" s="1091" t="str">
        <f>'Sch-1(A)'!A7</f>
        <v/>
      </c>
      <c r="B7" s="1091"/>
      <c r="C7" s="1091"/>
      <c r="D7" s="54" t="str">
        <f>'Sch-1(A)'!O7</f>
        <v>Contracts and Material</v>
      </c>
    </row>
    <row r="8" spans="1:6" ht="18" customHeight="1">
      <c r="A8" s="30" t="s">
        <v>351</v>
      </c>
      <c r="B8" s="1057" t="str">
        <f>IF('Sch-1(A)'!F8=0, "", 'Sch-1(A)'!F8)</f>
        <v/>
      </c>
      <c r="C8" s="1057"/>
      <c r="D8" s="54" t="str">
        <f>'Sch-1(A)'!O8</f>
        <v>Power Grid Corporation of India Ltd.,</v>
      </c>
    </row>
    <row r="9" spans="1:6" ht="18" customHeight="1">
      <c r="A9" s="30" t="s">
        <v>352</v>
      </c>
      <c r="B9" s="1057" t="str">
        <f>IF('Sch-1(A)'!F9=0, "", 'Sch-1(A)'!F9)</f>
        <v/>
      </c>
      <c r="C9" s="1057"/>
      <c r="D9" s="54" t="str">
        <f>'Sch-1(A)'!O9</f>
        <v>North Eastern Region Transmission System</v>
      </c>
    </row>
    <row r="10" spans="1:6" ht="18" customHeight="1">
      <c r="A10" s="31"/>
      <c r="B10" s="1057" t="str">
        <f>IF('Sch-1(A)'!F10=0, "", 'Sch-1(A)'!F10)</f>
        <v/>
      </c>
      <c r="C10" s="1057"/>
      <c r="D10" s="54" t="str">
        <f>'Sch-1(A)'!O10</f>
        <v>Dongtieh, Lower Nongrah,</v>
      </c>
    </row>
    <row r="11" spans="1:6" ht="18" customHeight="1">
      <c r="A11" s="31"/>
      <c r="B11" s="1057" t="str">
        <f>IF('Sch-1(A)'!F11=0, "", 'Sch-1(A)'!F11)</f>
        <v/>
      </c>
      <c r="C11" s="1057"/>
      <c r="D11" s="54" t="str">
        <f>'Sch-1(A)'!O11</f>
        <v xml:space="preserve">Lapalang, Shillong – 793 006 (Meghalaya)     </v>
      </c>
    </row>
    <row r="12" spans="1:6" ht="18" customHeight="1">
      <c r="A12" s="42"/>
      <c r="B12" s="42"/>
      <c r="C12" s="42"/>
      <c r="D12" s="53"/>
    </row>
    <row r="13" spans="1:6" ht="21.95" customHeight="1">
      <c r="A13" s="43" t="s">
        <v>324</v>
      </c>
      <c r="B13" s="1055" t="s">
        <v>321</v>
      </c>
      <c r="C13" s="1056"/>
      <c r="D13" s="44" t="s">
        <v>326</v>
      </c>
    </row>
    <row r="14" spans="1:6" ht="21.95" customHeight="1">
      <c r="A14" s="501" t="s">
        <v>327</v>
      </c>
      <c r="B14" s="1087" t="s">
        <v>355</v>
      </c>
      <c r="C14" s="1087"/>
      <c r="D14" s="528">
        <f>'Sch-1(A)'!O275+'Sch-1(B)'!P61</f>
        <v>80615382</v>
      </c>
    </row>
    <row r="15" spans="1:6" ht="21.95" customHeight="1">
      <c r="A15" s="526" t="s">
        <v>329</v>
      </c>
      <c r="B15" s="529" t="s">
        <v>356</v>
      </c>
      <c r="C15" s="523" t="s">
        <v>424</v>
      </c>
      <c r="D15" s="525" t="e">
        <f>'Sch-1(A)'!#REF!</f>
        <v>#REF!</v>
      </c>
    </row>
    <row r="16" spans="1:6" ht="35.1" customHeight="1">
      <c r="A16" s="45"/>
      <c r="B16" s="1088" t="s">
        <v>425</v>
      </c>
      <c r="C16" s="1089"/>
      <c r="D16" s="524" t="e">
        <f>D14+D15</f>
        <v>#REF!</v>
      </c>
    </row>
    <row r="17" spans="1:6" ht="21.95" hidden="1" customHeight="1">
      <c r="A17" s="33" t="s">
        <v>329</v>
      </c>
      <c r="B17" s="1084" t="s">
        <v>356</v>
      </c>
      <c r="C17" s="1084"/>
      <c r="D17" s="56" t="e">
        <f>#REF!</f>
        <v>#REF!</v>
      </c>
    </row>
    <row r="18" spans="1:6" ht="35.1" hidden="1" customHeight="1">
      <c r="A18" s="45"/>
      <c r="B18" s="1085" t="s">
        <v>333</v>
      </c>
      <c r="C18" s="1086"/>
      <c r="D18" s="36"/>
    </row>
    <row r="19" spans="1:6" ht="21.95" hidden="1" customHeight="1">
      <c r="A19" s="33" t="s">
        <v>330</v>
      </c>
      <c r="B19" s="1084" t="s">
        <v>357</v>
      </c>
      <c r="C19" s="1084"/>
      <c r="D19" s="56" t="e">
        <f>#REF!</f>
        <v>#REF!</v>
      </c>
    </row>
    <row r="20" spans="1:6" ht="30" hidden="1" customHeight="1">
      <c r="A20" s="45"/>
      <c r="B20" s="1085" t="s">
        <v>334</v>
      </c>
      <c r="C20" s="1086"/>
      <c r="D20" s="36"/>
    </row>
    <row r="21" spans="1:6" ht="21.95" hidden="1" customHeight="1">
      <c r="A21" s="33" t="s">
        <v>331</v>
      </c>
      <c r="B21" s="1084" t="s">
        <v>358</v>
      </c>
      <c r="C21" s="1084"/>
      <c r="D21" s="188" t="s">
        <v>366</v>
      </c>
    </row>
    <row r="22" spans="1:6" ht="30" hidden="1" customHeight="1">
      <c r="A22" s="45"/>
      <c r="B22" s="1085" t="s">
        <v>335</v>
      </c>
      <c r="C22" s="1086"/>
      <c r="D22" s="36"/>
    </row>
    <row r="23" spans="1:6" ht="30" hidden="1" customHeight="1">
      <c r="A23" s="33">
        <v>5</v>
      </c>
      <c r="B23" s="1084" t="s">
        <v>364</v>
      </c>
      <c r="C23" s="1084"/>
      <c r="D23" s="56" t="e">
        <f>'Sch-5 Dis'!D36:E36</f>
        <v>#REF!</v>
      </c>
    </row>
    <row r="24" spans="1:6" ht="51" hidden="1" customHeight="1">
      <c r="A24" s="45"/>
      <c r="B24" s="1085" t="s">
        <v>337</v>
      </c>
      <c r="C24" s="1086"/>
      <c r="D24" s="187" t="s">
        <v>265</v>
      </c>
    </row>
    <row r="25" spans="1:6" ht="21.95" hidden="1" customHeight="1">
      <c r="A25" s="33" t="s">
        <v>338</v>
      </c>
      <c r="B25" s="1084" t="s">
        <v>365</v>
      </c>
      <c r="C25" s="1084"/>
      <c r="D25" s="188" t="e">
        <f>#REF!</f>
        <v>#REF!</v>
      </c>
    </row>
    <row r="26" spans="1:6" ht="35.1" hidden="1" customHeight="1">
      <c r="A26" s="45"/>
      <c r="B26" s="1085" t="s">
        <v>52</v>
      </c>
      <c r="C26" s="1086"/>
      <c r="D26" s="36"/>
    </row>
    <row r="27" spans="1:6" ht="28.5" hidden="1" customHeight="1">
      <c r="A27" s="1066"/>
      <c r="B27" s="1044" t="s">
        <v>339</v>
      </c>
      <c r="C27" s="1044"/>
      <c r="D27" s="57" t="e">
        <f>SUM(D14,D17,D19,D21,D23)</f>
        <v>#REF!</v>
      </c>
    </row>
    <row r="28" spans="1:6" ht="60.75" hidden="1" customHeight="1">
      <c r="A28" s="1066"/>
      <c r="B28" s="1044"/>
      <c r="C28" s="1044"/>
      <c r="D28" s="153" t="str">
        <f>D24</f>
        <v>Plus Octroi, Entry Tax , Other Taxes &amp; Duties quoted by bidder at Sl. No. 4,5 &amp; 6 of Sch-5</v>
      </c>
    </row>
    <row r="29" spans="1:6" ht="18.75" customHeight="1">
      <c r="A29" s="60"/>
      <c r="B29" s="61"/>
      <c r="C29" s="61"/>
      <c r="D29" s="62"/>
    </row>
    <row r="30" spans="1:6" ht="27.95" customHeight="1">
      <c r="A30" s="60"/>
      <c r="B30" s="61"/>
      <c r="C30" s="72"/>
      <c r="D30" s="62"/>
    </row>
    <row r="31" spans="1:6" ht="27.95" customHeight="1">
      <c r="A31" s="71" t="s">
        <v>347</v>
      </c>
      <c r="B31" s="78" t="str">
        <f>IF('Sch-1(A)'!D279=0,"", 'Sch-1(A)'!D279)</f>
        <v>--</v>
      </c>
      <c r="C31" s="72" t="s">
        <v>349</v>
      </c>
      <c r="D31" s="76" t="str">
        <f>IF('Sch-1(A)'!O280=0,"",'Sch-1(A)'!O280)</f>
        <v/>
      </c>
      <c r="F31" s="73"/>
    </row>
    <row r="32" spans="1:6" ht="27.95" customHeight="1">
      <c r="A32" s="71" t="s">
        <v>348</v>
      </c>
      <c r="B32" s="78" t="str">
        <f>IF('Sch-1(A)'!D280=0,"", 'Sch-1(A)'!D280)</f>
        <v/>
      </c>
      <c r="C32" s="72" t="s">
        <v>350</v>
      </c>
      <c r="D32" s="76" t="str">
        <f>IF('Sch-1(A)'!O281=0,"",'Sch-1(A)'!O281)</f>
        <v/>
      </c>
      <c r="F32" s="55"/>
    </row>
    <row r="33" spans="1:6" ht="27.95" customHeight="1">
      <c r="A33" s="69"/>
      <c r="B33" s="68"/>
      <c r="C33" s="72"/>
      <c r="F33" s="55"/>
    </row>
    <row r="34" spans="1:6" ht="30" customHeight="1">
      <c r="A34" s="69"/>
      <c r="B34" s="68"/>
      <c r="C34" s="72"/>
      <c r="D34" s="69"/>
      <c r="F34" s="73"/>
    </row>
    <row r="35" spans="1:6" ht="30" customHeight="1">
      <c r="A35" s="40"/>
      <c r="B35" s="40"/>
      <c r="C35" s="46"/>
      <c r="E35" s="47"/>
    </row>
  </sheetData>
  <sheetProtection algorithmName="SHA-512" hashValue="617O9R02JfolKlLU/aAzopCoonPm6N0VZHs2fs2zmlukYBoMJCGt26obcuOjqzgz+eU9j0D4L5KDf7jLxCQiHA==" saltValue="FuKMtpwpdPgSQq3GZ9f7Fg==" spinCount="100000" sheet="1" objects="1" scenarios="1" formatCells="0" formatColumns="0" formatRows="0" selectLockedCells="1" sort="0"/>
  <customSheetViews>
    <customSheetView guid="{93F2FEDA-AB07-4652-9895-BE34975CD6CE}" showPageBreaks="1" printArea="1" hiddenRows="1" view="pageBreakPreview">
      <selection activeCell="B31" sqref="B31"/>
      <pageMargins left="0.5" right="0.38" top="0.56999999999999995" bottom="0.48" header="0.38" footer="0.24"/>
      <printOptions horizontalCentered="1"/>
      <pageSetup paperSize="9" scale="85" fitToHeight="0" orientation="portrait" r:id="rId1"/>
      <headerFooter alignWithMargins="0">
        <oddFooter>&amp;R&amp;"Book Antiqua,Bold"&amp;10Schedule-6/ Page &amp;P of &amp;N</oddFooter>
      </headerFooter>
    </customSheetView>
    <customSheetView guid="{D4DE57C7-E521-4428-80BD-545B19793C78}" showPageBreaks="1" printArea="1" hiddenRows="1" view="pageBreakPreview">
      <selection activeCell="B31" sqref="B31"/>
      <pageMargins left="0.5" right="0.38" top="0.56999999999999995" bottom="0.48" header="0.38" footer="0.24"/>
      <printOptions horizontalCentered="1"/>
      <pageSetup paperSize="9" scale="85" fitToHeight="0" orientation="portrait" r:id="rId2"/>
      <headerFooter alignWithMargins="0">
        <oddFooter>&amp;R&amp;"Book Antiqua,Bold"&amp;10Schedule-6/ Page &amp;P of &amp;N</oddFooter>
      </headerFooter>
    </customSheetView>
    <customSheetView guid="{427AF4ED-2BDF-478F-9F0A-595838FA0EC8}" showPageBreaks="1" printArea="1" hiddenRows="1" view="pageBreakPreview">
      <selection activeCell="D15" sqref="D15"/>
      <pageMargins left="0.5" right="0.38" top="0.56999999999999995" bottom="0.48" header="0.38" footer="0.24"/>
      <printOptions horizontalCentered="1"/>
      <pageSetup paperSize="9" scale="85" fitToHeight="0" orientation="portrait" r:id="rId3"/>
      <headerFooter alignWithMargins="0">
        <oddFooter>&amp;R&amp;"Book Antiqua,Bold"&amp;10Schedule-6/ Page &amp;P of &amp;N</oddFooter>
      </headerFooter>
    </customSheetView>
    <customSheetView guid="{EF8F60CB-82F3-477F-A7D3-94F4C70843DC}" showPageBreaks="1" printArea="1" hiddenRows="1" view="pageBreakPreview" topLeftCell="A4">
      <selection activeCell="D15" sqref="D15"/>
      <pageMargins left="0.5" right="0.38" top="0.56999999999999995" bottom="0.48" header="0.38" footer="0.24"/>
      <printOptions horizontalCentered="1"/>
      <pageSetup paperSize="9" scale="85" fitToHeight="0" orientation="portrait" r:id="rId4"/>
      <headerFooter alignWithMargins="0">
        <oddFooter>&amp;R&amp;"Book Antiqua,Bold"&amp;10Schedule-6/ Page &amp;P of &amp;N</oddFooter>
      </headerFooter>
    </customSheetView>
    <customSheetView guid="{9658319F-66FC-48F8-AB8A-302F6F77BA10}" showPageBreaks="1" printArea="1" hiddenRows="1" view="pageBreakPreview" topLeftCell="A4">
      <selection activeCell="I7" sqref="I7"/>
      <pageMargins left="0.5" right="0.38" top="0.56999999999999995" bottom="0.48" header="0.38" footer="0.24"/>
      <printOptions horizontalCentered="1"/>
      <pageSetup paperSize="9" scale="85" fitToHeight="0" orientation="portrait" r:id="rId5"/>
      <headerFooter alignWithMargins="0">
        <oddFooter>&amp;R&amp;"Book Antiqua,Bold"&amp;10Schedule-6/ Page &amp;P of &amp;N</oddFooter>
      </headerFooter>
    </customSheetView>
    <customSheetView guid="{D4A148BB-8D25-43B9-8797-A9D3AE767B49}" hiddenRows="1">
      <selection activeCell="D2" sqref="D2"/>
      <pageMargins left="0.5" right="0.38" top="0.56999999999999995" bottom="0.48" header="0.38" footer="0.24"/>
      <printOptions horizontalCentered="1"/>
      <pageSetup paperSize="9" scale="85" fitToHeight="0" orientation="portrait" r:id="rId6"/>
      <headerFooter alignWithMargins="0">
        <oddFooter>&amp;R&amp;"Book Antiqua,Bold"&amp;10Schedule-6/ Page &amp;P of &amp;N</oddFooter>
      </headerFooter>
    </customSheetView>
    <customSheetView guid="{714760DF-5EB1-4543-9C04-C1A23AAE4384}" hiddenRows="1" topLeftCell="A13">
      <selection activeCell="D29" sqref="D29"/>
      <pageMargins left="0.5" right="0.38" top="0.56999999999999995" bottom="0.48" header="0.38" footer="0.24"/>
      <printOptions horizontalCentered="1"/>
      <pageSetup paperSize="9" scale="85" fitToHeight="0" orientation="portrait" r:id="rId7"/>
      <headerFooter alignWithMargins="0">
        <oddFooter>&amp;R&amp;"Book Antiqua,Bold"&amp;10Schedule-6/ Page &amp;P of &amp;N</oddFooter>
      </headerFooter>
    </customSheetView>
    <customSheetView guid="{BE0CEA4D-1A4E-4C32-BF92-B8DA3D3423E5}" hiddenRows="1" topLeftCell="A7">
      <selection activeCell="D29" sqref="D29"/>
      <pageMargins left="0.5" right="0.38" top="0.56999999999999995" bottom="0.48" header="0.38" footer="0.24"/>
      <printOptions horizontalCentered="1"/>
      <pageSetup paperSize="9" scale="85" fitToHeight="0" orientation="portrait" r:id="rId8"/>
      <headerFooter alignWithMargins="0">
        <oddFooter>&amp;R&amp;"Book Antiqua,Bold"&amp;10Schedule-6/ Page &amp;P of &amp;N</oddFooter>
      </headerFooter>
    </customSheetView>
    <customSheetView guid="{3DA0B320-DAF7-4F4A-921A-9FCFD188E8C7}" hiddenRows="1" topLeftCell="A6">
      <selection activeCell="D29" sqref="D29"/>
      <pageMargins left="0.5" right="0.38" top="0.56999999999999995" bottom="0.48" header="0.38" footer="0.24"/>
      <printOptions horizontalCentered="1"/>
      <pageSetup paperSize="9" scale="85" fitToHeight="0" orientation="portrait" r:id="rId9"/>
      <headerFooter alignWithMargins="0">
        <oddFooter>&amp;R&amp;"Book Antiqua,Bold"&amp;10Schedule-6/ Page &amp;P of &amp;N</oddFooter>
      </headerFooter>
    </customSheetView>
    <customSheetView guid="{8C0E2163-61BB-48DF-AFAF-5E75147ED450}" hiddenRows="1" topLeftCell="A4">
      <selection activeCell="D29" sqref="D29"/>
      <pageMargins left="0.5" right="0.38" top="0.56999999999999995" bottom="0.48" header="0.38" footer="0.24"/>
      <printOptions horizontalCentered="1"/>
      <pageSetup paperSize="9" scale="85" fitToHeight="0" orientation="portrait" r:id="rId10"/>
      <headerFooter alignWithMargins="0">
        <oddFooter>&amp;R&amp;"Book Antiqua,Bold"&amp;10Schedule-6/ Page &amp;P of &amp;N</oddFooter>
      </headerFooter>
    </customSheetView>
    <customSheetView guid="{FD7F7BE1-8CB1-460B-98AB-D33E15FD14E6}" hiddenRows="1" topLeftCell="A9">
      <selection activeCell="D14" sqref="D14"/>
      <pageMargins left="0.5" right="0.38" top="0.56999999999999995" bottom="0.48" header="0.38" footer="0.24"/>
      <printOptions horizontalCentered="1"/>
      <pageSetup paperSize="9" scale="85" fitToHeight="0" orientation="portrait" r:id="rId11"/>
      <headerFooter alignWithMargins="0">
        <oddFooter>&amp;R&amp;"Book Antiqua,Bold"&amp;10Schedule-6/ Page &amp;P of &amp;N</oddFooter>
      </headerFooter>
    </customSheetView>
    <customSheetView guid="{1F4837C2-36FF-4422-95DC-EAAD1B4FAC2F}" hiddenRows="1" topLeftCell="A4">
      <selection activeCell="D14" sqref="D14"/>
      <pageMargins left="0.5" right="0.38" top="0.56999999999999995" bottom="0.48" header="0.38" footer="0.24"/>
      <printOptions horizontalCentered="1"/>
      <pageSetup paperSize="9" scale="85" fitToHeight="0" orientation="portrait" r:id="rId12"/>
      <headerFooter alignWithMargins="0">
        <oddFooter>&amp;R&amp;"Book Antiqua,Bold"&amp;10Schedule-6/ Page &amp;P of &amp;N</oddFooter>
      </headerFooter>
    </customSheetView>
    <customSheetView guid="{27A45B7A-04F2-4516-B80B-5ED0825D4ED3}" topLeftCell="A28">
      <selection activeCell="E13" sqref="E13"/>
      <pageMargins left="0.5" right="0.38" top="0.56999999999999995" bottom="0.48" header="0.38" footer="0.24"/>
      <printOptions horizontalCentered="1"/>
      <pageSetup paperSize="9" fitToHeight="0" orientation="portrait" r:id="rId13"/>
      <headerFooter alignWithMargins="0">
        <oddFooter>&amp;R&amp;"Book Antiqua,Bold"&amp;10Schedule-6/ Page &amp;P of &amp;N</oddFooter>
      </headerFooter>
    </customSheetView>
    <customSheetView guid="{091A6405-72DB-46E0-B81A-EC53A5C58396}">
      <selection activeCell="D17" sqref="D17"/>
      <pageMargins left="0.5" right="0.38" top="0.56999999999999995" bottom="0.48" header="0.38" footer="0.24"/>
      <printOptions horizontalCentered="1"/>
      <pageSetup paperSize="9" fitToHeight="0" orientation="portrait" r:id="rId14"/>
      <headerFooter alignWithMargins="0">
        <oddFooter>&amp;R&amp;"Book Antiqua,Bold"&amp;10Schedule-6/ Page &amp;P of &amp;N</oddFooter>
      </headerFooter>
    </customSheetView>
    <customSheetView guid="{EEE4E2D7-4BFE-4C24-8B93-9FD441A50336}" topLeftCell="A8">
      <selection activeCell="E13" sqref="E13"/>
      <pageMargins left="0.5" right="0.38" top="0.56999999999999995" bottom="0.48" header="0.38" footer="0.24"/>
      <printOptions horizontalCentered="1"/>
      <pageSetup paperSize="9" fitToHeight="0" orientation="portrait" r:id="rId15"/>
      <headerFooter alignWithMargins="0">
        <oddFooter>&amp;R&amp;"Book Antiqua,Bold"&amp;10Schedule-6/ Page &amp;P of &amp;N</oddFooter>
      </headerFooter>
    </customSheetView>
    <customSheetView guid="{E2E57CA5-082B-4C11-AB34-2A298199576B}" topLeftCell="A13">
      <selection activeCell="D24" sqref="D24"/>
      <pageMargins left="0.5" right="0.38" top="0.56999999999999995" bottom="0.48" header="0.38" footer="0.24"/>
      <printOptions horizontalCentered="1"/>
      <pageSetup paperSize="9" scale="85" fitToHeight="0" orientation="portrait" r:id="rId16"/>
      <headerFooter alignWithMargins="0">
        <oddFooter>&amp;R&amp;"Book Antiqua,Bold"&amp;10Schedule-6/ Page &amp;P of &amp;N</oddFooter>
      </headerFooter>
    </customSheetView>
    <customSheetView guid="{E8B8E0BD-9CB3-4C7D-9BC6-088FDFCB0B45}" hiddenRows="1">
      <selection activeCell="D29" sqref="D29"/>
      <pageMargins left="0.5" right="0.38" top="0.56999999999999995" bottom="0.48" header="0.38" footer="0.24"/>
      <printOptions horizontalCentered="1"/>
      <pageSetup paperSize="9" scale="85" fitToHeight="0" orientation="portrait" r:id="rId17"/>
      <headerFooter alignWithMargins="0">
        <oddFooter>&amp;R&amp;"Book Antiqua,Bold"&amp;10Schedule-6/ Page &amp;P of &amp;N</oddFooter>
      </headerFooter>
    </customSheetView>
    <customSheetView guid="{CB39F8EE-FAD8-4C4E-B5E9-5EC27AC08528}" hiddenRows="1">
      <selection activeCell="D29" sqref="D29"/>
      <pageMargins left="0.5" right="0.38" top="0.56999999999999995" bottom="0.48" header="0.38" footer="0.24"/>
      <printOptions horizontalCentered="1"/>
      <pageSetup paperSize="9" scale="85" fitToHeight="0" orientation="portrait" r:id="rId18"/>
      <headerFooter alignWithMargins="0">
        <oddFooter>&amp;R&amp;"Book Antiqua,Bold"&amp;10Schedule-6/ Page &amp;P of &amp;N</oddFooter>
      </headerFooter>
    </customSheetView>
    <customSheetView guid="{97B2ED79-AE3F-4DF3-959D-96AE4A0B76A0}" showPageBreaks="1" printArea="1" hiddenRows="1" view="pageBreakPreview" topLeftCell="A4">
      <selection activeCell="I7" sqref="I7"/>
      <pageMargins left="0.5" right="0.38" top="0.56999999999999995" bottom="0.48" header="0.38" footer="0.24"/>
      <printOptions horizontalCentered="1"/>
      <pageSetup paperSize="9" scale="85" fitToHeight="0" orientation="portrait" r:id="rId19"/>
      <headerFooter alignWithMargins="0">
        <oddFooter>&amp;R&amp;"Book Antiqua,Bold"&amp;10Schedule-6/ Page &amp;P of &amp;N</oddFooter>
      </headerFooter>
    </customSheetView>
    <customSheetView guid="{2D068FA3-47E3-4516-81A6-894AA90F7864}" showPageBreaks="1" printArea="1" hiddenRows="1" view="pageBreakPreview" topLeftCell="A4">
      <selection activeCell="D15" sqref="D15"/>
      <pageMargins left="0.5" right="0.38" top="0.56999999999999995" bottom="0.48" header="0.38" footer="0.24"/>
      <printOptions horizontalCentered="1"/>
      <pageSetup paperSize="9" scale="85" fitToHeight="0" orientation="portrait" r:id="rId20"/>
      <headerFooter alignWithMargins="0">
        <oddFooter>&amp;R&amp;"Book Antiqua,Bold"&amp;10Schedule-6/ Page &amp;P of &amp;N</oddFooter>
      </headerFooter>
    </customSheetView>
    <customSheetView guid="{25F14B1D-FADD-4C44-AA48-5D402D65337D}" showPageBreaks="1" printArea="1" hiddenRows="1" view="pageBreakPreview">
      <selection activeCell="D15" sqref="D15"/>
      <pageMargins left="0.5" right="0.38" top="0.56999999999999995" bottom="0.48" header="0.38" footer="0.24"/>
      <printOptions horizontalCentered="1"/>
      <pageSetup paperSize="9" scale="85" fitToHeight="0" orientation="portrait" r:id="rId21"/>
      <headerFooter alignWithMargins="0">
        <oddFooter>&amp;R&amp;"Book Antiqua,Bold"&amp;10Schedule-6/ Page &amp;P of &amp;N</oddFooter>
      </headerFooter>
    </customSheetView>
    <customSheetView guid="{FC366365-2136-48B2-A9F6-DEB708B66B93}" showPageBreaks="1" printArea="1" hiddenRows="1" view="pageBreakPreview">
      <selection activeCell="D15" sqref="D15"/>
      <pageMargins left="0.5" right="0.38" top="0.56999999999999995" bottom="0.48" header="0.38" footer="0.24"/>
      <printOptions horizontalCentered="1"/>
      <pageSetup paperSize="9" scale="85" fitToHeight="0" orientation="portrait" r:id="rId22"/>
      <headerFooter alignWithMargins="0">
        <oddFooter>&amp;R&amp;"Book Antiqua,Bold"&amp;10Schedule-6/ Page &amp;P of &amp;N</oddFooter>
      </headerFooter>
    </customSheetView>
    <customSheetView guid="{FCAAE906-744B-4580-8002-466CC408DAC9}" showPageBreaks="1" printArea="1" hiddenRows="1" view="pageBreakPreview">
      <selection activeCell="B31" sqref="B31"/>
      <pageMargins left="0.5" right="0.38" top="0.56999999999999995" bottom="0.48" header="0.38" footer="0.24"/>
      <printOptions horizontalCentered="1"/>
      <pageSetup paperSize="9" scale="85" fitToHeight="0" orientation="portrait" r:id="rId23"/>
      <headerFooter alignWithMargins="0">
        <oddFooter>&amp;R&amp;"Book Antiqua,Bold"&amp;10Schedule-6/ Page &amp;P of &amp;N</oddFooter>
      </headerFooter>
    </customSheetView>
  </customSheetViews>
  <mergeCells count="22">
    <mergeCell ref="B9:C9"/>
    <mergeCell ref="B10:C10"/>
    <mergeCell ref="A3:D3"/>
    <mergeCell ref="A4:D4"/>
    <mergeCell ref="A7:C7"/>
    <mergeCell ref="B8:C8"/>
    <mergeCell ref="B22:C22"/>
    <mergeCell ref="B19:C19"/>
    <mergeCell ref="B20:C20"/>
    <mergeCell ref="B11:C11"/>
    <mergeCell ref="B13:C13"/>
    <mergeCell ref="B14:C14"/>
    <mergeCell ref="B16:C16"/>
    <mergeCell ref="B17:C17"/>
    <mergeCell ref="B18:C18"/>
    <mergeCell ref="B21:C21"/>
    <mergeCell ref="B25:C25"/>
    <mergeCell ref="B26:C26"/>
    <mergeCell ref="A27:A28"/>
    <mergeCell ref="B27:C28"/>
    <mergeCell ref="B23:C23"/>
    <mergeCell ref="B24:C24"/>
  </mergeCells>
  <phoneticPr fontId="30" type="noConversion"/>
  <printOptions horizontalCentered="1"/>
  <pageMargins left="0.5" right="0.38" top="0.56999999999999995" bottom="0.48" header="0.38" footer="0.24"/>
  <pageSetup paperSize="9" scale="85" fitToHeight="0" orientation="portrait" r:id="rId24"/>
  <headerFooter alignWithMargins="0">
    <oddFooter>&amp;R&amp;"Book Antiqua,Bold"&amp;10Schedule-6/ Page &amp;P of &amp;N</oddFooter>
  </headerFooter>
  <ignoredErrors>
    <ignoredError sqref="A14:A15"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tabColor indexed="11"/>
  </sheetPr>
  <dimension ref="A1:W42"/>
  <sheetViews>
    <sheetView showZeros="0" view="pageBreakPreview" zoomScaleSheetLayoutView="100" workbookViewId="0">
      <selection activeCell="G15" sqref="G15"/>
    </sheetView>
  </sheetViews>
  <sheetFormatPr defaultColWidth="9" defaultRowHeight="16.5"/>
  <cols>
    <col min="1" max="2" width="6.625" style="308" customWidth="1"/>
    <col min="3" max="3" width="21.625" style="308" customWidth="1"/>
    <col min="4" max="4" width="13.375" style="308" customWidth="1"/>
    <col min="5" max="5" width="23.625" style="308" customWidth="1"/>
    <col min="6" max="6" width="11.875" style="308" customWidth="1"/>
    <col min="7" max="7" width="14.375" style="308" customWidth="1"/>
    <col min="8" max="8" width="14.25" style="300" customWidth="1"/>
    <col min="9" max="9" width="14.25" style="301" hidden="1" customWidth="1"/>
    <col min="10" max="10" width="20" style="302" hidden="1" customWidth="1"/>
    <col min="11" max="11" width="0.125" style="302" hidden="1" customWidth="1"/>
    <col min="12" max="13" width="14.25" style="302" hidden="1" customWidth="1"/>
    <col min="14" max="14" width="21.125" style="302" hidden="1" customWidth="1"/>
    <col min="15" max="15" width="21.25" style="302" customWidth="1"/>
    <col min="16" max="17" width="14.25" style="302" customWidth="1"/>
    <col min="18" max="19" width="9" style="302" customWidth="1"/>
    <col min="20" max="23" width="9" style="302"/>
    <col min="24" max="16384" width="9" style="303"/>
  </cols>
  <sheetData>
    <row r="1" spans="1:23" s="299" customFormat="1" ht="39.950000000000003" customHeight="1">
      <c r="A1" s="1092" t="s">
        <v>0</v>
      </c>
      <c r="B1" s="1092"/>
      <c r="C1" s="1092"/>
      <c r="D1" s="1092"/>
      <c r="E1" s="1092"/>
      <c r="F1" s="1092"/>
      <c r="G1" s="1092"/>
      <c r="H1" s="296"/>
      <c r="I1" s="297"/>
      <c r="J1" s="298"/>
      <c r="K1" s="298"/>
      <c r="L1" s="298"/>
      <c r="M1" s="298"/>
      <c r="N1" s="298"/>
      <c r="O1" s="298"/>
      <c r="P1" s="298"/>
      <c r="Q1" s="298"/>
      <c r="R1" s="298"/>
      <c r="S1" s="298"/>
      <c r="T1" s="298"/>
      <c r="U1" s="298"/>
      <c r="V1" s="298"/>
      <c r="W1" s="298"/>
    </row>
    <row r="2" spans="1:23" ht="18" customHeight="1">
      <c r="A2" s="63" t="str">
        <f>Cover!B3</f>
        <v>Specification No.: NESH/CSM/PRANIT/G1/1500-1316/Pkg-H/NIT</v>
      </c>
      <c r="B2" s="63"/>
      <c r="C2" s="64"/>
      <c r="D2" s="65"/>
      <c r="E2" s="65"/>
      <c r="F2" s="65"/>
      <c r="G2" s="67" t="s">
        <v>1</v>
      </c>
    </row>
    <row r="3" spans="1:23" ht="10.5" customHeight="1">
      <c r="A3" s="55"/>
      <c r="B3" s="55"/>
      <c r="C3" s="68"/>
      <c r="D3" s="69"/>
      <c r="E3" s="69"/>
      <c r="F3" s="69"/>
      <c r="G3" s="70"/>
    </row>
    <row r="4" spans="1:23" ht="15">
      <c r="A4" s="1012" t="s">
        <v>2</v>
      </c>
      <c r="B4" s="1012"/>
      <c r="C4" s="1012"/>
      <c r="D4" s="1012"/>
      <c r="E4" s="1012"/>
      <c r="F4" s="1012"/>
      <c r="G4" s="1012"/>
    </row>
    <row r="5" spans="1:23">
      <c r="A5" s="52" t="s">
        <v>341</v>
      </c>
      <c r="B5" s="52"/>
      <c r="C5" s="155"/>
      <c r="D5" s="155"/>
      <c r="E5" s="155"/>
      <c r="F5" s="155"/>
      <c r="G5" s="155"/>
    </row>
    <row r="6" spans="1:23">
      <c r="A6" s="51" t="s">
        <v>342</v>
      </c>
      <c r="B6" s="51"/>
      <c r="C6" s="155"/>
      <c r="D6" s="155"/>
      <c r="E6" s="155"/>
      <c r="F6" s="155"/>
      <c r="G6" s="155"/>
    </row>
    <row r="7" spans="1:23">
      <c r="A7" s="51" t="s">
        <v>343</v>
      </c>
      <c r="B7" s="51"/>
      <c r="C7" s="155"/>
      <c r="D7" s="155"/>
      <c r="E7" s="155"/>
      <c r="F7" s="155"/>
      <c r="G7" s="155"/>
    </row>
    <row r="8" spans="1:23">
      <c r="A8" s="51" t="s">
        <v>344</v>
      </c>
      <c r="B8" s="51"/>
      <c r="C8" s="155"/>
      <c r="D8" s="155"/>
      <c r="E8" s="155"/>
      <c r="F8" s="155"/>
      <c r="G8" s="155"/>
    </row>
    <row r="9" spans="1:23">
      <c r="A9" s="51" t="s">
        <v>3</v>
      </c>
      <c r="B9" s="51"/>
      <c r="C9" s="155"/>
      <c r="D9" s="155"/>
      <c r="E9" s="155"/>
      <c r="F9" s="155"/>
      <c r="G9" s="155"/>
    </row>
    <row r="10" spans="1:23">
      <c r="A10" s="401" t="s">
        <v>444</v>
      </c>
      <c r="B10" s="51"/>
      <c r="C10" s="155"/>
      <c r="D10" s="155"/>
      <c r="E10" s="155"/>
      <c r="F10" s="155"/>
      <c r="G10" s="155"/>
    </row>
    <row r="11" spans="1:23" ht="15">
      <c r="A11" s="155"/>
      <c r="B11" s="155"/>
      <c r="C11" s="155"/>
      <c r="D11" s="155"/>
      <c r="E11" s="155"/>
      <c r="F11" s="155"/>
      <c r="G11" s="155"/>
    </row>
    <row r="12" spans="1:23" ht="51" customHeight="1">
      <c r="A12" s="304" t="s">
        <v>4</v>
      </c>
      <c r="B12" s="304"/>
      <c r="C12" s="1093" t="str">
        <f>Cover!$B$2</f>
        <v>PACKAGE-G :: Demolition &amp; Re-construction of Residential buildings at Misa substations in NER under O&amp;M Add Cap 2019-24.</v>
      </c>
      <c r="D12" s="1093"/>
      <c r="E12" s="1093"/>
      <c r="F12" s="1093"/>
      <c r="G12" s="1093"/>
    </row>
    <row r="13" spans="1:23" ht="23.25" customHeight="1">
      <c r="A13" s="305" t="s">
        <v>5</v>
      </c>
      <c r="B13" s="305"/>
      <c r="C13" s="306"/>
      <c r="D13" s="305"/>
      <c r="E13" s="305"/>
      <c r="F13" s="305"/>
      <c r="G13" s="305"/>
    </row>
    <row r="14" spans="1:23" ht="41.25" customHeight="1">
      <c r="A14" s="1094" t="s">
        <v>6</v>
      </c>
      <c r="B14" s="1094"/>
      <c r="C14" s="1094"/>
      <c r="D14" s="1094"/>
      <c r="E14" s="1094"/>
      <c r="F14" s="1094"/>
      <c r="G14" s="1094"/>
      <c r="J14" s="1095" t="s">
        <v>7</v>
      </c>
      <c r="K14" s="1095"/>
      <c r="L14" s="1095"/>
      <c r="M14" s="1095"/>
      <c r="N14" s="307" t="s">
        <v>8</v>
      </c>
    </row>
    <row r="15" spans="1:23" ht="31.5" customHeight="1">
      <c r="B15" s="309">
        <v>1</v>
      </c>
      <c r="C15" s="1096" t="s">
        <v>410</v>
      </c>
      <c r="D15" s="1097"/>
      <c r="E15" s="1097"/>
      <c r="F15" s="1098"/>
      <c r="G15" s="310"/>
      <c r="I15" s="311" t="e">
        <f>'Sch-1(A)'!#REF!</f>
        <v>#REF!</v>
      </c>
      <c r="J15" s="312" t="e">
        <f>IF(I15=0,0,G15/I15)</f>
        <v>#REF!</v>
      </c>
      <c r="N15" s="502" t="e">
        <f>J15+J16</f>
        <v>#REF!</v>
      </c>
    </row>
    <row r="16" spans="1:23" ht="34.15" customHeight="1">
      <c r="B16" s="309">
        <v>2</v>
      </c>
      <c r="C16" s="1096" t="s">
        <v>409</v>
      </c>
      <c r="D16" s="1097"/>
      <c r="E16" s="1097"/>
      <c r="F16" s="1098"/>
      <c r="G16" s="313"/>
      <c r="I16" s="311" t="e">
        <f>'Sch-1(A)'!#REF!</f>
        <v>#REF!</v>
      </c>
      <c r="J16" s="314">
        <f>G16</f>
        <v>0</v>
      </c>
    </row>
    <row r="17" spans="1:23" s="315" customFormat="1" ht="54.95" hidden="1" customHeight="1">
      <c r="B17" s="316">
        <v>3</v>
      </c>
      <c r="C17" s="1100" t="s">
        <v>9</v>
      </c>
      <c r="D17" s="1101"/>
      <c r="E17" s="1101"/>
      <c r="F17" s="1102"/>
      <c r="G17" s="317"/>
      <c r="H17" s="300"/>
      <c r="I17" s="300"/>
      <c r="J17" s="318"/>
      <c r="K17" s="318"/>
      <c r="L17" s="318"/>
      <c r="M17" s="318"/>
      <c r="N17" s="318"/>
      <c r="O17" s="318"/>
      <c r="P17" s="318"/>
      <c r="Q17" s="318"/>
      <c r="R17" s="318"/>
      <c r="S17" s="318"/>
      <c r="T17" s="318"/>
      <c r="U17" s="318"/>
      <c r="V17" s="318"/>
      <c r="W17" s="318"/>
    </row>
    <row r="18" spans="1:23" s="315" customFormat="1" ht="21" hidden="1" customHeight="1">
      <c r="B18" s="319"/>
      <c r="C18" s="320" t="s">
        <v>10</v>
      </c>
      <c r="D18" s="321"/>
      <c r="E18" s="322"/>
      <c r="F18" s="323" t="s">
        <v>11</v>
      </c>
      <c r="G18" s="324"/>
      <c r="H18" s="300"/>
      <c r="I18" s="325" t="e">
        <f>'Sch-1(A)'!#REF!</f>
        <v>#REF!</v>
      </c>
      <c r="J18" s="326" t="e">
        <f>IF(I18=0,0,G18/I18)</f>
        <v>#REF!</v>
      </c>
      <c r="K18" s="318"/>
      <c r="L18" s="318"/>
      <c r="M18" s="318"/>
      <c r="N18" s="327" t="s">
        <v>12</v>
      </c>
      <c r="O18" s="326" t="e">
        <f>J15+J16+J18+J24+J29+J30</f>
        <v>#REF!</v>
      </c>
      <c r="P18" s="318"/>
      <c r="Q18" s="318"/>
      <c r="R18" s="318"/>
      <c r="S18" s="318"/>
      <c r="T18" s="318"/>
      <c r="U18" s="318"/>
      <c r="V18" s="318"/>
      <c r="W18" s="318"/>
    </row>
    <row r="19" spans="1:23" s="315" customFormat="1" ht="21" hidden="1" customHeight="1">
      <c r="B19" s="319"/>
      <c r="C19" s="320" t="s">
        <v>13</v>
      </c>
      <c r="D19" s="321"/>
      <c r="E19" s="322"/>
      <c r="F19" s="323" t="s">
        <v>11</v>
      </c>
      <c r="G19" s="324"/>
      <c r="H19" s="300"/>
      <c r="I19" s="325" t="e">
        <f>'Sch-1(A)'!#REF!</f>
        <v>#REF!</v>
      </c>
      <c r="J19" s="326" t="e">
        <f>IF(I19=0,0,G19/I19)</f>
        <v>#REF!</v>
      </c>
      <c r="K19" s="318"/>
      <c r="L19" s="318"/>
      <c r="M19" s="318"/>
      <c r="N19" s="327" t="s">
        <v>14</v>
      </c>
      <c r="O19" s="326" t="e">
        <f>J15+J16+J19+J25+J29+J30</f>
        <v>#REF!</v>
      </c>
      <c r="P19" s="318"/>
      <c r="Q19" s="318"/>
      <c r="R19" s="318"/>
      <c r="S19" s="318"/>
      <c r="T19" s="318"/>
      <c r="U19" s="318"/>
      <c r="V19" s="318"/>
      <c r="W19" s="318"/>
    </row>
    <row r="20" spans="1:23" s="315" customFormat="1" ht="21" hidden="1" customHeight="1">
      <c r="B20" s="319"/>
      <c r="C20" s="320" t="s">
        <v>15</v>
      </c>
      <c r="D20" s="321"/>
      <c r="E20" s="322"/>
      <c r="F20" s="323" t="s">
        <v>11</v>
      </c>
      <c r="G20" s="324"/>
      <c r="H20" s="300"/>
      <c r="I20" s="325" t="e">
        <f>#REF!</f>
        <v>#REF!</v>
      </c>
      <c r="J20" s="326" t="e">
        <f>IF(I20=0,0,G20/I20)</f>
        <v>#REF!</v>
      </c>
      <c r="K20" s="318"/>
      <c r="L20" s="318"/>
      <c r="M20" s="318"/>
      <c r="N20" s="320" t="s">
        <v>15</v>
      </c>
      <c r="O20" s="326" t="e">
        <f>J15+J16+J20+J26+J29+J30</f>
        <v>#REF!</v>
      </c>
      <c r="P20" s="318"/>
      <c r="Q20" s="318"/>
      <c r="R20" s="318"/>
      <c r="S20" s="318"/>
      <c r="T20" s="318"/>
      <c r="U20" s="318"/>
      <c r="V20" s="318"/>
      <c r="W20" s="318"/>
    </row>
    <row r="21" spans="1:23" s="315" customFormat="1" ht="21" hidden="1" customHeight="1">
      <c r="B21" s="319"/>
      <c r="C21" s="320" t="s">
        <v>16</v>
      </c>
      <c r="D21" s="321"/>
      <c r="E21" s="322"/>
      <c r="F21" s="323" t="s">
        <v>11</v>
      </c>
      <c r="G21" s="324"/>
      <c r="H21" s="300"/>
      <c r="I21" s="325" t="e">
        <f>#REF!</f>
        <v>#REF!</v>
      </c>
      <c r="J21" s="326" t="e">
        <f>IF(I21=0,0,G21/I21)</f>
        <v>#REF!</v>
      </c>
      <c r="K21" s="318"/>
      <c r="L21" s="318"/>
      <c r="M21" s="318"/>
      <c r="N21" s="320" t="s">
        <v>16</v>
      </c>
      <c r="O21" s="326" t="e">
        <f>J15+J16+J21+J27+J29+J30</f>
        <v>#REF!</v>
      </c>
      <c r="P21" s="318"/>
      <c r="Q21" s="318"/>
      <c r="R21" s="318"/>
      <c r="S21" s="318"/>
      <c r="T21" s="318"/>
      <c r="U21" s="318"/>
      <c r="V21" s="318"/>
      <c r="W21" s="318"/>
    </row>
    <row r="22" spans="1:23" s="315" customFormat="1" ht="21" hidden="1" customHeight="1">
      <c r="B22" s="328"/>
      <c r="C22" s="329" t="s">
        <v>48</v>
      </c>
      <c r="D22" s="330"/>
      <c r="E22" s="322"/>
      <c r="F22" s="331" t="s">
        <v>11</v>
      </c>
      <c r="G22" s="332"/>
      <c r="H22" s="300"/>
      <c r="I22" s="325" t="e">
        <f>#REF!</f>
        <v>#REF!</v>
      </c>
      <c r="J22" s="326" t="e">
        <f>IF(I22=0,0,G22/I22)</f>
        <v>#REF!</v>
      </c>
      <c r="K22" s="318"/>
      <c r="L22" s="318"/>
      <c r="M22" s="318"/>
      <c r="N22" s="329" t="s">
        <v>17</v>
      </c>
      <c r="O22" s="326" t="e">
        <f>J15+J16+J22+J28+J29+J30</f>
        <v>#REF!</v>
      </c>
      <c r="P22" s="318"/>
      <c r="Q22" s="318"/>
      <c r="R22" s="318"/>
      <c r="S22" s="318"/>
      <c r="T22" s="318"/>
      <c r="U22" s="318"/>
      <c r="V22" s="318"/>
      <c r="W22" s="318"/>
    </row>
    <row r="23" spans="1:23" s="315" customFormat="1" ht="54.95" hidden="1" customHeight="1">
      <c r="B23" s="316">
        <v>4</v>
      </c>
      <c r="C23" s="1103" t="s">
        <v>18</v>
      </c>
      <c r="D23" s="1104"/>
      <c r="E23" s="1104"/>
      <c r="F23" s="1105"/>
      <c r="G23" s="317"/>
      <c r="H23" s="300"/>
      <c r="I23" s="300"/>
      <c r="J23" s="318"/>
      <c r="K23" s="318"/>
      <c r="L23" s="318"/>
      <c r="M23" s="318"/>
      <c r="N23" s="318"/>
      <c r="O23" s="318"/>
      <c r="P23" s="318"/>
      <c r="Q23" s="318"/>
      <c r="R23" s="318"/>
      <c r="S23" s="318"/>
      <c r="T23" s="318"/>
      <c r="U23" s="318"/>
      <c r="V23" s="318"/>
      <c r="W23" s="318"/>
    </row>
    <row r="24" spans="1:23" s="315" customFormat="1" ht="21" hidden="1" customHeight="1">
      <c r="A24" s="333"/>
      <c r="B24" s="319"/>
      <c r="C24" s="320" t="s">
        <v>10</v>
      </c>
      <c r="D24" s="321"/>
      <c r="E24" s="334"/>
      <c r="F24" s="323" t="s">
        <v>19</v>
      </c>
      <c r="G24" s="335"/>
      <c r="H24" s="300"/>
      <c r="I24" s="325" t="e">
        <f>'Sch-1(A)'!#REF!</f>
        <v>#REF!</v>
      </c>
      <c r="J24" s="336">
        <f>G24</f>
        <v>0</v>
      </c>
      <c r="K24" s="318"/>
      <c r="L24" s="318"/>
      <c r="M24" s="318"/>
      <c r="N24" s="318"/>
      <c r="O24" s="318"/>
      <c r="P24" s="318"/>
      <c r="Q24" s="318"/>
      <c r="R24" s="318"/>
      <c r="S24" s="318"/>
      <c r="T24" s="318"/>
      <c r="U24" s="318"/>
      <c r="V24" s="318"/>
      <c r="W24" s="318"/>
    </row>
    <row r="25" spans="1:23" s="315" customFormat="1" ht="21" hidden="1" customHeight="1">
      <c r="A25" s="333"/>
      <c r="B25" s="319"/>
      <c r="C25" s="320" t="s">
        <v>13</v>
      </c>
      <c r="D25" s="321"/>
      <c r="E25" s="334"/>
      <c r="F25" s="323" t="s">
        <v>19</v>
      </c>
      <c r="G25" s="335"/>
      <c r="H25" s="300"/>
      <c r="I25" s="325" t="e">
        <f>'Sch-1(A)'!#REF!</f>
        <v>#REF!</v>
      </c>
      <c r="J25" s="336">
        <f>G25</f>
        <v>0</v>
      </c>
      <c r="K25" s="318"/>
      <c r="L25" s="318"/>
      <c r="M25" s="318"/>
      <c r="N25" s="318"/>
      <c r="O25" s="318"/>
      <c r="P25" s="318"/>
      <c r="Q25" s="318"/>
      <c r="R25" s="318"/>
      <c r="S25" s="318"/>
      <c r="T25" s="318"/>
      <c r="U25" s="318"/>
      <c r="V25" s="318"/>
      <c r="W25" s="318"/>
    </row>
    <row r="26" spans="1:23" s="315" customFormat="1" ht="21" hidden="1" customHeight="1">
      <c r="A26" s="333"/>
      <c r="B26" s="319"/>
      <c r="C26" s="320" t="s">
        <v>15</v>
      </c>
      <c r="D26" s="321"/>
      <c r="E26" s="334"/>
      <c r="F26" s="323" t="s">
        <v>19</v>
      </c>
      <c r="G26" s="335"/>
      <c r="H26" s="300"/>
      <c r="I26" s="325" t="e">
        <f>#REF!</f>
        <v>#REF!</v>
      </c>
      <c r="J26" s="336">
        <f>G26</f>
        <v>0</v>
      </c>
      <c r="K26" s="318"/>
      <c r="L26" s="318"/>
      <c r="M26" s="318"/>
      <c r="N26" s="318"/>
      <c r="O26" s="318"/>
      <c r="P26" s="318"/>
      <c r="Q26" s="318"/>
      <c r="R26" s="318"/>
      <c r="S26" s="318"/>
      <c r="T26" s="318"/>
      <c r="U26" s="318"/>
      <c r="V26" s="318"/>
      <c r="W26" s="318"/>
    </row>
    <row r="27" spans="1:23" s="315" customFormat="1" ht="21" hidden="1" customHeight="1">
      <c r="A27" s="333"/>
      <c r="B27" s="319"/>
      <c r="C27" s="320" t="s">
        <v>16</v>
      </c>
      <c r="D27" s="321"/>
      <c r="E27" s="334"/>
      <c r="F27" s="323" t="s">
        <v>19</v>
      </c>
      <c r="G27" s="335"/>
      <c r="H27" s="300"/>
      <c r="I27" s="325" t="e">
        <f>#REF!</f>
        <v>#REF!</v>
      </c>
      <c r="J27" s="336">
        <f>G27</f>
        <v>0</v>
      </c>
      <c r="K27" s="318"/>
      <c r="L27" s="318"/>
      <c r="M27" s="318"/>
      <c r="N27" s="318"/>
      <c r="O27" s="318"/>
      <c r="P27" s="318"/>
      <c r="Q27" s="318"/>
      <c r="R27" s="318"/>
      <c r="S27" s="318"/>
      <c r="T27" s="318"/>
      <c r="U27" s="318"/>
      <c r="V27" s="318"/>
      <c r="W27" s="318"/>
    </row>
    <row r="28" spans="1:23" s="315" customFormat="1" ht="21" hidden="1" customHeight="1">
      <c r="A28" s="333"/>
      <c r="B28" s="328"/>
      <c r="C28" s="329" t="s">
        <v>48</v>
      </c>
      <c r="D28" s="330"/>
      <c r="E28" s="337"/>
      <c r="F28" s="331" t="s">
        <v>19</v>
      </c>
      <c r="G28" s="338"/>
      <c r="H28" s="300"/>
      <c r="I28" s="325" t="e">
        <f>#REF!</f>
        <v>#REF!</v>
      </c>
      <c r="J28" s="336">
        <f>G28</f>
        <v>0</v>
      </c>
      <c r="K28" s="318"/>
      <c r="L28" s="318"/>
      <c r="M28" s="318"/>
      <c r="N28" s="318"/>
      <c r="O28" s="318"/>
      <c r="P28" s="318"/>
      <c r="Q28" s="318"/>
      <c r="R28" s="318"/>
      <c r="S28" s="318"/>
      <c r="T28" s="318"/>
      <c r="U28" s="318"/>
      <c r="V28" s="318"/>
      <c r="W28" s="318"/>
    </row>
    <row r="29" spans="1:23" s="315" customFormat="1" ht="99.75" hidden="1" customHeight="1">
      <c r="A29" s="333"/>
      <c r="B29" s="309">
        <v>5</v>
      </c>
      <c r="C29" s="1096" t="s">
        <v>50</v>
      </c>
      <c r="D29" s="1097"/>
      <c r="E29" s="1097"/>
      <c r="F29" s="1098"/>
      <c r="G29" s="310"/>
      <c r="H29" s="300"/>
      <c r="I29" s="325" t="e">
        <f>'Sch-1(A)'!#REF!+#REF!+#REF!+#REF!</f>
        <v>#REF!</v>
      </c>
      <c r="J29" s="326" t="e">
        <f>IF(I29=0,0,G29/I29)</f>
        <v>#REF!</v>
      </c>
      <c r="K29" s="318"/>
      <c r="L29" s="318"/>
      <c r="M29" s="318"/>
      <c r="N29" s="318"/>
      <c r="O29" s="318"/>
      <c r="P29" s="318"/>
      <c r="Q29" s="318"/>
      <c r="R29" s="318"/>
      <c r="S29" s="318"/>
      <c r="T29" s="318"/>
      <c r="U29" s="318"/>
      <c r="V29" s="318"/>
      <c r="W29" s="318"/>
    </row>
    <row r="30" spans="1:23" s="315" customFormat="1" ht="99.75" hidden="1" customHeight="1">
      <c r="A30" s="333"/>
      <c r="B30" s="309">
        <v>3</v>
      </c>
      <c r="C30" s="1096" t="s">
        <v>49</v>
      </c>
      <c r="D30" s="1097"/>
      <c r="E30" s="1097"/>
      <c r="F30" s="1098"/>
      <c r="G30" s="313"/>
      <c r="H30" s="300"/>
      <c r="I30" s="325" t="e">
        <f>'Sch-1(A)'!#REF!+#REF!+#REF!+#REF!</f>
        <v>#REF!</v>
      </c>
      <c r="J30" s="336">
        <f>G30</f>
        <v>0</v>
      </c>
      <c r="K30" s="318"/>
      <c r="L30" s="318"/>
      <c r="M30" s="318"/>
      <c r="N30" s="318"/>
      <c r="O30" s="318"/>
      <c r="P30" s="318"/>
      <c r="Q30" s="318"/>
      <c r="R30" s="318"/>
      <c r="S30" s="318"/>
      <c r="T30" s="318"/>
      <c r="U30" s="318"/>
      <c r="V30" s="318"/>
      <c r="W30" s="318"/>
    </row>
    <row r="31" spans="1:23" s="315" customFormat="1" ht="36.75" customHeight="1">
      <c r="A31" s="333"/>
      <c r="B31" s="339"/>
      <c r="C31" s="1106" t="s">
        <v>399</v>
      </c>
      <c r="D31" s="1107"/>
      <c r="E31" s="1107"/>
      <c r="F31" s="1107"/>
      <c r="G31" s="1107"/>
      <c r="H31" s="300"/>
      <c r="I31" s="300"/>
      <c r="J31" s="318"/>
      <c r="K31" s="318"/>
      <c r="L31" s="318"/>
      <c r="M31" s="318"/>
      <c r="N31" s="318"/>
      <c r="O31" s="318"/>
      <c r="P31" s="318"/>
      <c r="Q31" s="318"/>
      <c r="R31" s="318"/>
      <c r="S31" s="318"/>
      <c r="T31" s="318"/>
      <c r="U31" s="318"/>
      <c r="V31" s="318"/>
      <c r="W31" s="318"/>
    </row>
    <row r="32" spans="1:23" s="521" customFormat="1" ht="37.5" hidden="1" customHeight="1">
      <c r="A32" s="517"/>
      <c r="B32" s="518"/>
      <c r="C32" s="1108"/>
      <c r="D32" s="1109"/>
      <c r="E32" s="1109"/>
      <c r="F32" s="1109"/>
      <c r="G32" s="1109"/>
      <c r="H32" s="519"/>
      <c r="I32" s="519"/>
      <c r="J32" s="520"/>
      <c r="K32" s="520"/>
      <c r="L32" s="520"/>
      <c r="M32" s="520"/>
      <c r="N32" s="520"/>
      <c r="O32" s="520"/>
      <c r="P32" s="520"/>
      <c r="Q32" s="520"/>
      <c r="R32" s="520"/>
      <c r="S32" s="520"/>
      <c r="T32" s="520"/>
      <c r="U32" s="520"/>
      <c r="V32" s="520"/>
      <c r="W32" s="520"/>
    </row>
    <row r="33" spans="1:23" s="521" customFormat="1" ht="10.5" customHeight="1">
      <c r="A33" s="530"/>
      <c r="B33" s="531"/>
      <c r="C33" s="1110"/>
      <c r="D33" s="1111"/>
      <c r="E33" s="1111"/>
      <c r="F33" s="1111"/>
      <c r="G33" s="1112"/>
      <c r="H33" s="519"/>
      <c r="I33" s="519"/>
      <c r="J33" s="520"/>
      <c r="K33" s="520"/>
      <c r="L33" s="520"/>
      <c r="M33" s="520"/>
      <c r="N33" s="520"/>
      <c r="O33" s="520"/>
      <c r="P33" s="520"/>
      <c r="Q33" s="520"/>
      <c r="R33" s="520"/>
      <c r="S33" s="520"/>
      <c r="T33" s="520"/>
      <c r="U33" s="520"/>
      <c r="V33" s="520"/>
      <c r="W33" s="520"/>
    </row>
    <row r="34" spans="1:23" s="315" customFormat="1">
      <c r="A34" s="305" t="s">
        <v>20</v>
      </c>
      <c r="B34" s="340"/>
      <c r="C34" s="341"/>
      <c r="E34" s="342"/>
      <c r="F34" s="342"/>
      <c r="G34" s="343"/>
      <c r="H34" s="300"/>
      <c r="I34" s="300"/>
      <c r="J34" s="318"/>
      <c r="K34" s="318"/>
      <c r="L34" s="318"/>
      <c r="M34" s="318"/>
      <c r="N34" s="318"/>
      <c r="O34" s="318"/>
      <c r="P34" s="318"/>
      <c r="Q34" s="318"/>
      <c r="R34" s="318"/>
      <c r="S34" s="318"/>
      <c r="T34" s="318"/>
      <c r="U34" s="318"/>
      <c r="V34" s="318"/>
      <c r="W34" s="318"/>
    </row>
    <row r="35" spans="1:23" s="315" customFormat="1">
      <c r="A35" s="70" t="s">
        <v>68</v>
      </c>
      <c r="B35" s="340"/>
      <c r="C35" s="341"/>
      <c r="E35" s="342"/>
      <c r="F35" s="342"/>
      <c r="G35" s="343"/>
      <c r="H35" s="300"/>
      <c r="I35" s="300"/>
      <c r="J35" s="318"/>
      <c r="K35" s="318"/>
      <c r="L35" s="318"/>
      <c r="M35" s="318"/>
      <c r="N35" s="318"/>
      <c r="O35" s="318"/>
      <c r="P35" s="318"/>
      <c r="Q35" s="318"/>
      <c r="R35" s="318"/>
      <c r="S35" s="318"/>
      <c r="T35" s="318"/>
      <c r="U35" s="318"/>
      <c r="V35" s="318"/>
      <c r="W35" s="318"/>
    </row>
    <row r="36" spans="1:23" s="315" customFormat="1" ht="15" customHeight="1">
      <c r="B36" s="70"/>
      <c r="D36" s="215"/>
      <c r="E36" s="68"/>
      <c r="F36" s="68"/>
      <c r="G36" s="68"/>
      <c r="H36" s="344"/>
      <c r="I36" s="300"/>
      <c r="J36" s="318"/>
      <c r="K36" s="318"/>
      <c r="L36" s="318"/>
      <c r="M36" s="318"/>
      <c r="N36" s="318"/>
      <c r="O36" s="318"/>
      <c r="P36" s="318"/>
      <c r="Q36" s="318"/>
      <c r="R36" s="318"/>
      <c r="S36" s="318"/>
      <c r="T36" s="318"/>
      <c r="U36" s="318"/>
      <c r="V36" s="318"/>
      <c r="W36" s="318"/>
    </row>
    <row r="37" spans="1:23">
      <c r="A37" s="345"/>
      <c r="B37" s="345"/>
      <c r="C37" s="346"/>
      <c r="D37" s="68"/>
      <c r="E37" s="70"/>
      <c r="F37" s="70"/>
      <c r="G37" s="73" t="s">
        <v>69</v>
      </c>
      <c r="H37" s="302"/>
    </row>
    <row r="38" spans="1:23">
      <c r="A38" s="345"/>
      <c r="B38" s="345"/>
      <c r="C38" s="346"/>
      <c r="D38" s="68"/>
      <c r="E38" s="70"/>
      <c r="F38" s="70"/>
      <c r="G38" s="73" t="str">
        <f>"For and on behalf of " &amp; 'Sch-1(A)'!F8</f>
        <v xml:space="preserve">For and on behalf of </v>
      </c>
      <c r="H38" s="302"/>
    </row>
    <row r="39" spans="1:23" ht="7.5" customHeight="1">
      <c r="A39" s="347"/>
      <c r="B39" s="347"/>
      <c r="C39" s="347"/>
      <c r="D39" s="348"/>
      <c r="E39" s="349"/>
      <c r="F39" s="349"/>
      <c r="G39" s="303"/>
      <c r="H39" s="350"/>
    </row>
    <row r="40" spans="1:23" ht="15">
      <c r="A40" s="351" t="s">
        <v>235</v>
      </c>
      <c r="B40" s="351"/>
      <c r="C40" s="348" t="str">
        <f>IF('Sch-1(A)'!D279=0,"", 'Sch-1(A)'!D279)</f>
        <v>--</v>
      </c>
      <c r="D40" s="348"/>
      <c r="E40" s="349" t="s">
        <v>70</v>
      </c>
      <c r="F40" s="1099" t="str">
        <f>'Sch-1(A)'!O280</f>
        <v/>
      </c>
      <c r="G40" s="1099"/>
      <c r="H40" s="302"/>
    </row>
    <row r="41" spans="1:23">
      <c r="A41" s="351" t="s">
        <v>236</v>
      </c>
      <c r="B41" s="351"/>
      <c r="C41" s="348" t="str">
        <f>IF('Sch-1(A)'!D280=0,"", 'Sch-1(A)'!D280)</f>
        <v/>
      </c>
      <c r="D41" s="352"/>
      <c r="E41" s="349" t="s">
        <v>71</v>
      </c>
      <c r="F41" s="1099" t="str">
        <f>'Sch-1(A)'!O281</f>
        <v/>
      </c>
      <c r="G41" s="1099"/>
      <c r="H41" s="302"/>
    </row>
    <row r="42" spans="1:23">
      <c r="A42" s="345"/>
      <c r="B42" s="345"/>
      <c r="C42" s="345"/>
      <c r="D42" s="345"/>
      <c r="E42" s="349"/>
      <c r="F42" s="349"/>
      <c r="G42" s="303"/>
      <c r="H42" s="353"/>
    </row>
  </sheetData>
  <sheetProtection algorithmName="SHA-512" hashValue="87vvrJH0I8u0/KAPd+Pap7ZdV0s0PwFmOsOOOVQ/QVfe9Z4ewYJTqIz9cJ9l4X2ivF3CDoCcClKQbjseObQdqQ==" saltValue="+bCYGVSdn9Jtw7sGGUo2FQ==" spinCount="100000" sheet="1" objects="1" scenarios="1" formatCells="0" formatColumns="0" formatRows="0" selectLockedCells="1" sort="0"/>
  <customSheetViews>
    <customSheetView guid="{93F2FEDA-AB07-4652-9895-BE34975CD6CE}" showPageBreaks="1" zeroValues="0" printArea="1" hiddenRows="1" hiddenColumns="1" view="pageBreakPreview">
      <selection activeCell="G15" sqref="G15"/>
      <pageMargins left="0.72" right="0.49" top="0.62" bottom="0.52" header="0.32" footer="0.27"/>
      <pageSetup scale="93" orientation="portrait" r:id="rId1"/>
      <headerFooter alignWithMargins="0">
        <oddFooter>&amp;R&amp;"Book Antiqua,Bold"&amp;10Letter of Discount  / Page &amp;P of &amp;N</oddFooter>
      </headerFooter>
    </customSheetView>
    <customSheetView guid="{D4DE57C7-E521-4428-80BD-545B19793C78}" showPageBreaks="1" zeroValues="0" printArea="1" hiddenRows="1" hiddenColumns="1" view="pageBreakPreview">
      <selection activeCell="G15" sqref="G15"/>
      <pageMargins left="0.72" right="0.49" top="0.62" bottom="0.52" header="0.32" footer="0.27"/>
      <pageSetup scale="93" orientation="portrait" r:id="rId2"/>
      <headerFooter alignWithMargins="0">
        <oddFooter>&amp;R&amp;"Book Antiqua,Bold"&amp;10Letter of Discount  / Page &amp;P of &amp;N</oddFooter>
      </headerFooter>
    </customSheetView>
    <customSheetView guid="{427AF4ED-2BDF-478F-9F0A-595838FA0EC8}" showPageBreaks="1" zeroValues="0" printArea="1" hiddenRows="1" hiddenColumns="1" view="pageBreakPreview">
      <selection activeCell="G15" sqref="G15"/>
      <pageMargins left="0.72" right="0.49" top="0.62" bottom="0.52" header="0.32" footer="0.27"/>
      <pageSetup scale="93" orientation="portrait" r:id="rId3"/>
      <headerFooter alignWithMargins="0">
        <oddFooter>&amp;R&amp;"Book Antiqua,Bold"&amp;10Letter of Discount  / Page &amp;P of &amp;N</oddFooter>
      </headerFooter>
    </customSheetView>
    <customSheetView guid="{EF8F60CB-82F3-477F-A7D3-94F4C70843DC}" showPageBreaks="1" zeroValues="0" printArea="1" hiddenRows="1" hiddenColumns="1" view="pageBreakPreview" topLeftCell="A7">
      <selection activeCell="G15" sqref="G15:G16"/>
      <pageMargins left="0.72" right="0.49" top="0.62" bottom="0.52" header="0.32" footer="0.27"/>
      <pageSetup scale="93" orientation="portrait" r:id="rId4"/>
      <headerFooter alignWithMargins="0">
        <oddFooter>&amp;R&amp;"Book Antiqua,Bold"&amp;10Letter of Discount  / Page &amp;P of &amp;N</oddFooter>
      </headerFooter>
    </customSheetView>
    <customSheetView guid="{9658319F-66FC-48F8-AB8A-302F6F77BA10}" showPageBreaks="1" zeroValues="0" printArea="1" hiddenRows="1" hiddenColumns="1" view="pageBreakPreview">
      <selection activeCell="G15" sqref="G15"/>
      <pageMargins left="0.72" right="0.49" top="0.62" bottom="0.52" header="0.32" footer="0.27"/>
      <pageSetup scale="93" orientation="portrait" r:id="rId5"/>
      <headerFooter alignWithMargins="0">
        <oddFooter>&amp;R&amp;"Book Antiqua,Bold"&amp;10Letter of Discount  / Page &amp;P of &amp;N</oddFooter>
      </headerFooter>
    </customSheetView>
    <customSheetView guid="{D4A148BB-8D25-43B9-8797-A9D3AE767B49}" showPageBreaks="1" zeroValues="0" printArea="1" hiddenRows="1" view="pageBreakPreview" topLeftCell="A13">
      <selection activeCell="G15" sqref="G15"/>
      <pageMargins left="0.72" right="0.49" top="0.62" bottom="0.52" header="0.32" footer="0.27"/>
      <pageSetup scale="93" orientation="portrait" r:id="rId6"/>
      <headerFooter alignWithMargins="0">
        <oddFooter>&amp;R&amp;"Book Antiqua,Bold"&amp;10Letter of Discount  / Page &amp;P of &amp;N</oddFooter>
      </headerFooter>
    </customSheetView>
    <customSheetView guid="{714760DF-5EB1-4543-9C04-C1A23AAE4384}" showPageBreaks="1" zeroValues="0" printArea="1" hiddenRows="1" view="pageBreakPreview" topLeftCell="A13">
      <selection activeCell="G15" sqref="G15"/>
      <pageMargins left="0.72" right="0.49" top="0.62" bottom="0.52" header="0.32" footer="0.27"/>
      <pageSetup scale="93" orientation="portrait" r:id="rId7"/>
      <headerFooter alignWithMargins="0">
        <oddFooter>&amp;R&amp;"Book Antiqua,Bold"&amp;10Letter of Discount  / Page &amp;P of &amp;N</oddFooter>
      </headerFooter>
    </customSheetView>
    <customSheetView guid="{BE0CEA4D-1A4E-4C32-BF92-B8DA3D3423E5}" showPageBreaks="1" zeroValues="0" printArea="1" hiddenRows="1" view="pageBreakPreview" topLeftCell="A13">
      <selection activeCell="G15" sqref="G15"/>
      <pageMargins left="0.72" right="0.49" top="0.62" bottom="0.52" header="0.32" footer="0.27"/>
      <pageSetup scale="93" orientation="portrait" r:id="rId8"/>
      <headerFooter alignWithMargins="0">
        <oddFooter>&amp;R&amp;"Book Antiqua,Bold"&amp;10Letter of Discount  / Page &amp;P of &amp;N</oddFooter>
      </headerFooter>
    </customSheetView>
    <customSheetView guid="{3DA0B320-DAF7-4F4A-921A-9FCFD188E8C7}" showPageBreaks="1" zeroValues="0" printArea="1" hiddenRows="1" view="pageBreakPreview" topLeftCell="A10">
      <selection activeCell="G15" sqref="G15"/>
      <pageMargins left="0.72" right="0.49" top="0.62" bottom="0.52" header="0.32" footer="0.27"/>
      <pageSetup scale="93" orientation="portrait" r:id="rId9"/>
      <headerFooter alignWithMargins="0">
        <oddFooter>&amp;R&amp;"Book Antiqua,Bold"&amp;10Letter of Discount  / Page &amp;P of &amp;N</oddFooter>
      </headerFooter>
    </customSheetView>
    <customSheetView guid="{8C0E2163-61BB-48DF-AFAF-5E75147ED450}" showPageBreaks="1" zeroValues="0" printArea="1" hiddenRows="1" view="pageBreakPreview" topLeftCell="D10">
      <selection activeCell="G15" sqref="G15"/>
      <pageMargins left="0.72" right="0.49" top="0.62" bottom="0.52" header="0.32" footer="0.27"/>
      <pageSetup scale="93" orientation="portrait" r:id="rId10"/>
      <headerFooter alignWithMargins="0">
        <oddFooter>&amp;R&amp;"Book Antiqua,Bold"&amp;10Letter of Discount  / Page &amp;P of &amp;N</oddFooter>
      </headerFooter>
    </customSheetView>
    <customSheetView guid="{FD7F7BE1-8CB1-460B-98AB-D33E15FD14E6}" showPageBreaks="1" zeroValues="0" printArea="1" hiddenRows="1" hiddenColumns="1" view="pageBreakPreview" topLeftCell="A16">
      <selection activeCell="G16" sqref="G16"/>
      <pageMargins left="0.72" right="0.49" top="0.62" bottom="0.52" header="0.32" footer="0.27"/>
      <pageSetup scale="93" orientation="portrait" r:id="rId11"/>
      <headerFooter alignWithMargins="0">
        <oddFooter>&amp;R&amp;"Book Antiqua,Bold"&amp;10Letter of Discount  / Page &amp;P of &amp;N</oddFooter>
      </headerFooter>
    </customSheetView>
    <customSheetView guid="{1F4837C2-36FF-4422-95DC-EAAD1B4FAC2F}" showPageBreaks="1" zeroValues="0" printArea="1" hiddenRows="1" hiddenColumns="1" view="pageBreakPreview" topLeftCell="A16">
      <selection activeCell="G16" sqref="G16"/>
      <pageMargins left="0.72" right="0.49" top="0.62" bottom="0.52" header="0.32" footer="0.27"/>
      <pageSetup scale="93" orientation="portrait" r:id="rId12"/>
      <headerFooter alignWithMargins="0">
        <oddFooter>&amp;R&amp;"Book Antiqua,Bold"&amp;10Letter of Discount  / Page &amp;P of &amp;N</oddFooter>
      </headerFooter>
    </customSheetView>
    <customSheetView guid="{27A45B7A-04F2-4516-B80B-5ED0825D4ED3}" zeroValues="0" hiddenRows="1" hiddenColumns="1" topLeftCell="A19">
      <selection activeCell="G28" sqref="G28"/>
      <pageMargins left="0.72" right="0.49" top="0.62" bottom="0.52" header="0.32" footer="0.27"/>
      <pageSetup scale="96" orientation="portrait" r:id="rId13"/>
      <headerFooter alignWithMargins="0">
        <oddFooter>&amp;R&amp;"Book Antiqua,Bold"&amp;10Letter of Discount  / Page &amp;P of &amp;N</oddFooter>
      </headerFooter>
    </customSheetView>
    <customSheetView guid="{091A6405-72DB-46E0-B81A-EC53A5C58396}" scale="70" zeroValues="0" hiddenRows="1" hiddenColumns="1">
      <selection activeCell="G15" sqref="G15"/>
      <pageMargins left="0.72" right="0.49" top="0.62" bottom="0.52" header="0.32" footer="0.27"/>
      <pageSetup scale="96" orientation="portrait" r:id="rId14"/>
      <headerFooter alignWithMargins="0">
        <oddFooter>&amp;R&amp;"Book Antiqua,Bold"&amp;10Letter of Discount  / Page &amp;P of &amp;N</oddFooter>
      </headerFooter>
    </customSheetView>
    <customSheetView guid="{EEE4E2D7-4BFE-4C24-8B93-9FD441A50336}" zeroValues="0" printArea="1" hiddenRows="1" hiddenColumns="1" topLeftCell="A10">
      <selection activeCell="G24" sqref="G24:G27"/>
      <pageMargins left="0.72" right="0.49" top="0.62" bottom="0.52" header="0.32" footer="0.27"/>
      <pageSetup scale="96" orientation="portrait" r:id="rId15"/>
      <headerFooter alignWithMargins="0">
        <oddFooter>&amp;R&amp;"Book Antiqua,Bold"&amp;10Letter of Discount  / Page &amp;P of &amp;N</oddFooter>
      </headerFooter>
    </customSheetView>
    <customSheetView guid="{E2E57CA5-082B-4C11-AB34-2A298199576B}" showPageBreaks="1" zeroValues="0" printArea="1" hiddenRows="1" hiddenColumns="1" view="pageBreakPreview" topLeftCell="A21">
      <selection activeCell="G16" sqref="G16"/>
      <pageMargins left="0.72" right="0.49" top="0.62" bottom="0.52" header="0.32" footer="0.27"/>
      <pageSetup scale="93" orientation="portrait" r:id="rId16"/>
      <headerFooter alignWithMargins="0">
        <oddFooter>&amp;R&amp;"Book Antiqua,Bold"&amp;10Letter of Discount  / Page &amp;P of &amp;N</oddFooter>
      </headerFooter>
    </customSheetView>
    <customSheetView guid="{E8B8E0BD-9CB3-4C7D-9BC6-088FDFCB0B45}" showPageBreaks="1" zeroValues="0" printArea="1" hiddenRows="1" view="pageBreakPreview">
      <selection activeCell="G15" sqref="G15"/>
      <pageMargins left="0.72" right="0.49" top="0.62" bottom="0.52" header="0.32" footer="0.27"/>
      <pageSetup scale="93" orientation="portrait" r:id="rId17"/>
      <headerFooter alignWithMargins="0">
        <oddFooter>&amp;R&amp;"Book Antiqua,Bold"&amp;10Letter of Discount  / Page &amp;P of &amp;N</oddFooter>
      </headerFooter>
    </customSheetView>
    <customSheetView guid="{CB39F8EE-FAD8-4C4E-B5E9-5EC27AC08528}" showPageBreaks="1" zeroValues="0" printArea="1" hiddenRows="1" view="pageBreakPreview">
      <selection activeCell="G15" sqref="G15"/>
      <pageMargins left="0.72" right="0.49" top="0.62" bottom="0.52" header="0.32" footer="0.27"/>
      <pageSetup scale="93" orientation="portrait" r:id="rId18"/>
      <headerFooter alignWithMargins="0">
        <oddFooter>&amp;R&amp;"Book Antiqua,Bold"&amp;10Letter of Discount  / Page &amp;P of &amp;N</oddFooter>
      </headerFooter>
    </customSheetView>
    <customSheetView guid="{97B2ED79-AE3F-4DF3-959D-96AE4A0B76A0}" showPageBreaks="1" zeroValues="0" printArea="1" hiddenRows="1" hiddenColumns="1" view="pageBreakPreview" topLeftCell="A4">
      <selection activeCell="G15" sqref="G15"/>
      <pageMargins left="0.72" right="0.49" top="0.62" bottom="0.52" header="0.32" footer="0.27"/>
      <pageSetup scale="93" orientation="portrait" r:id="rId19"/>
      <headerFooter alignWithMargins="0">
        <oddFooter>&amp;R&amp;"Book Antiqua,Bold"&amp;10Letter of Discount  / Page &amp;P of &amp;N</oddFooter>
      </headerFooter>
    </customSheetView>
    <customSheetView guid="{2D068FA3-47E3-4516-81A6-894AA90F7864}" showPageBreaks="1" zeroValues="0" printArea="1" hiddenRows="1" hiddenColumns="1" view="pageBreakPreview" topLeftCell="A7">
      <selection activeCell="G15" sqref="G15:G16"/>
      <pageMargins left="0.72" right="0.49" top="0.62" bottom="0.52" header="0.32" footer="0.27"/>
      <pageSetup scale="93" orientation="portrait" r:id="rId20"/>
      <headerFooter alignWithMargins="0">
        <oddFooter>&amp;R&amp;"Book Antiqua,Bold"&amp;10Letter of Discount  / Page &amp;P of &amp;N</oddFooter>
      </headerFooter>
    </customSheetView>
    <customSheetView guid="{25F14B1D-FADD-4C44-AA48-5D402D65337D}" showPageBreaks="1" zeroValues="0" printArea="1" hiddenRows="1" hiddenColumns="1" view="pageBreakPreview">
      <selection activeCell="G15" sqref="G15"/>
      <pageMargins left="0.72" right="0.49" top="0.62" bottom="0.52" header="0.32" footer="0.27"/>
      <pageSetup scale="93" orientation="portrait" r:id="rId21"/>
      <headerFooter alignWithMargins="0">
        <oddFooter>&amp;R&amp;"Book Antiqua,Bold"&amp;10Letter of Discount  / Page &amp;P of &amp;N</oddFooter>
      </headerFooter>
    </customSheetView>
    <customSheetView guid="{FC366365-2136-48B2-A9F6-DEB708B66B93}" showPageBreaks="1" zeroValues="0" printArea="1" hiddenRows="1" hiddenColumns="1" view="pageBreakPreview">
      <selection activeCell="G15" sqref="G15"/>
      <pageMargins left="0.72" right="0.49" top="0.62" bottom="0.52" header="0.32" footer="0.27"/>
      <pageSetup scale="93" orientation="portrait" r:id="rId22"/>
      <headerFooter alignWithMargins="0">
        <oddFooter>&amp;R&amp;"Book Antiqua,Bold"&amp;10Letter of Discount  / Page &amp;P of &amp;N</oddFooter>
      </headerFooter>
    </customSheetView>
    <customSheetView guid="{FCAAE906-744B-4580-8002-466CC408DAC9}" showPageBreaks="1" zeroValues="0" printArea="1" hiddenRows="1" hiddenColumns="1" view="pageBreakPreview">
      <selection activeCell="G15" sqref="G15"/>
      <pageMargins left="0.72" right="0.49" top="0.62" bottom="0.52" header="0.32" footer="0.27"/>
      <pageSetup scale="93" orientation="portrait" r:id="rId23"/>
      <headerFooter alignWithMargins="0">
        <oddFooter>&amp;R&amp;"Book Antiqua,Bold"&amp;10Letter of Discount  / Page &amp;P of &amp;N</oddFooter>
      </headerFooter>
    </customSheetView>
  </customSheetViews>
  <mergeCells count="16">
    <mergeCell ref="C15:F15"/>
    <mergeCell ref="F40:G40"/>
    <mergeCell ref="F41:G41"/>
    <mergeCell ref="C16:F16"/>
    <mergeCell ref="C17:F17"/>
    <mergeCell ref="C23:F23"/>
    <mergeCell ref="C29:F29"/>
    <mergeCell ref="C30:F30"/>
    <mergeCell ref="C31:G31"/>
    <mergeCell ref="C32:G32"/>
    <mergeCell ref="C33:G33"/>
    <mergeCell ref="A1:G1"/>
    <mergeCell ref="A4:G4"/>
    <mergeCell ref="C12:G12"/>
    <mergeCell ref="A14:G14"/>
    <mergeCell ref="J14:M14"/>
  </mergeCells>
  <phoneticPr fontId="30" type="noConversion"/>
  <dataValidations count="5">
    <dataValidation type="whole" operator="greaterThanOrEqual" allowBlank="1" showInputMessage="1" showErrorMessage="1" error="Enter numeric figure without decimal only" sqref="G15" xr:uid="{00000000-0002-0000-0A00-000000000000}">
      <formula1>0</formula1>
    </dataValidation>
    <dataValidation type="decimal" allowBlank="1" showInputMessage="1" showErrorMessage="1" error="Enter in percent only." sqref="G24:G28 G16" xr:uid="{00000000-0002-0000-0A00-000001000000}">
      <formula1>0</formula1>
      <formula2>1</formula2>
    </dataValidation>
    <dataValidation type="whole" operator="greaterThanOrEqual" allowBlank="1" showInputMessage="1" showErrorMessage="1" error="Enter numeric figure only." sqref="G29" xr:uid="{00000000-0002-0000-0A00-000002000000}">
      <formula1>0</formula1>
    </dataValidation>
    <dataValidation type="whole" operator="greaterThanOrEqual" allowBlank="1" showInputMessage="1" showErrorMessage="1" error="Enter numeric figures only." sqref="G18:G22" xr:uid="{00000000-0002-0000-0A00-000003000000}">
      <formula1>0</formula1>
    </dataValidation>
    <dataValidation type="decimal" allowBlank="1" showInputMessage="1" showErrorMessage="1" error="Enter in percent only" sqref="G30" xr:uid="{00000000-0002-0000-0A00-000004000000}">
      <formula1>0</formula1>
      <formula2>1</formula2>
    </dataValidation>
  </dataValidations>
  <pageMargins left="0.72" right="0.49" top="0.62" bottom="0.52" header="0.32" footer="0.27"/>
  <pageSetup scale="93" orientation="portrait" r:id="rId24"/>
  <headerFooter alignWithMargins="0">
    <oddFooter>&amp;R&amp;"Book Antiqua,Bold"&amp;10Letter of Discount  / Page &amp;P of &amp;N</oddFooter>
  </headerFooter>
  <drawing r:id="rId2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tabColor indexed="35"/>
  </sheetPr>
  <dimension ref="A1:F21"/>
  <sheetViews>
    <sheetView zoomScale="70" zoomScaleNormal="70" zoomScaleSheetLayoutView="100" workbookViewId="0">
      <selection activeCell="B6" sqref="B6"/>
    </sheetView>
  </sheetViews>
  <sheetFormatPr defaultColWidth="9" defaultRowHeight="16.5"/>
  <cols>
    <col min="1" max="1" width="9" style="367"/>
    <col min="2" max="2" width="26.875" style="368" customWidth="1"/>
    <col min="3" max="3" width="22.875" style="368" customWidth="1"/>
    <col min="4" max="5" width="15.625" style="368" customWidth="1"/>
    <col min="6" max="16384" width="9" style="215"/>
  </cols>
  <sheetData>
    <row r="1" spans="1:6">
      <c r="A1" s="354"/>
      <c r="B1" s="355"/>
      <c r="C1" s="355"/>
      <c r="D1" s="355"/>
      <c r="E1" s="355"/>
    </row>
    <row r="2" spans="1:6" ht="21.95" customHeight="1">
      <c r="A2" s="1113" t="s">
        <v>21</v>
      </c>
      <c r="B2" s="1113"/>
      <c r="C2" s="1113"/>
      <c r="D2" s="1113"/>
      <c r="E2" s="215"/>
    </row>
    <row r="3" spans="1:6">
      <c r="A3" s="354"/>
      <c r="B3" s="355"/>
      <c r="C3" s="355"/>
      <c r="D3" s="355"/>
      <c r="E3" s="355"/>
    </row>
    <row r="4" spans="1:6" ht="30">
      <c r="A4" s="356" t="s">
        <v>22</v>
      </c>
      <c r="B4" s="357" t="s">
        <v>23</v>
      </c>
      <c r="C4" s="356" t="s">
        <v>61</v>
      </c>
      <c r="D4" s="356" t="s">
        <v>24</v>
      </c>
      <c r="E4" s="356" t="s">
        <v>25</v>
      </c>
    </row>
    <row r="5" spans="1:6" ht="18" customHeight="1">
      <c r="A5" s="358" t="s">
        <v>26</v>
      </c>
      <c r="B5" s="358" t="s">
        <v>27</v>
      </c>
      <c r="C5" s="358" t="s">
        <v>28</v>
      </c>
      <c r="D5" s="358" t="s">
        <v>29</v>
      </c>
      <c r="E5" s="358" t="s">
        <v>30</v>
      </c>
    </row>
    <row r="6" spans="1:6" ht="45" customHeight="1">
      <c r="A6" s="359">
        <v>1</v>
      </c>
      <c r="B6" s="360"/>
      <c r="C6" s="361"/>
      <c r="D6" s="362"/>
      <c r="E6" s="363">
        <f t="shared" ref="E6:E15" si="0">C6*D6</f>
        <v>0</v>
      </c>
    </row>
    <row r="7" spans="1:6" ht="45" customHeight="1">
      <c r="A7" s="359">
        <v>2</v>
      </c>
      <c r="B7" s="360"/>
      <c r="C7" s="361"/>
      <c r="D7" s="362"/>
      <c r="E7" s="363">
        <f t="shared" si="0"/>
        <v>0</v>
      </c>
    </row>
    <row r="8" spans="1:6" ht="45" customHeight="1">
      <c r="A8" s="359">
        <v>3</v>
      </c>
      <c r="B8" s="360"/>
      <c r="C8" s="361"/>
      <c r="D8" s="362"/>
      <c r="E8" s="363">
        <f t="shared" si="0"/>
        <v>0</v>
      </c>
    </row>
    <row r="9" spans="1:6" ht="45" customHeight="1">
      <c r="A9" s="359">
        <v>4</v>
      </c>
      <c r="B9" s="360"/>
      <c r="C9" s="361"/>
      <c r="D9" s="362"/>
      <c r="E9" s="363">
        <f t="shared" si="0"/>
        <v>0</v>
      </c>
    </row>
    <row r="10" spans="1:6" ht="45" customHeight="1">
      <c r="A10" s="359">
        <v>5</v>
      </c>
      <c r="B10" s="360"/>
      <c r="C10" s="361"/>
      <c r="D10" s="362"/>
      <c r="E10" s="363">
        <f t="shared" si="0"/>
        <v>0</v>
      </c>
    </row>
    <row r="11" spans="1:6" ht="45" customHeight="1">
      <c r="A11" s="359">
        <v>6</v>
      </c>
      <c r="B11" s="360"/>
      <c r="C11" s="361"/>
      <c r="D11" s="362"/>
      <c r="E11" s="363">
        <f t="shared" si="0"/>
        <v>0</v>
      </c>
    </row>
    <row r="12" spans="1:6" ht="45" customHeight="1">
      <c r="A12" s="359">
        <v>7</v>
      </c>
      <c r="B12" s="360"/>
      <c r="C12" s="361"/>
      <c r="D12" s="362"/>
      <c r="E12" s="363">
        <f t="shared" si="0"/>
        <v>0</v>
      </c>
    </row>
    <row r="13" spans="1:6" ht="45" customHeight="1">
      <c r="A13" s="359">
        <v>8</v>
      </c>
      <c r="B13" s="360"/>
      <c r="C13" s="361"/>
      <c r="D13" s="362"/>
      <c r="E13" s="363">
        <f t="shared" si="0"/>
        <v>0</v>
      </c>
    </row>
    <row r="14" spans="1:6" ht="45" customHeight="1">
      <c r="A14" s="359">
        <v>9</v>
      </c>
      <c r="B14" s="360"/>
      <c r="C14" s="361"/>
      <c r="D14" s="362"/>
      <c r="E14" s="363">
        <f t="shared" si="0"/>
        <v>0</v>
      </c>
    </row>
    <row r="15" spans="1:6" ht="45" customHeight="1">
      <c r="A15" s="359">
        <v>10</v>
      </c>
      <c r="B15" s="360"/>
      <c r="C15" s="361"/>
      <c r="D15" s="362"/>
      <c r="E15" s="363">
        <f t="shared" si="0"/>
        <v>0</v>
      </c>
    </row>
    <row r="16" spans="1:6" ht="45" customHeight="1">
      <c r="A16" s="364"/>
      <c r="B16" s="365" t="s">
        <v>31</v>
      </c>
      <c r="C16" s="365"/>
      <c r="D16" s="365"/>
      <c r="E16" s="365">
        <f>SUM(E6:E15)</f>
        <v>0</v>
      </c>
      <c r="F16" s="366"/>
    </row>
    <row r="17" ht="30" customHeight="1"/>
    <row r="18" ht="30" customHeight="1"/>
    <row r="19" ht="30" customHeight="1"/>
    <row r="20" ht="30" customHeight="1"/>
    <row r="21" ht="30" customHeight="1"/>
  </sheetData>
  <sheetProtection algorithmName="SHA-512" hashValue="sCuh/1E075czAM7PQd3lipLlcGzQnERh07xGM6eTYRUwSBZfsgx8DTWIpAp8kJ5bbeIlSFMBhEcy1LcdcIlHtQ==" saltValue="s25WCCnUMbY7u18Te9J2Ug==" spinCount="100000" sheet="1" objects="1" scenarios="1" formatCells="0" formatColumns="0" formatRows="0" selectLockedCells="1" sort="0"/>
  <customSheetViews>
    <customSheetView guid="{93F2FEDA-AB07-4652-9895-BE34975CD6CE}" scale="70" state="hidden">
      <selection sqref="A1:E16"/>
      <pageMargins left="0.75" right="0.75" top="0.65" bottom="1" header="0.5" footer="0.5"/>
      <pageSetup orientation="portrait" r:id="rId1"/>
      <headerFooter alignWithMargins="0"/>
    </customSheetView>
    <customSheetView guid="{D4DE57C7-E521-4428-80BD-545B19793C78}" scale="70" state="hidden">
      <selection sqref="A1:E16"/>
      <pageMargins left="0.75" right="0.75" top="0.65" bottom="1" header="0.5" footer="0.5"/>
      <pageSetup orientation="portrait" r:id="rId2"/>
      <headerFooter alignWithMargins="0"/>
    </customSheetView>
    <customSheetView guid="{427AF4ED-2BDF-478F-9F0A-595838FA0EC8}" scale="70" state="hidden">
      <selection sqref="A1:E16"/>
      <pageMargins left="0.75" right="0.75" top="0.65" bottom="1" header="0.5" footer="0.5"/>
      <pageSetup orientation="portrait" r:id="rId3"/>
      <headerFooter alignWithMargins="0"/>
    </customSheetView>
    <customSheetView guid="{EF8F60CB-82F3-477F-A7D3-94F4C70843DC}" scale="70" state="hidden">
      <selection sqref="A1:E16"/>
      <pageMargins left="0.75" right="0.75" top="0.65" bottom="1" header="0.5" footer="0.5"/>
      <pageSetup orientation="portrait" r:id="rId4"/>
      <headerFooter alignWithMargins="0"/>
    </customSheetView>
    <customSheetView guid="{9658319F-66FC-48F8-AB8A-302F6F77BA10}" scale="70" state="hidden">
      <selection sqref="A1:E16"/>
      <pageMargins left="0.75" right="0.75" top="0.65" bottom="1" header="0.5" footer="0.5"/>
      <pageSetup orientation="portrait" r:id="rId5"/>
      <headerFooter alignWithMargins="0"/>
    </customSheetView>
    <customSheetView guid="{D4A148BB-8D25-43B9-8797-A9D3AE767B49}" scale="70" state="hidden">
      <selection sqref="A1:E16"/>
      <pageMargins left="0.75" right="0.75" top="0.65" bottom="1" header="0.5" footer="0.5"/>
      <pageSetup orientation="portrait" r:id="rId6"/>
      <headerFooter alignWithMargins="0"/>
    </customSheetView>
    <customSheetView guid="{714760DF-5EB1-4543-9C04-C1A23AAE4384}" scale="70" state="hidden">
      <selection sqref="A1:E16"/>
      <pageMargins left="0.75" right="0.75" top="0.65" bottom="1" header="0.5" footer="0.5"/>
      <pageSetup orientation="portrait" r:id="rId7"/>
      <headerFooter alignWithMargins="0"/>
    </customSheetView>
    <customSheetView guid="{BE0CEA4D-1A4E-4C32-BF92-B8DA3D3423E5}" scale="70" state="hidden">
      <selection sqref="A1:E16"/>
      <pageMargins left="0.75" right="0.75" top="0.65" bottom="1" header="0.5" footer="0.5"/>
      <pageSetup orientation="portrait" r:id="rId8"/>
      <headerFooter alignWithMargins="0"/>
    </customSheetView>
    <customSheetView guid="{3DA0B320-DAF7-4F4A-921A-9FCFD188E8C7}" scale="70" state="hidden">
      <selection sqref="A1:E16"/>
      <pageMargins left="0.75" right="0.75" top="0.65" bottom="1" header="0.5" footer="0.5"/>
      <pageSetup orientation="portrait" r:id="rId9"/>
      <headerFooter alignWithMargins="0"/>
    </customSheetView>
    <customSheetView guid="{8C0E2163-61BB-48DF-AFAF-5E75147ED450}" scale="70" state="hidden">
      <selection sqref="A1:E16"/>
      <pageMargins left="0.75" right="0.75" top="0.65" bottom="1" header="0.5" footer="0.5"/>
      <pageSetup orientation="portrait" r:id="rId10"/>
      <headerFooter alignWithMargins="0"/>
    </customSheetView>
    <customSheetView guid="{FD7F7BE1-8CB1-460B-98AB-D33E15FD14E6}" scale="70" state="hidden">
      <selection sqref="A1:E16"/>
      <pageMargins left="0.75" right="0.75" top="0.65" bottom="1" header="0.5" footer="0.5"/>
      <pageSetup orientation="portrait" r:id="rId11"/>
      <headerFooter alignWithMargins="0"/>
    </customSheetView>
    <customSheetView guid="{1F4837C2-36FF-4422-95DC-EAAD1B4FAC2F}" scale="70" state="hidden">
      <selection sqref="A1:E16"/>
      <pageMargins left="0.75" right="0.75" top="0.65" bottom="1" header="0.5" footer="0.5"/>
      <pageSetup orientation="portrait" r:id="rId12"/>
      <headerFooter alignWithMargins="0"/>
    </customSheetView>
    <customSheetView guid="{27A45B7A-04F2-4516-B80B-5ED0825D4ED3}" scale="70">
      <selection activeCell="C6" sqref="C6"/>
      <pageMargins left="0.75" right="0.75" top="0.65" bottom="1" header="0.5" footer="0.5"/>
      <pageSetup orientation="portrait" r:id="rId13"/>
      <headerFooter alignWithMargins="0"/>
    </customSheetView>
    <customSheetView guid="{091A6405-72DB-46E0-B81A-EC53A5C58396}" scale="70">
      <selection activeCell="D6" sqref="D6"/>
      <pageMargins left="0.75" right="0.75" top="0.65" bottom="1" header="0.5" footer="0.5"/>
      <pageSetup orientation="portrait" r:id="rId14"/>
      <headerFooter alignWithMargins="0"/>
    </customSheetView>
    <customSheetView guid="{EEE4E2D7-4BFE-4C24-8B93-9FD441A50336}" scale="70">
      <selection activeCell="C6" sqref="C6"/>
      <pageMargins left="0.75" right="0.75" top="0.65" bottom="1" header="0.5" footer="0.5"/>
      <pageSetup orientation="portrait" r:id="rId15"/>
      <headerFooter alignWithMargins="0"/>
    </customSheetView>
    <customSheetView guid="{E2E57CA5-082B-4C11-AB34-2A298199576B}" scale="70">
      <selection activeCell="C11" sqref="C11"/>
      <pageMargins left="0.75" right="0.75" top="0.65" bottom="1" header="0.5" footer="0.5"/>
      <pageSetup orientation="portrait" r:id="rId16"/>
      <headerFooter alignWithMargins="0"/>
    </customSheetView>
    <customSheetView guid="{E8B8E0BD-9CB3-4C7D-9BC6-088FDFCB0B45}" scale="70" state="hidden">
      <selection sqref="A1:E16"/>
      <pageMargins left="0.75" right="0.75" top="0.65" bottom="1" header="0.5" footer="0.5"/>
      <pageSetup orientation="portrait" r:id="rId17"/>
      <headerFooter alignWithMargins="0"/>
    </customSheetView>
    <customSheetView guid="{CB39F8EE-FAD8-4C4E-B5E9-5EC27AC08528}" scale="70" state="hidden">
      <selection sqref="A1:E16"/>
      <pageMargins left="0.75" right="0.75" top="0.65" bottom="1" header="0.5" footer="0.5"/>
      <pageSetup orientation="portrait" r:id="rId18"/>
      <headerFooter alignWithMargins="0"/>
    </customSheetView>
    <customSheetView guid="{97B2ED79-AE3F-4DF3-959D-96AE4A0B76A0}" scale="70" state="hidden">
      <selection sqref="A1:E16"/>
      <pageMargins left="0.75" right="0.75" top="0.65" bottom="1" header="0.5" footer="0.5"/>
      <pageSetup orientation="portrait" r:id="rId19"/>
      <headerFooter alignWithMargins="0"/>
    </customSheetView>
    <customSheetView guid="{2D068FA3-47E3-4516-81A6-894AA90F7864}" scale="70" state="hidden">
      <selection sqref="A1:E16"/>
      <pageMargins left="0.75" right="0.75" top="0.65" bottom="1" header="0.5" footer="0.5"/>
      <pageSetup orientation="portrait" r:id="rId20"/>
      <headerFooter alignWithMargins="0"/>
    </customSheetView>
    <customSheetView guid="{25F14B1D-FADD-4C44-AA48-5D402D65337D}" scale="70" state="hidden">
      <selection sqref="A1:E16"/>
      <pageMargins left="0.75" right="0.75" top="0.65" bottom="1" header="0.5" footer="0.5"/>
      <pageSetup orientation="portrait" r:id="rId21"/>
      <headerFooter alignWithMargins="0"/>
    </customSheetView>
    <customSheetView guid="{FC366365-2136-48B2-A9F6-DEB708B66B93}" scale="70" state="hidden">
      <selection sqref="A1:E16"/>
      <pageMargins left="0.75" right="0.75" top="0.65" bottom="1" header="0.5" footer="0.5"/>
      <pageSetup orientation="portrait" r:id="rId22"/>
      <headerFooter alignWithMargins="0"/>
    </customSheetView>
    <customSheetView guid="{FCAAE906-744B-4580-8002-466CC408DAC9}" scale="70" state="hidden">
      <selection sqref="A1:E16"/>
      <pageMargins left="0.75" right="0.75" top="0.65" bottom="1" header="0.5" footer="0.5"/>
      <pageSetup orientation="portrait" r:id="rId23"/>
      <headerFooter alignWithMargins="0"/>
    </customSheetView>
  </customSheetViews>
  <mergeCells count="1">
    <mergeCell ref="A2:D2"/>
  </mergeCells>
  <phoneticPr fontId="30" type="noConversion"/>
  <pageMargins left="0.75" right="0.75" top="0.65" bottom="1" header="0.5" footer="0.5"/>
  <pageSetup orientation="portrait" r:id="rId24"/>
  <headerFooter alignWithMargins="0"/>
  <drawing r:id="rId2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tabColor indexed="47"/>
  </sheetPr>
  <dimension ref="A1:F21"/>
  <sheetViews>
    <sheetView zoomScale="90" zoomScaleNormal="90" workbookViewId="0">
      <selection activeCell="B9" sqref="B9"/>
    </sheetView>
  </sheetViews>
  <sheetFormatPr defaultColWidth="9" defaultRowHeight="16.5"/>
  <cols>
    <col min="1" max="1" width="9" style="367"/>
    <col min="2" max="2" width="26.875" style="368" customWidth="1"/>
    <col min="3" max="3" width="22.875" style="368" customWidth="1"/>
    <col min="4" max="5" width="15.625" style="368" customWidth="1"/>
    <col min="6" max="16384" width="9" style="215"/>
  </cols>
  <sheetData>
    <row r="1" spans="1:6">
      <c r="A1" s="354"/>
      <c r="B1" s="355"/>
      <c r="C1" s="355"/>
      <c r="D1" s="355"/>
      <c r="E1" s="355"/>
    </row>
    <row r="2" spans="1:6" ht="21.95" customHeight="1">
      <c r="A2" s="1113" t="s">
        <v>32</v>
      </c>
      <c r="B2" s="1113"/>
      <c r="C2" s="1113"/>
      <c r="D2" s="1114"/>
      <c r="E2"/>
    </row>
    <row r="3" spans="1:6">
      <c r="A3" s="354"/>
      <c r="B3" s="355"/>
      <c r="C3" s="355"/>
      <c r="D3" s="355"/>
      <c r="E3" s="355"/>
    </row>
    <row r="4" spans="1:6" ht="30">
      <c r="A4" s="356" t="s">
        <v>22</v>
      </c>
      <c r="B4" s="357" t="s">
        <v>23</v>
      </c>
      <c r="C4" s="356" t="s">
        <v>33</v>
      </c>
      <c r="D4" s="356" t="s">
        <v>34</v>
      </c>
      <c r="E4" s="356" t="s">
        <v>35</v>
      </c>
    </row>
    <row r="5" spans="1:6" ht="18" customHeight="1">
      <c r="A5" s="358" t="s">
        <v>26</v>
      </c>
      <c r="B5" s="358" t="s">
        <v>27</v>
      </c>
      <c r="C5" s="358" t="s">
        <v>28</v>
      </c>
      <c r="D5" s="358" t="s">
        <v>29</v>
      </c>
      <c r="E5" s="358" t="s">
        <v>30</v>
      </c>
    </row>
    <row r="6" spans="1:6" ht="45" customHeight="1">
      <c r="A6" s="359">
        <v>1</v>
      </c>
      <c r="B6" s="360"/>
      <c r="C6" s="361"/>
      <c r="D6" s="362"/>
      <c r="E6" s="363">
        <f>C6*D6</f>
        <v>0</v>
      </c>
    </row>
    <row r="7" spans="1:6" ht="45" customHeight="1">
      <c r="A7" s="359">
        <v>2</v>
      </c>
      <c r="B7" s="360"/>
      <c r="C7" s="361"/>
      <c r="D7" s="362"/>
      <c r="E7" s="363">
        <f t="shared" ref="E7:E15" si="0">C7*D7</f>
        <v>0</v>
      </c>
    </row>
    <row r="8" spans="1:6" ht="45" customHeight="1">
      <c r="A8" s="359">
        <v>3</v>
      </c>
      <c r="B8" s="360"/>
      <c r="C8" s="361"/>
      <c r="D8" s="362"/>
      <c r="E8" s="363">
        <f t="shared" si="0"/>
        <v>0</v>
      </c>
    </row>
    <row r="9" spans="1:6" ht="45" customHeight="1">
      <c r="A9" s="359">
        <v>4</v>
      </c>
      <c r="B9" s="360"/>
      <c r="C9" s="361"/>
      <c r="D9" s="362"/>
      <c r="E9" s="363">
        <f t="shared" si="0"/>
        <v>0</v>
      </c>
    </row>
    <row r="10" spans="1:6" ht="45" customHeight="1">
      <c r="A10" s="359">
        <v>5</v>
      </c>
      <c r="B10" s="360"/>
      <c r="C10" s="361"/>
      <c r="D10" s="362"/>
      <c r="E10" s="363">
        <f t="shared" si="0"/>
        <v>0</v>
      </c>
    </row>
    <row r="11" spans="1:6" ht="45" customHeight="1">
      <c r="A11" s="359">
        <v>6</v>
      </c>
      <c r="B11" s="360"/>
      <c r="C11" s="361"/>
      <c r="D11" s="362"/>
      <c r="E11" s="363">
        <f t="shared" si="0"/>
        <v>0</v>
      </c>
    </row>
    <row r="12" spans="1:6" ht="45" customHeight="1">
      <c r="A12" s="359">
        <v>7</v>
      </c>
      <c r="B12" s="360"/>
      <c r="C12" s="361"/>
      <c r="D12" s="362"/>
      <c r="E12" s="363">
        <f t="shared" si="0"/>
        <v>0</v>
      </c>
    </row>
    <row r="13" spans="1:6" ht="45" customHeight="1">
      <c r="A13" s="359">
        <v>8</v>
      </c>
      <c r="B13" s="360"/>
      <c r="C13" s="361"/>
      <c r="D13" s="362"/>
      <c r="E13" s="363">
        <f t="shared" si="0"/>
        <v>0</v>
      </c>
    </row>
    <row r="14" spans="1:6" ht="45" customHeight="1">
      <c r="A14" s="359">
        <v>9</v>
      </c>
      <c r="B14" s="360"/>
      <c r="C14" s="361"/>
      <c r="D14" s="362"/>
      <c r="E14" s="363">
        <f t="shared" si="0"/>
        <v>0</v>
      </c>
    </row>
    <row r="15" spans="1:6" ht="45" customHeight="1">
      <c r="A15" s="359">
        <v>10</v>
      </c>
      <c r="B15" s="360"/>
      <c r="C15" s="361"/>
      <c r="D15" s="362"/>
      <c r="E15" s="363">
        <f t="shared" si="0"/>
        <v>0</v>
      </c>
    </row>
    <row r="16" spans="1:6" ht="45" customHeight="1">
      <c r="A16" s="364"/>
      <c r="B16" s="365" t="s">
        <v>31</v>
      </c>
      <c r="C16" s="365"/>
      <c r="D16" s="365"/>
      <c r="E16" s="365">
        <f>SUM(E6:E15)</f>
        <v>0</v>
      </c>
      <c r="F16" s="366"/>
    </row>
    <row r="17" ht="30" customHeight="1"/>
    <row r="18" ht="30" customHeight="1"/>
    <row r="19" ht="30" customHeight="1"/>
    <row r="20" ht="30" customHeight="1"/>
    <row r="21" ht="30" customHeight="1"/>
  </sheetData>
  <sheetProtection algorithmName="SHA-512" hashValue="k8p4TEacscFfaLaESf+Ld92b3WEY6kyaqsYr6xhO/afFmkiUAQXtJ8haqYulOubdml+507+8cSvfk57URath5w==" saltValue="0sEcRbPtSK0B6X17rkY8IQ==" spinCount="100000" sheet="1" objects="1" scenarios="1" formatCells="0" formatColumns="0" formatRows="0" selectLockedCells="1" sort="0"/>
  <customSheetViews>
    <customSheetView guid="{93F2FEDA-AB07-4652-9895-BE34975CD6CE}" scale="90" state="hidden">
      <selection activeCell="F8" sqref="F8"/>
      <pageMargins left="0.75" right="0.75" top="0.65" bottom="1" header="0.5" footer="0.5"/>
      <pageSetup orientation="portrait" r:id="rId1"/>
      <headerFooter alignWithMargins="0"/>
    </customSheetView>
    <customSheetView guid="{D4DE57C7-E521-4428-80BD-545B19793C78}" scale="90" state="hidden">
      <selection activeCell="F8" sqref="F8"/>
      <pageMargins left="0.75" right="0.75" top="0.65" bottom="1" header="0.5" footer="0.5"/>
      <pageSetup orientation="portrait" r:id="rId2"/>
      <headerFooter alignWithMargins="0"/>
    </customSheetView>
    <customSheetView guid="{427AF4ED-2BDF-478F-9F0A-595838FA0EC8}" scale="90" state="hidden">
      <selection activeCell="F8" sqref="F8"/>
      <pageMargins left="0.75" right="0.75" top="0.65" bottom="1" header="0.5" footer="0.5"/>
      <pageSetup orientation="portrait" r:id="rId3"/>
      <headerFooter alignWithMargins="0"/>
    </customSheetView>
    <customSheetView guid="{EF8F60CB-82F3-477F-A7D3-94F4C70843DC}" scale="90" state="hidden">
      <selection activeCell="F8" sqref="F8"/>
      <pageMargins left="0.75" right="0.75" top="0.65" bottom="1" header="0.5" footer="0.5"/>
      <pageSetup orientation="portrait" r:id="rId4"/>
      <headerFooter alignWithMargins="0"/>
    </customSheetView>
    <customSheetView guid="{9658319F-66FC-48F8-AB8A-302F6F77BA10}" scale="90" state="hidden">
      <selection activeCell="F8" sqref="F8"/>
      <pageMargins left="0.75" right="0.75" top="0.65" bottom="1" header="0.5" footer="0.5"/>
      <pageSetup orientation="portrait" r:id="rId5"/>
      <headerFooter alignWithMargins="0"/>
    </customSheetView>
    <customSheetView guid="{D4A148BB-8D25-43B9-8797-A9D3AE767B49}" scale="90" state="hidden">
      <selection activeCell="F8" sqref="F8"/>
      <pageMargins left="0.75" right="0.75" top="0.65" bottom="1" header="0.5" footer="0.5"/>
      <pageSetup orientation="portrait" r:id="rId6"/>
      <headerFooter alignWithMargins="0"/>
    </customSheetView>
    <customSheetView guid="{714760DF-5EB1-4543-9C04-C1A23AAE4384}" scale="90" state="hidden">
      <selection activeCell="F8" sqref="F8"/>
      <pageMargins left="0.75" right="0.75" top="0.65" bottom="1" header="0.5" footer="0.5"/>
      <pageSetup orientation="portrait" r:id="rId7"/>
      <headerFooter alignWithMargins="0"/>
    </customSheetView>
    <customSheetView guid="{BE0CEA4D-1A4E-4C32-BF92-B8DA3D3423E5}" scale="90" state="hidden">
      <selection activeCell="F8" sqref="F8"/>
      <pageMargins left="0.75" right="0.75" top="0.65" bottom="1" header="0.5" footer="0.5"/>
      <pageSetup orientation="portrait" r:id="rId8"/>
      <headerFooter alignWithMargins="0"/>
    </customSheetView>
    <customSheetView guid="{3DA0B320-DAF7-4F4A-921A-9FCFD188E8C7}" scale="90" state="hidden">
      <selection activeCell="F8" sqref="F8"/>
      <pageMargins left="0.75" right="0.75" top="0.65" bottom="1" header="0.5" footer="0.5"/>
      <pageSetup orientation="portrait" r:id="rId9"/>
      <headerFooter alignWithMargins="0"/>
    </customSheetView>
    <customSheetView guid="{8C0E2163-61BB-48DF-AFAF-5E75147ED450}" scale="90" state="hidden">
      <selection activeCell="F8" sqref="F8"/>
      <pageMargins left="0.75" right="0.75" top="0.65" bottom="1" header="0.5" footer="0.5"/>
      <pageSetup orientation="portrait" r:id="rId10"/>
      <headerFooter alignWithMargins="0"/>
    </customSheetView>
    <customSheetView guid="{FD7F7BE1-8CB1-460B-98AB-D33E15FD14E6}" scale="90" state="hidden">
      <selection activeCell="F8" sqref="F8"/>
      <pageMargins left="0.75" right="0.75" top="0.65" bottom="1" header="0.5" footer="0.5"/>
      <pageSetup orientation="portrait" r:id="rId11"/>
      <headerFooter alignWithMargins="0"/>
    </customSheetView>
    <customSheetView guid="{1F4837C2-36FF-4422-95DC-EAAD1B4FAC2F}" scale="90" state="hidden">
      <selection activeCell="F8" sqref="F8"/>
      <pageMargins left="0.75" right="0.75" top="0.65" bottom="1" header="0.5" footer="0.5"/>
      <pageSetup orientation="portrait" r:id="rId12"/>
      <headerFooter alignWithMargins="0"/>
    </customSheetView>
    <customSheetView guid="{27A45B7A-04F2-4516-B80B-5ED0825D4ED3}" scale="90" topLeftCell="A4">
      <selection activeCell="D6" sqref="D6"/>
      <pageMargins left="0.75" right="0.75" top="0.65" bottom="1" header="0.5" footer="0.5"/>
      <pageSetup orientation="portrait" r:id="rId13"/>
      <headerFooter alignWithMargins="0"/>
    </customSheetView>
    <customSheetView guid="{091A6405-72DB-46E0-B81A-EC53A5C58396}" scale="90">
      <selection activeCell="D6" sqref="D6"/>
      <pageMargins left="0.75" right="0.75" top="0.65" bottom="1" header="0.5" footer="0.5"/>
      <pageSetup orientation="portrait" r:id="rId14"/>
      <headerFooter alignWithMargins="0"/>
    </customSheetView>
    <customSheetView guid="{EEE4E2D7-4BFE-4C24-8B93-9FD441A50336}" scale="90" topLeftCell="A4">
      <selection activeCell="D6" sqref="D6"/>
      <pageMargins left="0.75" right="0.75" top="0.65" bottom="1" header="0.5" footer="0.5"/>
      <pageSetup orientation="portrait" r:id="rId15"/>
      <headerFooter alignWithMargins="0"/>
    </customSheetView>
    <customSheetView guid="{E2E57CA5-082B-4C11-AB34-2A298199576B}" scale="90">
      <selection activeCell="C6" sqref="C6"/>
      <pageMargins left="0.75" right="0.75" top="0.65" bottom="1" header="0.5" footer="0.5"/>
      <pageSetup orientation="portrait" r:id="rId16"/>
      <headerFooter alignWithMargins="0"/>
    </customSheetView>
    <customSheetView guid="{E8B8E0BD-9CB3-4C7D-9BC6-088FDFCB0B45}" scale="90" state="hidden">
      <selection activeCell="F8" sqref="F8"/>
      <pageMargins left="0.75" right="0.75" top="0.65" bottom="1" header="0.5" footer="0.5"/>
      <pageSetup orientation="portrait" r:id="rId17"/>
      <headerFooter alignWithMargins="0"/>
    </customSheetView>
    <customSheetView guid="{CB39F8EE-FAD8-4C4E-B5E9-5EC27AC08528}" scale="90" state="hidden">
      <selection activeCell="F8" sqref="F8"/>
      <pageMargins left="0.75" right="0.75" top="0.65" bottom="1" header="0.5" footer="0.5"/>
      <pageSetup orientation="portrait" r:id="rId18"/>
      <headerFooter alignWithMargins="0"/>
    </customSheetView>
    <customSheetView guid="{97B2ED79-AE3F-4DF3-959D-96AE4A0B76A0}" scale="90" state="hidden">
      <selection activeCell="F8" sqref="F8"/>
      <pageMargins left="0.75" right="0.75" top="0.65" bottom="1" header="0.5" footer="0.5"/>
      <pageSetup orientation="portrait" r:id="rId19"/>
      <headerFooter alignWithMargins="0"/>
    </customSheetView>
    <customSheetView guid="{2D068FA3-47E3-4516-81A6-894AA90F7864}" scale="90" state="hidden">
      <selection activeCell="F8" sqref="F8"/>
      <pageMargins left="0.75" right="0.75" top="0.65" bottom="1" header="0.5" footer="0.5"/>
      <pageSetup orientation="portrait" r:id="rId20"/>
      <headerFooter alignWithMargins="0"/>
    </customSheetView>
    <customSheetView guid="{25F14B1D-FADD-4C44-AA48-5D402D65337D}" scale="90" state="hidden">
      <selection activeCell="F8" sqref="F8"/>
      <pageMargins left="0.75" right="0.75" top="0.65" bottom="1" header="0.5" footer="0.5"/>
      <pageSetup orientation="portrait" r:id="rId21"/>
      <headerFooter alignWithMargins="0"/>
    </customSheetView>
    <customSheetView guid="{FC366365-2136-48B2-A9F6-DEB708B66B93}" scale="90" state="hidden">
      <selection activeCell="F8" sqref="F8"/>
      <pageMargins left="0.75" right="0.75" top="0.65" bottom="1" header="0.5" footer="0.5"/>
      <pageSetup orientation="portrait" r:id="rId22"/>
      <headerFooter alignWithMargins="0"/>
    </customSheetView>
    <customSheetView guid="{FCAAE906-744B-4580-8002-466CC408DAC9}" scale="90" state="hidden">
      <selection activeCell="F8" sqref="F8"/>
      <pageMargins left="0.75" right="0.75" top="0.65" bottom="1" header="0.5" footer="0.5"/>
      <pageSetup orientation="portrait" r:id="rId23"/>
      <headerFooter alignWithMargins="0"/>
    </customSheetView>
  </customSheetViews>
  <mergeCells count="1">
    <mergeCell ref="A2:D2"/>
  </mergeCells>
  <phoneticPr fontId="30" type="noConversion"/>
  <pageMargins left="0.75" right="0.75" top="0.65" bottom="1" header="0.5" footer="0.5"/>
  <pageSetup orientation="portrait" r:id="rId24"/>
  <headerFooter alignWithMargins="0"/>
  <drawing r:id="rId2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indexed="61"/>
  </sheetPr>
  <dimension ref="A1:G21"/>
  <sheetViews>
    <sheetView zoomScaleSheetLayoutView="100" workbookViewId="0">
      <selection activeCell="B8" sqref="B8"/>
    </sheetView>
  </sheetViews>
  <sheetFormatPr defaultColWidth="9" defaultRowHeight="16.5"/>
  <cols>
    <col min="1" max="1" width="7.625" style="367" customWidth="1"/>
    <col min="2" max="4" width="20.625" style="368" customWidth="1"/>
    <col min="5" max="5" width="9.625" style="368" customWidth="1"/>
    <col min="6" max="6" width="12.625" style="368" customWidth="1"/>
    <col min="7" max="16384" width="9" style="215"/>
  </cols>
  <sheetData>
    <row r="1" spans="1:7">
      <c r="A1" s="354"/>
      <c r="B1" s="355"/>
      <c r="C1" s="355"/>
      <c r="D1" s="355"/>
      <c r="E1" s="355"/>
      <c r="F1" s="355"/>
    </row>
    <row r="2" spans="1:7" ht="21.95" customHeight="1">
      <c r="A2" s="1113" t="s">
        <v>36</v>
      </c>
      <c r="B2" s="1113"/>
      <c r="C2" s="1113"/>
      <c r="D2" s="1113"/>
      <c r="E2" s="1114"/>
      <c r="F2" s="215"/>
    </row>
    <row r="3" spans="1:7">
      <c r="A3" s="354"/>
      <c r="B3" s="355"/>
      <c r="C3" s="355"/>
      <c r="D3" s="355"/>
      <c r="E3" s="355"/>
      <c r="F3" s="355"/>
    </row>
    <row r="4" spans="1:7" ht="45">
      <c r="A4" s="356" t="s">
        <v>22</v>
      </c>
      <c r="B4" s="357" t="s">
        <v>23</v>
      </c>
      <c r="C4" s="356" t="s">
        <v>37</v>
      </c>
      <c r="D4" s="356" t="s">
        <v>38</v>
      </c>
      <c r="E4" s="356" t="s">
        <v>39</v>
      </c>
      <c r="F4" s="356" t="s">
        <v>40</v>
      </c>
    </row>
    <row r="5" spans="1:7" ht="18" customHeight="1">
      <c r="A5" s="358" t="s">
        <v>26</v>
      </c>
      <c r="B5" s="358" t="s">
        <v>27</v>
      </c>
      <c r="C5" s="358" t="s">
        <v>28</v>
      </c>
      <c r="D5" s="358" t="s">
        <v>29</v>
      </c>
      <c r="E5" s="369" t="s">
        <v>41</v>
      </c>
      <c r="F5" s="358" t="s">
        <v>388</v>
      </c>
    </row>
    <row r="6" spans="1:7" ht="45" customHeight="1">
      <c r="A6" s="359">
        <v>1</v>
      </c>
      <c r="B6" s="360"/>
      <c r="C6" s="361"/>
      <c r="D6" s="361"/>
      <c r="E6" s="362"/>
      <c r="F6" s="363">
        <f>C6*E6</f>
        <v>0</v>
      </c>
    </row>
    <row r="7" spans="1:7" ht="45" customHeight="1">
      <c r="A7" s="359">
        <v>2</v>
      </c>
      <c r="B7" s="360"/>
      <c r="C7" s="361"/>
      <c r="D7" s="361"/>
      <c r="E7" s="362"/>
      <c r="F7" s="363">
        <f t="shared" ref="F7:F15" si="0">C7*E7</f>
        <v>0</v>
      </c>
    </row>
    <row r="8" spans="1:7" ht="45" customHeight="1">
      <c r="A8" s="359">
        <v>3</v>
      </c>
      <c r="B8" s="360"/>
      <c r="C8" s="361"/>
      <c r="D8" s="361"/>
      <c r="E8" s="362"/>
      <c r="F8" s="363">
        <f t="shared" si="0"/>
        <v>0</v>
      </c>
    </row>
    <row r="9" spans="1:7" ht="45" customHeight="1">
      <c r="A9" s="359">
        <v>4</v>
      </c>
      <c r="B9" s="360"/>
      <c r="C9" s="361"/>
      <c r="D9" s="361"/>
      <c r="E9" s="362"/>
      <c r="F9" s="363">
        <f t="shared" si="0"/>
        <v>0</v>
      </c>
    </row>
    <row r="10" spans="1:7" ht="45" customHeight="1">
      <c r="A10" s="359">
        <v>5</v>
      </c>
      <c r="B10" s="360"/>
      <c r="C10" s="361"/>
      <c r="D10" s="361"/>
      <c r="E10" s="362"/>
      <c r="F10" s="363">
        <f t="shared" si="0"/>
        <v>0</v>
      </c>
    </row>
    <row r="11" spans="1:7" ht="45" customHeight="1">
      <c r="A11" s="359">
        <v>6</v>
      </c>
      <c r="B11" s="360"/>
      <c r="C11" s="361"/>
      <c r="D11" s="361"/>
      <c r="E11" s="362"/>
      <c r="F11" s="363">
        <f t="shared" si="0"/>
        <v>0</v>
      </c>
    </row>
    <row r="12" spans="1:7" ht="45" customHeight="1">
      <c r="A12" s="359">
        <v>7</v>
      </c>
      <c r="B12" s="360"/>
      <c r="C12" s="361"/>
      <c r="D12" s="361"/>
      <c r="E12" s="362"/>
      <c r="F12" s="363">
        <f t="shared" si="0"/>
        <v>0</v>
      </c>
    </row>
    <row r="13" spans="1:7" ht="45" customHeight="1">
      <c r="A13" s="359">
        <v>8</v>
      </c>
      <c r="B13" s="360"/>
      <c r="C13" s="361"/>
      <c r="D13" s="361"/>
      <c r="E13" s="362"/>
      <c r="F13" s="363">
        <f t="shared" si="0"/>
        <v>0</v>
      </c>
    </row>
    <row r="14" spans="1:7" ht="45" customHeight="1">
      <c r="A14" s="359">
        <v>9</v>
      </c>
      <c r="B14" s="360"/>
      <c r="C14" s="361"/>
      <c r="D14" s="361"/>
      <c r="E14" s="362"/>
      <c r="F14" s="363">
        <f t="shared" si="0"/>
        <v>0</v>
      </c>
    </row>
    <row r="15" spans="1:7" ht="45" customHeight="1">
      <c r="A15" s="359">
        <v>10</v>
      </c>
      <c r="B15" s="360"/>
      <c r="C15" s="361"/>
      <c r="D15" s="361"/>
      <c r="E15" s="362"/>
      <c r="F15" s="363">
        <f t="shared" si="0"/>
        <v>0</v>
      </c>
    </row>
    <row r="16" spans="1:7" ht="45" customHeight="1">
      <c r="A16" s="364"/>
      <c r="B16" s="365" t="s">
        <v>31</v>
      </c>
      <c r="C16" s="365"/>
      <c r="D16" s="365"/>
      <c r="E16" s="365"/>
      <c r="F16" s="365">
        <f>SUM(F6:F15)</f>
        <v>0</v>
      </c>
      <c r="G16" s="366"/>
    </row>
    <row r="17" ht="30" customHeight="1"/>
    <row r="18" ht="30" customHeight="1"/>
    <row r="19" ht="30" customHeight="1"/>
    <row r="20" ht="30" customHeight="1"/>
    <row r="21" ht="30" customHeight="1"/>
  </sheetData>
  <sheetProtection algorithmName="SHA-512" hashValue="BY7SjCUk31o4b3B+kij1TZ9P4Gjor1qFy8efTlM2FxA5b8esYCxXO5Wg5pt3JKhpruAEIfgx8fWqoiNTxCGxuQ==" saltValue="oyO4XQ3CTZ9DjuIESLPwpA==" spinCount="100000" sheet="1" objects="1" scenarios="1" formatCells="0" formatColumns="0" formatRows="0" selectLockedCells="1" sort="0"/>
  <customSheetViews>
    <customSheetView guid="{93F2FEDA-AB07-4652-9895-BE34975CD6CE}" state="hidden">
      <selection activeCell="J7" sqref="J7"/>
      <pageMargins left="0.75" right="0.62" top="0.65" bottom="1" header="0.5" footer="0.5"/>
      <pageSetup orientation="portrait" r:id="rId1"/>
      <headerFooter alignWithMargins="0"/>
    </customSheetView>
    <customSheetView guid="{D4DE57C7-E521-4428-80BD-545B19793C78}" state="hidden">
      <selection activeCell="J7" sqref="J7"/>
      <pageMargins left="0.75" right="0.62" top="0.65" bottom="1" header="0.5" footer="0.5"/>
      <pageSetup orientation="portrait" r:id="rId2"/>
      <headerFooter alignWithMargins="0"/>
    </customSheetView>
    <customSheetView guid="{427AF4ED-2BDF-478F-9F0A-595838FA0EC8}" state="hidden">
      <selection activeCell="J7" sqref="J7"/>
      <pageMargins left="0.75" right="0.62" top="0.65" bottom="1" header="0.5" footer="0.5"/>
      <pageSetup orientation="portrait" r:id="rId3"/>
      <headerFooter alignWithMargins="0"/>
    </customSheetView>
    <customSheetView guid="{EF8F60CB-82F3-477F-A7D3-94F4C70843DC}" state="hidden">
      <selection activeCell="J7" sqref="J7"/>
      <pageMargins left="0.75" right="0.62" top="0.65" bottom="1" header="0.5" footer="0.5"/>
      <pageSetup orientation="portrait" r:id="rId4"/>
      <headerFooter alignWithMargins="0"/>
    </customSheetView>
    <customSheetView guid="{9658319F-66FC-48F8-AB8A-302F6F77BA10}" state="hidden">
      <selection activeCell="J7" sqref="J7"/>
      <pageMargins left="0.75" right="0.62" top="0.65" bottom="1" header="0.5" footer="0.5"/>
      <pageSetup orientation="portrait" r:id="rId5"/>
      <headerFooter alignWithMargins="0"/>
    </customSheetView>
    <customSheetView guid="{D4A148BB-8D25-43B9-8797-A9D3AE767B49}" state="hidden">
      <selection activeCell="J7" sqref="J7"/>
      <pageMargins left="0.75" right="0.62" top="0.65" bottom="1" header="0.5" footer="0.5"/>
      <pageSetup orientation="portrait" r:id="rId6"/>
      <headerFooter alignWithMargins="0"/>
    </customSheetView>
    <customSheetView guid="{714760DF-5EB1-4543-9C04-C1A23AAE4384}" state="hidden">
      <selection activeCell="J7" sqref="J7"/>
      <pageMargins left="0.75" right="0.62" top="0.65" bottom="1" header="0.5" footer="0.5"/>
      <pageSetup orientation="portrait" r:id="rId7"/>
      <headerFooter alignWithMargins="0"/>
    </customSheetView>
    <customSheetView guid="{BE0CEA4D-1A4E-4C32-BF92-B8DA3D3423E5}" state="hidden">
      <selection activeCell="J7" sqref="J7"/>
      <pageMargins left="0.75" right="0.62" top="0.65" bottom="1" header="0.5" footer="0.5"/>
      <pageSetup orientation="portrait" r:id="rId8"/>
      <headerFooter alignWithMargins="0"/>
    </customSheetView>
    <customSheetView guid="{3DA0B320-DAF7-4F4A-921A-9FCFD188E8C7}" state="hidden">
      <selection activeCell="J7" sqref="J7"/>
      <pageMargins left="0.75" right="0.62" top="0.65" bottom="1" header="0.5" footer="0.5"/>
      <pageSetup orientation="portrait" r:id="rId9"/>
      <headerFooter alignWithMargins="0"/>
    </customSheetView>
    <customSheetView guid="{8C0E2163-61BB-48DF-AFAF-5E75147ED450}" state="hidden">
      <selection activeCell="J7" sqref="J7"/>
      <pageMargins left="0.75" right="0.62" top="0.65" bottom="1" header="0.5" footer="0.5"/>
      <pageSetup orientation="portrait" r:id="rId10"/>
      <headerFooter alignWithMargins="0"/>
    </customSheetView>
    <customSheetView guid="{FD7F7BE1-8CB1-460B-98AB-D33E15FD14E6}" state="hidden">
      <selection activeCell="J7" sqref="J7"/>
      <pageMargins left="0.75" right="0.62" top="0.65" bottom="1" header="0.5" footer="0.5"/>
      <pageSetup orientation="portrait" r:id="rId11"/>
      <headerFooter alignWithMargins="0"/>
    </customSheetView>
    <customSheetView guid="{1F4837C2-36FF-4422-95DC-EAAD1B4FAC2F}" state="hidden">
      <selection activeCell="J7" sqref="J7"/>
      <pageMargins left="0.75" right="0.62" top="0.65" bottom="1" header="0.5" footer="0.5"/>
      <pageSetup orientation="portrait" r:id="rId12"/>
      <headerFooter alignWithMargins="0"/>
    </customSheetView>
    <customSheetView guid="{27A45B7A-04F2-4516-B80B-5ED0825D4ED3}">
      <selection activeCell="C6" sqref="C6"/>
      <pageMargins left="0.75" right="0.62" top="0.65" bottom="1" header="0.5" footer="0.5"/>
      <pageSetup orientation="portrait" r:id="rId13"/>
      <headerFooter alignWithMargins="0"/>
    </customSheetView>
    <customSheetView guid="{091A6405-72DB-46E0-B81A-EC53A5C58396}">
      <selection activeCell="E6" sqref="E6"/>
      <pageMargins left="0.75" right="0.62" top="0.65" bottom="1" header="0.5" footer="0.5"/>
      <pageSetup orientation="portrait" r:id="rId14"/>
      <headerFooter alignWithMargins="0"/>
    </customSheetView>
    <customSheetView guid="{EEE4E2D7-4BFE-4C24-8B93-9FD441A50336}">
      <selection activeCell="C6" sqref="C6"/>
      <pageMargins left="0.75" right="0.62" top="0.65" bottom="1" header="0.5" footer="0.5"/>
      <pageSetup orientation="portrait" r:id="rId15"/>
      <headerFooter alignWithMargins="0"/>
    </customSheetView>
    <customSheetView guid="{E2E57CA5-082B-4C11-AB34-2A298199576B}">
      <selection activeCell="B6" sqref="B6"/>
      <pageMargins left="0.75" right="0.62" top="0.65" bottom="1" header="0.5" footer="0.5"/>
      <pageSetup orientation="portrait" r:id="rId16"/>
      <headerFooter alignWithMargins="0"/>
    </customSheetView>
    <customSheetView guid="{E8B8E0BD-9CB3-4C7D-9BC6-088FDFCB0B45}" state="hidden">
      <selection activeCell="J7" sqref="J7"/>
      <pageMargins left="0.75" right="0.62" top="0.65" bottom="1" header="0.5" footer="0.5"/>
      <pageSetup orientation="portrait" r:id="rId17"/>
      <headerFooter alignWithMargins="0"/>
    </customSheetView>
    <customSheetView guid="{CB39F8EE-FAD8-4C4E-B5E9-5EC27AC08528}" state="hidden">
      <selection activeCell="J7" sqref="J7"/>
      <pageMargins left="0.75" right="0.62" top="0.65" bottom="1" header="0.5" footer="0.5"/>
      <pageSetup orientation="portrait" r:id="rId18"/>
      <headerFooter alignWithMargins="0"/>
    </customSheetView>
    <customSheetView guid="{97B2ED79-AE3F-4DF3-959D-96AE4A0B76A0}" state="hidden">
      <selection activeCell="J7" sqref="J7"/>
      <pageMargins left="0.75" right="0.62" top="0.65" bottom="1" header="0.5" footer="0.5"/>
      <pageSetup orientation="portrait" r:id="rId19"/>
      <headerFooter alignWithMargins="0"/>
    </customSheetView>
    <customSheetView guid="{2D068FA3-47E3-4516-81A6-894AA90F7864}" state="hidden">
      <selection activeCell="J7" sqref="J7"/>
      <pageMargins left="0.75" right="0.62" top="0.65" bottom="1" header="0.5" footer="0.5"/>
      <pageSetup orientation="portrait" r:id="rId20"/>
      <headerFooter alignWithMargins="0"/>
    </customSheetView>
    <customSheetView guid="{25F14B1D-FADD-4C44-AA48-5D402D65337D}" state="hidden">
      <selection activeCell="J7" sqref="J7"/>
      <pageMargins left="0.75" right="0.62" top="0.65" bottom="1" header="0.5" footer="0.5"/>
      <pageSetup orientation="portrait" r:id="rId21"/>
      <headerFooter alignWithMargins="0"/>
    </customSheetView>
    <customSheetView guid="{FC366365-2136-48B2-A9F6-DEB708B66B93}" state="hidden">
      <selection activeCell="J7" sqref="J7"/>
      <pageMargins left="0.75" right="0.62" top="0.65" bottom="1" header="0.5" footer="0.5"/>
      <pageSetup orientation="portrait" r:id="rId22"/>
      <headerFooter alignWithMargins="0"/>
    </customSheetView>
    <customSheetView guid="{FCAAE906-744B-4580-8002-466CC408DAC9}" state="hidden">
      <selection activeCell="J7" sqref="J7"/>
      <pageMargins left="0.75" right="0.62" top="0.65" bottom="1" header="0.5" footer="0.5"/>
      <pageSetup orientation="portrait" r:id="rId23"/>
      <headerFooter alignWithMargins="0"/>
    </customSheetView>
  </customSheetViews>
  <mergeCells count="1">
    <mergeCell ref="A2:E2"/>
  </mergeCells>
  <phoneticPr fontId="30" type="noConversion"/>
  <pageMargins left="0.75" right="0.62" top="0.65" bottom="1" header="0.5" footer="0.5"/>
  <pageSetup orientation="portrait" r:id="rId24"/>
  <headerFooter alignWithMargins="0"/>
  <drawing r:id="rId2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indexed="13"/>
    <pageSetUpPr fitToPage="1"/>
  </sheetPr>
  <dimension ref="A1:G34"/>
  <sheetViews>
    <sheetView view="pageBreakPreview" zoomScale="115" zoomScaleSheetLayoutView="115" workbookViewId="0">
      <selection activeCell="D15" sqref="D15"/>
    </sheetView>
  </sheetViews>
  <sheetFormatPr defaultColWidth="10" defaultRowHeight="16.5"/>
  <cols>
    <col min="1" max="1" width="10.625" style="371" customWidth="1"/>
    <col min="2" max="2" width="27.5" style="371" customWidth="1"/>
    <col min="3" max="3" width="21" style="371" customWidth="1"/>
    <col min="4" max="4" width="34.375" style="371" customWidth="1"/>
    <col min="5" max="6" width="10" style="416"/>
    <col min="7" max="7" width="11.375" style="416" bestFit="1" customWidth="1"/>
    <col min="8" max="16384" width="10" style="416"/>
  </cols>
  <sheetData>
    <row r="1" spans="1:6" ht="18" customHeight="1">
      <c r="A1" s="63" t="str">
        <f>Cover!B3</f>
        <v>Specification No.: NESH/CSM/PRANIT/G1/1500-1316/Pkg-H/NIT</v>
      </c>
      <c r="B1" s="64"/>
      <c r="C1" s="66"/>
      <c r="D1" s="67" t="s">
        <v>427</v>
      </c>
    </row>
    <row r="2" spans="1:6" ht="18" customHeight="1">
      <c r="A2" s="387"/>
      <c r="B2" s="384"/>
      <c r="C2" s="368"/>
      <c r="D2" s="368"/>
    </row>
    <row r="3" spans="1:6" ht="54" customHeight="1">
      <c r="A3" s="1054" t="str">
        <f>Cover!$B$2</f>
        <v>PACKAGE-G :: Demolition &amp; Re-construction of Residential buildings at Misa substations in NER under O&amp;M Add Cap 2019-24.</v>
      </c>
      <c r="B3" s="1054"/>
      <c r="C3" s="1054"/>
      <c r="D3" s="1054"/>
      <c r="E3" s="424"/>
      <c r="F3" s="424"/>
    </row>
    <row r="4" spans="1:6" ht="21.95" customHeight="1">
      <c r="A4" s="1058" t="s">
        <v>406</v>
      </c>
      <c r="B4" s="1058"/>
      <c r="C4" s="1058"/>
      <c r="D4" s="1058"/>
    </row>
    <row r="5" spans="1:6" ht="10.9" customHeight="1">
      <c r="A5" s="28"/>
    </row>
    <row r="6" spans="1:6" ht="18" customHeight="1">
      <c r="A6" s="23" t="str">
        <f>'Sch-1(A)'!A6</f>
        <v>Bidder’s Name and Address (Sole Bidder) :</v>
      </c>
      <c r="D6" s="414" t="s">
        <v>341</v>
      </c>
    </row>
    <row r="7" spans="1:6" ht="36" customHeight="1">
      <c r="A7" s="1091" t="str">
        <f>'Sch-1(A)'!A7</f>
        <v/>
      </c>
      <c r="B7" s="1091"/>
      <c r="C7" s="1091"/>
      <c r="D7" s="415" t="str">
        <f>'Sch-1(A)'!O7</f>
        <v>Contracts and Material</v>
      </c>
    </row>
    <row r="8" spans="1:6" ht="18" customHeight="1">
      <c r="A8" s="30" t="s">
        <v>351</v>
      </c>
      <c r="B8" s="1118" t="str">
        <f>IF('Sch-1(A)'!F8=0, "", 'Sch-1(A)'!F8)</f>
        <v/>
      </c>
      <c r="C8" s="1118"/>
      <c r="D8" s="415" t="str">
        <f>'Sch-1(A)'!O8</f>
        <v>Power Grid Corporation of India Ltd.,</v>
      </c>
    </row>
    <row r="9" spans="1:6" ht="18" customHeight="1">
      <c r="A9" s="30" t="s">
        <v>352</v>
      </c>
      <c r="B9" s="1118" t="str">
        <f>IF('Sch-1(A)'!F9=0, "", 'Sch-1(A)'!F9)</f>
        <v/>
      </c>
      <c r="C9" s="1118"/>
      <c r="D9" s="415" t="str">
        <f>'Sch-1(A)'!O9</f>
        <v>North Eastern Region Transmission System</v>
      </c>
    </row>
    <row r="10" spans="1:6" ht="18" customHeight="1">
      <c r="A10" s="416"/>
      <c r="B10" s="1118" t="str">
        <f>IF('Sch-1(A)'!F10=0, "", 'Sch-1(A)'!F10)</f>
        <v/>
      </c>
      <c r="C10" s="1118"/>
      <c r="D10" s="415" t="str">
        <f>'Sch-1(A)'!O10</f>
        <v>Dongtieh, Lower Nongrah,</v>
      </c>
    </row>
    <row r="11" spans="1:6" ht="18" customHeight="1">
      <c r="A11" s="416"/>
      <c r="B11" s="1118" t="str">
        <f>IF('Sch-1(A)'!F11=0, "", 'Sch-1(A)'!F11)</f>
        <v/>
      </c>
      <c r="C11" s="1118"/>
      <c r="D11" s="415" t="str">
        <f>'Sch-1(A)'!O11</f>
        <v xml:space="preserve">Lapalang, Shillong – 793 006 (Meghalaya)     </v>
      </c>
    </row>
    <row r="12" spans="1:6" ht="14.45" customHeight="1">
      <c r="A12" s="42"/>
      <c r="B12" s="42"/>
      <c r="C12" s="42"/>
      <c r="D12" s="414"/>
    </row>
    <row r="13" spans="1:6" ht="21.95" customHeight="1">
      <c r="A13" s="43" t="s">
        <v>324</v>
      </c>
      <c r="B13" s="1055" t="s">
        <v>321</v>
      </c>
      <c r="C13" s="1056"/>
      <c r="D13" s="44" t="s">
        <v>326</v>
      </c>
    </row>
    <row r="14" spans="1:6" ht="27.75" customHeight="1">
      <c r="A14" s="33" t="s">
        <v>327</v>
      </c>
      <c r="B14" s="1119" t="s">
        <v>355</v>
      </c>
      <c r="C14" s="1119"/>
      <c r="D14" s="56">
        <f>'Sch-1(B)'!P61+'Sch-1(A)'!O275</f>
        <v>80615382</v>
      </c>
    </row>
    <row r="15" spans="1:6" ht="27.75" customHeight="1">
      <c r="A15" s="417"/>
      <c r="B15" s="1088" t="s">
        <v>880</v>
      </c>
      <c r="C15" s="1089"/>
      <c r="D15" s="525">
        <f>D14</f>
        <v>80615382</v>
      </c>
    </row>
    <row r="16" spans="1:6" ht="21.95" hidden="1" customHeight="1">
      <c r="A16" s="33" t="s">
        <v>329</v>
      </c>
      <c r="B16" s="1084" t="s">
        <v>356</v>
      </c>
      <c r="C16" s="1084"/>
      <c r="D16" s="56" t="e">
        <f>#REF!</f>
        <v>#REF!</v>
      </c>
    </row>
    <row r="17" spans="1:7" ht="35.1" hidden="1" customHeight="1">
      <c r="A17" s="417"/>
      <c r="B17" s="1116" t="s">
        <v>333</v>
      </c>
      <c r="C17" s="1117"/>
      <c r="D17" s="418"/>
    </row>
    <row r="18" spans="1:7" ht="21.95" hidden="1" customHeight="1">
      <c r="A18" s="33" t="s">
        <v>330</v>
      </c>
      <c r="B18" s="1084" t="s">
        <v>357</v>
      </c>
      <c r="C18" s="1084"/>
      <c r="D18" s="56" t="e">
        <f>#REF!</f>
        <v>#REF!</v>
      </c>
    </row>
    <row r="19" spans="1:7" ht="24.6" hidden="1" customHeight="1">
      <c r="A19" s="417"/>
      <c r="B19" s="1116" t="s">
        <v>334</v>
      </c>
      <c r="C19" s="1117"/>
      <c r="D19" s="418"/>
    </row>
    <row r="20" spans="1:7" ht="21.95" hidden="1" customHeight="1">
      <c r="A20" s="33" t="s">
        <v>331</v>
      </c>
      <c r="B20" s="1084" t="s">
        <v>358</v>
      </c>
      <c r="C20" s="1084"/>
      <c r="D20" s="188" t="s">
        <v>366</v>
      </c>
    </row>
    <row r="21" spans="1:7" ht="21.6" hidden="1" customHeight="1">
      <c r="A21" s="417"/>
      <c r="B21" s="1116" t="s">
        <v>335</v>
      </c>
      <c r="C21" s="1117"/>
      <c r="D21" s="418"/>
    </row>
    <row r="22" spans="1:7" ht="30" hidden="1" customHeight="1">
      <c r="A22" s="33">
        <v>5</v>
      </c>
      <c r="B22" s="1084" t="s">
        <v>364</v>
      </c>
      <c r="C22" s="1084"/>
      <c r="D22" s="56" t="e">
        <f>'Sch-2'!#REF!</f>
        <v>#REF!</v>
      </c>
    </row>
    <row r="23" spans="1:7" ht="51" hidden="1" customHeight="1">
      <c r="A23" s="417"/>
      <c r="B23" s="1116" t="s">
        <v>337</v>
      </c>
      <c r="C23" s="1117"/>
      <c r="D23" s="419" t="s">
        <v>265</v>
      </c>
    </row>
    <row r="24" spans="1:7" ht="21.95" hidden="1" customHeight="1">
      <c r="A24" s="33" t="s">
        <v>338</v>
      </c>
      <c r="B24" s="1084" t="s">
        <v>365</v>
      </c>
      <c r="C24" s="1084"/>
      <c r="D24" s="188" t="e">
        <f>#REF!</f>
        <v>#REF!</v>
      </c>
    </row>
    <row r="25" spans="1:7" ht="35.1" hidden="1" customHeight="1">
      <c r="A25" s="417"/>
      <c r="B25" s="1116" t="s">
        <v>52</v>
      </c>
      <c r="C25" s="1117"/>
      <c r="D25" s="418"/>
    </row>
    <row r="26" spans="1:7" hidden="1">
      <c r="A26" s="1115"/>
      <c r="B26" s="1044" t="s">
        <v>339</v>
      </c>
      <c r="C26" s="1044"/>
      <c r="D26" s="57">
        <f>D14</f>
        <v>80615382</v>
      </c>
    </row>
    <row r="27" spans="1:7" ht="44.25" hidden="1" customHeight="1">
      <c r="A27" s="1115"/>
      <c r="B27" s="1044"/>
      <c r="C27" s="1044"/>
      <c r="D27" s="425" t="str">
        <f>D23</f>
        <v>Plus Octroi, Entry Tax , Other Taxes &amp; Duties quoted by bidder at Sl. No. 4,5 &amp; 6 of Sch-5</v>
      </c>
    </row>
    <row r="28" spans="1:7" ht="8.25" customHeight="1">
      <c r="A28" s="420"/>
      <c r="B28" s="61"/>
      <c r="C28" s="61"/>
      <c r="D28" s="62"/>
    </row>
    <row r="29" spans="1:7" ht="9.75" customHeight="1">
      <c r="A29" s="420"/>
      <c r="B29" s="61"/>
      <c r="C29" s="72"/>
      <c r="D29" s="62"/>
      <c r="G29" s="426"/>
    </row>
    <row r="30" spans="1:7">
      <c r="A30" s="71" t="s">
        <v>347</v>
      </c>
      <c r="B30" s="78" t="str">
        <f>IF('Sch-1(A)'!D279=0,"", 'Sch-1(A)'!D279)</f>
        <v>--</v>
      </c>
      <c r="C30" s="72" t="s">
        <v>349</v>
      </c>
      <c r="D30" s="76" t="str">
        <f>IF('Sch-1(A)'!O280=0,"",'Sch-1(A)'!O280)</f>
        <v/>
      </c>
      <c r="F30" s="408"/>
    </row>
    <row r="31" spans="1:7">
      <c r="A31" s="71" t="s">
        <v>348</v>
      </c>
      <c r="B31" s="78" t="str">
        <f>IF('Sch-1(A)'!D280=0,"", 'Sch-1(A)'!D280)</f>
        <v/>
      </c>
      <c r="C31" s="72" t="s">
        <v>350</v>
      </c>
      <c r="D31" s="76" t="str">
        <f>IF('Sch-1(A)'!O281=0,"",'Sch-1(A)'!O281)</f>
        <v/>
      </c>
      <c r="F31" s="387"/>
    </row>
    <row r="32" spans="1:7">
      <c r="A32" s="367"/>
      <c r="B32" s="384"/>
      <c r="C32" s="72"/>
      <c r="D32" s="421"/>
      <c r="F32" s="387"/>
    </row>
    <row r="33" spans="1:6" ht="30" customHeight="1">
      <c r="A33" s="367"/>
      <c r="B33" s="384"/>
      <c r="C33" s="72"/>
      <c r="D33" s="367"/>
      <c r="F33" s="408"/>
    </row>
    <row r="34" spans="1:6" ht="30" customHeight="1">
      <c r="A34" s="422"/>
      <c r="B34" s="422"/>
      <c r="C34" s="423"/>
      <c r="E34" s="427"/>
    </row>
  </sheetData>
  <sheetProtection algorithmName="SHA-512" hashValue="LzL5jta+1HZzSxCm0PbPQClsYYiDdjizEKZhWWQ05g+DkYksOBQxizju+SV6yZBYUXay3gAS0JtSlQn9w/wDPQ==" saltValue="MYBb04p/td5m5tQuhxougg==" spinCount="100000" sheet="1" objects="1" scenarios="1" formatCells="0" formatColumns="0" formatRows="0" selectLockedCells="1" sort="0"/>
  <customSheetViews>
    <customSheetView guid="{93F2FEDA-AB07-4652-9895-BE34975CD6CE}" scale="115" showPageBreaks="1" fitToPage="1" printArea="1" hiddenRows="1" view="pageBreakPreview">
      <selection activeCell="G32" sqref="G32"/>
      <pageMargins left="0.5" right="0.38" top="0.56999999999999995" bottom="0.48" header="0.38" footer="0.24"/>
      <printOptions horizontalCentered="1"/>
      <pageSetup paperSize="9" fitToHeight="0" orientation="portrait" r:id="rId1"/>
      <headerFooter alignWithMargins="0">
        <oddFooter>&amp;R&amp;"Book Antiqua,Bold"&amp;10Schedule-6/ Page &amp;P of &amp;N</oddFooter>
      </headerFooter>
    </customSheetView>
    <customSheetView guid="{D4DE57C7-E521-4428-80BD-545B19793C78}" scale="115" showPageBreaks="1" fitToPage="1" printArea="1" hiddenRows="1" view="pageBreakPreview">
      <selection activeCell="G32" sqref="G32"/>
      <pageMargins left="0.5" right="0.38" top="0.56999999999999995" bottom="0.48" header="0.38" footer="0.24"/>
      <printOptions horizontalCentered="1"/>
      <pageSetup paperSize="9" fitToHeight="0" orientation="portrait" r:id="rId2"/>
      <headerFooter alignWithMargins="0">
        <oddFooter>&amp;R&amp;"Book Antiqua,Bold"&amp;10Schedule-6/ Page &amp;P of &amp;N</oddFooter>
      </headerFooter>
    </customSheetView>
    <customSheetView guid="{427AF4ED-2BDF-478F-9F0A-595838FA0EC8}" showPageBreaks="1" fitToPage="1" printArea="1" hiddenRows="1" view="pageBreakPreview">
      <selection activeCell="G32" sqref="G32"/>
      <pageMargins left="0.5" right="0.38" top="0.56999999999999995" bottom="0.48" header="0.38" footer="0.24"/>
      <printOptions horizontalCentered="1"/>
      <pageSetup paperSize="9" fitToHeight="0" orientation="portrait" r:id="rId3"/>
      <headerFooter alignWithMargins="0">
        <oddFooter>&amp;R&amp;"Book Antiqua,Bold"&amp;10Schedule-6/ Page &amp;P of &amp;N</oddFooter>
      </headerFooter>
    </customSheetView>
    <customSheetView guid="{EF8F60CB-82F3-477F-A7D3-94F4C70843DC}" showPageBreaks="1" fitToPage="1" printArea="1" hiddenRows="1" view="pageBreakPreview" topLeftCell="A4">
      <selection activeCell="G32" sqref="G32"/>
      <pageMargins left="0.5" right="0.38" top="0.56999999999999995" bottom="0.48" header="0.38" footer="0.24"/>
      <printOptions horizontalCentered="1"/>
      <pageSetup paperSize="9" fitToHeight="0" orientation="portrait" r:id="rId4"/>
      <headerFooter alignWithMargins="0">
        <oddFooter>&amp;R&amp;"Book Antiqua,Bold"&amp;10Schedule-6/ Page &amp;P of &amp;N</oddFooter>
      </headerFooter>
    </customSheetView>
    <customSheetView guid="{9658319F-66FC-48F8-AB8A-302F6F77BA10}" showPageBreaks="1" fitToPage="1" printArea="1" hiddenRows="1" view="pageBreakPreview" topLeftCell="A7">
      <selection activeCell="B31" sqref="B31"/>
      <pageMargins left="0.5" right="0.38" top="0.56999999999999995" bottom="0.48" header="0.38" footer="0.24"/>
      <printOptions horizontalCentered="1"/>
      <pageSetup paperSize="9" fitToHeight="0" orientation="portrait" r:id="rId5"/>
      <headerFooter alignWithMargins="0">
        <oddFooter>&amp;R&amp;"Book Antiqua,Bold"&amp;10Schedule-6/ Page &amp;P of &amp;N</oddFooter>
      </headerFooter>
    </customSheetView>
    <customSheetView guid="{D4A148BB-8D25-43B9-8797-A9D3AE767B49}" showPageBreaks="1" fitToPage="1" printArea="1" hiddenRows="1" view="pageBreakPreview">
      <selection activeCell="D34" sqref="D34"/>
      <pageMargins left="0.5" right="0.38" top="0.56999999999999995" bottom="0.48" header="0.38" footer="0.24"/>
      <printOptions horizontalCentered="1"/>
      <pageSetup paperSize="9" fitToHeight="0" orientation="portrait" r:id="rId6"/>
      <headerFooter alignWithMargins="0">
        <oddFooter>&amp;R&amp;"Book Antiqua,Bold"&amp;10Schedule-6/ Page &amp;P of &amp;N</oddFooter>
      </headerFooter>
    </customSheetView>
    <customSheetView guid="{714760DF-5EB1-4543-9C04-C1A23AAE4384}" showPageBreaks="1" fitToPage="1" printArea="1" hiddenRows="1" view="pageBreakPreview" topLeftCell="A7">
      <selection activeCell="D34" sqref="D34"/>
      <pageMargins left="0.5" right="0.38" top="0.56999999999999995" bottom="0.48" header="0.38" footer="0.24"/>
      <printOptions horizontalCentered="1"/>
      <pageSetup paperSize="9" fitToHeight="0" orientation="portrait" r:id="rId7"/>
      <headerFooter alignWithMargins="0">
        <oddFooter>&amp;R&amp;"Book Antiqua,Bold"&amp;10Schedule-6/ Page &amp;P of &amp;N</oddFooter>
      </headerFooter>
    </customSheetView>
    <customSheetView guid="{BE0CEA4D-1A4E-4C32-BF92-B8DA3D3423E5}" showPageBreaks="1" fitToPage="1" printArea="1" hiddenRows="1" view="pageBreakPreview">
      <selection activeCell="D34" sqref="D34"/>
      <pageMargins left="0.5" right="0.38" top="0.56999999999999995" bottom="0.48" header="0.38" footer="0.24"/>
      <printOptions horizontalCentered="1"/>
      <pageSetup paperSize="9" fitToHeight="0" orientation="portrait" r:id="rId8"/>
      <headerFooter alignWithMargins="0">
        <oddFooter>&amp;R&amp;"Book Antiqua,Bold"&amp;10Schedule-6/ Page &amp;P of &amp;N</oddFooter>
      </headerFooter>
    </customSheetView>
    <customSheetView guid="{3DA0B320-DAF7-4F4A-921A-9FCFD188E8C7}" showPageBreaks="1" fitToPage="1" printArea="1" hiddenRows="1" view="pageBreakPreview" topLeftCell="A7">
      <selection activeCell="D34" sqref="D34"/>
      <pageMargins left="0.5" right="0.38" top="0.56999999999999995" bottom="0.48" header="0.38" footer="0.24"/>
      <printOptions horizontalCentered="1"/>
      <pageSetup paperSize="9" fitToHeight="0" orientation="portrait" r:id="rId9"/>
      <headerFooter alignWithMargins="0">
        <oddFooter>&amp;R&amp;"Book Antiqua,Bold"&amp;10Schedule-6/ Page &amp;P of &amp;N</oddFooter>
      </headerFooter>
    </customSheetView>
    <customSheetView guid="{8C0E2163-61BB-48DF-AFAF-5E75147ED450}" showPageBreaks="1" fitToPage="1" printArea="1" hiddenRows="1" view="pageBreakPreview" topLeftCell="A7">
      <selection activeCell="D34" sqref="D34"/>
      <pageMargins left="0.5" right="0.38" top="0.56999999999999995" bottom="0.48" header="0.38" footer="0.24"/>
      <printOptions horizontalCentered="1"/>
      <pageSetup paperSize="9" fitToHeight="0" orientation="portrait" r:id="rId10"/>
      <headerFooter alignWithMargins="0">
        <oddFooter>&amp;R&amp;"Book Antiqua,Bold"&amp;10Schedule-6/ Page &amp;P of &amp;N</oddFooter>
      </headerFooter>
    </customSheetView>
    <customSheetView guid="{FD7F7BE1-8CB1-460B-98AB-D33E15FD14E6}" showPageBreaks="1" fitToPage="1" printArea="1" hiddenRows="1" view="pageBreakPreview" topLeftCell="A7">
      <selection activeCell="D14" sqref="D14"/>
      <pageMargins left="0.5" right="0.38" top="0.56999999999999995" bottom="0.48" header="0.38" footer="0.24"/>
      <printOptions horizontalCentered="1"/>
      <pageSetup paperSize="9" fitToHeight="0" orientation="portrait" r:id="rId11"/>
      <headerFooter alignWithMargins="0">
        <oddFooter>&amp;R&amp;"Book Antiqua,Bold"&amp;10Schedule-6/ Page &amp;P of &amp;N</oddFooter>
      </headerFooter>
    </customSheetView>
    <customSheetView guid="{1F4837C2-36FF-4422-95DC-EAAD1B4FAC2F}" showPageBreaks="1" fitToPage="1" printArea="1" hiddenRows="1" view="pageBreakPreview" topLeftCell="A4">
      <selection activeCell="G13" sqref="G13"/>
      <pageMargins left="0.5" right="0.38" top="0.56999999999999995" bottom="0.48" header="0.38" footer="0.24"/>
      <printOptions horizontalCentered="1"/>
      <pageSetup paperSize="9" fitToHeight="0" orientation="portrait" r:id="rId12"/>
      <headerFooter alignWithMargins="0">
        <oddFooter>&amp;R&amp;"Book Antiqua,Bold"&amp;10Schedule-6/ Page &amp;P of &amp;N</oddFooter>
      </headerFooter>
    </customSheetView>
    <customSheetView guid="{27A45B7A-04F2-4516-B80B-5ED0825D4ED3}" fitToPage="1">
      <selection activeCell="D27" sqref="D27"/>
      <pageMargins left="0.5" right="0.38" top="0.56999999999999995" bottom="0.48" header="0.38" footer="0.24"/>
      <printOptions horizontalCentered="1"/>
      <pageSetup paperSize="9" fitToHeight="0" orientation="portrait" r:id="rId13"/>
      <headerFooter alignWithMargins="0">
        <oddFooter>&amp;R&amp;"Book Antiqua,Bold"&amp;10Schedule-6/ Page &amp;P of &amp;N</oddFooter>
      </headerFooter>
    </customSheetView>
    <customSheetView guid="{14D7F02E-BCCA-4517-ABC7-537FF4AEB67A}">
      <selection activeCell="A4" sqref="A4:D4"/>
      <pageMargins left="0.5" right="0.38" top="0.56999999999999995" bottom="0.48" header="0.38" footer="0.24"/>
      <printOptions horizontalCentered="1"/>
      <pageSetup paperSize="9" fitToHeight="0" orientation="portrait" r:id="rId14"/>
      <headerFooter alignWithMargins="0">
        <oddFooter>&amp;R&amp;"Book Antiqua,Bold"&amp;10Schedule-6/ Page &amp;P of &amp;N</oddFooter>
      </headerFooter>
    </customSheetView>
    <customSheetView guid="{01ACF2E1-8E61-4459-ABC1-B6C183DEED61}" showRuler="0">
      <pageMargins left="0.5" right="0.38" top="0.56999999999999995" bottom="0.48" header="0.38" footer="0.24"/>
      <printOptions horizontalCentered="1"/>
      <pageSetup paperSize="9" fitToHeight="0" orientation="portrait" r:id="rId15"/>
      <headerFooter alignWithMargins="0">
        <oddFooter>&amp;R&amp;"Book Antiqua,Bold"&amp;10Schedule-6/ Page &amp;P of &amp;N</oddFooter>
      </headerFooter>
    </customSheetView>
    <customSheetView guid="{4F65FF32-EC61-4022-A399-2986D7B6B8B3}" showRuler="0">
      <pageMargins left="0.5" right="0.38" top="0.56999999999999995" bottom="0.48" header="0.38" footer="0.24"/>
      <printOptions horizontalCentered="1"/>
      <pageSetup paperSize="9" fitToHeight="0" orientation="portrait" r:id="rId16"/>
      <headerFooter alignWithMargins="0">
        <oddFooter>&amp;R&amp;"Book Antiqua,Bold"&amp;10Schedule-6/ Page &amp;P of &amp;N</oddFooter>
      </headerFooter>
    </customSheetView>
    <customSheetView guid="{091A6405-72DB-46E0-B81A-EC53A5C58396}">
      <pageMargins left="0.5" right="0.38" top="0.56999999999999995" bottom="0.48" header="0.38" footer="0.24"/>
      <printOptions horizontalCentered="1"/>
      <pageSetup paperSize="9" fitToHeight="0" orientation="portrait" r:id="rId17"/>
      <headerFooter alignWithMargins="0">
        <oddFooter>&amp;R&amp;"Book Antiqua,Bold"&amp;10Schedule-6/ Page &amp;P of &amp;N</oddFooter>
      </headerFooter>
    </customSheetView>
    <customSheetView guid="{EEE4E2D7-4BFE-4C24-8B93-9FD441A50336}" fitToPage="1">
      <selection activeCell="D27" sqref="D27"/>
      <pageMargins left="0.5" right="0.38" top="0.56999999999999995" bottom="0.48" header="0.38" footer="0.24"/>
      <printOptions horizontalCentered="1"/>
      <pageSetup paperSize="9" fitToHeight="0" orientation="portrait" r:id="rId18"/>
      <headerFooter alignWithMargins="0">
        <oddFooter>&amp;R&amp;"Book Antiqua,Bold"&amp;10Schedule-6/ Page &amp;P of &amp;N</oddFooter>
      </headerFooter>
    </customSheetView>
    <customSheetView guid="{E2E57CA5-082B-4C11-AB34-2A298199576B}" showPageBreaks="1" fitToPage="1" printArea="1" view="pageBreakPreview" topLeftCell="A13">
      <selection activeCell="F19" sqref="F19"/>
      <pageMargins left="0.5" right="0.38" top="0.56999999999999995" bottom="0.48" header="0.38" footer="0.24"/>
      <printOptions horizontalCentered="1"/>
      <pageSetup paperSize="9" fitToHeight="0" orientation="portrait" r:id="rId19"/>
      <headerFooter alignWithMargins="0">
        <oddFooter>&amp;R&amp;"Book Antiqua,Bold"&amp;10Schedule-6/ Page &amp;P of &amp;N</oddFooter>
      </headerFooter>
    </customSheetView>
    <customSheetView guid="{E8B8E0BD-9CB3-4C7D-9BC6-088FDFCB0B45}" showPageBreaks="1" fitToPage="1" printArea="1" hiddenRows="1" view="pageBreakPreview">
      <selection activeCell="D34" sqref="D34"/>
      <pageMargins left="0.5" right="0.38" top="0.56999999999999995" bottom="0.48" header="0.38" footer="0.24"/>
      <printOptions horizontalCentered="1"/>
      <pageSetup paperSize="9" fitToHeight="0" orientation="portrait" r:id="rId20"/>
      <headerFooter alignWithMargins="0">
        <oddFooter>&amp;R&amp;"Book Antiqua,Bold"&amp;10Schedule-6/ Page &amp;P of &amp;N</oddFooter>
      </headerFooter>
    </customSheetView>
    <customSheetView guid="{CB39F8EE-FAD8-4C4E-B5E9-5EC27AC08528}" showPageBreaks="1" fitToPage="1" printArea="1" hiddenRows="1" view="pageBreakPreview">
      <selection activeCell="D34" sqref="D34"/>
      <pageMargins left="0.5" right="0.38" top="0.56999999999999995" bottom="0.48" header="0.38" footer="0.24"/>
      <printOptions horizontalCentered="1"/>
      <pageSetup paperSize="9" fitToHeight="0" orientation="portrait" r:id="rId21"/>
      <headerFooter alignWithMargins="0">
        <oddFooter>&amp;R&amp;"Book Antiqua,Bold"&amp;10Schedule-6/ Page &amp;P of &amp;N</oddFooter>
      </headerFooter>
    </customSheetView>
    <customSheetView guid="{97B2ED79-AE3F-4DF3-959D-96AE4A0B76A0}" showPageBreaks="1" fitToPage="1" printArea="1" hiddenRows="1" view="pageBreakPreview">
      <selection activeCell="B31" sqref="B31"/>
      <pageMargins left="0.5" right="0.38" top="0.56999999999999995" bottom="0.48" header="0.38" footer="0.24"/>
      <printOptions horizontalCentered="1"/>
      <pageSetup paperSize="9" fitToHeight="0" orientation="portrait" r:id="rId22"/>
      <headerFooter alignWithMargins="0">
        <oddFooter>&amp;R&amp;"Book Antiqua,Bold"&amp;10Schedule-6/ Page &amp;P of &amp;N</oddFooter>
      </headerFooter>
    </customSheetView>
    <customSheetView guid="{2D068FA3-47E3-4516-81A6-894AA90F7864}" showPageBreaks="1" fitToPage="1" printArea="1" hiddenRows="1" view="pageBreakPreview" topLeftCell="A4">
      <selection activeCell="G32" sqref="G32"/>
      <pageMargins left="0.5" right="0.38" top="0.56999999999999995" bottom="0.48" header="0.38" footer="0.24"/>
      <printOptions horizontalCentered="1"/>
      <pageSetup paperSize="9" fitToHeight="0" orientation="portrait" r:id="rId23"/>
      <headerFooter alignWithMargins="0">
        <oddFooter>&amp;R&amp;"Book Antiqua,Bold"&amp;10Schedule-6/ Page &amp;P of &amp;N</oddFooter>
      </headerFooter>
    </customSheetView>
    <customSheetView guid="{25F14B1D-FADD-4C44-AA48-5D402D65337D}" showPageBreaks="1" fitToPage="1" printArea="1" hiddenRows="1" view="pageBreakPreview">
      <selection activeCell="G32" sqref="G32"/>
      <pageMargins left="0.5" right="0.38" top="0.56999999999999995" bottom="0.48" header="0.38" footer="0.24"/>
      <printOptions horizontalCentered="1"/>
      <pageSetup paperSize="9" fitToHeight="0" orientation="portrait" r:id="rId24"/>
      <headerFooter alignWithMargins="0">
        <oddFooter>&amp;R&amp;"Book Antiqua,Bold"&amp;10Schedule-6/ Page &amp;P of &amp;N</oddFooter>
      </headerFooter>
    </customSheetView>
    <customSheetView guid="{FC366365-2136-48B2-A9F6-DEB708B66B93}" showPageBreaks="1" fitToPage="1" printArea="1" hiddenRows="1" view="pageBreakPreview">
      <selection activeCell="G32" sqref="G32"/>
      <pageMargins left="0.5" right="0.38" top="0.56999999999999995" bottom="0.48" header="0.38" footer="0.24"/>
      <printOptions horizontalCentered="1"/>
      <pageSetup paperSize="9" fitToHeight="0" orientation="portrait" r:id="rId25"/>
      <headerFooter alignWithMargins="0">
        <oddFooter>&amp;R&amp;"Book Antiqua,Bold"&amp;10Schedule-6/ Page &amp;P of &amp;N</oddFooter>
      </headerFooter>
    </customSheetView>
    <customSheetView guid="{FCAAE906-744B-4580-8002-466CC408DAC9}" scale="115" showPageBreaks="1" fitToPage="1" printArea="1" hiddenRows="1" view="pageBreakPreview">
      <selection activeCell="G32" sqref="G32"/>
      <pageMargins left="0.5" right="0.38" top="0.56999999999999995" bottom="0.48" header="0.38" footer="0.24"/>
      <printOptions horizontalCentered="1"/>
      <pageSetup paperSize="9" fitToHeight="0" orientation="portrait" r:id="rId26"/>
      <headerFooter alignWithMargins="0">
        <oddFooter>&amp;R&amp;"Book Antiqua,Bold"&amp;10Schedule-6/ Page &amp;P of &amp;N</oddFooter>
      </headerFooter>
    </customSheetView>
  </customSheetViews>
  <mergeCells count="22">
    <mergeCell ref="A3:D3"/>
    <mergeCell ref="A4:D4"/>
    <mergeCell ref="B13:C13"/>
    <mergeCell ref="B8:C8"/>
    <mergeCell ref="B16:C16"/>
    <mergeCell ref="B9:C9"/>
    <mergeCell ref="B10:C10"/>
    <mergeCell ref="A7:C7"/>
    <mergeCell ref="B18:C18"/>
    <mergeCell ref="B11:C11"/>
    <mergeCell ref="B17:C17"/>
    <mergeCell ref="B14:C14"/>
    <mergeCell ref="B15:C15"/>
    <mergeCell ref="A26:A27"/>
    <mergeCell ref="B19:C19"/>
    <mergeCell ref="B25:C25"/>
    <mergeCell ref="B26:C27"/>
    <mergeCell ref="B23:C23"/>
    <mergeCell ref="B20:C20"/>
    <mergeCell ref="B24:C24"/>
    <mergeCell ref="B21:C21"/>
    <mergeCell ref="B22:C22"/>
  </mergeCells>
  <phoneticPr fontId="3" type="noConversion"/>
  <printOptions horizontalCentered="1"/>
  <pageMargins left="0.5" right="0.38" top="0.56999999999999995" bottom="0.48" header="0.38" footer="0.24"/>
  <pageSetup paperSize="9" fitToHeight="0" orientation="portrait" r:id="rId27"/>
  <headerFooter alignWithMargins="0">
    <oddFooter>&amp;R&amp;"Book Antiqua,Bold"&amp;10Schedule-6/ Page &amp;P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pageSetUpPr fitToPage="1"/>
  </sheetPr>
  <dimension ref="A1:AO73"/>
  <sheetViews>
    <sheetView showGridLines="0" showZeros="0" view="pageBreakPreview" topLeftCell="A52" zoomScale="115" zoomScaleNormal="100" zoomScaleSheetLayoutView="115" workbookViewId="0">
      <selection activeCell="C5" sqref="C5:F5"/>
    </sheetView>
  </sheetViews>
  <sheetFormatPr defaultColWidth="8" defaultRowHeight="16.5"/>
  <cols>
    <col min="1" max="1" width="9.375" style="261" customWidth="1"/>
    <col min="2" max="2" width="12.5" style="263" customWidth="1"/>
    <col min="3" max="3" width="12.875" style="261" customWidth="1"/>
    <col min="4" max="4" width="18.125" style="261" customWidth="1"/>
    <col min="5" max="5" width="11.125" style="261" customWidth="1"/>
    <col min="6" max="6" width="29.875" style="261" customWidth="1"/>
    <col min="7" max="8" width="8" style="261" customWidth="1"/>
    <col min="9" max="24" width="8" style="260" customWidth="1"/>
    <col min="25" max="27" width="8" style="260" hidden="1" customWidth="1"/>
    <col min="28" max="28" width="17.5" style="260" hidden="1" customWidth="1"/>
    <col min="29" max="29" width="12.125" style="260" hidden="1" customWidth="1"/>
    <col min="30" max="30" width="8" style="258" hidden="1" customWidth="1"/>
    <col min="31" max="31" width="8" style="259" hidden="1" customWidth="1"/>
    <col min="32" max="32" width="12" style="259" hidden="1" customWidth="1"/>
    <col min="33" max="35" width="8" style="258" hidden="1" customWidth="1"/>
    <col min="36" max="36" width="9.125" style="258" hidden="1" customWidth="1"/>
    <col min="37" max="40" width="8" style="258" hidden="1" customWidth="1"/>
    <col min="41" max="41" width="8" style="258" customWidth="1"/>
    <col min="42" max="16384" width="8" style="260"/>
  </cols>
  <sheetData>
    <row r="1" spans="1:36" ht="17.25">
      <c r="A1" s="253" t="str">
        <f>Basic!B5</f>
        <v>Specification No.: NESH/CSM/PRANIT/G1/1500-1316/Pkg-H/NIT</v>
      </c>
      <c r="B1" s="253"/>
      <c r="C1" s="254"/>
      <c r="D1" s="254"/>
      <c r="E1" s="254"/>
      <c r="F1" s="255" t="s">
        <v>290</v>
      </c>
      <c r="G1" s="256"/>
      <c r="H1" s="256"/>
      <c r="I1" s="257"/>
      <c r="J1" s="257"/>
      <c r="K1" s="257"/>
      <c r="L1" s="257"/>
      <c r="M1" s="257"/>
      <c r="N1" s="257"/>
      <c r="O1" s="257"/>
      <c r="P1" s="257"/>
      <c r="Q1" s="257"/>
      <c r="R1" s="257"/>
      <c r="S1" s="257"/>
      <c r="T1" s="257"/>
      <c r="U1" s="257"/>
      <c r="V1" s="257"/>
      <c r="W1" s="257"/>
      <c r="X1" s="257"/>
      <c r="Y1" s="257"/>
      <c r="Z1" s="257" t="str">
        <f>'Names of Bidder'!D6</f>
        <v>Sole Bidder</v>
      </c>
      <c r="AA1" s="257"/>
      <c r="AB1" s="257"/>
      <c r="AC1" s="257"/>
      <c r="AE1" s="259">
        <v>1</v>
      </c>
      <c r="AF1" s="259" t="s">
        <v>79</v>
      </c>
      <c r="AI1" s="259">
        <v>1</v>
      </c>
      <c r="AJ1" s="258" t="s">
        <v>83</v>
      </c>
    </row>
    <row r="2" spans="1:36">
      <c r="B2" s="261"/>
      <c r="Z2" s="260">
        <f>'Names of Bidder'!AA6</f>
        <v>0</v>
      </c>
      <c r="AE2" s="259">
        <v>2</v>
      </c>
      <c r="AF2" s="259" t="s">
        <v>80</v>
      </c>
      <c r="AI2" s="259">
        <v>2</v>
      </c>
      <c r="AJ2" s="258" t="s">
        <v>84</v>
      </c>
    </row>
    <row r="3" spans="1:36">
      <c r="A3" s="1122" t="s">
        <v>233</v>
      </c>
      <c r="B3" s="1122"/>
      <c r="C3" s="1122"/>
      <c r="D3" s="1122"/>
      <c r="E3" s="1122"/>
      <c r="F3" s="1122"/>
      <c r="G3" s="256"/>
      <c r="H3" s="256"/>
      <c r="I3" s="257"/>
      <c r="J3" s="257"/>
      <c r="K3" s="257"/>
      <c r="L3" s="257"/>
      <c r="M3" s="257"/>
      <c r="N3" s="257"/>
      <c r="O3" s="257"/>
      <c r="P3" s="257"/>
      <c r="Q3" s="257"/>
      <c r="R3" s="257"/>
      <c r="S3" s="257"/>
      <c r="T3" s="257"/>
      <c r="U3" s="257"/>
      <c r="V3" s="257"/>
      <c r="W3" s="257"/>
      <c r="X3" s="257"/>
      <c r="Y3" s="257"/>
      <c r="Z3" s="257"/>
      <c r="AA3" s="257"/>
      <c r="AB3" s="257"/>
      <c r="AC3" s="257"/>
      <c r="AE3" s="259">
        <v>3</v>
      </c>
      <c r="AF3" s="259" t="s">
        <v>81</v>
      </c>
      <c r="AI3" s="259">
        <v>3</v>
      </c>
      <c r="AJ3" s="258" t="s">
        <v>85</v>
      </c>
    </row>
    <row r="4" spans="1:36">
      <c r="A4" s="262"/>
      <c r="B4" s="262"/>
      <c r="C4" s="262"/>
      <c r="D4" s="262"/>
      <c r="E4" s="262"/>
      <c r="F4" s="262"/>
      <c r="G4" s="256"/>
      <c r="H4" s="256"/>
      <c r="I4" s="257"/>
      <c r="J4" s="257"/>
      <c r="K4" s="257"/>
      <c r="L4" s="257"/>
      <c r="M4" s="257"/>
      <c r="N4" s="257"/>
      <c r="O4" s="257"/>
      <c r="P4" s="257"/>
      <c r="Q4" s="257"/>
      <c r="R4" s="257"/>
      <c r="S4" s="257"/>
      <c r="T4" s="257"/>
      <c r="U4" s="257"/>
      <c r="V4" s="257"/>
      <c r="W4" s="257"/>
      <c r="X4" s="257"/>
      <c r="Y4" s="257"/>
      <c r="Z4" s="257"/>
      <c r="AA4" s="257"/>
      <c r="AB4" s="257"/>
      <c r="AC4" s="257"/>
      <c r="AE4" s="259">
        <v>4</v>
      </c>
      <c r="AF4" s="259" t="s">
        <v>82</v>
      </c>
      <c r="AI4" s="259">
        <v>4</v>
      </c>
      <c r="AJ4" s="258" t="s">
        <v>86</v>
      </c>
    </row>
    <row r="5" spans="1:36">
      <c r="A5" s="263" t="s">
        <v>72</v>
      </c>
      <c r="C5" s="1123"/>
      <c r="D5" s="1123"/>
      <c r="E5" s="1123"/>
      <c r="F5" s="1123"/>
      <c r="AE5" s="259">
        <v>5</v>
      </c>
      <c r="AF5" s="259" t="s">
        <v>82</v>
      </c>
      <c r="AI5" s="259">
        <v>5</v>
      </c>
      <c r="AJ5" s="258" t="s">
        <v>87</v>
      </c>
    </row>
    <row r="6" spans="1:36">
      <c r="A6" s="263" t="s">
        <v>63</v>
      </c>
      <c r="B6" s="1124" t="str">
        <f>'Sch-1(A)'!D279</f>
        <v>--</v>
      </c>
      <c r="C6" s="1124"/>
      <c r="AE6" s="259">
        <v>6</v>
      </c>
      <c r="AF6" s="259" t="s">
        <v>82</v>
      </c>
      <c r="AG6" s="265" t="e">
        <f>DAY(B6)</f>
        <v>#VALUE!</v>
      </c>
      <c r="AI6" s="259">
        <v>6</v>
      </c>
      <c r="AJ6" s="258" t="s">
        <v>88</v>
      </c>
    </row>
    <row r="7" spans="1:36">
      <c r="A7" s="263"/>
      <c r="B7" s="264"/>
      <c r="C7" s="264"/>
      <c r="AE7" s="259">
        <v>7</v>
      </c>
      <c r="AF7" s="259" t="s">
        <v>82</v>
      </c>
      <c r="AG7" s="265" t="e">
        <f>MONTH(B6)</f>
        <v>#VALUE!</v>
      </c>
      <c r="AI7" s="259">
        <v>7</v>
      </c>
      <c r="AJ7" s="258" t="s">
        <v>89</v>
      </c>
    </row>
    <row r="8" spans="1:36">
      <c r="A8" s="266" t="s">
        <v>341</v>
      </c>
      <c r="B8" s="267"/>
      <c r="C8" s="256"/>
      <c r="D8" s="256"/>
      <c r="E8" s="256"/>
      <c r="F8" s="268"/>
      <c r="G8" s="256"/>
      <c r="H8" s="256"/>
      <c r="I8" s="257"/>
      <c r="J8" s="257"/>
      <c r="K8" s="257"/>
      <c r="L8" s="257"/>
      <c r="M8" s="257"/>
      <c r="N8" s="257"/>
      <c r="O8" s="257"/>
      <c r="P8" s="257"/>
      <c r="Q8" s="257"/>
      <c r="R8" s="257"/>
      <c r="S8" s="257"/>
      <c r="T8" s="257"/>
      <c r="U8" s="257"/>
      <c r="V8" s="257"/>
      <c r="W8" s="257"/>
      <c r="X8" s="257"/>
      <c r="Y8" s="257"/>
      <c r="Z8" s="257"/>
      <c r="AA8" s="257"/>
      <c r="AB8" s="257"/>
      <c r="AC8" s="257"/>
      <c r="AE8" s="259">
        <v>8</v>
      </c>
      <c r="AF8" s="259" t="s">
        <v>82</v>
      </c>
      <c r="AG8" s="265" t="e">
        <f>LOOKUP(AG7,AI1:AI12,AJ1:AJ12)</f>
        <v>#VALUE!</v>
      </c>
      <c r="AI8" s="259">
        <v>8</v>
      </c>
      <c r="AJ8" s="258" t="s">
        <v>90</v>
      </c>
    </row>
    <row r="9" spans="1:36">
      <c r="A9" s="269" t="str">
        <f>'Sch-1(A)'!O7</f>
        <v>Contracts and Material</v>
      </c>
      <c r="B9" s="269"/>
      <c r="F9" s="270"/>
      <c r="AE9" s="259">
        <v>9</v>
      </c>
      <c r="AF9" s="259" t="s">
        <v>82</v>
      </c>
      <c r="AG9" s="265" t="e">
        <f>YEAR(B6)</f>
        <v>#VALUE!</v>
      </c>
      <c r="AI9" s="259">
        <v>9</v>
      </c>
      <c r="AJ9" s="258" t="s">
        <v>91</v>
      </c>
    </row>
    <row r="10" spans="1:36">
      <c r="A10" s="269" t="str">
        <f>'Sch-1(A)'!O8</f>
        <v>Power Grid Corporation of India Ltd.,</v>
      </c>
      <c r="B10" s="269"/>
      <c r="F10" s="270"/>
      <c r="AE10" s="259">
        <v>10</v>
      </c>
      <c r="AF10" s="259" t="s">
        <v>82</v>
      </c>
      <c r="AI10" s="259">
        <v>10</v>
      </c>
      <c r="AJ10" s="258" t="s">
        <v>92</v>
      </c>
    </row>
    <row r="11" spans="1:36">
      <c r="A11" s="269" t="str">
        <f>'Sch-1(A)'!O9</f>
        <v>North Eastern Region Transmission System</v>
      </c>
      <c r="B11" s="269"/>
      <c r="F11" s="270"/>
      <c r="AE11" s="259">
        <v>11</v>
      </c>
      <c r="AF11" s="259" t="s">
        <v>82</v>
      </c>
      <c r="AI11" s="259">
        <v>11</v>
      </c>
      <c r="AJ11" s="258" t="s">
        <v>93</v>
      </c>
    </row>
    <row r="12" spans="1:36">
      <c r="A12" s="269" t="str">
        <f>'Sch-1(A)'!O10</f>
        <v>Dongtieh, Lower Nongrah,</v>
      </c>
      <c r="B12" s="269"/>
      <c r="F12" s="270"/>
      <c r="AE12" s="259">
        <v>12</v>
      </c>
      <c r="AF12" s="259" t="s">
        <v>82</v>
      </c>
      <c r="AI12" s="259">
        <v>12</v>
      </c>
      <c r="AJ12" s="258" t="s">
        <v>94</v>
      </c>
    </row>
    <row r="13" spans="1:36">
      <c r="A13" s="269" t="str">
        <f>'Sch-1(A)'!O11</f>
        <v xml:space="preserve">Lapalang, Shillong – 793 006 (Meghalaya)     </v>
      </c>
      <c r="B13" s="269"/>
      <c r="F13" s="270"/>
      <c r="AE13" s="259">
        <v>13</v>
      </c>
      <c r="AF13" s="259" t="s">
        <v>82</v>
      </c>
    </row>
    <row r="14" spans="1:36" ht="22.5" customHeight="1">
      <c r="A14" s="263"/>
      <c r="F14" s="270"/>
      <c r="AE14" s="259">
        <v>14</v>
      </c>
      <c r="AF14" s="259" t="s">
        <v>82</v>
      </c>
    </row>
    <row r="15" spans="1:36" ht="54.75" customHeight="1">
      <c r="A15" s="271" t="s">
        <v>73</v>
      </c>
      <c r="B15" s="272"/>
      <c r="C15" s="1125" t="str">
        <f>Cover!B2</f>
        <v>PACKAGE-G :: Demolition &amp; Re-construction of Residential buildings at Misa substations in NER under O&amp;M Add Cap 2019-24.</v>
      </c>
      <c r="D15" s="1125"/>
      <c r="E15" s="1125"/>
      <c r="F15" s="1125"/>
      <c r="AE15" s="259">
        <v>15</v>
      </c>
      <c r="AF15" s="259" t="s">
        <v>82</v>
      </c>
    </row>
    <row r="16" spans="1:36" ht="27.75" customHeight="1">
      <c r="A16" s="261" t="s">
        <v>64</v>
      </c>
      <c r="B16" s="261"/>
      <c r="C16" s="270"/>
      <c r="D16" s="270"/>
      <c r="E16" s="270"/>
      <c r="F16" s="270"/>
      <c r="AE16" s="259">
        <v>16</v>
      </c>
      <c r="AF16" s="259" t="s">
        <v>82</v>
      </c>
    </row>
    <row r="17" spans="1:41" ht="125.25" customHeight="1">
      <c r="A17" s="272">
        <v>1</v>
      </c>
      <c r="B17" s="1120" t="str">
        <f>Z17 &amp;AB17 &amp; AC17 &amp; AA17</f>
        <v>In continuation of First Envelope of our Bid, we hereby submit the Second Envelope of the Bid, both of which shall be read together and in conjunction with each other, and shall be construed as an integral part of our Bid. Accordingly, we the undersigned, offer to execute Pile foundation, Civil and other allied works associated with the above-named package in full conformity with the said Bidding Documents for the sum of Rs. 80615382 (Rs. Eight Crore Six Lac Fifteen Thousand Three Hundred Eighty Two Only) or such other sums as may be determined in accordance with the terms and conditions of the Bidding Documents.</v>
      </c>
      <c r="C17" s="1120"/>
      <c r="D17" s="1120"/>
      <c r="E17" s="1120"/>
      <c r="F17" s="1120"/>
      <c r="Z17" s="505" t="s">
        <v>404</v>
      </c>
      <c r="AA17" s="505" t="s">
        <v>438</v>
      </c>
      <c r="AB17" s="273">
        <f>'Sch-3 After Discount'!D14</f>
        <v>80615382</v>
      </c>
      <c r="AC17" s="274" t="str">
        <f>" (" &amp; 'N to W'!A4 &amp; ")"</f>
        <v xml:space="preserve"> (Rs. Eight Crore Six Lac Fifteen Thousand Three Hundred Eighty Two Only)</v>
      </c>
      <c r="AE17" s="259">
        <v>17</v>
      </c>
      <c r="AF17" s="259" t="s">
        <v>82</v>
      </c>
    </row>
    <row r="18" spans="1:41" ht="39" customHeight="1">
      <c r="B18" s="1127" t="s">
        <v>65</v>
      </c>
      <c r="C18" s="1127"/>
      <c r="D18" s="1127"/>
      <c r="E18" s="1127"/>
      <c r="F18" s="1127"/>
      <c r="AE18" s="259">
        <v>18</v>
      </c>
      <c r="AF18" s="259" t="s">
        <v>82</v>
      </c>
    </row>
    <row r="19" spans="1:41" s="261" customFormat="1" ht="27.75" customHeight="1">
      <c r="A19" s="275">
        <v>2</v>
      </c>
      <c r="B19" s="1126" t="s">
        <v>66</v>
      </c>
      <c r="C19" s="1126"/>
      <c r="D19" s="1126"/>
      <c r="E19" s="1126"/>
      <c r="F19" s="1126"/>
      <c r="G19" s="256"/>
      <c r="H19" s="256"/>
      <c r="I19" s="256"/>
      <c r="J19" s="256"/>
      <c r="K19" s="256"/>
      <c r="L19" s="256"/>
      <c r="M19" s="256"/>
      <c r="N19" s="256"/>
      <c r="O19" s="256"/>
      <c r="P19" s="256"/>
      <c r="Q19" s="256"/>
      <c r="R19" s="256"/>
      <c r="S19" s="256"/>
      <c r="T19" s="256"/>
      <c r="U19" s="256"/>
      <c r="V19" s="256"/>
      <c r="W19" s="256"/>
      <c r="X19" s="256"/>
      <c r="Y19" s="256"/>
      <c r="Z19" s="256"/>
      <c r="AA19" s="256"/>
      <c r="AB19" s="256"/>
      <c r="AC19" s="256"/>
      <c r="AD19" s="276"/>
      <c r="AE19" s="259">
        <v>19</v>
      </c>
      <c r="AF19" s="259" t="s">
        <v>82</v>
      </c>
      <c r="AG19" s="276"/>
      <c r="AH19" s="276"/>
      <c r="AI19" s="276"/>
      <c r="AJ19" s="276"/>
      <c r="AK19" s="276"/>
      <c r="AL19" s="276"/>
      <c r="AM19" s="276"/>
      <c r="AN19" s="276"/>
      <c r="AO19" s="276"/>
    </row>
    <row r="20" spans="1:41" ht="39.75" customHeight="1">
      <c r="A20" s="272">
        <v>2.1</v>
      </c>
      <c r="B20" s="1120" t="s">
        <v>67</v>
      </c>
      <c r="C20" s="1120"/>
      <c r="D20" s="1120"/>
      <c r="E20" s="1120"/>
      <c r="F20" s="1120"/>
      <c r="AE20" s="259">
        <v>20</v>
      </c>
      <c r="AF20" s="259" t="s">
        <v>82</v>
      </c>
    </row>
    <row r="21" spans="1:41" ht="36.75" customHeight="1">
      <c r="B21" s="1135" t="s">
        <v>882</v>
      </c>
      <c r="C21" s="1136"/>
      <c r="D21" s="1121" t="s">
        <v>884</v>
      </c>
      <c r="E21" s="1120"/>
      <c r="F21" s="1120"/>
      <c r="AE21" s="259">
        <v>21</v>
      </c>
      <c r="AF21" s="259" t="s">
        <v>79</v>
      </c>
    </row>
    <row r="22" spans="1:41" ht="36.75" customHeight="1">
      <c r="B22" s="1135" t="s">
        <v>881</v>
      </c>
      <c r="C22" s="1135"/>
      <c r="D22" s="1121" t="s">
        <v>883</v>
      </c>
      <c r="E22" s="1120"/>
      <c r="F22" s="1120"/>
    </row>
    <row r="23" spans="1:41" ht="27.95" customHeight="1">
      <c r="B23" s="1135" t="s">
        <v>439</v>
      </c>
      <c r="C23" s="1136"/>
      <c r="D23" s="504" t="s">
        <v>407</v>
      </c>
      <c r="E23" s="271"/>
      <c r="F23" s="271"/>
      <c r="AE23" s="259">
        <v>26</v>
      </c>
      <c r="AF23" s="259" t="s">
        <v>82</v>
      </c>
    </row>
    <row r="24" spans="1:41" ht="5.25" customHeight="1">
      <c r="B24" s="1136"/>
      <c r="C24" s="1136"/>
      <c r="D24" s="271"/>
      <c r="E24" s="271"/>
      <c r="F24" s="271"/>
    </row>
    <row r="25" spans="1:41" ht="92.25" customHeight="1">
      <c r="A25" s="277">
        <v>2.2000000000000002</v>
      </c>
      <c r="B25" s="1120" t="s">
        <v>74</v>
      </c>
      <c r="C25" s="1120"/>
      <c r="D25" s="1120"/>
      <c r="E25" s="1120"/>
      <c r="F25" s="1120"/>
      <c r="AE25" s="259">
        <v>28</v>
      </c>
      <c r="AF25" s="259" t="s">
        <v>82</v>
      </c>
    </row>
    <row r="26" spans="1:41" ht="62.25" customHeight="1">
      <c r="A26" s="277">
        <v>2.2999999999999998</v>
      </c>
      <c r="B26" s="1129" t="s">
        <v>442</v>
      </c>
      <c r="C26" s="1129"/>
      <c r="D26" s="1129"/>
      <c r="E26" s="1129"/>
      <c r="F26" s="1129"/>
      <c r="AE26" s="259">
        <v>29</v>
      </c>
      <c r="AF26" s="259" t="s">
        <v>82</v>
      </c>
    </row>
    <row r="27" spans="1:41" ht="129.75" customHeight="1">
      <c r="A27" s="277">
        <v>2.4</v>
      </c>
      <c r="B27" s="1121" t="s">
        <v>75</v>
      </c>
      <c r="C27" s="1120"/>
      <c r="D27" s="1120"/>
      <c r="E27" s="1120"/>
      <c r="F27" s="1120"/>
      <c r="AE27" s="259">
        <v>30</v>
      </c>
      <c r="AF27" s="259" t="s">
        <v>82</v>
      </c>
    </row>
    <row r="28" spans="1:41" ht="72.75" customHeight="1">
      <c r="A28" s="277">
        <v>2.5</v>
      </c>
      <c r="B28" s="1121" t="s">
        <v>76</v>
      </c>
      <c r="C28" s="1120"/>
      <c r="D28" s="1120"/>
      <c r="E28" s="1120"/>
      <c r="F28" s="1120"/>
      <c r="AE28" s="259">
        <v>31</v>
      </c>
      <c r="AF28" s="259" t="s">
        <v>79</v>
      </c>
    </row>
    <row r="29" spans="1:41" ht="76.150000000000006" customHeight="1">
      <c r="A29" s="272">
        <v>3</v>
      </c>
      <c r="B29" s="1121" t="s">
        <v>405</v>
      </c>
      <c r="C29" s="1120"/>
      <c r="D29" s="1120"/>
      <c r="E29" s="1120"/>
      <c r="F29" s="1120"/>
    </row>
    <row r="30" spans="1:41" ht="66" customHeight="1">
      <c r="A30" s="277">
        <v>3.1</v>
      </c>
      <c r="B30" s="1129" t="s">
        <v>440</v>
      </c>
      <c r="C30" s="1129"/>
      <c r="D30" s="1129"/>
      <c r="E30" s="1129"/>
      <c r="F30" s="1129"/>
    </row>
    <row r="31" spans="1:41" ht="63.75" customHeight="1">
      <c r="A31" s="277">
        <v>3.2</v>
      </c>
      <c r="B31" s="1140" t="s">
        <v>441</v>
      </c>
      <c r="C31" s="1140"/>
      <c r="D31" s="1140"/>
      <c r="E31" s="1140"/>
      <c r="F31" s="1140"/>
    </row>
    <row r="32" spans="1:41" ht="78" customHeight="1">
      <c r="A32" s="272">
        <v>4</v>
      </c>
      <c r="B32" s="1120" t="s">
        <v>77</v>
      </c>
      <c r="C32" s="1120"/>
      <c r="D32" s="1120"/>
      <c r="E32" s="1120"/>
      <c r="F32" s="1120"/>
    </row>
    <row r="33" spans="1:41" ht="83.45" customHeight="1">
      <c r="A33" s="272">
        <v>5</v>
      </c>
      <c r="B33" s="1121" t="s">
        <v>78</v>
      </c>
      <c r="C33" s="1120"/>
      <c r="D33" s="1120"/>
      <c r="E33" s="1120"/>
      <c r="F33" s="1120"/>
    </row>
    <row r="34" spans="1:41" ht="30" customHeight="1">
      <c r="B34" s="278" t="str">
        <f>IF(ISERROR("Dated this " &amp; AG6 &amp; LOOKUP(AG6,AE1:AE28,AF1:AF28) &amp; " day of " &amp; AG8 &amp; " " &amp;AG9), "", "Dated this " &amp; AG6 &amp; LOOKUP(AG6,AE1:AE28,AF1:AF28) &amp; " day of " &amp; AG8 &amp; " " &amp;AG9)</f>
        <v/>
      </c>
      <c r="C34" s="278"/>
      <c r="D34" s="278"/>
      <c r="E34" s="279"/>
      <c r="F34" s="279"/>
    </row>
    <row r="35" spans="1:41" ht="30" customHeight="1">
      <c r="B35" s="278" t="s">
        <v>68</v>
      </c>
      <c r="C35" s="280"/>
      <c r="D35" s="281"/>
      <c r="E35" s="281"/>
      <c r="F35" s="281"/>
    </row>
    <row r="36" spans="1:41" ht="30" customHeight="1">
      <c r="B36" s="282"/>
      <c r="C36" s="281"/>
      <c r="D36" s="281"/>
      <c r="E36" s="278"/>
      <c r="F36" s="283" t="s">
        <v>69</v>
      </c>
    </row>
    <row r="37" spans="1:41" ht="30" customHeight="1">
      <c r="B37" s="282"/>
      <c r="C37" s="281"/>
      <c r="D37" s="278"/>
      <c r="E37" s="278"/>
      <c r="F37" s="283" t="str">
        <f>"For and on behalf of " &amp; 'Sch-1(A)'!F8</f>
        <v xml:space="preserve">For and on behalf of </v>
      </c>
    </row>
    <row r="38" spans="1:41" ht="30" customHeight="1">
      <c r="A38" s="260"/>
      <c r="B38" s="260"/>
      <c r="C38" s="284"/>
      <c r="D38" s="257"/>
      <c r="E38" s="285"/>
      <c r="F38" s="286"/>
      <c r="G38" s="256"/>
      <c r="H38" s="256"/>
      <c r="I38" s="257"/>
      <c r="J38" s="257"/>
      <c r="K38" s="257"/>
      <c r="L38" s="257"/>
      <c r="M38" s="257"/>
      <c r="N38" s="257"/>
      <c r="O38" s="257"/>
      <c r="P38" s="257"/>
      <c r="Q38" s="257"/>
      <c r="R38" s="257"/>
      <c r="S38" s="257"/>
      <c r="T38" s="257"/>
      <c r="U38" s="257"/>
      <c r="V38" s="257"/>
      <c r="W38" s="257"/>
      <c r="X38" s="257"/>
      <c r="Y38" s="257"/>
      <c r="Z38" s="257"/>
      <c r="AA38" s="257"/>
      <c r="AB38" s="257"/>
      <c r="AC38" s="257"/>
    </row>
    <row r="39" spans="1:41" ht="30" customHeight="1">
      <c r="A39" s="287" t="s">
        <v>235</v>
      </c>
      <c r="B39" s="1139" t="str">
        <f>'Sch-1(A)'!D279</f>
        <v>--</v>
      </c>
      <c r="C39" s="1139"/>
      <c r="D39" s="257"/>
      <c r="E39" s="285" t="s">
        <v>70</v>
      </c>
      <c r="F39" s="288" t="str">
        <f>'Sch-1(A)'!O280</f>
        <v/>
      </c>
      <c r="G39" s="256"/>
      <c r="H39" s="256"/>
      <c r="I39" s="257"/>
      <c r="J39" s="257"/>
      <c r="K39" s="257"/>
      <c r="L39" s="257"/>
      <c r="M39" s="257"/>
      <c r="N39" s="257"/>
      <c r="O39" s="257"/>
      <c r="P39" s="257"/>
      <c r="Q39" s="257"/>
      <c r="R39" s="257"/>
      <c r="S39" s="257"/>
      <c r="T39" s="257"/>
      <c r="U39" s="257"/>
      <c r="V39" s="257"/>
      <c r="W39" s="257"/>
      <c r="X39" s="257"/>
      <c r="Y39" s="257"/>
      <c r="Z39" s="257"/>
      <c r="AA39" s="257"/>
      <c r="AB39" s="257"/>
      <c r="AC39" s="257"/>
    </row>
    <row r="40" spans="1:41" ht="30" customHeight="1">
      <c r="A40" s="287" t="s">
        <v>236</v>
      </c>
      <c r="B40" s="288" t="str">
        <f>'Sch-1(A)'!D280</f>
        <v/>
      </c>
      <c r="C40" s="289"/>
      <c r="D40" s="257"/>
      <c r="E40" s="285" t="s">
        <v>71</v>
      </c>
      <c r="F40" s="288" t="str">
        <f>'Sch-1(A)'!O281</f>
        <v/>
      </c>
      <c r="G40" s="256"/>
      <c r="H40" s="256"/>
      <c r="I40" s="257"/>
      <c r="J40" s="257"/>
      <c r="K40" s="257"/>
      <c r="L40" s="257"/>
      <c r="M40" s="257"/>
      <c r="N40" s="257"/>
      <c r="O40" s="257"/>
      <c r="P40" s="257"/>
      <c r="Q40" s="257"/>
      <c r="R40" s="257"/>
      <c r="S40" s="257"/>
      <c r="T40" s="257"/>
      <c r="U40" s="257"/>
      <c r="V40" s="257"/>
      <c r="W40" s="257"/>
      <c r="X40" s="257"/>
      <c r="Y40" s="257"/>
      <c r="Z40" s="257"/>
      <c r="AA40" s="257"/>
      <c r="AB40" s="257"/>
      <c r="AC40" s="257"/>
    </row>
    <row r="41" spans="1:41" ht="30" customHeight="1">
      <c r="B41" s="261"/>
      <c r="D41" s="260"/>
      <c r="E41" s="285"/>
      <c r="F41" s="256"/>
      <c r="G41" s="256"/>
      <c r="H41" s="256"/>
      <c r="I41" s="257"/>
      <c r="J41" s="257"/>
      <c r="K41" s="257"/>
      <c r="L41" s="257"/>
      <c r="M41" s="257"/>
      <c r="N41" s="257"/>
      <c r="O41" s="257"/>
      <c r="P41" s="257"/>
      <c r="Q41" s="257"/>
      <c r="R41" s="257"/>
      <c r="S41" s="257"/>
      <c r="T41" s="257"/>
      <c r="U41" s="257"/>
      <c r="V41" s="257"/>
      <c r="W41" s="257"/>
      <c r="X41" s="257"/>
      <c r="Y41" s="257"/>
      <c r="Z41" s="257"/>
      <c r="AA41" s="257"/>
      <c r="AB41" s="257"/>
      <c r="AC41" s="257"/>
    </row>
    <row r="42" spans="1:41" ht="43.5" customHeight="1">
      <c r="A42" s="1137" t="str">
        <f>IF('Names of Bidder'!D6="Sole Bidder", "", "In case of bid from a Joint Venture, name &amp; designation of representative of JV partner is to be provided and Bid Form is also to be signed by him.")</f>
        <v/>
      </c>
      <c r="B42" s="1137"/>
      <c r="C42" s="1137"/>
      <c r="D42" s="1137"/>
      <c r="E42" s="1137"/>
      <c r="F42" s="1137"/>
    </row>
    <row r="43" spans="1:41" ht="30" customHeight="1">
      <c r="A43" s="290"/>
      <c r="B43" s="290"/>
      <c r="C43" s="278" t="str">
        <f>IF(Z2="2 or More", "Other Partner-2", "")</f>
        <v/>
      </c>
      <c r="D43" s="290"/>
      <c r="E43" s="291"/>
      <c r="F43" s="291" t="str">
        <f>IF(Z2=1,"Other Partner",IF(Z2="2 or More","Other Partner-1",""))</f>
        <v/>
      </c>
    </row>
    <row r="44" spans="1:41" ht="30" customHeight="1">
      <c r="A44" s="278"/>
      <c r="B44" s="283"/>
      <c r="C44" s="77"/>
      <c r="D44" s="1"/>
      <c r="E44" s="292"/>
      <c r="F44" s="1"/>
      <c r="G44" s="256"/>
      <c r="H44" s="256"/>
      <c r="I44" s="257"/>
      <c r="J44" s="257"/>
      <c r="K44" s="257"/>
      <c r="L44" s="257"/>
      <c r="M44" s="257"/>
      <c r="N44" s="257"/>
      <c r="O44" s="257"/>
      <c r="P44" s="257"/>
      <c r="Q44" s="257"/>
      <c r="R44" s="257"/>
      <c r="S44" s="257"/>
      <c r="T44" s="257"/>
      <c r="U44" s="257"/>
      <c r="V44" s="257"/>
      <c r="W44" s="257"/>
      <c r="X44" s="257"/>
      <c r="Y44" s="257"/>
      <c r="Z44" s="257"/>
      <c r="AA44" s="257"/>
      <c r="AB44" s="257"/>
      <c r="AC44" s="257"/>
    </row>
    <row r="45" spans="1:41" s="261" customFormat="1" ht="30" customHeight="1">
      <c r="A45" s="278"/>
      <c r="B45" s="283" t="str">
        <f>IF(Z2="2 or More", "Printed Name :", "")</f>
        <v/>
      </c>
      <c r="C45" s="376"/>
      <c r="D45" s="278"/>
      <c r="E45" s="283" t="str">
        <f>IF(Z1="Sole Bidder", "", "Printed Name :")</f>
        <v/>
      </c>
      <c r="F45" s="376"/>
      <c r="H45" s="263"/>
      <c r="AD45" s="276"/>
      <c r="AE45" s="259"/>
      <c r="AF45" s="259"/>
      <c r="AG45" s="276"/>
      <c r="AH45" s="276"/>
      <c r="AI45" s="276"/>
      <c r="AJ45" s="276"/>
      <c r="AK45" s="276"/>
      <c r="AL45" s="276"/>
      <c r="AM45" s="276"/>
      <c r="AN45" s="276"/>
      <c r="AO45" s="276"/>
    </row>
    <row r="46" spans="1:41" s="261" customFormat="1" ht="30" customHeight="1">
      <c r="A46" s="278"/>
      <c r="B46" s="283" t="str">
        <f>IF(Z2="2 or More", "Designation :", "")</f>
        <v/>
      </c>
      <c r="C46" s="376"/>
      <c r="D46" s="278"/>
      <c r="E46" s="283" t="str">
        <f>IF(Z1="Sole Bidder", "", "Designation :")</f>
        <v/>
      </c>
      <c r="F46" s="376"/>
      <c r="H46" s="263"/>
      <c r="AD46" s="276"/>
      <c r="AE46" s="259"/>
      <c r="AF46" s="259"/>
      <c r="AG46" s="276"/>
      <c r="AH46" s="276"/>
      <c r="AI46" s="276"/>
      <c r="AJ46" s="276"/>
      <c r="AK46" s="276"/>
      <c r="AL46" s="276"/>
      <c r="AM46" s="276"/>
      <c r="AN46" s="276"/>
      <c r="AO46" s="276"/>
    </row>
    <row r="47" spans="1:41" s="261" customFormat="1" ht="30" customHeight="1">
      <c r="A47" s="278"/>
      <c r="B47" s="283" t="str">
        <f>IF(Z2=2, "Common Seal :", "")</f>
        <v/>
      </c>
      <c r="C47" s="77"/>
      <c r="D47" s="1"/>
      <c r="E47" s="292"/>
      <c r="F47" s="1"/>
      <c r="G47" s="256"/>
      <c r="H47" s="286"/>
      <c r="I47" s="256"/>
      <c r="J47" s="256"/>
      <c r="K47" s="256"/>
      <c r="L47" s="256"/>
      <c r="M47" s="256"/>
      <c r="N47" s="256"/>
      <c r="O47" s="256"/>
      <c r="P47" s="256"/>
      <c r="Q47" s="256"/>
      <c r="R47" s="256"/>
      <c r="S47" s="256"/>
      <c r="T47" s="256"/>
      <c r="U47" s="256"/>
      <c r="V47" s="256"/>
      <c r="W47" s="256"/>
      <c r="X47" s="256"/>
      <c r="Y47" s="256"/>
      <c r="Z47" s="256"/>
      <c r="AA47" s="256"/>
      <c r="AB47" s="256"/>
      <c r="AC47" s="256"/>
      <c r="AD47" s="276"/>
      <c r="AE47" s="259"/>
      <c r="AF47" s="259"/>
      <c r="AG47" s="276"/>
      <c r="AH47" s="276"/>
      <c r="AI47" s="276"/>
      <c r="AJ47" s="276"/>
      <c r="AK47" s="276"/>
      <c r="AL47" s="276"/>
      <c r="AM47" s="276"/>
      <c r="AN47" s="276"/>
      <c r="AO47" s="276"/>
    </row>
    <row r="48" spans="1:41" s="261" customFormat="1" ht="33" customHeight="1">
      <c r="A48" s="293" t="s">
        <v>234</v>
      </c>
      <c r="B48" s="294"/>
      <c r="C48" s="77"/>
      <c r="D48" s="1"/>
      <c r="E48" s="292"/>
      <c r="F48" s="1"/>
      <c r="G48" s="256"/>
      <c r="H48" s="286"/>
      <c r="I48" s="256"/>
      <c r="J48" s="256"/>
      <c r="K48" s="256"/>
      <c r="L48" s="256"/>
      <c r="M48" s="256"/>
      <c r="N48" s="256"/>
      <c r="O48" s="256"/>
      <c r="P48" s="256"/>
      <c r="Q48" s="256"/>
      <c r="R48" s="256"/>
      <c r="S48" s="256"/>
      <c r="T48" s="256"/>
      <c r="U48" s="256"/>
      <c r="V48" s="256"/>
      <c r="W48" s="256"/>
      <c r="X48" s="256"/>
      <c r="Y48" s="256"/>
      <c r="Z48" s="256"/>
      <c r="AA48" s="256"/>
      <c r="AB48" s="256"/>
      <c r="AC48" s="256"/>
      <c r="AD48" s="276"/>
      <c r="AE48" s="259"/>
      <c r="AF48" s="259"/>
      <c r="AG48" s="276"/>
      <c r="AH48" s="276"/>
      <c r="AI48" s="276"/>
      <c r="AJ48" s="276"/>
      <c r="AK48" s="276"/>
      <c r="AL48" s="276"/>
      <c r="AM48" s="276"/>
      <c r="AN48" s="276"/>
      <c r="AO48" s="276"/>
    </row>
    <row r="49" spans="1:41" s="261" customFormat="1" ht="33" customHeight="1">
      <c r="A49" s="1134" t="s">
        <v>253</v>
      </c>
      <c r="B49" s="1134"/>
      <c r="C49" s="1134"/>
      <c r="D49" s="1130"/>
      <c r="E49" s="1130"/>
      <c r="F49" s="1130"/>
      <c r="H49" s="263"/>
      <c r="AD49" s="276"/>
      <c r="AE49" s="259"/>
      <c r="AF49" s="259"/>
      <c r="AG49" s="276"/>
      <c r="AH49" s="276"/>
      <c r="AI49" s="276"/>
      <c r="AJ49" s="276"/>
      <c r="AK49" s="276"/>
      <c r="AL49" s="276"/>
      <c r="AM49" s="276"/>
      <c r="AN49" s="276"/>
      <c r="AO49" s="276"/>
    </row>
    <row r="50" spans="1:41" s="261" customFormat="1" ht="33" customHeight="1">
      <c r="A50" s="1138"/>
      <c r="B50" s="1138"/>
      <c r="C50" s="1138"/>
      <c r="D50" s="1130"/>
      <c r="E50" s="1130"/>
      <c r="F50" s="1130"/>
      <c r="H50" s="263"/>
      <c r="AD50" s="276"/>
      <c r="AE50" s="259"/>
      <c r="AF50" s="259"/>
      <c r="AG50" s="276"/>
      <c r="AH50" s="276"/>
      <c r="AI50" s="276"/>
      <c r="AJ50" s="276"/>
      <c r="AK50" s="276"/>
      <c r="AL50" s="276"/>
      <c r="AM50" s="276"/>
      <c r="AN50" s="276"/>
      <c r="AO50" s="276"/>
    </row>
    <row r="51" spans="1:41" s="261" customFormat="1" ht="33" customHeight="1">
      <c r="A51" s="1133"/>
      <c r="B51" s="1133"/>
      <c r="C51" s="1133"/>
      <c r="D51" s="1130"/>
      <c r="E51" s="1130"/>
      <c r="F51" s="1130"/>
      <c r="H51" s="263"/>
      <c r="AD51" s="276"/>
      <c r="AE51" s="259"/>
      <c r="AF51" s="259"/>
      <c r="AG51" s="276"/>
      <c r="AH51" s="276"/>
      <c r="AI51" s="276"/>
      <c r="AJ51" s="276"/>
      <c r="AK51" s="276"/>
      <c r="AL51" s="276"/>
      <c r="AM51" s="276"/>
      <c r="AN51" s="276"/>
      <c r="AO51" s="276"/>
    </row>
    <row r="52" spans="1:41" s="261" customFormat="1" ht="33" customHeight="1">
      <c r="A52" s="1132" t="s">
        <v>254</v>
      </c>
      <c r="B52" s="1132"/>
      <c r="C52" s="1132"/>
      <c r="D52" s="1130"/>
      <c r="E52" s="1130"/>
      <c r="F52" s="1130"/>
      <c r="H52" s="263"/>
      <c r="AD52" s="276"/>
      <c r="AE52" s="259"/>
      <c r="AF52" s="259"/>
      <c r="AG52" s="276"/>
      <c r="AH52" s="276"/>
      <c r="AI52" s="276"/>
      <c r="AJ52" s="276"/>
      <c r="AK52" s="276"/>
      <c r="AL52" s="276"/>
      <c r="AM52" s="276"/>
      <c r="AN52" s="276"/>
      <c r="AO52" s="276"/>
    </row>
    <row r="53" spans="1:41" s="261" customFormat="1" ht="33" customHeight="1">
      <c r="A53" s="1132" t="s">
        <v>252</v>
      </c>
      <c r="B53" s="1132"/>
      <c r="C53" s="1132"/>
      <c r="D53" s="1130"/>
      <c r="E53" s="1130"/>
      <c r="F53" s="1130"/>
      <c r="H53" s="263"/>
      <c r="AD53" s="276"/>
      <c r="AE53" s="259"/>
      <c r="AF53" s="259"/>
      <c r="AG53" s="276"/>
      <c r="AH53" s="276"/>
      <c r="AI53" s="276"/>
      <c r="AJ53" s="276"/>
      <c r="AK53" s="276"/>
      <c r="AL53" s="276"/>
      <c r="AM53" s="276"/>
      <c r="AN53" s="276"/>
      <c r="AO53" s="276"/>
    </row>
    <row r="54" spans="1:41" s="261" customFormat="1" ht="33" customHeight="1">
      <c r="A54" s="1132" t="s">
        <v>255</v>
      </c>
      <c r="B54" s="1132"/>
      <c r="C54" s="1132"/>
      <c r="D54" s="1130"/>
      <c r="E54" s="1130"/>
      <c r="F54" s="1130"/>
      <c r="H54" s="263"/>
      <c r="AD54" s="276"/>
      <c r="AE54" s="259"/>
      <c r="AF54" s="259"/>
      <c r="AG54" s="276"/>
      <c r="AH54" s="276"/>
      <c r="AI54" s="276"/>
      <c r="AJ54" s="276"/>
      <c r="AK54" s="276"/>
      <c r="AL54" s="276"/>
      <c r="AM54" s="276"/>
      <c r="AN54" s="276"/>
      <c r="AO54" s="276"/>
    </row>
    <row r="55" spans="1:41" s="261" customFormat="1" ht="33" customHeight="1">
      <c r="A55" s="1134" t="s">
        <v>256</v>
      </c>
      <c r="B55" s="1134"/>
      <c r="C55" s="1134"/>
      <c r="D55" s="1130"/>
      <c r="E55" s="1130"/>
      <c r="F55" s="1130"/>
      <c r="H55" s="263"/>
      <c r="AD55" s="276"/>
      <c r="AE55" s="259"/>
      <c r="AF55" s="259"/>
      <c r="AG55" s="276"/>
      <c r="AH55" s="276"/>
      <c r="AI55" s="276"/>
      <c r="AJ55" s="276"/>
      <c r="AK55" s="276"/>
      <c r="AL55" s="276"/>
      <c r="AM55" s="276"/>
      <c r="AN55" s="276"/>
      <c r="AO55" s="276"/>
    </row>
    <row r="56" spans="1:41" s="261" customFormat="1" ht="33" customHeight="1">
      <c r="A56" s="1138"/>
      <c r="B56" s="1138"/>
      <c r="C56" s="1138"/>
      <c r="D56" s="1130"/>
      <c r="E56" s="1130"/>
      <c r="F56" s="1130"/>
      <c r="H56" s="263"/>
      <c r="AD56" s="276"/>
      <c r="AE56" s="259"/>
      <c r="AF56" s="259"/>
      <c r="AG56" s="276"/>
      <c r="AH56" s="276"/>
      <c r="AI56" s="276"/>
      <c r="AJ56" s="276"/>
      <c r="AK56" s="276"/>
      <c r="AL56" s="276"/>
      <c r="AM56" s="276"/>
      <c r="AN56" s="276"/>
      <c r="AO56" s="276"/>
    </row>
    <row r="57" spans="1:41" s="261" customFormat="1" ht="33" customHeight="1">
      <c r="A57" s="1133"/>
      <c r="B57" s="1133"/>
      <c r="C57" s="1133"/>
      <c r="D57" s="1130"/>
      <c r="E57" s="1130"/>
      <c r="F57" s="1130"/>
      <c r="H57" s="263"/>
      <c r="AD57" s="276"/>
      <c r="AE57" s="259"/>
      <c r="AF57" s="259"/>
      <c r="AG57" s="276"/>
      <c r="AH57" s="276"/>
      <c r="AI57" s="276"/>
      <c r="AJ57" s="276"/>
      <c r="AK57" s="276"/>
      <c r="AL57" s="276"/>
      <c r="AM57" s="276"/>
      <c r="AN57" s="276"/>
      <c r="AO57" s="276"/>
    </row>
    <row r="58" spans="1:41" s="261" customFormat="1" ht="12.75" customHeight="1">
      <c r="A58" s="1131"/>
      <c r="B58" s="1131"/>
      <c r="C58" s="1131"/>
      <c r="D58" s="1131"/>
      <c r="E58" s="1131"/>
      <c r="F58" s="1131"/>
      <c r="H58" s="263"/>
      <c r="AD58" s="276"/>
      <c r="AE58" s="259"/>
      <c r="AF58" s="259"/>
      <c r="AG58" s="276"/>
      <c r="AH58" s="276"/>
      <c r="AI58" s="276"/>
      <c r="AJ58" s="276"/>
      <c r="AK58" s="276"/>
      <c r="AL58" s="276"/>
      <c r="AM58" s="276"/>
      <c r="AN58" s="276"/>
      <c r="AO58" s="276"/>
    </row>
    <row r="59" spans="1:41" s="261" customFormat="1" ht="24.75" customHeight="1">
      <c r="A59" s="1128" t="s">
        <v>122</v>
      </c>
      <c r="B59" s="1128"/>
      <c r="C59" s="1128"/>
      <c r="D59" s="1128"/>
      <c r="E59" s="1128"/>
      <c r="F59" s="1128"/>
      <c r="H59" s="263"/>
      <c r="AD59" s="276"/>
      <c r="AE59" s="259"/>
      <c r="AF59" s="259"/>
      <c r="AG59" s="276"/>
      <c r="AH59" s="276"/>
      <c r="AI59" s="276"/>
      <c r="AJ59" s="276"/>
      <c r="AK59" s="276"/>
      <c r="AL59" s="276"/>
      <c r="AM59" s="276"/>
      <c r="AN59" s="276"/>
      <c r="AO59" s="276"/>
    </row>
    <row r="60" spans="1:41" s="261" customFormat="1" ht="33" customHeight="1">
      <c r="A60" s="263"/>
      <c r="B60" s="263"/>
      <c r="H60" s="263"/>
      <c r="AD60" s="276"/>
      <c r="AE60" s="259"/>
      <c r="AF60" s="259"/>
      <c r="AG60" s="276"/>
      <c r="AH60" s="276"/>
      <c r="AI60" s="276"/>
      <c r="AJ60" s="276"/>
      <c r="AK60" s="276"/>
      <c r="AL60" s="276"/>
      <c r="AM60" s="276"/>
      <c r="AN60" s="276"/>
      <c r="AO60" s="276"/>
    </row>
    <row r="61" spans="1:41" s="261" customFormat="1" ht="33" customHeight="1">
      <c r="A61" s="263"/>
      <c r="B61" s="263"/>
      <c r="H61" s="263"/>
      <c r="AD61" s="276"/>
      <c r="AE61" s="259"/>
      <c r="AF61" s="259"/>
      <c r="AG61" s="276"/>
      <c r="AH61" s="276"/>
      <c r="AI61" s="276"/>
      <c r="AJ61" s="276"/>
      <c r="AK61" s="276"/>
      <c r="AL61" s="276"/>
      <c r="AM61" s="276"/>
      <c r="AN61" s="276"/>
      <c r="AO61" s="276"/>
    </row>
    <row r="62" spans="1:41">
      <c r="A62" s="263"/>
    </row>
    <row r="63" spans="1:41">
      <c r="A63" s="263"/>
    </row>
    <row r="64" spans="1:41">
      <c r="A64" s="263"/>
    </row>
    <row r="65" spans="1:1">
      <c r="A65" s="263"/>
    </row>
    <row r="66" spans="1:1">
      <c r="A66" s="263"/>
    </row>
    <row r="67" spans="1:1">
      <c r="A67" s="263"/>
    </row>
    <row r="68" spans="1:1">
      <c r="A68" s="263"/>
    </row>
    <row r="69" spans="1:1">
      <c r="A69" s="263"/>
    </row>
    <row r="70" spans="1:1">
      <c r="A70" s="263"/>
    </row>
    <row r="71" spans="1:1">
      <c r="A71" s="263"/>
    </row>
    <row r="72" spans="1:1">
      <c r="A72" s="263"/>
    </row>
    <row r="73" spans="1:1">
      <c r="A73" s="263"/>
    </row>
  </sheetData>
  <sheetProtection algorithmName="SHA-512" hashValue="GuCYGKXir1pkKsBAVEBRDu6EAfnebXNbHYU7khMpRYTwaeRZH5XIVLUbDYpMmEM+4BhzPvKA9XXg7/ff28+rdg==" saltValue="yxZD3F+SwD9UckgmW3XuAw==" spinCount="100000" sheet="1" objects="1" scenarios="1" formatCells="0" formatColumns="0" formatRows="0" selectLockedCells="1" sort="0"/>
  <customSheetViews>
    <customSheetView guid="{93F2FEDA-AB07-4652-9895-BE34975CD6CE}" scale="145" showPageBreaks="1" showGridLines="0" zeroValues="0" fitToPage="1" printArea="1" hiddenColumns="1" view="pageBreakPreview">
      <selection activeCell="C45" sqref="C45"/>
      <rowBreaks count="1" manualBreakCount="1">
        <brk id="42" max="5" man="1"/>
      </rowBreaks>
      <pageMargins left="0.75" right="0.77" top="0.62" bottom="0.61" header="0.39" footer="0.32"/>
      <pageSetup paperSize="9" scale="93" fitToHeight="0" orientation="portrait" r:id="rId1"/>
      <headerFooter alignWithMargins="0">
        <oddFooter>&amp;R&amp;"Book Antiqua,Bold"&amp;8Bid Form (1st Envelope)  / Page &amp;P of &amp;N</oddFooter>
      </headerFooter>
    </customSheetView>
    <customSheetView guid="{D4DE57C7-E521-4428-80BD-545B19793C78}" scale="145" showPageBreaks="1" showGridLines="0" zeroValues="0" fitToPage="1" printArea="1" hiddenColumns="1" view="pageBreakPreview" topLeftCell="A34">
      <selection activeCell="C45" sqref="C45"/>
      <rowBreaks count="1" manualBreakCount="1">
        <brk id="42" max="5" man="1"/>
      </rowBreaks>
      <pageMargins left="0.75" right="0.77" top="0.62" bottom="0.61" header="0.39" footer="0.32"/>
      <pageSetup paperSize="9" scale="93" fitToHeight="0" orientation="portrait" r:id="rId2"/>
      <headerFooter alignWithMargins="0">
        <oddFooter>&amp;R&amp;"Book Antiqua,Bold"&amp;8Bid Form (1st Envelope)  / Page &amp;P of &amp;N</oddFooter>
      </headerFooter>
    </customSheetView>
    <customSheetView guid="{427AF4ED-2BDF-478F-9F0A-595838FA0EC8}" showPageBreaks="1" showGridLines="0" zeroValues="0" fitToPage="1" printArea="1" hiddenColumns="1" view="pageBreakPreview">
      <selection activeCell="D49" sqref="D49:F49"/>
      <rowBreaks count="1" manualBreakCount="1">
        <brk id="42" max="5" man="1"/>
      </rowBreaks>
      <pageMargins left="0.75" right="0.77" top="0.62" bottom="0.61" header="0.39" footer="0.32"/>
      <pageSetup paperSize="9" scale="94" fitToHeight="0" orientation="portrait" r:id="rId3"/>
      <headerFooter alignWithMargins="0">
        <oddFooter>&amp;R&amp;"Book Antiqua,Bold"&amp;8Bid Form (1st Envelope)  / Page &amp;P of &amp;N</oddFooter>
      </headerFooter>
    </customSheetView>
    <customSheetView guid="{EF8F60CB-82F3-477F-A7D3-94F4C70843DC}" showPageBreaks="1" showGridLines="0" zeroValues="0" fitToPage="1" printArea="1" hiddenColumns="1" view="pageBreakPreview" topLeftCell="A52">
      <selection activeCell="D49" sqref="D49:F49"/>
      <rowBreaks count="1" manualBreakCount="1">
        <brk id="42" max="5" man="1"/>
      </rowBreaks>
      <pageMargins left="0.75" right="0.77" top="0.62" bottom="0.61" header="0.39" footer="0.32"/>
      <pageSetup paperSize="9" scale="93" fitToHeight="0" orientation="portrait" r:id="rId4"/>
      <headerFooter alignWithMargins="0">
        <oddFooter>&amp;R&amp;"Book Antiqua,Bold"&amp;8Bid Form (1st Envelope)  / Page &amp;P of &amp;N</oddFooter>
      </headerFooter>
    </customSheetView>
    <customSheetView guid="{9658319F-66FC-48F8-AB8A-302F6F77BA10}" showPageBreaks="1" showGridLines="0" zeroValues="0" fitToPage="1" printArea="1" hiddenColumns="1" view="pageBreakPreview">
      <selection activeCell="C5" sqref="C5:F5"/>
      <rowBreaks count="1" manualBreakCount="1">
        <brk id="42" max="5" man="1"/>
      </rowBreaks>
      <pageMargins left="0.75" right="0.77" top="0.62" bottom="0.61" header="0.39" footer="0.32"/>
      <pageSetup paperSize="9" scale="93" fitToHeight="0" orientation="portrait" r:id="rId5"/>
      <headerFooter alignWithMargins="0">
        <oddFooter>&amp;R&amp;"Book Antiqua,Bold"&amp;8Bid Form (1st Envelope)  / Page &amp;P of &amp;N</oddFooter>
      </headerFooter>
    </customSheetView>
    <customSheetView guid="{D4A148BB-8D25-43B9-8797-A9D3AE767B49}" showGridLines="0" zeroValues="0" fitToPage="1" hiddenColumns="1">
      <selection activeCell="D48" sqref="D48:F48"/>
      <rowBreaks count="1" manualBreakCount="1">
        <brk id="45" max="5" man="1"/>
      </rowBreaks>
      <pageMargins left="0.75" right="0.77" top="0.62" bottom="0.61" header="0.39" footer="0.32"/>
      <pageSetup paperSize="9" scale="93" fitToHeight="0" orientation="portrait" r:id="rId6"/>
      <headerFooter alignWithMargins="0">
        <oddFooter>&amp;R&amp;"Book Antiqua,Bold"&amp;8Bid Form (1st Envelope)  / Page &amp;P of &amp;N</oddFooter>
      </headerFooter>
    </customSheetView>
    <customSheetView guid="{714760DF-5EB1-4543-9C04-C1A23AAE4384}" showGridLines="0" zeroValues="0" fitToPage="1" printArea="1" hiddenColumns="1" topLeftCell="A4">
      <selection activeCell="D48" sqref="D48:F48"/>
      <rowBreaks count="1" manualBreakCount="1">
        <brk id="45" max="5" man="1"/>
      </rowBreaks>
      <pageMargins left="0.75" right="0.77" top="0.62" bottom="0.61" header="0.39" footer="0.32"/>
      <pageSetup paperSize="9" scale="93" fitToHeight="0" orientation="portrait" r:id="rId7"/>
      <headerFooter alignWithMargins="0">
        <oddFooter>&amp;R&amp;"Book Antiqua,Bold"&amp;8Bid Form (1st Envelope)  / Page &amp;P of &amp;N</oddFooter>
      </headerFooter>
    </customSheetView>
    <customSheetView guid="{BE0CEA4D-1A4E-4C32-BF92-B8DA3D3423E5}" showGridLines="0" zeroValues="0" fitToPage="1" hiddenColumns="1" topLeftCell="A52">
      <selection activeCell="D48" sqref="D48:F48"/>
      <rowBreaks count="1" manualBreakCount="1">
        <brk id="45" max="5" man="1"/>
      </rowBreaks>
      <pageMargins left="0.75" right="0.77" top="0.62" bottom="0.61" header="0.39" footer="0.32"/>
      <pageSetup paperSize="9" scale="93" fitToHeight="0" orientation="portrait" r:id="rId8"/>
      <headerFooter alignWithMargins="0">
        <oddFooter>&amp;R&amp;"Book Antiqua,Bold"&amp;8Bid Form (1st Envelope)  / Page &amp;P of &amp;N</oddFooter>
      </headerFooter>
    </customSheetView>
    <customSheetView guid="{3DA0B320-DAF7-4F4A-921A-9FCFD188E8C7}" showGridLines="0" zeroValues="0" fitToPage="1" hiddenColumns="1">
      <selection activeCell="D48" sqref="D48:F48"/>
      <rowBreaks count="1" manualBreakCount="1">
        <brk id="45" max="5" man="1"/>
      </rowBreaks>
      <pageMargins left="0.75" right="0.77" top="0.62" bottom="0.61" header="0.39" footer="0.32"/>
      <pageSetup paperSize="9" scale="93" fitToHeight="0" orientation="portrait" r:id="rId9"/>
      <headerFooter alignWithMargins="0">
        <oddFooter>&amp;R&amp;"Book Antiqua,Bold"&amp;8Bid Form (1st Envelope)  / Page &amp;P of &amp;N</oddFooter>
      </headerFooter>
    </customSheetView>
    <customSheetView guid="{8C0E2163-61BB-48DF-AFAF-5E75147ED450}" showGridLines="0" zeroValues="0" fitToPage="1" hiddenColumns="1">
      <selection activeCell="D48" sqref="D48:F48"/>
      <rowBreaks count="1" manualBreakCount="1">
        <brk id="45" max="5" man="1"/>
      </rowBreaks>
      <pageMargins left="0.75" right="0.77" top="0.62" bottom="0.61" header="0.39" footer="0.32"/>
      <pageSetup paperSize="9" scale="93" fitToHeight="0" orientation="portrait" r:id="rId10"/>
      <headerFooter alignWithMargins="0">
        <oddFooter>&amp;R&amp;"Book Antiqua,Bold"&amp;8Bid Form (1st Envelope)  / Page &amp;P of &amp;N</oddFooter>
      </headerFooter>
    </customSheetView>
    <customSheetView guid="{FD7F7BE1-8CB1-460B-98AB-D33E15FD14E6}" showGridLines="0" zeroValues="0" fitToPage="1" hiddenColumns="1" topLeftCell="A36">
      <selection activeCell="C43" sqref="C43"/>
      <rowBreaks count="1" manualBreakCount="1">
        <brk id="45" max="5" man="1"/>
      </rowBreaks>
      <pageMargins left="0.75" right="0.77" top="0.62" bottom="0.61" header="0.39" footer="0.32"/>
      <pageSetup paperSize="9" scale="93" fitToHeight="0" orientation="portrait" r:id="rId11"/>
      <headerFooter alignWithMargins="0">
        <oddFooter>&amp;R&amp;"Book Antiqua,Bold"&amp;8Bid Form (1st Envelope)  / Page &amp;P of &amp;N</oddFooter>
      </headerFooter>
    </customSheetView>
    <customSheetView guid="{1F4837C2-36FF-4422-95DC-EAAD1B4FAC2F}" showGridLines="0" zeroValues="0" fitToPage="1" printArea="1" hiddenColumns="1">
      <selection activeCell="D47" sqref="D47:F55"/>
      <rowBreaks count="1" manualBreakCount="1">
        <brk id="45" max="5" man="1"/>
      </rowBreaks>
      <pageMargins left="0.75" right="0.77" top="0.62" bottom="0.61" header="0.39" footer="0.32"/>
      <pageSetup paperSize="9" scale="93" fitToHeight="0" orientation="portrait" r:id="rId12"/>
      <headerFooter alignWithMargins="0">
        <oddFooter>&amp;R&amp;"Book Antiqua,Bold"&amp;8Bid Form (1st Envelope)  / Page &amp;P of &amp;N</oddFooter>
      </headerFooter>
    </customSheetView>
    <customSheetView guid="{27A45B7A-04F2-4516-B80B-5ED0825D4ED3}" showGridLines="0" zeroValues="0" fitToPage="1" topLeftCell="A58">
      <selection activeCell="C5" sqref="C5:F5"/>
      <rowBreaks count="1" manualBreakCount="1">
        <brk id="52" max="5" man="1"/>
      </rowBreaks>
      <pageMargins left="0.75" right="0.77" top="0.62" bottom="0.61" header="0.39" footer="0.32"/>
      <pageSetup paperSize="9" scale="96" fitToHeight="0" orientation="portrait" r:id="rId13"/>
      <headerFooter alignWithMargins="0">
        <oddFooter>&amp;R&amp;"Book Antiqua,Bold"&amp;8Bid Form (1st Envelope)  / Page &amp;P of &amp;N</oddFooter>
      </headerFooter>
    </customSheetView>
    <customSheetView guid="{14D7F02E-BCCA-4517-ABC7-537FF4AEB67A}" showGridLines="0" zeroValues="0">
      <selection activeCell="D54" sqref="D54:F54"/>
      <rowBreaks count="1" manualBreakCount="1">
        <brk id="52" max="5" man="1"/>
      </rowBreaks>
      <pageMargins left="0.75" right="0.77" top="0.62" bottom="0.61" header="0.39" footer="0.32"/>
      <pageSetup orientation="portrait" r:id="rId14"/>
      <headerFooter alignWithMargins="0">
        <oddFooter>&amp;R&amp;"Book Antiqua,Bold"&amp;8Bid Form (1st Envelope)  / Page &amp;P of &amp;N</oddFooter>
      </headerFooter>
    </customSheetView>
    <customSheetView guid="{01ACF2E1-8E61-4459-ABC1-B6C183DEED61}" showGridLines="0" zeroValues="0" showRuler="0">
      <selection activeCell="C5" sqref="C5:F5"/>
      <pageMargins left="0.75" right="0.77" top="0.73" bottom="0.75" header="0.52" footer="0.45"/>
      <pageSetup orientation="portrait" r:id="rId15"/>
      <headerFooter alignWithMargins="0">
        <oddFooter>&amp;R&amp;"Book Antiqua,Bold"&amp;8Bid Form (1st Envelope)  / Page &amp;P of &amp;N</oddFooter>
      </headerFooter>
    </customSheetView>
    <customSheetView guid="{4F65FF32-EC61-4022-A399-2986D7B6B8B3}" showGridLines="0" zeroValues="0" hiddenColumns="1" showRuler="0">
      <selection activeCell="C5" sqref="C5:F5"/>
      <pageMargins left="0.75" right="0.77" top="0.62" bottom="0.61" header="0.39" footer="0.32"/>
      <pageSetup orientation="portrait" r:id="rId16"/>
      <headerFooter alignWithMargins="0">
        <oddFooter>&amp;R&amp;"Book Antiqua,Bold"&amp;8Bid Form (1st Envelope)  / Page &amp;P of &amp;N</oddFooter>
      </headerFooter>
    </customSheetView>
    <customSheetView guid="{091A6405-72DB-46E0-B81A-EC53A5C58396}" showGridLines="0" zeroValues="0">
      <selection activeCell="D62" sqref="D62:F62"/>
      <rowBreaks count="1" manualBreakCount="1">
        <brk id="52" max="5" man="1"/>
      </rowBreaks>
      <pageMargins left="0.75" right="0.77" top="0.62" bottom="0.61" header="0.39" footer="0.32"/>
      <pageSetup orientation="portrait" r:id="rId17"/>
      <headerFooter alignWithMargins="0">
        <oddFooter>&amp;R&amp;"Book Antiqua,Bold"&amp;8Bid Form (1st Envelope)  / Page &amp;P of &amp;N</oddFooter>
      </headerFooter>
    </customSheetView>
    <customSheetView guid="{EEE4E2D7-4BFE-4C24-8B93-9FD441A50336}" showGridLines="0" zeroValues="0" fitToPage="1" topLeftCell="A58">
      <selection activeCell="C5" sqref="C5:F5"/>
      <rowBreaks count="1" manualBreakCount="1">
        <brk id="52" max="5" man="1"/>
      </rowBreaks>
      <pageMargins left="0.75" right="0.77" top="0.62" bottom="0.61" header="0.39" footer="0.32"/>
      <pageSetup paperSize="9" scale="96" fitToHeight="0" orientation="portrait" r:id="rId18"/>
      <headerFooter alignWithMargins="0">
        <oddFooter>&amp;R&amp;"Book Antiqua,Bold"&amp;8Bid Form (1st Envelope)  / Page &amp;P of &amp;N</oddFooter>
      </headerFooter>
    </customSheetView>
    <customSheetView guid="{E2E57CA5-082B-4C11-AB34-2A298199576B}" showGridLines="0" zeroValues="0" fitToPage="1" topLeftCell="A13">
      <selection activeCell="C5" sqref="C5:F5"/>
      <rowBreaks count="1" manualBreakCount="1">
        <brk id="52" max="5" man="1"/>
      </rowBreaks>
      <pageMargins left="0.75" right="0.77" top="0.62" bottom="0.61" header="0.39" footer="0.32"/>
      <pageSetup paperSize="9" scale="96" fitToHeight="0" orientation="portrait" r:id="rId19"/>
      <headerFooter alignWithMargins="0">
        <oddFooter>&amp;R&amp;"Book Antiqua,Bold"&amp;8Bid Form (1st Envelope)  / Page &amp;P of &amp;N</oddFooter>
      </headerFooter>
    </customSheetView>
    <customSheetView guid="{E8B8E0BD-9CB3-4C7D-9BC6-088FDFCB0B45}" showGridLines="0" zeroValues="0" fitToPage="1" hiddenColumns="1">
      <selection activeCell="D48" sqref="D48:F48"/>
      <rowBreaks count="1" manualBreakCount="1">
        <brk id="45" max="5" man="1"/>
      </rowBreaks>
      <pageMargins left="0.75" right="0.77" top="0.62" bottom="0.61" header="0.39" footer="0.32"/>
      <pageSetup paperSize="9" scale="93" fitToHeight="0" orientation="portrait" r:id="rId20"/>
      <headerFooter alignWithMargins="0">
        <oddFooter>&amp;R&amp;"Book Antiqua,Bold"&amp;8Bid Form (1st Envelope)  / Page &amp;P of &amp;N</oddFooter>
      </headerFooter>
    </customSheetView>
    <customSheetView guid="{CB39F8EE-FAD8-4C4E-B5E9-5EC27AC08528}" showGridLines="0" zeroValues="0" fitToPage="1" hiddenColumns="1">
      <selection activeCell="D48" sqref="D48:F48"/>
      <rowBreaks count="1" manualBreakCount="1">
        <brk id="45" max="5" man="1"/>
      </rowBreaks>
      <pageMargins left="0.75" right="0.77" top="0.62" bottom="0.61" header="0.39" footer="0.32"/>
      <pageSetup paperSize="9" scale="93" fitToHeight="0" orientation="portrait" r:id="rId21"/>
      <headerFooter alignWithMargins="0">
        <oddFooter>&amp;R&amp;"Book Antiqua,Bold"&amp;8Bid Form (1st Envelope)  / Page &amp;P of &amp;N</oddFooter>
      </headerFooter>
    </customSheetView>
    <customSheetView guid="{97B2ED79-AE3F-4DF3-959D-96AE4A0B76A0}" showPageBreaks="1" showGridLines="0" zeroValues="0" fitToPage="1" printArea="1" hiddenColumns="1" view="pageBreakPreview" topLeftCell="A10">
      <selection activeCell="C5" sqref="C5:F5"/>
      <rowBreaks count="1" manualBreakCount="1">
        <brk id="42" max="5" man="1"/>
      </rowBreaks>
      <pageMargins left="0.75" right="0.77" top="0.62" bottom="0.61" header="0.39" footer="0.32"/>
      <pageSetup paperSize="9" scale="93" fitToHeight="0" orientation="portrait" r:id="rId22"/>
      <headerFooter alignWithMargins="0">
        <oddFooter>&amp;R&amp;"Book Antiqua,Bold"&amp;8Bid Form (1st Envelope)  / Page &amp;P of &amp;N</oddFooter>
      </headerFooter>
    </customSheetView>
    <customSheetView guid="{2D068FA3-47E3-4516-81A6-894AA90F7864}" showPageBreaks="1" showGridLines="0" zeroValues="0" fitToPage="1" printArea="1" hiddenColumns="1" view="pageBreakPreview" topLeftCell="A52">
      <selection activeCell="D49" sqref="D49:F49"/>
      <rowBreaks count="1" manualBreakCount="1">
        <brk id="42" max="5" man="1"/>
      </rowBreaks>
      <pageMargins left="0.75" right="0.77" top="0.62" bottom="0.61" header="0.39" footer="0.32"/>
      <pageSetup paperSize="9" scale="93" fitToHeight="0" orientation="portrait" r:id="rId23"/>
      <headerFooter alignWithMargins="0">
        <oddFooter>&amp;R&amp;"Book Antiqua,Bold"&amp;8Bid Form (1st Envelope)  / Page &amp;P of &amp;N</oddFooter>
      </headerFooter>
    </customSheetView>
    <customSheetView guid="{25F14B1D-FADD-4C44-AA48-5D402D65337D}" showPageBreaks="1" showGridLines="0" zeroValues="0" fitToPage="1" printArea="1" hiddenColumns="1" view="pageBreakPreview">
      <selection activeCell="D49" sqref="D49:F49"/>
      <rowBreaks count="1" manualBreakCount="1">
        <brk id="42" max="5" man="1"/>
      </rowBreaks>
      <pageMargins left="0.75" right="0.77" top="0.62" bottom="0.61" header="0.39" footer="0.32"/>
      <pageSetup paperSize="9" scale="93" fitToHeight="0" orientation="portrait" r:id="rId24"/>
      <headerFooter alignWithMargins="0">
        <oddFooter>&amp;R&amp;"Book Antiqua,Bold"&amp;8Bid Form (1st Envelope)  / Page &amp;P of &amp;N</oddFooter>
      </headerFooter>
    </customSheetView>
    <customSheetView guid="{FC366365-2136-48B2-A9F6-DEB708B66B93}" showPageBreaks="1" showGridLines="0" zeroValues="0" fitToPage="1" printArea="1" hiddenColumns="1" view="pageBreakPreview">
      <selection activeCell="D49" sqref="D49:F49"/>
      <rowBreaks count="1" manualBreakCount="1">
        <brk id="42" max="5" man="1"/>
      </rowBreaks>
      <pageMargins left="0.75" right="0.77" top="0.62" bottom="0.61" header="0.39" footer="0.32"/>
      <pageSetup paperSize="9" scale="93" fitToHeight="0" orientation="portrait" r:id="rId25"/>
      <headerFooter alignWithMargins="0">
        <oddFooter>&amp;R&amp;"Book Antiqua,Bold"&amp;8Bid Form (1st Envelope)  / Page &amp;P of &amp;N</oddFooter>
      </headerFooter>
    </customSheetView>
    <customSheetView guid="{FCAAE906-744B-4580-8002-466CC408DAC9}" scale="145" showPageBreaks="1" showGridLines="0" zeroValues="0" fitToPage="1" printArea="1" hiddenColumns="1" view="pageBreakPreview" topLeftCell="A40">
      <selection activeCell="C45" sqref="C45"/>
      <rowBreaks count="1" manualBreakCount="1">
        <brk id="42" max="5" man="1"/>
      </rowBreaks>
      <pageMargins left="0.75" right="0.77" top="0.62" bottom="0.61" header="0.39" footer="0.32"/>
      <pageSetup paperSize="9" scale="93" fitToHeight="0" orientation="portrait" r:id="rId26"/>
      <headerFooter alignWithMargins="0">
        <oddFooter>&amp;R&amp;"Book Antiqua,Bold"&amp;8Bid Form (1st Envelope)  / Page &amp;P of &amp;N</oddFooter>
      </headerFooter>
    </customSheetView>
  </customSheetViews>
  <mergeCells count="45">
    <mergeCell ref="A57:C57"/>
    <mergeCell ref="A49:C49"/>
    <mergeCell ref="A56:C56"/>
    <mergeCell ref="D53:F53"/>
    <mergeCell ref="A54:C54"/>
    <mergeCell ref="A52:C52"/>
    <mergeCell ref="B23:C23"/>
    <mergeCell ref="B24:C24"/>
    <mergeCell ref="D51:F51"/>
    <mergeCell ref="B21:C21"/>
    <mergeCell ref="D52:F52"/>
    <mergeCell ref="A42:F42"/>
    <mergeCell ref="D49:F49"/>
    <mergeCell ref="A50:C50"/>
    <mergeCell ref="D50:F50"/>
    <mergeCell ref="B39:C39"/>
    <mergeCell ref="B25:F25"/>
    <mergeCell ref="B22:C22"/>
    <mergeCell ref="B31:F31"/>
    <mergeCell ref="D22:F22"/>
    <mergeCell ref="A59:F59"/>
    <mergeCell ref="B26:F26"/>
    <mergeCell ref="B27:F27"/>
    <mergeCell ref="B28:F28"/>
    <mergeCell ref="D55:F55"/>
    <mergeCell ref="A58:F58"/>
    <mergeCell ref="A53:C53"/>
    <mergeCell ref="A51:C51"/>
    <mergeCell ref="B32:F32"/>
    <mergeCell ref="B33:F33"/>
    <mergeCell ref="D54:F54"/>
    <mergeCell ref="A55:C55"/>
    <mergeCell ref="B29:F29"/>
    <mergeCell ref="B30:F30"/>
    <mergeCell ref="D56:F56"/>
    <mergeCell ref="D57:F57"/>
    <mergeCell ref="B20:F20"/>
    <mergeCell ref="D21:F21"/>
    <mergeCell ref="A3:F3"/>
    <mergeCell ref="C5:F5"/>
    <mergeCell ref="B6:C6"/>
    <mergeCell ref="C15:F15"/>
    <mergeCell ref="B19:F19"/>
    <mergeCell ref="B17:F17"/>
    <mergeCell ref="B18:F18"/>
  </mergeCells>
  <phoneticPr fontId="34" type="noConversion"/>
  <conditionalFormatting sqref="B32:F32">
    <cfRule type="expression" dxfId="2" priority="1">
      <formula>$Z$1="Sole Bidder"</formula>
    </cfRule>
  </conditionalFormatting>
  <conditionalFormatting sqref="C45:C46">
    <cfRule type="expression" dxfId="1" priority="3" stopIfTrue="1">
      <formula>$B$45=""</formula>
    </cfRule>
  </conditionalFormatting>
  <conditionalFormatting sqref="F45:F46">
    <cfRule type="expression" dxfId="0" priority="2" stopIfTrue="1">
      <formula>$E$45=""</formula>
    </cfRule>
  </conditionalFormatting>
  <pageMargins left="0.75" right="0.77" top="0.62" bottom="0.61" header="0.39" footer="0.32"/>
  <pageSetup paperSize="9" scale="93" fitToHeight="0" orientation="portrait" r:id="rId27"/>
  <headerFooter alignWithMargins="0">
    <oddFooter>&amp;R&amp;"Book Antiqua,Bold"&amp;8Bid Form (1st Envelope)  / Page &amp;P of &amp;N</oddFooter>
  </headerFooter>
  <rowBreaks count="1" manualBreakCount="1">
    <brk id="42" max="5" man="1"/>
  </rowBreaks>
  <drawing r:id="rId28"/>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8"/>
  <dimension ref="A1:P41"/>
  <sheetViews>
    <sheetView zoomScaleSheetLayoutView="100" workbookViewId="0">
      <selection activeCell="F34" sqref="F34"/>
    </sheetView>
  </sheetViews>
  <sheetFormatPr defaultColWidth="8" defaultRowHeight="16.5"/>
  <cols>
    <col min="1" max="1" width="7.5" style="83" customWidth="1"/>
    <col min="2" max="2" width="46.875" style="83" customWidth="1"/>
    <col min="3" max="3" width="2.25" style="83" customWidth="1"/>
    <col min="4" max="4" width="17.625" style="121" customWidth="1"/>
    <col min="5" max="5" width="4.125" style="121" customWidth="1"/>
    <col min="6" max="6" width="17.625" style="121" customWidth="1"/>
    <col min="7" max="7" width="21.625" style="86" customWidth="1"/>
    <col min="8" max="8" width="15.25" style="203" customWidth="1"/>
    <col min="9" max="10" width="13.75" style="203" customWidth="1"/>
    <col min="11" max="11" width="14.875" style="203" customWidth="1"/>
    <col min="12" max="12" width="13.75" style="203" customWidth="1"/>
    <col min="13" max="16" width="8" style="203" customWidth="1"/>
    <col min="17" max="16384" width="8" style="86"/>
  </cols>
  <sheetData>
    <row r="1" spans="1:16" ht="15.95" customHeight="1">
      <c r="B1" s="1141" t="s">
        <v>199</v>
      </c>
      <c r="C1" s="1142"/>
      <c r="D1" s="1142"/>
      <c r="E1" s="1142"/>
      <c r="F1" s="1142"/>
    </row>
    <row r="2" spans="1:16" ht="15.95" customHeight="1">
      <c r="B2" s="84"/>
      <c r="C2" s="85"/>
      <c r="D2" s="87"/>
      <c r="E2" s="87"/>
      <c r="F2" s="87"/>
    </row>
    <row r="3" spans="1:16" s="88" customFormat="1" ht="15.95" customHeight="1">
      <c r="A3" s="83"/>
      <c r="B3" s="83"/>
      <c r="C3" s="83"/>
      <c r="D3" s="1143" t="s">
        <v>200</v>
      </c>
      <c r="E3" s="1143"/>
      <c r="F3" s="1143"/>
      <c r="H3" s="204"/>
      <c r="I3" s="204"/>
      <c r="J3" s="204"/>
      <c r="K3" s="204"/>
      <c r="L3" s="204"/>
      <c r="M3" s="204"/>
      <c r="N3" s="204"/>
      <c r="O3" s="204"/>
      <c r="P3" s="204"/>
    </row>
    <row r="4" spans="1:16" s="88" customFormat="1" ht="20.25" customHeight="1">
      <c r="A4" s="1149" t="s">
        <v>201</v>
      </c>
      <c r="B4" s="1149"/>
      <c r="C4" s="1149"/>
      <c r="D4" s="1144" t="str">
        <f>'Sch-1(A)'!F8</f>
        <v/>
      </c>
      <c r="E4" s="1144"/>
      <c r="F4" s="1144"/>
      <c r="H4" s="204"/>
      <c r="I4" s="204"/>
      <c r="J4" s="204"/>
      <c r="K4" s="204"/>
      <c r="L4" s="204"/>
      <c r="M4" s="204"/>
      <c r="N4" s="204"/>
      <c r="O4" s="204"/>
      <c r="P4" s="204"/>
    </row>
    <row r="5" spans="1:16" s="94" customFormat="1" ht="21" customHeight="1">
      <c r="A5" s="90" t="s">
        <v>324</v>
      </c>
      <c r="B5" s="1147" t="s">
        <v>202</v>
      </c>
      <c r="C5" s="1148"/>
      <c r="D5" s="91" t="s">
        <v>203</v>
      </c>
      <c r="E5" s="1145" t="s">
        <v>204</v>
      </c>
      <c r="F5" s="1146"/>
      <c r="H5" s="205"/>
      <c r="I5" s="205"/>
      <c r="J5" s="205"/>
      <c r="K5" s="205"/>
      <c r="L5" s="205"/>
      <c r="M5" s="205"/>
      <c r="N5" s="205"/>
      <c r="O5" s="205"/>
      <c r="P5" s="205"/>
    </row>
    <row r="6" spans="1:16" s="88" customFormat="1" ht="36" customHeight="1">
      <c r="A6" s="95">
        <v>1</v>
      </c>
      <c r="B6" s="96" t="s">
        <v>226</v>
      </c>
      <c r="C6" s="97"/>
      <c r="D6" s="98">
        <f>'Sch-3'!D14</f>
        <v>80615382</v>
      </c>
      <c r="E6" s="99" t="s">
        <v>310</v>
      </c>
      <c r="F6" s="100">
        <f>D6</f>
        <v>80615382</v>
      </c>
      <c r="G6" s="101"/>
      <c r="H6" s="204"/>
      <c r="I6" s="204"/>
      <c r="J6" s="204"/>
      <c r="K6" s="204"/>
      <c r="L6" s="204"/>
      <c r="M6" s="204"/>
      <c r="N6" s="204"/>
      <c r="O6" s="204"/>
      <c r="P6" s="204"/>
    </row>
    <row r="7" spans="1:16" s="88" customFormat="1" ht="34.5" customHeight="1">
      <c r="A7" s="95">
        <v>2</v>
      </c>
      <c r="B7" s="96" t="s">
        <v>227</v>
      </c>
      <c r="C7" s="97"/>
      <c r="D7" s="98" t="e">
        <f>'Sch-3'!D16</f>
        <v>#REF!</v>
      </c>
      <c r="E7" s="99"/>
      <c r="F7" s="100" t="e">
        <f>D7</f>
        <v>#REF!</v>
      </c>
      <c r="G7" s="101"/>
      <c r="H7" s="204"/>
      <c r="I7" s="204"/>
      <c r="J7" s="204"/>
      <c r="K7" s="204"/>
      <c r="L7" s="204"/>
      <c r="M7" s="204"/>
      <c r="N7" s="204"/>
      <c r="O7" s="204"/>
      <c r="P7" s="204"/>
    </row>
    <row r="8" spans="1:16" s="88" customFormat="1" ht="21" customHeight="1">
      <c r="A8" s="95">
        <v>3</v>
      </c>
      <c r="B8" s="96" t="s">
        <v>228</v>
      </c>
      <c r="C8" s="97"/>
      <c r="D8" s="98" t="e">
        <f>'Sch-3'!D18</f>
        <v>#REF!</v>
      </c>
      <c r="E8" s="99"/>
      <c r="F8" s="100" t="e">
        <f>D8</f>
        <v>#REF!</v>
      </c>
      <c r="G8" s="101"/>
      <c r="H8" s="204"/>
      <c r="I8" s="204"/>
      <c r="J8" s="204"/>
      <c r="K8" s="204"/>
      <c r="L8" s="204"/>
      <c r="M8" s="204"/>
      <c r="N8" s="204"/>
      <c r="O8" s="204"/>
      <c r="P8" s="204"/>
    </row>
    <row r="9" spans="1:16" s="88" customFormat="1" ht="21" customHeight="1">
      <c r="A9" s="95">
        <v>4</v>
      </c>
      <c r="B9" s="96" t="s">
        <v>229</v>
      </c>
      <c r="C9" s="97"/>
      <c r="D9" s="102" t="s">
        <v>366</v>
      </c>
      <c r="E9" s="99"/>
      <c r="F9" s="93" t="str">
        <f>D9</f>
        <v>Not Applicable</v>
      </c>
      <c r="H9" s="204"/>
      <c r="I9" s="204"/>
      <c r="J9" s="204"/>
      <c r="K9" s="204"/>
      <c r="L9" s="204"/>
      <c r="M9" s="204"/>
      <c r="N9" s="204"/>
      <c r="O9" s="204"/>
      <c r="P9" s="204"/>
    </row>
    <row r="10" spans="1:16" s="88" customFormat="1" ht="21" customHeight="1">
      <c r="A10" s="95">
        <v>5</v>
      </c>
      <c r="B10" s="96" t="s">
        <v>230</v>
      </c>
      <c r="C10" s="97"/>
      <c r="D10" s="103" t="e">
        <f>SUM(D6,D7,D8)</f>
        <v>#REF!</v>
      </c>
      <c r="E10" s="99"/>
      <c r="F10" s="104" t="e">
        <f>F6+F7+F8</f>
        <v>#REF!</v>
      </c>
      <c r="H10" s="204"/>
      <c r="I10" s="204"/>
      <c r="J10" s="204"/>
      <c r="K10" s="204"/>
      <c r="L10" s="204"/>
      <c r="M10" s="204"/>
      <c r="N10" s="204"/>
      <c r="O10" s="204"/>
      <c r="P10" s="204"/>
    </row>
    <row r="11" spans="1:16" s="88" customFormat="1" ht="21" customHeight="1">
      <c r="A11" s="95">
        <v>6</v>
      </c>
      <c r="B11" s="105" t="s">
        <v>205</v>
      </c>
      <c r="C11" s="106" t="s">
        <v>310</v>
      </c>
      <c r="D11" s="98" t="e">
        <f>'Sch-1(A)'!#REF!+#REF!+#REF!+#REF!</f>
        <v>#REF!</v>
      </c>
      <c r="E11" s="107" t="s">
        <v>310</v>
      </c>
      <c r="F11" s="100" t="e">
        <f>D11</f>
        <v>#REF!</v>
      </c>
      <c r="H11" s="204"/>
      <c r="I11" s="204"/>
      <c r="J11" s="204"/>
      <c r="K11" s="204"/>
      <c r="L11" s="204"/>
      <c r="M11" s="204"/>
      <c r="N11" s="204"/>
      <c r="O11" s="204"/>
      <c r="P11" s="204"/>
    </row>
    <row r="12" spans="1:16" s="88" customFormat="1" ht="21.95" customHeight="1">
      <c r="A12" s="95">
        <v>7</v>
      </c>
      <c r="B12" s="105" t="s">
        <v>231</v>
      </c>
      <c r="C12" s="97"/>
      <c r="D12" s="91" t="e">
        <f>D10-D11</f>
        <v>#REF!</v>
      </c>
      <c r="E12" s="99"/>
      <c r="F12" s="104" t="e">
        <f>F10-F11</f>
        <v>#REF!</v>
      </c>
      <c r="G12" s="108"/>
      <c r="H12" s="204"/>
      <c r="I12" s="204"/>
      <c r="J12" s="204"/>
      <c r="K12" s="204"/>
      <c r="L12" s="204"/>
      <c r="M12" s="204"/>
      <c r="N12" s="204"/>
      <c r="O12" s="204"/>
      <c r="P12" s="204"/>
    </row>
    <row r="13" spans="1:16" s="88" customFormat="1" ht="21.95" customHeight="1">
      <c r="A13" s="95">
        <v>8</v>
      </c>
      <c r="B13" s="96" t="s">
        <v>206</v>
      </c>
      <c r="C13" s="97"/>
      <c r="D13" s="98"/>
      <c r="E13" s="99"/>
      <c r="F13" s="100"/>
      <c r="H13" s="204"/>
      <c r="I13" s="204"/>
      <c r="J13" s="204"/>
      <c r="K13" s="204"/>
      <c r="L13" s="204"/>
      <c r="M13" s="204"/>
      <c r="N13" s="204"/>
      <c r="O13" s="204"/>
      <c r="P13" s="204"/>
    </row>
    <row r="14" spans="1:16" s="88" customFormat="1" ht="21.95" customHeight="1">
      <c r="A14" s="95" t="s">
        <v>310</v>
      </c>
      <c r="B14" s="96" t="s">
        <v>207</v>
      </c>
      <c r="C14" s="109"/>
      <c r="D14" s="102" t="e">
        <f>'Sch-2'!K14</f>
        <v>#REF!</v>
      </c>
      <c r="E14" s="110"/>
      <c r="F14" s="93">
        <f>F32</f>
        <v>0</v>
      </c>
      <c r="G14" s="101"/>
      <c r="H14" s="204"/>
      <c r="I14" s="204"/>
      <c r="J14" s="204"/>
      <c r="K14" s="204"/>
      <c r="L14" s="204"/>
      <c r="M14" s="204"/>
      <c r="N14" s="204"/>
      <c r="O14" s="204"/>
      <c r="P14" s="204"/>
    </row>
    <row r="15" spans="1:16" s="88" customFormat="1" ht="21.95" customHeight="1">
      <c r="A15" s="95"/>
      <c r="B15" s="96" t="s">
        <v>208</v>
      </c>
      <c r="C15" s="97"/>
      <c r="D15" s="102" t="e">
        <f>'Sch-2'!#REF!+'Sch-2'!#REF!</f>
        <v>#REF!</v>
      </c>
      <c r="E15" s="111"/>
      <c r="F15" s="93" t="e">
        <f>F33</f>
        <v>#REF!</v>
      </c>
      <c r="G15" s="101"/>
      <c r="H15" s="204"/>
      <c r="I15" s="204"/>
      <c r="J15" s="204"/>
      <c r="K15" s="204"/>
      <c r="L15" s="204"/>
      <c r="M15" s="204"/>
      <c r="N15" s="204"/>
      <c r="O15" s="204"/>
      <c r="P15" s="204"/>
    </row>
    <row r="16" spans="1:16" s="88" customFormat="1" ht="21.95" customHeight="1">
      <c r="A16" s="95"/>
      <c r="B16" s="96" t="s">
        <v>209</v>
      </c>
      <c r="C16" s="97"/>
      <c r="D16" s="102" t="e">
        <f>#REF!+#REF!</f>
        <v>#REF!</v>
      </c>
      <c r="E16" s="111"/>
      <c r="F16" s="93" t="e">
        <f>F36</f>
        <v>#REF!</v>
      </c>
      <c r="G16" s="101"/>
      <c r="H16" s="204"/>
      <c r="I16" s="204"/>
      <c r="J16" s="204"/>
      <c r="K16" s="204"/>
      <c r="L16" s="204"/>
      <c r="M16" s="204"/>
      <c r="N16" s="204"/>
      <c r="O16" s="204"/>
      <c r="P16" s="204"/>
    </row>
    <row r="17" spans="1:16" s="88" customFormat="1" ht="21.95" customHeight="1">
      <c r="A17" s="95"/>
      <c r="B17" s="96" t="s">
        <v>210</v>
      </c>
      <c r="C17" s="97"/>
      <c r="D17" s="102" t="e">
        <f>#REF!</f>
        <v>#REF!</v>
      </c>
      <c r="E17" s="92"/>
      <c r="F17" s="93">
        <f>F34</f>
        <v>0</v>
      </c>
      <c r="H17" s="204"/>
      <c r="I17" s="204"/>
      <c r="J17" s="204"/>
      <c r="K17" s="204"/>
      <c r="L17" s="204"/>
      <c r="M17" s="204"/>
      <c r="N17" s="204"/>
      <c r="O17" s="204"/>
      <c r="P17" s="204"/>
    </row>
    <row r="18" spans="1:16" s="88" customFormat="1" ht="27" customHeight="1">
      <c r="A18" s="95"/>
      <c r="B18" s="96" t="s">
        <v>211</v>
      </c>
      <c r="C18" s="112"/>
      <c r="D18" s="189" t="e">
        <f>D14+D15+D16+D17</f>
        <v>#REF!</v>
      </c>
      <c r="E18" s="113"/>
      <c r="F18" s="112" t="e">
        <f>SUM(F14:F17)</f>
        <v>#REF!</v>
      </c>
      <c r="G18" s="101"/>
      <c r="H18" s="204"/>
      <c r="I18" s="204"/>
      <c r="J18" s="204"/>
      <c r="K18" s="204"/>
      <c r="L18" s="204"/>
      <c r="M18" s="204"/>
      <c r="N18" s="204"/>
      <c r="O18" s="204"/>
      <c r="P18" s="204"/>
    </row>
    <row r="19" spans="1:16" s="88" customFormat="1" ht="33.75" customHeight="1">
      <c r="A19" s="95">
        <v>8</v>
      </c>
      <c r="B19" s="96" t="s">
        <v>212</v>
      </c>
      <c r="C19" s="97"/>
      <c r="D19" s="91" t="e">
        <f>D10+D18</f>
        <v>#REF!</v>
      </c>
      <c r="E19" s="114" t="s">
        <v>310</v>
      </c>
      <c r="F19" s="115" t="e">
        <f>F10+F18</f>
        <v>#REF!</v>
      </c>
      <c r="G19" s="101"/>
      <c r="H19" s="204"/>
      <c r="I19" s="204"/>
      <c r="J19" s="204"/>
      <c r="K19" s="204"/>
      <c r="L19" s="204"/>
      <c r="M19" s="204"/>
      <c r="N19" s="204"/>
      <c r="O19" s="204"/>
      <c r="P19" s="204"/>
    </row>
    <row r="20" spans="1:16" s="88" customFormat="1" ht="51" customHeight="1">
      <c r="A20" s="95">
        <v>9</v>
      </c>
      <c r="B20" s="96" t="s">
        <v>232</v>
      </c>
      <c r="C20" s="97"/>
      <c r="D20" s="98" t="e">
        <f>'Sch-1(A)'!#REF!</f>
        <v>#REF!</v>
      </c>
      <c r="E20" s="99"/>
      <c r="F20" s="100" t="e">
        <f>D20</f>
        <v>#REF!</v>
      </c>
      <c r="H20" s="204"/>
      <c r="I20" s="204"/>
      <c r="J20" s="204"/>
      <c r="K20" s="204"/>
      <c r="L20" s="204"/>
      <c r="M20" s="204"/>
      <c r="N20" s="204"/>
      <c r="O20" s="204"/>
      <c r="P20" s="204"/>
    </row>
    <row r="21" spans="1:16" s="88" customFormat="1" ht="23.25" customHeight="1">
      <c r="A21" s="116" t="s">
        <v>213</v>
      </c>
      <c r="B21" s="1154" t="s">
        <v>214</v>
      </c>
      <c r="C21" s="1154"/>
      <c r="D21" s="1154"/>
      <c r="E21" s="1154"/>
      <c r="F21" s="1155"/>
      <c r="H21" s="204"/>
      <c r="I21" s="204"/>
      <c r="J21" s="204"/>
      <c r="K21" s="204"/>
      <c r="L21" s="204"/>
      <c r="M21" s="204"/>
      <c r="N21" s="204"/>
      <c r="O21" s="204"/>
      <c r="P21" s="204"/>
    </row>
    <row r="22" spans="1:16" s="88" customFormat="1" ht="18.75" customHeight="1">
      <c r="A22" s="118" t="s">
        <v>314</v>
      </c>
      <c r="B22" s="1153" t="s">
        <v>215</v>
      </c>
      <c r="C22" s="1153"/>
      <c r="D22" s="1153"/>
      <c r="E22" s="117" t="s">
        <v>216</v>
      </c>
      <c r="F22" s="120" t="e">
        <f>D14</f>
        <v>#REF!</v>
      </c>
      <c r="H22" s="204"/>
      <c r="I22" s="204"/>
      <c r="J22" s="204"/>
      <c r="K22" s="204"/>
      <c r="L22" s="204"/>
      <c r="M22" s="204"/>
      <c r="N22" s="204"/>
      <c r="O22" s="204"/>
      <c r="P22" s="204"/>
    </row>
    <row r="23" spans="1:16" s="88" customFormat="1" ht="19.5" customHeight="1">
      <c r="A23" s="118" t="s">
        <v>315</v>
      </c>
      <c r="B23" s="1153" t="s">
        <v>217</v>
      </c>
      <c r="C23" s="1153"/>
      <c r="D23" s="1153"/>
      <c r="E23" s="117" t="s">
        <v>216</v>
      </c>
      <c r="F23" s="120" t="e">
        <f>D15</f>
        <v>#REF!</v>
      </c>
      <c r="H23" s="204"/>
      <c r="I23" s="204"/>
      <c r="J23" s="204"/>
      <c r="K23" s="204"/>
      <c r="L23" s="204"/>
      <c r="M23" s="204"/>
      <c r="N23" s="204"/>
      <c r="O23" s="204"/>
      <c r="P23" s="204"/>
    </row>
    <row r="24" spans="1:16" s="88" customFormat="1" ht="19.5" customHeight="1">
      <c r="A24" s="118" t="s">
        <v>316</v>
      </c>
      <c r="B24" s="1153" t="s">
        <v>270</v>
      </c>
      <c r="C24" s="1153"/>
      <c r="D24" s="1153"/>
      <c r="E24" s="117" t="s">
        <v>216</v>
      </c>
      <c r="F24" s="120" t="e">
        <f>D16</f>
        <v>#REF!</v>
      </c>
      <c r="H24" s="204"/>
      <c r="I24" s="204"/>
      <c r="J24" s="204"/>
      <c r="K24" s="204"/>
      <c r="L24" s="204"/>
      <c r="M24" s="204"/>
      <c r="N24" s="204"/>
      <c r="O24" s="204"/>
      <c r="P24" s="204"/>
    </row>
    <row r="25" spans="1:16" s="88" customFormat="1" ht="19.5" customHeight="1">
      <c r="A25" s="118" t="s">
        <v>317</v>
      </c>
      <c r="B25" s="1153" t="s">
        <v>218</v>
      </c>
      <c r="C25" s="1153"/>
      <c r="D25" s="1153"/>
      <c r="E25" s="117" t="s">
        <v>216</v>
      </c>
      <c r="F25" s="120" t="e">
        <f>D17</f>
        <v>#REF!</v>
      </c>
      <c r="H25" s="204"/>
      <c r="I25" s="204"/>
      <c r="J25" s="204"/>
      <c r="K25" s="204"/>
      <c r="L25" s="204"/>
      <c r="M25" s="204"/>
      <c r="N25" s="204"/>
      <c r="O25" s="204"/>
      <c r="P25" s="204"/>
    </row>
    <row r="26" spans="1:16" s="88" customFormat="1" ht="19.5" customHeight="1">
      <c r="A26" s="122" t="s">
        <v>219</v>
      </c>
      <c r="B26" s="1154" t="s">
        <v>272</v>
      </c>
      <c r="C26" s="1154"/>
      <c r="D26" s="1154"/>
      <c r="E26" s="1154"/>
      <c r="F26" s="1155"/>
      <c r="H26" s="204"/>
      <c r="I26" s="204"/>
      <c r="J26" s="204"/>
      <c r="K26" s="204"/>
      <c r="L26" s="204"/>
      <c r="M26" s="204"/>
      <c r="N26" s="204"/>
      <c r="O26" s="204"/>
      <c r="P26" s="204"/>
    </row>
    <row r="27" spans="1:16" ht="19.5" customHeight="1">
      <c r="A27" s="190"/>
      <c r="B27" s="86"/>
      <c r="C27" s="86"/>
      <c r="D27" s="86"/>
      <c r="E27" s="86"/>
      <c r="F27" s="191"/>
    </row>
    <row r="28" spans="1:16" s="88" customFormat="1" ht="19.5" customHeight="1">
      <c r="A28" s="192"/>
      <c r="F28" s="193"/>
      <c r="H28" s="204"/>
      <c r="I28" s="204"/>
      <c r="J28" s="204"/>
      <c r="K28" s="204"/>
      <c r="L28" s="204"/>
      <c r="M28" s="204"/>
      <c r="N28" s="204"/>
      <c r="O28" s="204"/>
      <c r="P28" s="204"/>
    </row>
    <row r="29" spans="1:16" s="88" customFormat="1" ht="19.5" customHeight="1">
      <c r="A29" s="192"/>
      <c r="F29" s="193"/>
      <c r="H29" s="204"/>
      <c r="I29" s="204"/>
      <c r="J29" s="204"/>
      <c r="K29" s="204"/>
      <c r="L29" s="204"/>
      <c r="M29" s="204"/>
      <c r="N29" s="204"/>
      <c r="O29" s="204"/>
      <c r="P29" s="204"/>
    </row>
    <row r="30" spans="1:16" s="88" customFormat="1" ht="60" customHeight="1">
      <c r="A30" s="122" t="s">
        <v>271</v>
      </c>
      <c r="B30" s="1156" t="s">
        <v>288</v>
      </c>
      <c r="C30" s="1157"/>
      <c r="D30" s="1157"/>
      <c r="E30" s="1157"/>
      <c r="F30" s="1158"/>
      <c r="H30" s="204" t="s">
        <v>273</v>
      </c>
      <c r="I30" s="204"/>
      <c r="J30" s="204"/>
      <c r="K30" s="204"/>
      <c r="L30" s="204"/>
      <c r="M30" s="204"/>
      <c r="N30" s="204"/>
      <c r="O30" s="204"/>
      <c r="P30" s="204"/>
    </row>
    <row r="31" spans="1:16" s="88" customFormat="1" ht="19.5" customHeight="1">
      <c r="A31" s="118" t="s">
        <v>314</v>
      </c>
      <c r="B31" s="1153" t="s">
        <v>220</v>
      </c>
      <c r="C31" s="1153"/>
      <c r="D31" s="1153"/>
      <c r="E31" s="117" t="s">
        <v>216</v>
      </c>
      <c r="F31" s="119">
        <f>'Sch-1(A)'!AF3</f>
        <v>0</v>
      </c>
      <c r="H31" s="205" t="s">
        <v>274</v>
      </c>
      <c r="I31" s="205" t="e">
        <f>#REF!</f>
        <v>#REF!</v>
      </c>
      <c r="J31" s="205" t="e">
        <f>IF(I31=0, "", I31)</f>
        <v>#REF!</v>
      </c>
      <c r="K31" s="206" t="e">
        <f>IF(I31=0, "", "Discount on lum-sum basis on total price quoted by us without Taxes &amp; Duties. In Rs. ")</f>
        <v>#REF!</v>
      </c>
      <c r="L31" s="205" t="s">
        <v>275</v>
      </c>
      <c r="M31" s="207" t="e">
        <f>#REF!</f>
        <v>#REF!</v>
      </c>
      <c r="N31" s="207" t="e">
        <f t="shared" ref="N31:N37" si="0">IF(M31=0, "", M31)</f>
        <v>#REF!</v>
      </c>
      <c r="O31" s="206" t="e">
        <f>IF(M31=0, "", " Discount on lum-sum basis on total price quoted by us without Taxes &amp; Duties. In Percent (%) .")</f>
        <v>#REF!</v>
      </c>
      <c r="P31" s="204"/>
    </row>
    <row r="32" spans="1:16" s="88" customFormat="1" ht="19.5" customHeight="1">
      <c r="A32" s="118" t="s">
        <v>315</v>
      </c>
      <c r="B32" s="1153" t="s">
        <v>221</v>
      </c>
      <c r="C32" s="1153"/>
      <c r="D32" s="1153"/>
      <c r="E32" s="117" t="s">
        <v>216</v>
      </c>
      <c r="F32" s="119">
        <f>ROUND(0.103*F31,0)</f>
        <v>0</v>
      </c>
      <c r="H32" s="204"/>
      <c r="I32" s="204"/>
      <c r="J32" s="205"/>
      <c r="K32" s="206" t="e">
        <f>IF(SUM(I33:I37)=0, "", "Discount on lum-sum basis on the Schedules as given below , In Rs. :")</f>
        <v>#REF!</v>
      </c>
      <c r="L32" s="204"/>
      <c r="M32" s="204"/>
      <c r="N32" s="207"/>
      <c r="O32" s="206" t="e">
        <f>IF(SUM(M33:M37)=0, "", "Discount on lum-sum basis on the Schedules as given below , In Percent (%) :")</f>
        <v>#REF!</v>
      </c>
      <c r="P32" s="204"/>
    </row>
    <row r="33" spans="1:16" s="88" customFormat="1" ht="19.5" customHeight="1">
      <c r="A33" s="118" t="s">
        <v>316</v>
      </c>
      <c r="B33" s="1153" t="s">
        <v>222</v>
      </c>
      <c r="C33" s="1153"/>
      <c r="D33" s="1153"/>
      <c r="E33" s="117" t="s">
        <v>216</v>
      </c>
      <c r="F33" s="119" t="e">
        <f>'Sch-2'!#REF!+'Sch-2'!#REF!</f>
        <v>#REF!</v>
      </c>
      <c r="H33" s="205" t="s">
        <v>276</v>
      </c>
      <c r="I33" s="205" t="e">
        <f>#REF!</f>
        <v>#REF!</v>
      </c>
      <c r="J33" s="205" t="e">
        <f>IF(I33=0, "", I33)</f>
        <v>#REF!</v>
      </c>
      <c r="K33" s="208" t="e">
        <f>IF(I33=0, "", "Schedule-1 : Ex works prices (Direct Only)")</f>
        <v>#REF!</v>
      </c>
      <c r="L33" s="205" t="s">
        <v>281</v>
      </c>
      <c r="M33" s="207" t="e">
        <f>#REF!</f>
        <v>#REF!</v>
      </c>
      <c r="N33" s="207" t="e">
        <f t="shared" si="0"/>
        <v>#REF!</v>
      </c>
      <c r="O33" s="208" t="e">
        <f>IF(M33=0, "", "Schedule-1 : Ex works prices (Direct Only)")</f>
        <v>#REF!</v>
      </c>
      <c r="P33" s="204"/>
    </row>
    <row r="34" spans="1:16" s="88" customFormat="1" ht="19.5" customHeight="1">
      <c r="A34" s="118" t="s">
        <v>317</v>
      </c>
      <c r="B34" s="1153" t="s">
        <v>218</v>
      </c>
      <c r="C34" s="1153"/>
      <c r="D34" s="1153"/>
      <c r="E34" s="117" t="s">
        <v>216</v>
      </c>
      <c r="F34" s="210"/>
      <c r="H34" s="205" t="s">
        <v>277</v>
      </c>
      <c r="I34" s="205" t="e">
        <f>#REF!</f>
        <v>#REF!</v>
      </c>
      <c r="J34" s="205" t="e">
        <f>IF(I34=0, "", I34)</f>
        <v>#REF!</v>
      </c>
      <c r="K34" s="208" t="e">
        <f>IF(I34=0, "", "Schedule-1 : Ex works prices (Bought Out Only)")</f>
        <v>#REF!</v>
      </c>
      <c r="L34" s="205" t="s">
        <v>282</v>
      </c>
      <c r="M34" s="207" t="e">
        <f>#REF!</f>
        <v>#REF!</v>
      </c>
      <c r="N34" s="207" t="e">
        <f t="shared" si="0"/>
        <v>#REF!</v>
      </c>
      <c r="O34" s="208" t="e">
        <f>IF(M34=0, "", "Schedule-1 : Ex works prices (Bought Out Only)")</f>
        <v>#REF!</v>
      </c>
      <c r="P34" s="204"/>
    </row>
    <row r="35" spans="1:16" s="88" customFormat="1" ht="15" customHeight="1">
      <c r="A35" s="118" t="s">
        <v>318</v>
      </c>
      <c r="B35" s="1153" t="s">
        <v>223</v>
      </c>
      <c r="C35" s="1153"/>
      <c r="D35" s="1153"/>
      <c r="E35" s="117" t="s">
        <v>216</v>
      </c>
      <c r="F35" s="120" t="e">
        <f>D6+D7+F32+F33+F34</f>
        <v>#REF!</v>
      </c>
      <c r="H35" s="205" t="s">
        <v>278</v>
      </c>
      <c r="I35" s="205" t="e">
        <f>#REF!</f>
        <v>#REF!</v>
      </c>
      <c r="J35" s="205" t="e">
        <f>IF(I35=0, "", I35)</f>
        <v>#REF!</v>
      </c>
      <c r="K35" s="208" t="e">
        <f>IF(I35=0, "", "Schedule-2 : Freight &amp; Insurance")</f>
        <v>#REF!</v>
      </c>
      <c r="L35" s="205" t="s">
        <v>283</v>
      </c>
      <c r="M35" s="207" t="e">
        <f>#REF!</f>
        <v>#REF!</v>
      </c>
      <c r="N35" s="207" t="e">
        <f t="shared" si="0"/>
        <v>#REF!</v>
      </c>
      <c r="O35" s="208" t="e">
        <f>IF(M35=0, "", "Schedule-2 : Freight &amp; Insurance")</f>
        <v>#REF!</v>
      </c>
      <c r="P35" s="204"/>
    </row>
    <row r="36" spans="1:16" s="88" customFormat="1" ht="15" customHeight="1">
      <c r="A36" s="118" t="s">
        <v>319</v>
      </c>
      <c r="B36" s="1153" t="s">
        <v>289</v>
      </c>
      <c r="C36" s="1153"/>
      <c r="D36" s="1153"/>
      <c r="E36" s="117" t="s">
        <v>216</v>
      </c>
      <c r="F36" s="120" t="e">
        <f>ROUND(0.01*F35,0)</f>
        <v>#REF!</v>
      </c>
      <c r="H36" s="205" t="s">
        <v>279</v>
      </c>
      <c r="I36" s="205" t="e">
        <f>#REF!</f>
        <v>#REF!</v>
      </c>
      <c r="J36" s="205" t="e">
        <f>IF(I36=0, "", I36)</f>
        <v>#REF!</v>
      </c>
      <c r="K36" s="208" t="e">
        <f>IF(I36=0, "", "Schedule-3 : Erection Charges")</f>
        <v>#REF!</v>
      </c>
      <c r="L36" s="205" t="s">
        <v>284</v>
      </c>
      <c r="M36" s="207" t="e">
        <f>#REF!</f>
        <v>#REF!</v>
      </c>
      <c r="N36" s="207" t="e">
        <f t="shared" si="0"/>
        <v>#REF!</v>
      </c>
      <c r="O36" s="208" t="e">
        <f>IF(M36=0, "", "Schedule-3 : Erection Charges")</f>
        <v>#REF!</v>
      </c>
      <c r="P36" s="204"/>
    </row>
    <row r="37" spans="1:16" s="88" customFormat="1" ht="19.5" customHeight="1">
      <c r="A37" s="194"/>
      <c r="B37" s="195"/>
      <c r="C37" s="195"/>
      <c r="D37" s="195"/>
      <c r="E37" s="195"/>
      <c r="F37" s="196"/>
      <c r="H37" s="205" t="s">
        <v>280</v>
      </c>
      <c r="I37" s="205" t="e">
        <f>#REF!</f>
        <v>#REF!</v>
      </c>
      <c r="J37" s="205" t="e">
        <f>IF(I37=0, "", I37)</f>
        <v>#REF!</v>
      </c>
      <c r="K37" s="208" t="e">
        <f>IF(I37=0, "", "Schedule-7 : Type Test Charges")</f>
        <v>#REF!</v>
      </c>
      <c r="L37" s="205" t="s">
        <v>285</v>
      </c>
      <c r="M37" s="207" t="e">
        <f>#REF!</f>
        <v>#REF!</v>
      </c>
      <c r="N37" s="207" t="e">
        <f t="shared" si="0"/>
        <v>#REF!</v>
      </c>
      <c r="O37" s="208" t="e">
        <f>IF(M37=0, "", "Schedule-7 : Type Test Charges")</f>
        <v>#REF!</v>
      </c>
      <c r="P37" s="204"/>
    </row>
    <row r="38" spans="1:16" ht="49.5" customHeight="1">
      <c r="A38" s="1150" t="str">
        <f>Cover!B2</f>
        <v>PACKAGE-G :: Demolition &amp; Re-construction of Residential buildings at Misa substations in NER under O&amp;M Add Cap 2019-24.</v>
      </c>
      <c r="B38" s="1150"/>
      <c r="C38" s="1150"/>
      <c r="D38" s="1151" t="s">
        <v>224</v>
      </c>
      <c r="E38" s="1152"/>
      <c r="F38" s="89" t="s">
        <v>225</v>
      </c>
      <c r="H38" s="205" t="s">
        <v>286</v>
      </c>
      <c r="I38" s="205" t="e">
        <f>#REF!</f>
        <v>#REF!</v>
      </c>
      <c r="J38" s="205"/>
      <c r="K38" s="205"/>
      <c r="L38" s="205"/>
      <c r="M38" s="205"/>
      <c r="N38" s="205"/>
    </row>
    <row r="39" spans="1:16">
      <c r="H39" s="203" t="s">
        <v>287</v>
      </c>
      <c r="I39" s="209" t="e">
        <f>K31 &amp;J31 &amp;O31 &amp; N31</f>
        <v>#REF!</v>
      </c>
    </row>
    <row r="40" spans="1:16">
      <c r="I40" s="209" t="e">
        <f>K32 &amp; K33&amp;J33&amp;K34&amp;J34&amp;K35&amp;J35&amp;K36&amp;J36&amp;K37&amp;J37</f>
        <v>#REF!</v>
      </c>
    </row>
    <row r="41" spans="1:16">
      <c r="I41" s="209" t="e">
        <f>O32&amp;O33&amp;N33&amp;O34&amp;N34&amp;O35&amp;N35&amp;O36&amp;N36&amp;O37&amp;N37</f>
        <v>#REF!</v>
      </c>
    </row>
  </sheetData>
  <sheetProtection algorithmName="SHA-512" hashValue="oaQBofBHWaeYgVpoWSjKRSPcOeKuiTQF/mTDiNCB8IXrdcMcvmdUYgKl4g9OwFMZy/8yGJOf5PX0tv4lDY32VQ==" saltValue="/2gtNwc5dOtPOfQ0TLPzZg==" spinCount="100000" sheet="1" objects="1" scenarios="1" formatCells="0" formatColumns="0" formatRows="0" selectLockedCells="1" sort="0"/>
  <customSheetViews>
    <customSheetView guid="{93F2FEDA-AB07-4652-9895-BE34975CD6CE}" state="hidden">
      <selection activeCell="F34" sqref="F34"/>
      <pageMargins left="0.79" right="0.37" top="0.65" bottom="0.45" header="0.38" footer="0"/>
      <printOptions horizontalCentered="1"/>
      <pageSetup paperSize="9" scale="96" fitToHeight="0" orientation="portrait" horizontalDpi="1200" verticalDpi="1200" r:id="rId1"/>
      <headerFooter alignWithMargins="0">
        <oddFooter>&amp;R</oddFooter>
      </headerFooter>
    </customSheetView>
    <customSheetView guid="{D4DE57C7-E521-4428-80BD-545B19793C78}" state="hidden">
      <selection activeCell="F34" sqref="F34"/>
      <pageMargins left="0.79" right="0.37" top="0.65" bottom="0.45" header="0.38" footer="0"/>
      <printOptions horizontalCentered="1"/>
      <pageSetup paperSize="9" scale="96" fitToHeight="0" orientation="portrait" horizontalDpi="1200" verticalDpi="1200" r:id="rId2"/>
      <headerFooter alignWithMargins="0">
        <oddFooter>&amp;R</oddFooter>
      </headerFooter>
    </customSheetView>
    <customSheetView guid="{427AF4ED-2BDF-478F-9F0A-595838FA0EC8}" state="hidden">
      <selection activeCell="F34" sqref="F34"/>
      <pageMargins left="0.79" right="0.37" top="0.65" bottom="0.45" header="0.38" footer="0"/>
      <printOptions horizontalCentered="1"/>
      <pageSetup paperSize="9" scale="96" fitToHeight="0" orientation="portrait" horizontalDpi="1200" verticalDpi="1200" r:id="rId3"/>
      <headerFooter alignWithMargins="0">
        <oddFooter>&amp;R</oddFooter>
      </headerFooter>
    </customSheetView>
    <customSheetView guid="{EF8F60CB-82F3-477F-A7D3-94F4C70843DC}" state="hidden">
      <selection activeCell="F34" sqref="F34"/>
      <pageMargins left="0.79" right="0.37" top="0.65" bottom="0.45" header="0.38" footer="0"/>
      <printOptions horizontalCentered="1"/>
      <pageSetup paperSize="9" scale="96" fitToHeight="0" orientation="portrait" horizontalDpi="1200" verticalDpi="1200" r:id="rId4"/>
      <headerFooter alignWithMargins="0">
        <oddFooter>&amp;R</oddFooter>
      </headerFooter>
    </customSheetView>
    <customSheetView guid="{9658319F-66FC-48F8-AB8A-302F6F77BA10}" state="hidden">
      <selection activeCell="F34" sqref="F34"/>
      <pageMargins left="0.79" right="0.37" top="0.65" bottom="0.45" header="0.38" footer="0"/>
      <printOptions horizontalCentered="1"/>
      <pageSetup paperSize="9" scale="96" fitToHeight="0" orientation="portrait" horizontalDpi="1200" verticalDpi="1200" r:id="rId5"/>
      <headerFooter alignWithMargins="0">
        <oddFooter>&amp;R</oddFooter>
      </headerFooter>
    </customSheetView>
    <customSheetView guid="{D4A148BB-8D25-43B9-8797-A9D3AE767B49}" state="hidden">
      <selection activeCell="F34" sqref="F34"/>
      <pageMargins left="0.79" right="0.37" top="0.65" bottom="0.45" header="0.38" footer="0"/>
      <printOptions horizontalCentered="1"/>
      <pageSetup paperSize="9" scale="96" fitToHeight="0" orientation="portrait" horizontalDpi="1200" verticalDpi="1200" r:id="rId6"/>
      <headerFooter alignWithMargins="0">
        <oddFooter>&amp;R</oddFooter>
      </headerFooter>
    </customSheetView>
    <customSheetView guid="{714760DF-5EB1-4543-9C04-C1A23AAE4384}" state="hidden">
      <selection activeCell="F34" sqref="F34"/>
      <pageMargins left="0.79" right="0.37" top="0.65" bottom="0.45" header="0.38" footer="0"/>
      <printOptions horizontalCentered="1"/>
      <pageSetup paperSize="9" scale="96" fitToHeight="0" orientation="portrait" horizontalDpi="1200" verticalDpi="1200" r:id="rId7"/>
      <headerFooter alignWithMargins="0">
        <oddFooter>&amp;R</oddFooter>
      </headerFooter>
    </customSheetView>
    <customSheetView guid="{BE0CEA4D-1A4E-4C32-BF92-B8DA3D3423E5}" state="hidden">
      <selection activeCell="F34" sqref="F34"/>
      <pageMargins left="0.79" right="0.37" top="0.65" bottom="0.45" header="0.38" footer="0"/>
      <printOptions horizontalCentered="1"/>
      <pageSetup paperSize="9" scale="96" fitToHeight="0" orientation="portrait" horizontalDpi="1200" verticalDpi="1200" r:id="rId8"/>
      <headerFooter alignWithMargins="0">
        <oddFooter>&amp;R</oddFooter>
      </headerFooter>
    </customSheetView>
    <customSheetView guid="{3DA0B320-DAF7-4F4A-921A-9FCFD188E8C7}" state="hidden">
      <selection activeCell="F34" sqref="F34"/>
      <pageMargins left="0.79" right="0.37" top="0.65" bottom="0.45" header="0.38" footer="0"/>
      <printOptions horizontalCentered="1"/>
      <pageSetup paperSize="9" scale="96" fitToHeight="0" orientation="portrait" horizontalDpi="1200" verticalDpi="1200" r:id="rId9"/>
      <headerFooter alignWithMargins="0">
        <oddFooter>&amp;R</oddFooter>
      </headerFooter>
    </customSheetView>
    <customSheetView guid="{8C0E2163-61BB-48DF-AFAF-5E75147ED450}" state="hidden">
      <selection activeCell="F34" sqref="F34"/>
      <pageMargins left="0.79" right="0.37" top="0.65" bottom="0.45" header="0.38" footer="0"/>
      <printOptions horizontalCentered="1"/>
      <pageSetup paperSize="9" scale="96" fitToHeight="0" orientation="portrait" horizontalDpi="1200" verticalDpi="1200" r:id="rId10"/>
      <headerFooter alignWithMargins="0">
        <oddFooter>&amp;R</oddFooter>
      </headerFooter>
    </customSheetView>
    <customSheetView guid="{FD7F7BE1-8CB1-460B-98AB-D33E15FD14E6}" state="hidden">
      <selection activeCell="F34" sqref="F34"/>
      <pageMargins left="0.79" right="0.37" top="0.65" bottom="0.45" header="0.38" footer="0"/>
      <printOptions horizontalCentered="1"/>
      <pageSetup paperSize="9" scale="96" fitToHeight="0" orientation="portrait" horizontalDpi="1200" verticalDpi="1200" r:id="rId11"/>
      <headerFooter alignWithMargins="0">
        <oddFooter>&amp;R</oddFooter>
      </headerFooter>
    </customSheetView>
    <customSheetView guid="{1F4837C2-36FF-4422-95DC-EAAD1B4FAC2F}" state="hidden">
      <selection activeCell="F34" sqref="F34"/>
      <pageMargins left="0.79" right="0.37" top="0.65" bottom="0.45" header="0.38" footer="0"/>
      <printOptions horizontalCentered="1"/>
      <pageSetup paperSize="9" scale="96" fitToHeight="0" orientation="portrait" horizontalDpi="1200" verticalDpi="1200" r:id="rId12"/>
      <headerFooter alignWithMargins="0">
        <oddFooter>&amp;R</oddFooter>
      </headerFooter>
    </customSheetView>
    <customSheetView guid="{27A45B7A-04F2-4516-B80B-5ED0825D4ED3}" state="hidden">
      <selection activeCell="F34" sqref="F34"/>
      <pageMargins left="0.79" right="0.37" top="0.65" bottom="0.45" header="0.38" footer="0"/>
      <printOptions horizontalCentered="1"/>
      <pageSetup paperSize="9" scale="96" fitToHeight="0" orientation="portrait" horizontalDpi="1200" verticalDpi="1200" r:id="rId13"/>
      <headerFooter alignWithMargins="0">
        <oddFooter>&amp;R</oddFooter>
      </headerFooter>
    </customSheetView>
    <customSheetView guid="{14D7F02E-BCCA-4517-ABC7-537FF4AEB67A}" state="hidden">
      <selection activeCell="F34" sqref="F34"/>
      <pageMargins left="0.79" right="0.37" top="0.65" bottom="0.45" header="0.38" footer="0"/>
      <printOptions horizontalCentered="1"/>
      <pageSetup paperSize="9" scale="96" fitToHeight="0" orientation="portrait" horizontalDpi="1200" verticalDpi="1200" r:id="rId14"/>
      <headerFooter alignWithMargins="0">
        <oddFooter>&amp;R</oddFooter>
      </headerFooter>
    </customSheetView>
    <customSheetView guid="{01ACF2E1-8E61-4459-ABC1-B6C183DEED61}" showPageBreaks="1" printArea="1" state="hidden" view="pageBreakPreview" showRuler="0">
      <selection activeCell="B6" sqref="B6"/>
      <pageMargins left="0.79" right="0.37" top="0.65" bottom="0.45" header="0.38" footer="0"/>
      <printOptions horizontalCentered="1"/>
      <pageSetup paperSize="9" scale="96" fitToHeight="0" orientation="portrait" horizontalDpi="1200" verticalDpi="1200" r:id="rId15"/>
      <headerFooter alignWithMargins="0">
        <oddFooter>&amp;R</oddFooter>
      </headerFooter>
    </customSheetView>
    <customSheetView guid="{4F65FF32-EC61-4022-A399-2986D7B6B8B3}" state="hidden" showRuler="0">
      <selection activeCell="F34" sqref="F34"/>
      <pageMargins left="0.79" right="0.37" top="0.65" bottom="0.45" header="0.38" footer="0"/>
      <printOptions horizontalCentered="1"/>
      <pageSetup paperSize="9" scale="96" fitToHeight="0" orientation="portrait" horizontalDpi="1200" verticalDpi="1200" r:id="rId16"/>
      <headerFooter alignWithMargins="0">
        <oddFooter>&amp;R</oddFooter>
      </headerFooter>
    </customSheetView>
    <customSheetView guid="{091A6405-72DB-46E0-B81A-EC53A5C58396}" state="hidden">
      <selection activeCell="F34" sqref="F34"/>
      <pageMargins left="0.79" right="0.37" top="0.65" bottom="0.45" header="0.38" footer="0"/>
      <printOptions horizontalCentered="1"/>
      <pageSetup paperSize="9" scale="96" fitToHeight="0" orientation="portrait" horizontalDpi="1200" verticalDpi="1200" r:id="rId17"/>
      <headerFooter alignWithMargins="0">
        <oddFooter>&amp;R</oddFooter>
      </headerFooter>
    </customSheetView>
    <customSheetView guid="{EEE4E2D7-4BFE-4C24-8B93-9FD441A50336}" state="hidden">
      <selection activeCell="F34" sqref="F34"/>
      <pageMargins left="0.79" right="0.37" top="0.65" bottom="0.45" header="0.38" footer="0"/>
      <printOptions horizontalCentered="1"/>
      <pageSetup paperSize="9" scale="96" fitToHeight="0" orientation="portrait" horizontalDpi="1200" verticalDpi="1200" r:id="rId18"/>
      <headerFooter alignWithMargins="0">
        <oddFooter>&amp;R</oddFooter>
      </headerFooter>
    </customSheetView>
    <customSheetView guid="{E2E57CA5-082B-4C11-AB34-2A298199576B}" state="hidden">
      <selection activeCell="F34" sqref="F34"/>
      <pageMargins left="0.79" right="0.37" top="0.65" bottom="0.45" header="0.38" footer="0"/>
      <printOptions horizontalCentered="1"/>
      <pageSetup paperSize="9" scale="96" fitToHeight="0" orientation="portrait" horizontalDpi="1200" verticalDpi="1200" r:id="rId19"/>
      <headerFooter alignWithMargins="0">
        <oddFooter>&amp;R</oddFooter>
      </headerFooter>
    </customSheetView>
    <customSheetView guid="{E8B8E0BD-9CB3-4C7D-9BC6-088FDFCB0B45}" state="hidden">
      <selection activeCell="F34" sqref="F34"/>
      <pageMargins left="0.79" right="0.37" top="0.65" bottom="0.45" header="0.38" footer="0"/>
      <printOptions horizontalCentered="1"/>
      <pageSetup paperSize="9" scale="96" fitToHeight="0" orientation="portrait" horizontalDpi="1200" verticalDpi="1200" r:id="rId20"/>
      <headerFooter alignWithMargins="0">
        <oddFooter>&amp;R</oddFooter>
      </headerFooter>
    </customSheetView>
    <customSheetView guid="{CB39F8EE-FAD8-4C4E-B5E9-5EC27AC08528}" state="hidden">
      <selection activeCell="F34" sqref="F34"/>
      <pageMargins left="0.79" right="0.37" top="0.65" bottom="0.45" header="0.38" footer="0"/>
      <printOptions horizontalCentered="1"/>
      <pageSetup paperSize="9" scale="96" fitToHeight="0" orientation="portrait" horizontalDpi="1200" verticalDpi="1200" r:id="rId21"/>
      <headerFooter alignWithMargins="0">
        <oddFooter>&amp;R</oddFooter>
      </headerFooter>
    </customSheetView>
    <customSheetView guid="{97B2ED79-AE3F-4DF3-959D-96AE4A0B76A0}" state="hidden">
      <selection activeCell="F34" sqref="F34"/>
      <pageMargins left="0.79" right="0.37" top="0.65" bottom="0.45" header="0.38" footer="0"/>
      <printOptions horizontalCentered="1"/>
      <pageSetup paperSize="9" scale="96" fitToHeight="0" orientation="portrait" horizontalDpi="1200" verticalDpi="1200" r:id="rId22"/>
      <headerFooter alignWithMargins="0">
        <oddFooter>&amp;R</oddFooter>
      </headerFooter>
    </customSheetView>
    <customSheetView guid="{2D068FA3-47E3-4516-81A6-894AA90F7864}" state="hidden">
      <selection activeCell="F34" sqref="F34"/>
      <pageMargins left="0.79" right="0.37" top="0.65" bottom="0.45" header="0.38" footer="0"/>
      <printOptions horizontalCentered="1"/>
      <pageSetup paperSize="9" scale="96" fitToHeight="0" orientation="portrait" horizontalDpi="1200" verticalDpi="1200" r:id="rId23"/>
      <headerFooter alignWithMargins="0">
        <oddFooter>&amp;R</oddFooter>
      </headerFooter>
    </customSheetView>
    <customSheetView guid="{25F14B1D-FADD-4C44-AA48-5D402D65337D}" state="hidden">
      <selection activeCell="F34" sqref="F34"/>
      <pageMargins left="0.79" right="0.37" top="0.65" bottom="0.45" header="0.38" footer="0"/>
      <printOptions horizontalCentered="1"/>
      <pageSetup paperSize="9" scale="96" fitToHeight="0" orientation="portrait" horizontalDpi="1200" verticalDpi="1200" r:id="rId24"/>
      <headerFooter alignWithMargins="0">
        <oddFooter>&amp;R</oddFooter>
      </headerFooter>
    </customSheetView>
    <customSheetView guid="{FC366365-2136-48B2-A9F6-DEB708B66B93}" state="hidden">
      <selection activeCell="F34" sqref="F34"/>
      <pageMargins left="0.79" right="0.37" top="0.65" bottom="0.45" header="0.38" footer="0"/>
      <printOptions horizontalCentered="1"/>
      <pageSetup paperSize="9" scale="96" fitToHeight="0" orientation="portrait" horizontalDpi="1200" verticalDpi="1200" r:id="rId25"/>
      <headerFooter alignWithMargins="0">
        <oddFooter>&amp;R</oddFooter>
      </headerFooter>
    </customSheetView>
    <customSheetView guid="{FCAAE906-744B-4580-8002-466CC408DAC9}" state="hidden">
      <selection activeCell="F34" sqref="F34"/>
      <pageMargins left="0.79" right="0.37" top="0.65" bottom="0.45" header="0.38" footer="0"/>
      <printOptions horizontalCentered="1"/>
      <pageSetup paperSize="9" scale="96" fitToHeight="0" orientation="portrait" horizontalDpi="1200" verticalDpi="1200" r:id="rId26"/>
      <headerFooter alignWithMargins="0">
        <oddFooter>&amp;R</oddFooter>
      </headerFooter>
    </customSheetView>
  </customSheetViews>
  <mergeCells count="21">
    <mergeCell ref="B21:F21"/>
    <mergeCell ref="B22:D22"/>
    <mergeCell ref="B25:D25"/>
    <mergeCell ref="B23:D23"/>
    <mergeCell ref="B24:D24"/>
    <mergeCell ref="B26:F26"/>
    <mergeCell ref="B30:F30"/>
    <mergeCell ref="B35:D35"/>
    <mergeCell ref="B36:D36"/>
    <mergeCell ref="B32:D32"/>
    <mergeCell ref="A38:C38"/>
    <mergeCell ref="D38:E38"/>
    <mergeCell ref="B31:D31"/>
    <mergeCell ref="B33:D33"/>
    <mergeCell ref="B34:D34"/>
    <mergeCell ref="B1:F1"/>
    <mergeCell ref="D3:F3"/>
    <mergeCell ref="D4:F4"/>
    <mergeCell ref="E5:F5"/>
    <mergeCell ref="B5:C5"/>
    <mergeCell ref="A4:C4"/>
  </mergeCells>
  <phoneticPr fontId="3" type="noConversion"/>
  <printOptions horizontalCentered="1"/>
  <pageMargins left="0.79" right="0.37" top="0.65" bottom="0.45" header="0.38" footer="0"/>
  <pageSetup paperSize="9" scale="96" fitToHeight="0" orientation="portrait" horizontalDpi="1200" verticalDpi="1200" r:id="rId27"/>
  <headerFooter alignWithMargins="0">
    <oddFooter>&amp;R</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tabColor indexed="8"/>
  </sheetPr>
  <dimension ref="A1:D112"/>
  <sheetViews>
    <sheetView topLeftCell="A2" workbookViewId="0">
      <selection activeCell="C2" sqref="C2"/>
    </sheetView>
  </sheetViews>
  <sheetFormatPr defaultColWidth="8" defaultRowHeight="12.75"/>
  <cols>
    <col min="1" max="1" width="11.625" style="82" customWidth="1"/>
    <col min="2" max="2" width="22.125" style="82" customWidth="1"/>
    <col min="3" max="16384" width="8" style="82"/>
  </cols>
  <sheetData>
    <row r="1" spans="1:4" s="80" customFormat="1" ht="30" customHeight="1">
      <c r="A1" s="1159">
        <f>'Bid Form 2nd Envelope'!AB17</f>
        <v>80615382</v>
      </c>
      <c r="B1" s="1159"/>
    </row>
    <row r="2" spans="1:4" s="80" customFormat="1" ht="30" customHeight="1">
      <c r="A2" s="81"/>
    </row>
    <row r="3" spans="1:4">
      <c r="A3" s="81"/>
    </row>
    <row r="4" spans="1:4">
      <c r="A4" s="238" t="str">
        <f>IF(OR((A1&gt;9999999999),(A1&lt;0)),"Invalid Entry - More than 1000 crore OR -ve value",IF(A1=0, "Rs. Zero Only ",+CONCATENATE("Rs. ", B11,D11,B10,D10,B9,D9,B8,D8,B7,D7,B6," Only")))</f>
        <v>Rs. Eight Crore Six Lac Fifteen Thousand Three Hundred Eighty Two Only</v>
      </c>
      <c r="B4" s="239"/>
    </row>
    <row r="5" spans="1:4">
      <c r="A5" s="240"/>
      <c r="B5" s="239"/>
    </row>
    <row r="6" spans="1:4">
      <c r="A6" s="241">
        <f>-INT(A1/100)*100+ROUND(A1,0)</f>
        <v>82</v>
      </c>
      <c r="B6" s="239" t="str">
        <f t="shared" ref="B6:B11" si="0">IF(A6=0,"",LOOKUP(A6,$A$13:$A$112,$B$13:$B$112))</f>
        <v>Eighty Two</v>
      </c>
      <c r="D6" s="79"/>
    </row>
    <row r="7" spans="1:4">
      <c r="A7" s="241">
        <f>-INT(A1/1000)*10+INT(A1/100)</f>
        <v>3</v>
      </c>
      <c r="B7" s="239" t="str">
        <f t="shared" si="0"/>
        <v>Three</v>
      </c>
      <c r="D7" s="79" t="str">
        <f>+IF(B7="",""," Hundred ")</f>
        <v xml:space="preserve"> Hundred </v>
      </c>
    </row>
    <row r="8" spans="1:4">
      <c r="A8" s="241">
        <f>-INT(A1/100000)*100+INT(A1/1000)</f>
        <v>15</v>
      </c>
      <c r="B8" s="239" t="str">
        <f t="shared" si="0"/>
        <v>Fifteen</v>
      </c>
      <c r="D8" s="79" t="str">
        <f>IF((B8=""),IF(C8="",""," Thousand ")," Thousand ")</f>
        <v xml:space="preserve"> Thousand </v>
      </c>
    </row>
    <row r="9" spans="1:4">
      <c r="A9" s="241">
        <f>-INT(A1/10000000)*100+INT(A1/100000)</f>
        <v>6</v>
      </c>
      <c r="B9" s="239" t="str">
        <f t="shared" si="0"/>
        <v>Six</v>
      </c>
      <c r="D9" s="79" t="str">
        <f>IF((B9=""),IF(C9="",""," Lac ")," Lac ")</f>
        <v xml:space="preserve"> Lac </v>
      </c>
    </row>
    <row r="10" spans="1:4">
      <c r="A10" s="241">
        <f>-INT(A1/1000000000)*100+INT(A1/10000000)</f>
        <v>8</v>
      </c>
      <c r="B10" s="242" t="str">
        <f t="shared" si="0"/>
        <v>Eight</v>
      </c>
      <c r="D10" s="79" t="str">
        <f>IF((B10=""),IF(C10="",""," Crore ")," Crore ")</f>
        <v xml:space="preserve"> Crore </v>
      </c>
    </row>
    <row r="11" spans="1:4">
      <c r="A11" s="243">
        <f>-INT(A1/10000000000)*1000+INT(A1/1000000000)</f>
        <v>0</v>
      </c>
      <c r="B11" s="242" t="str">
        <f t="shared" si="0"/>
        <v/>
      </c>
      <c r="D11" s="79" t="str">
        <f>IF((B11=""),IF(C11="",""," Hundred ")," Hundred ")</f>
        <v/>
      </c>
    </row>
    <row r="12" spans="1:4">
      <c r="A12" s="239"/>
      <c r="B12" s="239"/>
    </row>
    <row r="13" spans="1:4">
      <c r="A13" s="236">
        <v>1</v>
      </c>
      <c r="B13" s="237" t="s">
        <v>95</v>
      </c>
    </row>
    <row r="14" spans="1:4">
      <c r="A14" s="236">
        <v>2</v>
      </c>
      <c r="B14" s="237" t="s">
        <v>96</v>
      </c>
    </row>
    <row r="15" spans="1:4">
      <c r="A15" s="236">
        <v>3</v>
      </c>
      <c r="B15" s="237" t="s">
        <v>97</v>
      </c>
    </row>
    <row r="16" spans="1:4">
      <c r="A16" s="236">
        <v>4</v>
      </c>
      <c r="B16" s="237" t="s">
        <v>98</v>
      </c>
    </row>
    <row r="17" spans="1:2">
      <c r="A17" s="236">
        <v>5</v>
      </c>
      <c r="B17" s="237" t="s">
        <v>99</v>
      </c>
    </row>
    <row r="18" spans="1:2">
      <c r="A18" s="236">
        <v>6</v>
      </c>
      <c r="B18" s="237" t="s">
        <v>100</v>
      </c>
    </row>
    <row r="19" spans="1:2">
      <c r="A19" s="236">
        <v>7</v>
      </c>
      <c r="B19" s="237" t="s">
        <v>101</v>
      </c>
    </row>
    <row r="20" spans="1:2">
      <c r="A20" s="236">
        <v>8</v>
      </c>
      <c r="B20" s="237" t="s">
        <v>102</v>
      </c>
    </row>
    <row r="21" spans="1:2">
      <c r="A21" s="236">
        <v>9</v>
      </c>
      <c r="B21" s="237" t="s">
        <v>103</v>
      </c>
    </row>
    <row r="22" spans="1:2">
      <c r="A22" s="236">
        <v>10</v>
      </c>
      <c r="B22" s="237" t="s">
        <v>104</v>
      </c>
    </row>
    <row r="23" spans="1:2">
      <c r="A23" s="236">
        <v>11</v>
      </c>
      <c r="B23" s="237" t="s">
        <v>105</v>
      </c>
    </row>
    <row r="24" spans="1:2">
      <c r="A24" s="236">
        <v>12</v>
      </c>
      <c r="B24" s="237" t="s">
        <v>106</v>
      </c>
    </row>
    <row r="25" spans="1:2">
      <c r="A25" s="236">
        <v>13</v>
      </c>
      <c r="B25" s="237" t="s">
        <v>107</v>
      </c>
    </row>
    <row r="26" spans="1:2">
      <c r="A26" s="236">
        <v>14</v>
      </c>
      <c r="B26" s="237" t="s">
        <v>108</v>
      </c>
    </row>
    <row r="27" spans="1:2">
      <c r="A27" s="236">
        <v>15</v>
      </c>
      <c r="B27" s="237" t="s">
        <v>109</v>
      </c>
    </row>
    <row r="28" spans="1:2">
      <c r="A28" s="236">
        <v>16</v>
      </c>
      <c r="B28" s="237" t="s">
        <v>110</v>
      </c>
    </row>
    <row r="29" spans="1:2">
      <c r="A29" s="236">
        <v>17</v>
      </c>
      <c r="B29" s="237" t="s">
        <v>111</v>
      </c>
    </row>
    <row r="30" spans="1:2">
      <c r="A30" s="236">
        <v>18</v>
      </c>
      <c r="B30" s="237" t="s">
        <v>112</v>
      </c>
    </row>
    <row r="31" spans="1:2">
      <c r="A31" s="236">
        <v>19</v>
      </c>
      <c r="B31" s="237" t="s">
        <v>113</v>
      </c>
    </row>
    <row r="32" spans="1:2">
      <c r="A32" s="236">
        <v>20</v>
      </c>
      <c r="B32" s="237" t="s">
        <v>114</v>
      </c>
    </row>
    <row r="33" spans="1:2">
      <c r="A33" s="236">
        <v>21</v>
      </c>
      <c r="B33" s="237" t="s">
        <v>116</v>
      </c>
    </row>
    <row r="34" spans="1:2">
      <c r="A34" s="236">
        <v>22</v>
      </c>
      <c r="B34" s="237" t="s">
        <v>115</v>
      </c>
    </row>
    <row r="35" spans="1:2">
      <c r="A35" s="236">
        <v>23</v>
      </c>
      <c r="B35" s="237" t="s">
        <v>117</v>
      </c>
    </row>
    <row r="36" spans="1:2">
      <c r="A36" s="236">
        <v>24</v>
      </c>
      <c r="B36" s="237" t="s">
        <v>123</v>
      </c>
    </row>
    <row r="37" spans="1:2">
      <c r="A37" s="236">
        <v>25</v>
      </c>
      <c r="B37" s="237" t="s">
        <v>125</v>
      </c>
    </row>
    <row r="38" spans="1:2">
      <c r="A38" s="236">
        <v>26</v>
      </c>
      <c r="B38" s="237" t="s">
        <v>124</v>
      </c>
    </row>
    <row r="39" spans="1:2">
      <c r="A39" s="236">
        <v>27</v>
      </c>
      <c r="B39" s="237" t="s">
        <v>126</v>
      </c>
    </row>
    <row r="40" spans="1:2">
      <c r="A40" s="236">
        <v>28</v>
      </c>
      <c r="B40" s="237" t="s">
        <v>127</v>
      </c>
    </row>
    <row r="41" spans="1:2">
      <c r="A41" s="236">
        <v>29</v>
      </c>
      <c r="B41" s="237" t="s">
        <v>128</v>
      </c>
    </row>
    <row r="42" spans="1:2">
      <c r="A42" s="236">
        <v>30</v>
      </c>
      <c r="B42" s="237" t="s">
        <v>129</v>
      </c>
    </row>
    <row r="43" spans="1:2">
      <c r="A43" s="236">
        <v>31</v>
      </c>
      <c r="B43" s="237" t="s">
        <v>130</v>
      </c>
    </row>
    <row r="44" spans="1:2">
      <c r="A44" s="236">
        <v>32</v>
      </c>
      <c r="B44" s="237" t="s">
        <v>131</v>
      </c>
    </row>
    <row r="45" spans="1:2">
      <c r="A45" s="236">
        <v>33</v>
      </c>
      <c r="B45" s="237" t="s">
        <v>132</v>
      </c>
    </row>
    <row r="46" spans="1:2">
      <c r="A46" s="236">
        <v>34</v>
      </c>
      <c r="B46" s="237" t="s">
        <v>133</v>
      </c>
    </row>
    <row r="47" spans="1:2">
      <c r="A47" s="236">
        <v>35</v>
      </c>
      <c r="B47" s="237" t="s">
        <v>371</v>
      </c>
    </row>
    <row r="48" spans="1:2">
      <c r="A48" s="236">
        <v>36</v>
      </c>
      <c r="B48" s="237" t="s">
        <v>134</v>
      </c>
    </row>
    <row r="49" spans="1:2">
      <c r="A49" s="236">
        <v>37</v>
      </c>
      <c r="B49" s="237" t="s">
        <v>135</v>
      </c>
    </row>
    <row r="50" spans="1:2">
      <c r="A50" s="236">
        <v>38</v>
      </c>
      <c r="B50" s="237" t="s">
        <v>136</v>
      </c>
    </row>
    <row r="51" spans="1:2">
      <c r="A51" s="236">
        <v>39</v>
      </c>
      <c r="B51" s="237" t="s">
        <v>137</v>
      </c>
    </row>
    <row r="52" spans="1:2">
      <c r="A52" s="236">
        <v>40</v>
      </c>
      <c r="B52" s="237" t="s">
        <v>138</v>
      </c>
    </row>
    <row r="53" spans="1:2">
      <c r="A53" s="236">
        <v>41</v>
      </c>
      <c r="B53" s="237" t="s">
        <v>139</v>
      </c>
    </row>
    <row r="54" spans="1:2">
      <c r="A54" s="236">
        <v>42</v>
      </c>
      <c r="B54" s="237" t="s">
        <v>140</v>
      </c>
    </row>
    <row r="55" spans="1:2">
      <c r="A55" s="236">
        <v>43</v>
      </c>
      <c r="B55" s="237" t="s">
        <v>141</v>
      </c>
    </row>
    <row r="56" spans="1:2">
      <c r="A56" s="236">
        <v>44</v>
      </c>
      <c r="B56" s="237" t="s">
        <v>142</v>
      </c>
    </row>
    <row r="57" spans="1:2">
      <c r="A57" s="236">
        <v>45</v>
      </c>
      <c r="B57" s="237" t="s">
        <v>143</v>
      </c>
    </row>
    <row r="58" spans="1:2">
      <c r="A58" s="236">
        <v>46</v>
      </c>
      <c r="B58" s="237" t="s">
        <v>144</v>
      </c>
    </row>
    <row r="59" spans="1:2">
      <c r="A59" s="236">
        <v>47</v>
      </c>
      <c r="B59" s="237" t="s">
        <v>145</v>
      </c>
    </row>
    <row r="60" spans="1:2">
      <c r="A60" s="236">
        <v>48</v>
      </c>
      <c r="B60" s="237" t="s">
        <v>146</v>
      </c>
    </row>
    <row r="61" spans="1:2">
      <c r="A61" s="236">
        <v>49</v>
      </c>
      <c r="B61" s="237" t="s">
        <v>147</v>
      </c>
    </row>
    <row r="62" spans="1:2">
      <c r="A62" s="236">
        <v>50</v>
      </c>
      <c r="B62" s="237" t="s">
        <v>148</v>
      </c>
    </row>
    <row r="63" spans="1:2">
      <c r="A63" s="236">
        <v>51</v>
      </c>
      <c r="B63" s="237" t="s">
        <v>149</v>
      </c>
    </row>
    <row r="64" spans="1:2">
      <c r="A64" s="236">
        <v>52</v>
      </c>
      <c r="B64" s="237" t="s">
        <v>150</v>
      </c>
    </row>
    <row r="65" spans="1:2">
      <c r="A65" s="236">
        <v>53</v>
      </c>
      <c r="B65" s="237" t="s">
        <v>151</v>
      </c>
    </row>
    <row r="66" spans="1:2">
      <c r="A66" s="236">
        <v>54</v>
      </c>
      <c r="B66" s="237" t="s">
        <v>152</v>
      </c>
    </row>
    <row r="67" spans="1:2">
      <c r="A67" s="236">
        <v>55</v>
      </c>
      <c r="B67" s="237" t="s">
        <v>153</v>
      </c>
    </row>
    <row r="68" spans="1:2">
      <c r="A68" s="236">
        <v>56</v>
      </c>
      <c r="B68" s="237" t="s">
        <v>154</v>
      </c>
    </row>
    <row r="69" spans="1:2">
      <c r="A69" s="236">
        <v>57</v>
      </c>
      <c r="B69" s="237" t="s">
        <v>155</v>
      </c>
    </row>
    <row r="70" spans="1:2">
      <c r="A70" s="236">
        <v>58</v>
      </c>
      <c r="B70" s="237" t="s">
        <v>156</v>
      </c>
    </row>
    <row r="71" spans="1:2">
      <c r="A71" s="236">
        <v>59</v>
      </c>
      <c r="B71" s="237" t="s">
        <v>157</v>
      </c>
    </row>
    <row r="72" spans="1:2">
      <c r="A72" s="236">
        <v>60</v>
      </c>
      <c r="B72" s="237" t="s">
        <v>158</v>
      </c>
    </row>
    <row r="73" spans="1:2">
      <c r="A73" s="236">
        <v>61</v>
      </c>
      <c r="B73" s="237" t="s">
        <v>159</v>
      </c>
    </row>
    <row r="74" spans="1:2">
      <c r="A74" s="236">
        <v>62</v>
      </c>
      <c r="B74" s="237" t="s">
        <v>160</v>
      </c>
    </row>
    <row r="75" spans="1:2">
      <c r="A75" s="236">
        <v>63</v>
      </c>
      <c r="B75" s="237" t="s">
        <v>161</v>
      </c>
    </row>
    <row r="76" spans="1:2">
      <c r="A76" s="236">
        <v>64</v>
      </c>
      <c r="B76" s="237" t="s">
        <v>162</v>
      </c>
    </row>
    <row r="77" spans="1:2">
      <c r="A77" s="236">
        <v>65</v>
      </c>
      <c r="B77" s="237" t="s">
        <v>163</v>
      </c>
    </row>
    <row r="78" spans="1:2">
      <c r="A78" s="236">
        <v>66</v>
      </c>
      <c r="B78" s="237" t="s">
        <v>164</v>
      </c>
    </row>
    <row r="79" spans="1:2">
      <c r="A79" s="236">
        <v>67</v>
      </c>
      <c r="B79" s="237" t="s">
        <v>165</v>
      </c>
    </row>
    <row r="80" spans="1:2">
      <c r="A80" s="236">
        <v>68</v>
      </c>
      <c r="B80" s="237" t="s">
        <v>166</v>
      </c>
    </row>
    <row r="81" spans="1:2">
      <c r="A81" s="236">
        <v>69</v>
      </c>
      <c r="B81" s="237" t="s">
        <v>167</v>
      </c>
    </row>
    <row r="82" spans="1:2">
      <c r="A82" s="236">
        <v>70</v>
      </c>
      <c r="B82" s="237" t="s">
        <v>168</v>
      </c>
    </row>
    <row r="83" spans="1:2">
      <c r="A83" s="236">
        <v>71</v>
      </c>
      <c r="B83" s="237" t="s">
        <v>169</v>
      </c>
    </row>
    <row r="84" spans="1:2">
      <c r="A84" s="236">
        <v>72</v>
      </c>
      <c r="B84" s="237" t="s">
        <v>170</v>
      </c>
    </row>
    <row r="85" spans="1:2">
      <c r="A85" s="236">
        <v>73</v>
      </c>
      <c r="B85" s="237" t="s">
        <v>171</v>
      </c>
    </row>
    <row r="86" spans="1:2">
      <c r="A86" s="236">
        <v>74</v>
      </c>
      <c r="B86" s="237" t="s">
        <v>172</v>
      </c>
    </row>
    <row r="87" spans="1:2">
      <c r="A87" s="236">
        <v>75</v>
      </c>
      <c r="B87" s="237" t="s">
        <v>173</v>
      </c>
    </row>
    <row r="88" spans="1:2">
      <c r="A88" s="236">
        <v>76</v>
      </c>
      <c r="B88" s="237" t="s">
        <v>174</v>
      </c>
    </row>
    <row r="89" spans="1:2">
      <c r="A89" s="236">
        <v>77</v>
      </c>
      <c r="B89" s="237" t="s">
        <v>175</v>
      </c>
    </row>
    <row r="90" spans="1:2">
      <c r="A90" s="236">
        <v>78</v>
      </c>
      <c r="B90" s="237" t="s">
        <v>176</v>
      </c>
    </row>
    <row r="91" spans="1:2">
      <c r="A91" s="236">
        <v>79</v>
      </c>
      <c r="B91" s="237" t="s">
        <v>177</v>
      </c>
    </row>
    <row r="92" spans="1:2">
      <c r="A92" s="236">
        <v>80</v>
      </c>
      <c r="B92" s="237" t="s">
        <v>178</v>
      </c>
    </row>
    <row r="93" spans="1:2">
      <c r="A93" s="236">
        <v>81</v>
      </c>
      <c r="B93" s="237" t="s">
        <v>179</v>
      </c>
    </row>
    <row r="94" spans="1:2">
      <c r="A94" s="236">
        <v>82</v>
      </c>
      <c r="B94" s="237" t="s">
        <v>180</v>
      </c>
    </row>
    <row r="95" spans="1:2">
      <c r="A95" s="236">
        <v>83</v>
      </c>
      <c r="B95" s="237" t="s">
        <v>181</v>
      </c>
    </row>
    <row r="96" spans="1:2">
      <c r="A96" s="236">
        <v>84</v>
      </c>
      <c r="B96" s="237" t="s">
        <v>182</v>
      </c>
    </row>
    <row r="97" spans="1:2">
      <c r="A97" s="236">
        <v>85</v>
      </c>
      <c r="B97" s="237" t="s">
        <v>183</v>
      </c>
    </row>
    <row r="98" spans="1:2">
      <c r="A98" s="236">
        <v>86</v>
      </c>
      <c r="B98" s="237" t="s">
        <v>184</v>
      </c>
    </row>
    <row r="99" spans="1:2">
      <c r="A99" s="236">
        <v>87</v>
      </c>
      <c r="B99" s="237" t="s">
        <v>185</v>
      </c>
    </row>
    <row r="100" spans="1:2">
      <c r="A100" s="236">
        <v>88</v>
      </c>
      <c r="B100" s="237" t="s">
        <v>186</v>
      </c>
    </row>
    <row r="101" spans="1:2">
      <c r="A101" s="236">
        <v>89</v>
      </c>
      <c r="B101" s="237" t="s">
        <v>187</v>
      </c>
    </row>
    <row r="102" spans="1:2">
      <c r="A102" s="236">
        <v>90</v>
      </c>
      <c r="B102" s="237" t="s">
        <v>188</v>
      </c>
    </row>
    <row r="103" spans="1:2">
      <c r="A103" s="236">
        <v>91</v>
      </c>
      <c r="B103" s="237" t="s">
        <v>189</v>
      </c>
    </row>
    <row r="104" spans="1:2">
      <c r="A104" s="236">
        <v>92</v>
      </c>
      <c r="B104" s="237" t="s">
        <v>190</v>
      </c>
    </row>
    <row r="105" spans="1:2">
      <c r="A105" s="236">
        <v>93</v>
      </c>
      <c r="B105" s="237" t="s">
        <v>191</v>
      </c>
    </row>
    <row r="106" spans="1:2">
      <c r="A106" s="236">
        <v>94</v>
      </c>
      <c r="B106" s="237" t="s">
        <v>192</v>
      </c>
    </row>
    <row r="107" spans="1:2">
      <c r="A107" s="236">
        <v>95</v>
      </c>
      <c r="B107" s="237" t="s">
        <v>193</v>
      </c>
    </row>
    <row r="108" spans="1:2">
      <c r="A108" s="236">
        <v>96</v>
      </c>
      <c r="B108" s="237" t="s">
        <v>194</v>
      </c>
    </row>
    <row r="109" spans="1:2">
      <c r="A109" s="236">
        <v>97</v>
      </c>
      <c r="B109" s="237" t="s">
        <v>195</v>
      </c>
    </row>
    <row r="110" spans="1:2">
      <c r="A110" s="236">
        <v>98</v>
      </c>
      <c r="B110" s="237" t="s">
        <v>196</v>
      </c>
    </row>
    <row r="111" spans="1:2">
      <c r="A111" s="236">
        <v>99</v>
      </c>
      <c r="B111" s="237" t="s">
        <v>197</v>
      </c>
    </row>
    <row r="112" spans="1:2">
      <c r="A112" s="236">
        <v>100</v>
      </c>
      <c r="B112" s="237" t="s">
        <v>198</v>
      </c>
    </row>
  </sheetData>
  <sheetProtection algorithmName="SHA-512" hashValue="8RDtA/I2qUDw7SpRslpXjw0JQwZYJDZoCKf2Ng8cWQ9zBkP0WZMxo0Spjx+eJ4l6xkodN2dcoZj+r8IYL8PmiQ==" saltValue="xl4VvQEUkdLXsVv8h2hRbA==" spinCount="100000" sheet="1" objects="1" scenarios="1" formatCells="0" formatColumns="0" formatRows="0" selectLockedCells="1" sort="0" selectUnlockedCells="1"/>
  <customSheetViews>
    <customSheetView guid="{93F2FEDA-AB07-4652-9895-BE34975CD6CE}" state="hidden" topLeftCell="A2">
      <selection activeCell="C2" sqref="C2"/>
      <pageMargins left="0.75" right="0.75" top="1" bottom="1" header="0.5" footer="0.5"/>
      <pageSetup orientation="portrait" r:id="rId1"/>
      <headerFooter alignWithMargins="0"/>
    </customSheetView>
    <customSheetView guid="{D4DE57C7-E521-4428-80BD-545B19793C78}" state="hidden" topLeftCell="A2">
      <selection activeCell="C2" sqref="C2"/>
      <pageMargins left="0.75" right="0.75" top="1" bottom="1" header="0.5" footer="0.5"/>
      <pageSetup orientation="portrait" r:id="rId2"/>
      <headerFooter alignWithMargins="0"/>
    </customSheetView>
    <customSheetView guid="{427AF4ED-2BDF-478F-9F0A-595838FA0EC8}" state="hidden" topLeftCell="A2">
      <selection activeCell="C2" sqref="C2"/>
      <pageMargins left="0.75" right="0.75" top="1" bottom="1" header="0.5" footer="0.5"/>
      <pageSetup orientation="portrait" r:id="rId3"/>
      <headerFooter alignWithMargins="0"/>
    </customSheetView>
    <customSheetView guid="{EF8F60CB-82F3-477F-A7D3-94F4C70843DC}" state="hidden" topLeftCell="A2">
      <selection activeCell="C2" sqref="C2"/>
      <pageMargins left="0.75" right="0.75" top="1" bottom="1" header="0.5" footer="0.5"/>
      <pageSetup orientation="portrait" r:id="rId4"/>
      <headerFooter alignWithMargins="0"/>
    </customSheetView>
    <customSheetView guid="{9658319F-66FC-48F8-AB8A-302F6F77BA10}" state="hidden" topLeftCell="A2">
      <selection activeCell="C2" sqref="C2"/>
      <pageMargins left="0.75" right="0.75" top="1" bottom="1" header="0.5" footer="0.5"/>
      <pageSetup orientation="portrait" r:id="rId5"/>
      <headerFooter alignWithMargins="0"/>
    </customSheetView>
    <customSheetView guid="{D4A148BB-8D25-43B9-8797-A9D3AE767B49}" state="hidden" topLeftCell="A2">
      <selection activeCell="C2" sqref="C2"/>
      <pageMargins left="0.75" right="0.75" top="1" bottom="1" header="0.5" footer="0.5"/>
      <pageSetup orientation="portrait" r:id="rId6"/>
      <headerFooter alignWithMargins="0"/>
    </customSheetView>
    <customSheetView guid="{714760DF-5EB1-4543-9C04-C1A23AAE4384}" state="hidden" topLeftCell="A2">
      <selection activeCell="C2" sqref="C2"/>
      <pageMargins left="0.75" right="0.75" top="1" bottom="1" header="0.5" footer="0.5"/>
      <pageSetup orientation="portrait" r:id="rId7"/>
      <headerFooter alignWithMargins="0"/>
    </customSheetView>
    <customSheetView guid="{BE0CEA4D-1A4E-4C32-BF92-B8DA3D3423E5}" state="hidden" topLeftCell="A2">
      <selection activeCell="C2" sqref="C2"/>
      <pageMargins left="0.75" right="0.75" top="1" bottom="1" header="0.5" footer="0.5"/>
      <pageSetup orientation="portrait" r:id="rId8"/>
      <headerFooter alignWithMargins="0"/>
    </customSheetView>
    <customSheetView guid="{3DA0B320-DAF7-4F4A-921A-9FCFD188E8C7}" state="hidden" topLeftCell="A2">
      <selection activeCell="C2" sqref="C2"/>
      <pageMargins left="0.75" right="0.75" top="1" bottom="1" header="0.5" footer="0.5"/>
      <pageSetup orientation="portrait" r:id="rId9"/>
      <headerFooter alignWithMargins="0"/>
    </customSheetView>
    <customSheetView guid="{8C0E2163-61BB-48DF-AFAF-5E75147ED450}" state="hidden" topLeftCell="A2">
      <selection activeCell="C2" sqref="C2"/>
      <pageMargins left="0.75" right="0.75" top="1" bottom="1" header="0.5" footer="0.5"/>
      <pageSetup orientation="portrait" r:id="rId10"/>
      <headerFooter alignWithMargins="0"/>
    </customSheetView>
    <customSheetView guid="{FD7F7BE1-8CB1-460B-98AB-D33E15FD14E6}" state="hidden" topLeftCell="A2">
      <selection activeCell="C2" sqref="C2"/>
      <pageMargins left="0.75" right="0.75" top="1" bottom="1" header="0.5" footer="0.5"/>
      <pageSetup orientation="portrait" r:id="rId11"/>
      <headerFooter alignWithMargins="0"/>
    </customSheetView>
    <customSheetView guid="{1F4837C2-36FF-4422-95DC-EAAD1B4FAC2F}" state="hidden" topLeftCell="A2">
      <selection activeCell="C2" sqref="C2"/>
      <pageMargins left="0.75" right="0.75" top="1" bottom="1" header="0.5" footer="0.5"/>
      <pageSetup orientation="portrait" r:id="rId12"/>
      <headerFooter alignWithMargins="0"/>
    </customSheetView>
    <customSheetView guid="{27A45B7A-04F2-4516-B80B-5ED0825D4ED3}" state="hidden" topLeftCell="A2">
      <selection activeCell="C2" sqref="C2"/>
      <pageMargins left="0.75" right="0.75" top="1" bottom="1" header="0.5" footer="0.5"/>
      <pageSetup orientation="portrait" r:id="rId13"/>
      <headerFooter alignWithMargins="0"/>
    </customSheetView>
    <customSheetView guid="{14D7F02E-BCCA-4517-ABC7-537FF4AEB67A}" state="hidden" topLeftCell="A2">
      <selection activeCell="C2" sqref="C2"/>
      <pageMargins left="0.75" right="0.75" top="1" bottom="1" header="0.5" footer="0.5"/>
      <pageSetup orientation="portrait" r:id="rId14"/>
      <headerFooter alignWithMargins="0"/>
    </customSheetView>
    <customSheetView guid="{01ACF2E1-8E61-4459-ABC1-B6C183DEED61}" state="hidden" showRuler="0">
      <selection sqref="A1:B1"/>
      <pageMargins left="0.75" right="0.75" top="1" bottom="1" header="0.5" footer="0.5"/>
      <pageSetup orientation="portrait" r:id="rId15"/>
      <headerFooter alignWithMargins="0"/>
    </customSheetView>
    <customSheetView guid="{4F65FF32-EC61-4022-A399-2986D7B6B8B3}" state="hidden" showRuler="0">
      <selection sqref="A1:B1"/>
      <pageMargins left="0.75" right="0.75" top="1" bottom="1" header="0.5" footer="0.5"/>
      <pageSetup orientation="portrait" r:id="rId16"/>
      <headerFooter alignWithMargins="0"/>
    </customSheetView>
    <customSheetView guid="{091A6405-72DB-46E0-B81A-EC53A5C58396}" state="hidden" topLeftCell="A2">
      <selection activeCell="C2" sqref="C2"/>
      <pageMargins left="0.75" right="0.75" top="1" bottom="1" header="0.5" footer="0.5"/>
      <pageSetup orientation="portrait" r:id="rId17"/>
      <headerFooter alignWithMargins="0"/>
    </customSheetView>
    <customSheetView guid="{EEE4E2D7-4BFE-4C24-8B93-9FD441A50336}" state="hidden" topLeftCell="A2">
      <selection activeCell="C2" sqref="C2"/>
      <pageMargins left="0.75" right="0.75" top="1" bottom="1" header="0.5" footer="0.5"/>
      <pageSetup orientation="portrait" r:id="rId18"/>
      <headerFooter alignWithMargins="0"/>
    </customSheetView>
    <customSheetView guid="{E2E57CA5-082B-4C11-AB34-2A298199576B}" state="hidden" topLeftCell="A2">
      <selection activeCell="C2" sqref="C2"/>
      <pageMargins left="0.75" right="0.75" top="1" bottom="1" header="0.5" footer="0.5"/>
      <pageSetup orientation="portrait" r:id="rId19"/>
      <headerFooter alignWithMargins="0"/>
    </customSheetView>
    <customSheetView guid="{E8B8E0BD-9CB3-4C7D-9BC6-088FDFCB0B45}" state="hidden" topLeftCell="A2">
      <selection activeCell="C2" sqref="C2"/>
      <pageMargins left="0.75" right="0.75" top="1" bottom="1" header="0.5" footer="0.5"/>
      <pageSetup orientation="portrait" r:id="rId20"/>
      <headerFooter alignWithMargins="0"/>
    </customSheetView>
    <customSheetView guid="{CB39F8EE-FAD8-4C4E-B5E9-5EC27AC08528}" state="hidden" topLeftCell="A2">
      <selection activeCell="C2" sqref="C2"/>
      <pageMargins left="0.75" right="0.75" top="1" bottom="1" header="0.5" footer="0.5"/>
      <pageSetup orientation="portrait" r:id="rId21"/>
      <headerFooter alignWithMargins="0"/>
    </customSheetView>
    <customSheetView guid="{97B2ED79-AE3F-4DF3-959D-96AE4A0B76A0}" state="hidden" topLeftCell="A2">
      <selection activeCell="C2" sqref="C2"/>
      <pageMargins left="0.75" right="0.75" top="1" bottom="1" header="0.5" footer="0.5"/>
      <pageSetup orientation="portrait" r:id="rId22"/>
      <headerFooter alignWithMargins="0"/>
    </customSheetView>
    <customSheetView guid="{2D068FA3-47E3-4516-81A6-894AA90F7864}" state="hidden" topLeftCell="A2">
      <selection activeCell="C2" sqref="C2"/>
      <pageMargins left="0.75" right="0.75" top="1" bottom="1" header="0.5" footer="0.5"/>
      <pageSetup orientation="portrait" r:id="rId23"/>
      <headerFooter alignWithMargins="0"/>
    </customSheetView>
    <customSheetView guid="{25F14B1D-FADD-4C44-AA48-5D402D65337D}" state="hidden" topLeftCell="A2">
      <selection activeCell="C2" sqref="C2"/>
      <pageMargins left="0.75" right="0.75" top="1" bottom="1" header="0.5" footer="0.5"/>
      <pageSetup orientation="portrait" r:id="rId24"/>
      <headerFooter alignWithMargins="0"/>
    </customSheetView>
    <customSheetView guid="{FC366365-2136-48B2-A9F6-DEB708B66B93}" state="hidden" topLeftCell="A2">
      <selection activeCell="C2" sqref="C2"/>
      <pageMargins left="0.75" right="0.75" top="1" bottom="1" header="0.5" footer="0.5"/>
      <pageSetup orientation="portrait" r:id="rId25"/>
      <headerFooter alignWithMargins="0"/>
    </customSheetView>
    <customSheetView guid="{FCAAE906-744B-4580-8002-466CC408DAC9}" state="hidden" topLeftCell="A2">
      <selection activeCell="C2" sqref="C2"/>
      <pageMargins left="0.75" right="0.75" top="1" bottom="1" header="0.5" footer="0.5"/>
      <pageSetup orientation="portrait" r:id="rId26"/>
      <headerFooter alignWithMargins="0"/>
    </customSheetView>
  </customSheetViews>
  <mergeCells count="1">
    <mergeCell ref="A1:B1"/>
  </mergeCells>
  <phoneticPr fontId="5" type="noConversion"/>
  <pageMargins left="0.75" right="0.75" top="1" bottom="1" header="0.5" footer="0.5"/>
  <pageSetup orientation="portrait" r:id="rId27"/>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5"/>
  <dimension ref="A1"/>
  <sheetViews>
    <sheetView workbookViewId="0"/>
  </sheetViews>
  <sheetFormatPr defaultRowHeight="16.5"/>
  <sheetData/>
  <sheetProtection algorithmName="SHA-512" hashValue="DHs0Xv5KzjhKcwBqftTBnhq+n5mRc672/LVX98xMMRZT7GeJ+aKlxE+gGptklHYmJsIAgRwhs05elQ4erbWumA==" saltValue="7C/IFbRxUkBcqDZCBhbhWQ==" spinCount="100000" sheet="1" objects="1" scenarios="1" formatCells="0" formatColumns="0" formatRows="0" sort="0"/>
  <customSheetViews>
    <customSheetView guid="{93F2FEDA-AB07-4652-9895-BE34975CD6CE}" state="hidden">
      <pageMargins left="0.7" right="0.7" top="0.75" bottom="0.75" header="0.3" footer="0.3"/>
    </customSheetView>
    <customSheetView guid="{D4DE57C7-E521-4428-80BD-545B19793C78}" state="hidden">
      <pageMargins left="0.7" right="0.7" top="0.75" bottom="0.75" header="0.3" footer="0.3"/>
    </customSheetView>
    <customSheetView guid="{427AF4ED-2BDF-478F-9F0A-595838FA0EC8}" state="hidden">
      <pageMargins left="0.7" right="0.7" top="0.75" bottom="0.75" header="0.3" footer="0.3"/>
    </customSheetView>
    <customSheetView guid="{EF8F60CB-82F3-477F-A7D3-94F4C70843DC}" state="hidden">
      <pageMargins left="0.7" right="0.7" top="0.75" bottom="0.75" header="0.3" footer="0.3"/>
    </customSheetView>
    <customSheetView guid="{9658319F-66FC-48F8-AB8A-302F6F77BA10}" state="hidden">
      <pageMargins left="0.7" right="0.7" top="0.75" bottom="0.75" header="0.3" footer="0.3"/>
    </customSheetView>
    <customSheetView guid="{D4A148BB-8D25-43B9-8797-A9D3AE767B49}" state="hidden">
      <pageMargins left="0.7" right="0.7" top="0.75" bottom="0.75" header="0.3" footer="0.3"/>
    </customSheetView>
    <customSheetView guid="{714760DF-5EB1-4543-9C04-C1A23AAE4384}" state="hidden">
      <pageMargins left="0.7" right="0.7" top="0.75" bottom="0.75" header="0.3" footer="0.3"/>
    </customSheetView>
    <customSheetView guid="{BE0CEA4D-1A4E-4C32-BF92-B8DA3D3423E5}" state="hidden">
      <pageMargins left="0.7" right="0.7" top="0.75" bottom="0.75" header="0.3" footer="0.3"/>
    </customSheetView>
    <customSheetView guid="{3DA0B320-DAF7-4F4A-921A-9FCFD188E8C7}" state="hidden">
      <pageMargins left="0.7" right="0.7" top="0.75" bottom="0.75" header="0.3" footer="0.3"/>
    </customSheetView>
    <customSheetView guid="{8C0E2163-61BB-48DF-AFAF-5E75147ED450}" state="hidden">
      <pageMargins left="0.7" right="0.7" top="0.75" bottom="0.75" header="0.3" footer="0.3"/>
    </customSheetView>
    <customSheetView guid="{FD7F7BE1-8CB1-460B-98AB-D33E15FD14E6}" state="hidden">
      <pageMargins left="0.7" right="0.7" top="0.75" bottom="0.75" header="0.3" footer="0.3"/>
    </customSheetView>
    <customSheetView guid="{1F4837C2-36FF-4422-95DC-EAAD1B4FAC2F}" state="hidden">
      <pageMargins left="0.7" right="0.7" top="0.75" bottom="0.75" header="0.3" footer="0.3"/>
    </customSheetView>
    <customSheetView guid="{27A45B7A-04F2-4516-B80B-5ED0825D4ED3}" state="hidden">
      <pageMargins left="0.7" right="0.7" top="0.75" bottom="0.75" header="0.3" footer="0.3"/>
    </customSheetView>
    <customSheetView guid="{091A6405-72DB-46E0-B81A-EC53A5C58396}">
      <pageMargins left="0.7" right="0.7" top="0.75" bottom="0.75" header="0.3" footer="0.3"/>
    </customSheetView>
    <customSheetView guid="{EEE4E2D7-4BFE-4C24-8B93-9FD441A50336}" state="hidden">
      <pageMargins left="0.7" right="0.7" top="0.75" bottom="0.75" header="0.3" footer="0.3"/>
    </customSheetView>
    <customSheetView guid="{E2E57CA5-082B-4C11-AB34-2A298199576B}" state="hidden">
      <pageMargins left="0.7" right="0.7" top="0.75" bottom="0.75" header="0.3" footer="0.3"/>
    </customSheetView>
    <customSheetView guid="{E8B8E0BD-9CB3-4C7D-9BC6-088FDFCB0B45}" state="hidden">
      <pageMargins left="0.7" right="0.7" top="0.75" bottom="0.75" header="0.3" footer="0.3"/>
    </customSheetView>
    <customSheetView guid="{CB39F8EE-FAD8-4C4E-B5E9-5EC27AC08528}" state="hidden">
      <pageMargins left="0.7" right="0.7" top="0.75" bottom="0.75" header="0.3" footer="0.3"/>
    </customSheetView>
    <customSheetView guid="{97B2ED79-AE3F-4DF3-959D-96AE4A0B76A0}" state="hidden">
      <pageMargins left="0.7" right="0.7" top="0.75" bottom="0.75" header="0.3" footer="0.3"/>
    </customSheetView>
    <customSheetView guid="{2D068FA3-47E3-4516-81A6-894AA90F7864}" state="hidden">
      <pageMargins left="0.7" right="0.7" top="0.75" bottom="0.75" header="0.3" footer="0.3"/>
    </customSheetView>
    <customSheetView guid="{25F14B1D-FADD-4C44-AA48-5D402D65337D}" state="hidden">
      <pageMargins left="0.7" right="0.7" top="0.75" bottom="0.75" header="0.3" footer="0.3"/>
    </customSheetView>
    <customSheetView guid="{FC366365-2136-48B2-A9F6-DEB708B66B93}" state="hidden">
      <pageMargins left="0.7" right="0.7" top="0.75" bottom="0.75" header="0.3" footer="0.3"/>
    </customSheetView>
    <customSheetView guid="{FCAAE906-744B-4580-8002-466CC408DAC9}" state="hidden">
      <pageMargins left="0.7" right="0.7" top="0.75" bottom="0.75" header="0.3" footer="0.3"/>
    </customSheetView>
  </customSheetView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4"/>
  <dimension ref="A1"/>
  <sheetViews>
    <sheetView workbookViewId="0"/>
  </sheetViews>
  <sheetFormatPr defaultRowHeight="16.5"/>
  <sheetData/>
  <sheetProtection algorithmName="SHA-512" hashValue="kdmzKpSHPg5ZnBDcJ3xWPZ+XBVQb0RfC8FOWJtHBQZizkNa3Xtb4G+IzmjzXqY7GLnMdAQteU7SEcmGD6ZFmCA==" saltValue="N2YR0wKDfJRYPASxVQOyLg==" spinCount="100000" sheet="1" objects="1" scenarios="1" formatCells="0" formatColumns="0" formatRows="0" sort="0"/>
  <customSheetViews>
    <customSheetView guid="{93F2FEDA-AB07-4652-9895-BE34975CD6CE}" state="hidden">
      <pageMargins left="0.7" right="0.7" top="0.75" bottom="0.75" header="0.3" footer="0.3"/>
    </customSheetView>
    <customSheetView guid="{D4DE57C7-E521-4428-80BD-545B19793C78}" state="hidden">
      <pageMargins left="0.7" right="0.7" top="0.75" bottom="0.75" header="0.3" footer="0.3"/>
    </customSheetView>
    <customSheetView guid="{427AF4ED-2BDF-478F-9F0A-595838FA0EC8}" state="hidden">
      <pageMargins left="0.7" right="0.7" top="0.75" bottom="0.75" header="0.3" footer="0.3"/>
    </customSheetView>
    <customSheetView guid="{EF8F60CB-82F3-477F-A7D3-94F4C70843DC}" state="hidden">
      <pageMargins left="0.7" right="0.7" top="0.75" bottom="0.75" header="0.3" footer="0.3"/>
    </customSheetView>
    <customSheetView guid="{9658319F-66FC-48F8-AB8A-302F6F77BA10}" state="hidden">
      <pageMargins left="0.7" right="0.7" top="0.75" bottom="0.75" header="0.3" footer="0.3"/>
    </customSheetView>
    <customSheetView guid="{D4A148BB-8D25-43B9-8797-A9D3AE767B49}" state="hidden">
      <pageMargins left="0.7" right="0.7" top="0.75" bottom="0.75" header="0.3" footer="0.3"/>
    </customSheetView>
    <customSheetView guid="{714760DF-5EB1-4543-9C04-C1A23AAE4384}" state="hidden">
      <pageMargins left="0.7" right="0.7" top="0.75" bottom="0.75" header="0.3" footer="0.3"/>
    </customSheetView>
    <customSheetView guid="{BE0CEA4D-1A4E-4C32-BF92-B8DA3D3423E5}" state="hidden">
      <pageMargins left="0.7" right="0.7" top="0.75" bottom="0.75" header="0.3" footer="0.3"/>
    </customSheetView>
    <customSheetView guid="{3DA0B320-DAF7-4F4A-921A-9FCFD188E8C7}" state="hidden">
      <pageMargins left="0.7" right="0.7" top="0.75" bottom="0.75" header="0.3" footer="0.3"/>
    </customSheetView>
    <customSheetView guid="{8C0E2163-61BB-48DF-AFAF-5E75147ED450}" state="hidden">
      <pageMargins left="0.7" right="0.7" top="0.75" bottom="0.75" header="0.3" footer="0.3"/>
    </customSheetView>
    <customSheetView guid="{FD7F7BE1-8CB1-460B-98AB-D33E15FD14E6}" state="hidden">
      <pageMargins left="0.7" right="0.7" top="0.75" bottom="0.75" header="0.3" footer="0.3"/>
    </customSheetView>
    <customSheetView guid="{1F4837C2-36FF-4422-95DC-EAAD1B4FAC2F}" state="hidden">
      <pageMargins left="0.7" right="0.7" top="0.75" bottom="0.75" header="0.3" footer="0.3"/>
    </customSheetView>
    <customSheetView guid="{27A45B7A-04F2-4516-B80B-5ED0825D4ED3}" state="hidden">
      <pageMargins left="0.7" right="0.7" top="0.75" bottom="0.75" header="0.3" footer="0.3"/>
    </customSheetView>
    <customSheetView guid="{EEE4E2D7-4BFE-4C24-8B93-9FD441A50336}" state="hidden">
      <pageMargins left="0.7" right="0.7" top="0.75" bottom="0.75" header="0.3" footer="0.3"/>
    </customSheetView>
    <customSheetView guid="{E2E57CA5-082B-4C11-AB34-2A298199576B}" state="hidden">
      <pageMargins left="0.7" right="0.7" top="0.75" bottom="0.75" header="0.3" footer="0.3"/>
    </customSheetView>
    <customSheetView guid="{E8B8E0BD-9CB3-4C7D-9BC6-088FDFCB0B45}" state="hidden">
      <pageMargins left="0.7" right="0.7" top="0.75" bottom="0.75" header="0.3" footer="0.3"/>
    </customSheetView>
    <customSheetView guid="{CB39F8EE-FAD8-4C4E-B5E9-5EC27AC08528}" state="hidden">
      <pageMargins left="0.7" right="0.7" top="0.75" bottom="0.75" header="0.3" footer="0.3"/>
    </customSheetView>
    <customSheetView guid="{97B2ED79-AE3F-4DF3-959D-96AE4A0B76A0}" state="hidden">
      <pageMargins left="0.7" right="0.7" top="0.75" bottom="0.75" header="0.3" footer="0.3"/>
    </customSheetView>
    <customSheetView guid="{2D068FA3-47E3-4516-81A6-894AA90F7864}" state="hidden">
      <pageMargins left="0.7" right="0.7" top="0.75" bottom="0.75" header="0.3" footer="0.3"/>
    </customSheetView>
    <customSheetView guid="{25F14B1D-FADD-4C44-AA48-5D402D65337D}" state="hidden">
      <pageMargins left="0.7" right="0.7" top="0.75" bottom="0.75" header="0.3" footer="0.3"/>
    </customSheetView>
    <customSheetView guid="{FC366365-2136-48B2-A9F6-DEB708B66B93}" state="hidden">
      <pageMargins left="0.7" right="0.7" top="0.75" bottom="0.75" header="0.3" footer="0.3"/>
    </customSheetView>
    <customSheetView guid="{FCAAE906-744B-4580-8002-466CC408DAC9}" state="hidden">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23</vt:i4>
      </vt:variant>
    </vt:vector>
  </HeadingPairs>
  <TitlesOfParts>
    <vt:vector size="43" baseType="lpstr">
      <vt:lpstr>Basic</vt:lpstr>
      <vt:lpstr>Cover</vt:lpstr>
      <vt:lpstr>Instructions</vt:lpstr>
      <vt:lpstr>Names of Bidder</vt:lpstr>
      <vt:lpstr>Sch-1(A)</vt:lpstr>
      <vt:lpstr>Sch-1(Disc)</vt:lpstr>
      <vt:lpstr>Sch-1(B)</vt:lpstr>
      <vt:lpstr>Sch-2</vt:lpstr>
      <vt:lpstr>Sch-5 Dis</vt:lpstr>
      <vt:lpstr>Sch-3 After Discount</vt:lpstr>
      <vt:lpstr>Discount</vt:lpstr>
      <vt:lpstr>Octroi</vt:lpstr>
      <vt:lpstr>Entry Tax</vt:lpstr>
      <vt:lpstr>Other Taxes &amp; Duties</vt:lpstr>
      <vt:lpstr>Sch-3</vt:lpstr>
      <vt:lpstr>Bid Form 2nd Envelope</vt:lpstr>
      <vt:lpstr>Q &amp; C</vt:lpstr>
      <vt:lpstr>N to W</vt:lpstr>
      <vt:lpstr>Sheet1</vt:lpstr>
      <vt:lpstr>Sheet2</vt:lpstr>
      <vt:lpstr>'Bid Form 2nd Envelope'!Print_Area</vt:lpstr>
      <vt:lpstr>Cover!Print_Area</vt:lpstr>
      <vt:lpstr>Discount!Print_Area</vt:lpstr>
      <vt:lpstr>'Entry Tax'!Print_Area</vt:lpstr>
      <vt:lpstr>Instructions!Print_Area</vt:lpstr>
      <vt:lpstr>'Names of Bidder'!Print_Area</vt:lpstr>
      <vt:lpstr>Octroi!Print_Area</vt:lpstr>
      <vt:lpstr>'Other Taxes &amp; Duties'!Print_Area</vt:lpstr>
      <vt:lpstr>'Q &amp; C'!Print_Area</vt:lpstr>
      <vt:lpstr>'Sch-1(A)'!Print_Area</vt:lpstr>
      <vt:lpstr>'Sch-1(B)'!Print_Area</vt:lpstr>
      <vt:lpstr>'Sch-1(Disc)'!Print_Area</vt:lpstr>
      <vt:lpstr>'Sch-2'!Print_Area</vt:lpstr>
      <vt:lpstr>'Sch-3'!Print_Area</vt:lpstr>
      <vt:lpstr>'Sch-3 After Discount'!Print_Area</vt:lpstr>
      <vt:lpstr>'Sch-5 Dis'!Print_Area</vt:lpstr>
      <vt:lpstr>'Sch-1(A)'!Print_Titles</vt:lpstr>
      <vt:lpstr>'Sch-1(B)'!Print_Titles</vt:lpstr>
      <vt:lpstr>'Sch-1(Disc)'!Print_Titles</vt:lpstr>
      <vt:lpstr>'Sch-2'!Print_Titles</vt:lpstr>
      <vt:lpstr>'Sch-3'!Print_Titles</vt:lpstr>
      <vt:lpstr>'Sch-3 After Discount'!Print_Titles</vt:lpstr>
      <vt:lpstr>'Sch-5 Dis'!Print_Titles</vt:lpstr>
    </vt:vector>
  </TitlesOfParts>
  <Company>POWERGRID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PGCIL</dc:creator>
  <cp:lastModifiedBy>Niraj Mishra {नीरज मिश्रा}</cp:lastModifiedBy>
  <cp:lastPrinted>2021-10-27T09:05:49Z</cp:lastPrinted>
  <dcterms:created xsi:type="dcterms:W3CDTF">2001-07-26T10:23:15Z</dcterms:created>
  <dcterms:modified xsi:type="dcterms:W3CDTF">2024-07-04T10:23:34Z</dcterms:modified>
</cp:coreProperties>
</file>