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hidePivotFieldList="1" defaultThemeVersion="124226"/>
  <mc:AlternateContent xmlns:mc="http://schemas.openxmlformats.org/markup-compatibility/2006">
    <mc:Choice Requires="x15">
      <x15ac:absPath xmlns:x15ac="http://schemas.microsoft.com/office/spreadsheetml/2010/11/ac" url="D:\TBCB  &amp; RTM Packages G5_Silpa\Cable pkg-01  Bulk Procurement Lot-2\bidding documents as per PRANIT\Vol-III\Volume-III_01\"/>
    </mc:Choice>
  </mc:AlternateContent>
  <xr:revisionPtr revIDLastSave="0" documentId="13_ncr:1_{843DE0A7-3094-4F93-B3F7-481933C220EC}" xr6:coauthVersionLast="36" xr6:coauthVersionMax="36" xr10:uidLastSave="{00000000-0000-0000-0000-000000000000}"/>
  <workbookProtection workbookPassword="CCC7" revisionsPassword="CA64" lockStructure="1" lockRevision="1"/>
  <bookViews>
    <workbookView xWindow="0" yWindow="0" windowWidth="28800" windowHeight="11772" tabRatio="875" firstSheet="1" activeTab="18"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'Sch-1'!$A$1:$N$37</definedName>
    <definedName name="_xlnm.Print_Area" localSheetId="4">'Sch-1 Dis'!$A$1:$H$32</definedName>
    <definedName name="_xlnm.Print_Area" localSheetId="5">'Sch-2'!$A$1:$K$31</definedName>
    <definedName name="_xlnm.Print_Area" localSheetId="6">'Sch-2 Dis'!$A$1:$G$24</definedName>
    <definedName name="_xlnm.Print_Area" localSheetId="7">'Sch-3 '!$A$1:$G$27</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 '!$14:$16</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2B22B4D9_734E_466D_B6F8_DF61D532EF69_.wvu.Cols" localSheetId="14" hidden="1">Discount!$I:$O</definedName>
    <definedName name="Z_2B22B4D9_734E_466D_B6F8_DF61D532EF69_.wvu.Cols" localSheetId="3" hidden="1">'Sch-1'!$W:$AI</definedName>
    <definedName name="Z_2B22B4D9_734E_466D_B6F8_DF61D532EF69_.wvu.Cols" localSheetId="4" hidden="1">'Sch-1 Dis'!$K:$K</definedName>
    <definedName name="Z_2B22B4D9_734E_466D_B6F8_DF61D532EF69_.wvu.Cols" localSheetId="5" hidden="1">'Sch-2'!$M:$N</definedName>
    <definedName name="Z_2B22B4D9_734E_466D_B6F8_DF61D532EF69_.wvu.Cols" localSheetId="7" hidden="1">'Sch-3 '!$H:$S</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'Sch-1'!$A$1:$W$37</definedName>
    <definedName name="Z_2B22B4D9_734E_466D_B6F8_DF61D532EF69_.wvu.PrintArea" localSheetId="4" hidden="1">'Sch-1 Dis'!$A$1:$H$32</definedName>
    <definedName name="Z_2B22B4D9_734E_466D_B6F8_DF61D532EF69_.wvu.PrintArea" localSheetId="5" hidden="1">'Sch-2'!$A$1:$K$34</definedName>
    <definedName name="Z_2B22B4D9_734E_466D_B6F8_DF61D532EF69_.wvu.PrintArea" localSheetId="6" hidden="1">'Sch-2 Dis'!$A$1:$G$24</definedName>
    <definedName name="Z_2B22B4D9_734E_466D_B6F8_DF61D532EF69_.wvu.PrintArea" localSheetId="7" hidden="1">'Sch-3 '!$A$1:$G$27</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 '!$14:$16</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2BA1F3A4_7362_4C75_9E02_FB6308B23F40_.wvu.Cols" localSheetId="14" hidden="1">Discount!$I:$O</definedName>
    <definedName name="Z_2BA1F3A4_7362_4C75_9E02_FB6308B23F40_.wvu.Cols" localSheetId="3" hidden="1">'Sch-1'!$W:$AD</definedName>
    <definedName name="Z_2BA1F3A4_7362_4C75_9E02_FB6308B23F40_.wvu.Cols" localSheetId="4" hidden="1">'Sch-1 Dis'!$K:$K</definedName>
    <definedName name="Z_2BA1F3A4_7362_4C75_9E02_FB6308B23F40_.wvu.Cols" localSheetId="5" hidden="1">'Sch-2'!$M:$N</definedName>
    <definedName name="Z_2BA1F3A4_7362_4C75_9E02_FB6308B23F40_.wvu.Cols" localSheetId="7" hidden="1">'Sch-3 '!$H:$S</definedName>
    <definedName name="Z_2BA1F3A4_7362_4C75_9E02_FB6308B23F40_.wvu.Cols" localSheetId="8" hidden="1">'Sch-4'!$F:$K</definedName>
    <definedName name="Z_2BA1F3A4_7362_4C75_9E02_FB6308B23F40_.wvu.Cols" localSheetId="12" hidden="1">'Sch-6'!$E:$E,'Sch-6'!$L:$L,'Sch-6'!$O:$R</definedName>
    <definedName name="Z_2BA1F3A4_7362_4C75_9E02_FB6308B23F40_.wvu.PrintArea" localSheetId="18" hidden="1">'Bid Form 2nd Envelope'!$A$1:$F$52</definedName>
    <definedName name="Z_2BA1F3A4_7362_4C75_9E02_FB6308B23F40_.wvu.PrintArea" localSheetId="1" hidden="1">Cover!$B$1:$E$15</definedName>
    <definedName name="Z_2BA1F3A4_7362_4C75_9E02_FB6308B23F40_.wvu.PrintArea" localSheetId="14" hidden="1">Discount!$A$2:$G$43</definedName>
    <definedName name="Z_2BA1F3A4_7362_4C75_9E02_FB6308B23F40_.wvu.PrintArea" localSheetId="16" hidden="1">'Entry Tax'!$A$1:$E$16</definedName>
    <definedName name="Z_2BA1F3A4_7362_4C75_9E02_FB6308B23F40_.wvu.PrintArea" localSheetId="2" hidden="1">'Names of Bidder'!$B$1:$D$22</definedName>
    <definedName name="Z_2BA1F3A4_7362_4C75_9E02_FB6308B23F40_.wvu.PrintArea" localSheetId="15" hidden="1">Octroi!$A$1:$E$16</definedName>
    <definedName name="Z_2BA1F3A4_7362_4C75_9E02_FB6308B23F40_.wvu.PrintArea" localSheetId="17" hidden="1">'Other Taxes &amp; Duties'!$A$1:$F$16</definedName>
    <definedName name="Z_2BA1F3A4_7362_4C75_9E02_FB6308B23F40_.wvu.PrintArea" localSheetId="19" hidden="1">'Q &amp; C'!$A$1:$F$43</definedName>
    <definedName name="Z_2BA1F3A4_7362_4C75_9E02_FB6308B23F40_.wvu.PrintArea" localSheetId="3" hidden="1">'Sch-1'!$A$1:$N$37</definedName>
    <definedName name="Z_2BA1F3A4_7362_4C75_9E02_FB6308B23F40_.wvu.PrintArea" localSheetId="4" hidden="1">'Sch-1 Dis'!$A$1:$H$32</definedName>
    <definedName name="Z_2BA1F3A4_7362_4C75_9E02_FB6308B23F40_.wvu.PrintArea" localSheetId="5" hidden="1">'Sch-2'!$A$1:$K$34</definedName>
    <definedName name="Z_2BA1F3A4_7362_4C75_9E02_FB6308B23F40_.wvu.PrintArea" localSheetId="6" hidden="1">'Sch-2 Dis'!$A$1:$G$24</definedName>
    <definedName name="Z_2BA1F3A4_7362_4C75_9E02_FB6308B23F40_.wvu.PrintArea" localSheetId="7" hidden="1">'Sch-3 '!$A$1:$G$27</definedName>
    <definedName name="Z_2BA1F3A4_7362_4C75_9E02_FB6308B23F40_.wvu.PrintArea" localSheetId="8" hidden="1">'Sch-4'!$A$1:$E$24</definedName>
    <definedName name="Z_2BA1F3A4_7362_4C75_9E02_FB6308B23F40_.wvu.PrintArea" localSheetId="9" hidden="1">'Sch-4 Dis'!$A$1:$E$44</definedName>
    <definedName name="Z_2BA1F3A4_7362_4C75_9E02_FB6308B23F40_.wvu.PrintArea" localSheetId="10" hidden="1">'Sch-5'!$A$1:$D$27</definedName>
    <definedName name="Z_2BA1F3A4_7362_4C75_9E02_FB6308B23F40_.wvu.PrintArea" localSheetId="11" hidden="1">'Sch-5 After Discount'!$A$1:$D$32</definedName>
    <definedName name="Z_2BA1F3A4_7362_4C75_9E02_FB6308B23F40_.wvu.PrintArea" localSheetId="12" hidden="1">'Sch-6'!$A$1:$J$25</definedName>
    <definedName name="Z_2BA1F3A4_7362_4C75_9E02_FB6308B23F40_.wvu.PrintArea" localSheetId="13" hidden="1">'Sch-6 Dis'!$A$1:$F$28</definedName>
    <definedName name="Z_2BA1F3A4_7362_4C75_9E02_FB6308B23F40_.wvu.PrintArea" localSheetId="20"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 '!$14:$16</definedName>
    <definedName name="Z_2BA1F3A4_7362_4C75_9E02_FB6308B23F40_.wvu.PrintTitles" localSheetId="8" hidden="1">'Sch-4'!$3:$13</definedName>
    <definedName name="Z_2BA1F3A4_7362_4C75_9E02_FB6308B23F40_.wvu.PrintTitles" localSheetId="9" hidden="1">'Sch-4 Dis'!$3:$13</definedName>
    <definedName name="Z_2BA1F3A4_7362_4C75_9E02_FB6308B23F40_.wvu.PrintTitles" localSheetId="10" hidden="1">'Sch-5'!$3:$13</definedName>
    <definedName name="Z_2BA1F3A4_7362_4C75_9E02_FB6308B23F40_.wvu.PrintTitles" localSheetId="11" hidden="1">'Sch-5 After Discount'!$3:$13</definedName>
    <definedName name="Z_2BA1F3A4_7362_4C75_9E02_FB6308B23F40_.wvu.PrintTitles" localSheetId="12" hidden="1">'Sch-6'!$14:$14</definedName>
    <definedName name="Z_2BA1F3A4_7362_4C75_9E02_FB6308B23F40_.wvu.PrintTitles" localSheetId="13" hidden="1">'Sch-6 Dis'!$14:$14</definedName>
    <definedName name="Z_2BA1F3A4_7362_4C75_9E02_FB6308B23F40_.wvu.Rows" localSheetId="0" hidden="1">'Basic Data'!$11:$12</definedName>
    <definedName name="Z_2BA1F3A4_7362_4C75_9E02_FB6308B23F40_.wvu.Rows" localSheetId="18" hidden="1">'Bid Form 2nd Envelope'!$23:$23,'Bid Form 2nd Envelope'!$34:$34</definedName>
    <definedName name="Z_2BA1F3A4_7362_4C75_9E02_FB6308B23F40_.wvu.Rows" localSheetId="1" hidden="1">Cover!$7:$7,Cover!$10:$10</definedName>
    <definedName name="Z_2BA1F3A4_7362_4C75_9E02_FB6308B23F40_.wvu.Rows" localSheetId="14" hidden="1">Discount!$19:$19,Discount!$21:$21,Discount!$25:$25,Discount!$27:$27,Discount!$29:$33</definedName>
    <definedName name="Z_2BA1F3A4_7362_4C75_9E02_FB6308B23F40_.wvu.Rows" localSheetId="2" hidden="1">'Names of Bidder'!$6:$6</definedName>
    <definedName name="Z_2BA1F3A4_7362_4C75_9E02_FB6308B23F40_.wvu.Rows" localSheetId="8" hidden="1">'Sch-4'!$16:$17</definedName>
    <definedName name="Z_2BA1F3A4_7362_4C75_9E02_FB6308B23F40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'Sch-1'!$Y:$AC</definedName>
    <definedName name="Z_42E48991_4351_4471_8AF6_A35D24AE57E4_.wvu.Cols" localSheetId="4" hidden="1">'Sch-1 Dis'!$K:$K</definedName>
    <definedName name="Z_42E48991_4351_4471_8AF6_A35D24AE57E4_.wvu.Cols" localSheetId="5" hidden="1">'Sch-2'!$M:$N</definedName>
    <definedName name="Z_42E48991_4351_4471_8AF6_A35D24AE57E4_.wvu.Cols" localSheetId="7" hidden="1">'Sch-3 '!$H:$S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'Sch-1'!$A$1:$W$39</definedName>
    <definedName name="Z_42E48991_4351_4471_8AF6_A35D24AE57E4_.wvu.PrintArea" localSheetId="4" hidden="1">'Sch-1 Dis'!$A$1:$H$32</definedName>
    <definedName name="Z_42E48991_4351_4471_8AF6_A35D24AE57E4_.wvu.PrintArea" localSheetId="5" hidden="1">'Sch-2'!$A$1:$K$34</definedName>
    <definedName name="Z_42E48991_4351_4471_8AF6_A35D24AE57E4_.wvu.PrintArea" localSheetId="6" hidden="1">'Sch-2 Dis'!$A$1:$G$24</definedName>
    <definedName name="Z_42E48991_4351_4471_8AF6_A35D24AE57E4_.wvu.PrintArea" localSheetId="7" hidden="1">'Sch-3 '!$A$1:$G$28</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 '!$14:$16</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'Sch-1'!$W:$AF</definedName>
    <definedName name="Z_483DCDBB_D1CA_4B11_85F4_FA65A96DCE29_.wvu.Cols" localSheetId="4" hidden="1">'Sch-1 Dis'!$K:$K</definedName>
    <definedName name="Z_483DCDBB_D1CA_4B11_85F4_FA65A96DCE29_.wvu.Cols" localSheetId="5" hidden="1">'Sch-2'!$M:$N</definedName>
    <definedName name="Z_483DCDBB_D1CA_4B11_85F4_FA65A96DCE29_.wvu.Cols" localSheetId="7" hidden="1">'Sch-3 '!$H:$S</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'Sch-1'!$A$1:$W$37</definedName>
    <definedName name="Z_483DCDBB_D1CA_4B11_85F4_FA65A96DCE29_.wvu.PrintArea" localSheetId="4" hidden="1">'Sch-1 Dis'!$A$1:$H$32</definedName>
    <definedName name="Z_483DCDBB_D1CA_4B11_85F4_FA65A96DCE29_.wvu.PrintArea" localSheetId="5" hidden="1">'Sch-2'!$A$1:$K$34</definedName>
    <definedName name="Z_483DCDBB_D1CA_4B11_85F4_FA65A96DCE29_.wvu.PrintArea" localSheetId="6" hidden="1">'Sch-2 Dis'!$A$1:$G$24</definedName>
    <definedName name="Z_483DCDBB_D1CA_4B11_85F4_FA65A96DCE29_.wvu.PrintArea" localSheetId="7" hidden="1">'Sch-3 '!$A$1:$G$27</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 '!$14:$16</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'Sch-1'!$A$1:$W$39</definedName>
    <definedName name="Z_4F65FF32_EC61_4022_A399_2986D7B6B8B3_.wvu.PrintArea" localSheetId="4" hidden="1">'Sch-1 Dis'!$A$1:$H$32</definedName>
    <definedName name="Z_4F65FF32_EC61_4022_A399_2986D7B6B8B3_.wvu.PrintArea" localSheetId="5" hidden="1">'Sch-2'!$A$1:$K$34</definedName>
    <definedName name="Z_4F65FF32_EC61_4022_A399_2986D7B6B8B3_.wvu.PrintArea" localSheetId="6" hidden="1">'Sch-2 Dis'!$A$1:$G$24</definedName>
    <definedName name="Z_4F65FF32_EC61_4022_A399_2986D7B6B8B3_.wvu.PrintArea" localSheetId="7" hidden="1">'Sch-3 '!$A$1:$G$28</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 '!$14:$16</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'Sch-1'!$W:$AD</definedName>
    <definedName name="Z_585A669F_29FF_4D0D_B50C_5C677FB93FEB_.wvu.Cols" localSheetId="4" hidden="1">'Sch-1 Dis'!$K:$K</definedName>
    <definedName name="Z_585A669F_29FF_4D0D_B50C_5C677FB93FEB_.wvu.Cols" localSheetId="5" hidden="1">'Sch-2'!$M:$N</definedName>
    <definedName name="Z_585A669F_29FF_4D0D_B50C_5C677FB93FEB_.wvu.Cols" localSheetId="7" hidden="1">'Sch-3 '!$H:$S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'Sch-1'!$A$1:$N$37</definedName>
    <definedName name="Z_585A669F_29FF_4D0D_B50C_5C677FB93FEB_.wvu.PrintArea" localSheetId="4" hidden="1">'Sch-1 Dis'!$A$1:$H$32</definedName>
    <definedName name="Z_585A669F_29FF_4D0D_B50C_5C677FB93FEB_.wvu.PrintArea" localSheetId="5" hidden="1">'Sch-2'!$A$1:$K$34</definedName>
    <definedName name="Z_585A669F_29FF_4D0D_B50C_5C677FB93FEB_.wvu.PrintArea" localSheetId="6" hidden="1">'Sch-2 Dis'!$A$1:$G$24</definedName>
    <definedName name="Z_585A669F_29FF_4D0D_B50C_5C677FB93FEB_.wvu.PrintArea" localSheetId="7" hidden="1">'Sch-3 '!$A$1:$G$27</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 '!$14:$16</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'Sch-1'!$Y:$AC</definedName>
    <definedName name="Z_58D82F59_8CF6_455F_B9F4_081499FDF243_.wvu.Cols" localSheetId="4" hidden="1">'Sch-1 Dis'!$K:$K</definedName>
    <definedName name="Z_58D82F59_8CF6_455F_B9F4_081499FDF243_.wvu.Cols" localSheetId="5" hidden="1">'Sch-2'!$M:$N</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'Sch-1'!$A$1:$W$39</definedName>
    <definedName name="Z_58D82F59_8CF6_455F_B9F4_081499FDF243_.wvu.PrintArea" localSheetId="4" hidden="1">'Sch-1 Dis'!$A$1:$H$32</definedName>
    <definedName name="Z_58D82F59_8CF6_455F_B9F4_081499FDF243_.wvu.PrintArea" localSheetId="5" hidden="1">'Sch-2'!$A$1:$K$34</definedName>
    <definedName name="Z_58D82F59_8CF6_455F_B9F4_081499FDF243_.wvu.PrintArea" localSheetId="6" hidden="1">'Sch-2 Dis'!$A$1:$G$24</definedName>
    <definedName name="Z_58D82F59_8CF6_455F_B9F4_081499FDF243_.wvu.PrintArea" localSheetId="7" hidden="1">'Sch-3 '!$A$1:$G$28</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 '!$14:$16</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'Sch-1'!$Y:$AC</definedName>
    <definedName name="Z_5A07DBA2_29FE_46EA_8A64_6BF1FB7295C8_.wvu.Cols" localSheetId="4" hidden="1">'Sch-1 Dis'!$K:$K</definedName>
    <definedName name="Z_5A07DBA2_29FE_46EA_8A64_6BF1FB7295C8_.wvu.Cols" localSheetId="5" hidden="1">'Sch-2'!$M:$N</definedName>
    <definedName name="Z_5A07DBA2_29FE_46EA_8A64_6BF1FB7295C8_.wvu.Cols" localSheetId="7" hidden="1">'Sch-3 '!$H:$S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'Sch-1'!$A$1:$W$39</definedName>
    <definedName name="Z_5A07DBA2_29FE_46EA_8A64_6BF1FB7295C8_.wvu.PrintArea" localSheetId="4" hidden="1">'Sch-1 Dis'!$A$1:$H$32</definedName>
    <definedName name="Z_5A07DBA2_29FE_46EA_8A64_6BF1FB7295C8_.wvu.PrintArea" localSheetId="5" hidden="1">'Sch-2'!$A$1:$K$34</definedName>
    <definedName name="Z_5A07DBA2_29FE_46EA_8A64_6BF1FB7295C8_.wvu.PrintArea" localSheetId="6" hidden="1">'Sch-2 Dis'!$A$1:$G$24</definedName>
    <definedName name="Z_5A07DBA2_29FE_46EA_8A64_6BF1FB7295C8_.wvu.PrintArea" localSheetId="7" hidden="1">'Sch-3 '!$A$1:$G$28</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 '!$14:$16</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'Sch-1'!$W:$AD</definedName>
    <definedName name="Z_5C772B04_11E1_4A74_9F43_9A74EF38E5E2_.wvu.Cols" localSheetId="4" hidden="1">'Sch-1 Dis'!$K:$K</definedName>
    <definedName name="Z_5C772B04_11E1_4A74_9F43_9A74EF38E5E2_.wvu.Cols" localSheetId="5" hidden="1">'Sch-2'!$M:$N</definedName>
    <definedName name="Z_5C772B04_11E1_4A74_9F43_9A74EF38E5E2_.wvu.Cols" localSheetId="7" hidden="1">'Sch-3 '!$H:$S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'Sch-1'!$A$1:$N$37</definedName>
    <definedName name="Z_5C772B04_11E1_4A74_9F43_9A74EF38E5E2_.wvu.PrintArea" localSheetId="4" hidden="1">'Sch-1 Dis'!$A$1:$H$32</definedName>
    <definedName name="Z_5C772B04_11E1_4A74_9F43_9A74EF38E5E2_.wvu.PrintArea" localSheetId="5" hidden="1">'Sch-2'!$A$1:$K$34</definedName>
    <definedName name="Z_5C772B04_11E1_4A74_9F43_9A74EF38E5E2_.wvu.PrintArea" localSheetId="6" hidden="1">'Sch-2 Dis'!$A$1:$G$24</definedName>
    <definedName name="Z_5C772B04_11E1_4A74_9F43_9A74EF38E5E2_.wvu.PrintArea" localSheetId="7" hidden="1">'Sch-3 '!$A$1:$G$27</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 '!$14:$16</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8" hidden="1">'Sch-4'!$16:$17</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'Sch-1'!$Z:$AB</definedName>
    <definedName name="Z_696D9240_6693_44E8_B9A4_2BFADD101EE2_.wvu.Cols" localSheetId="4" hidden="1">'Sch-1 Dis'!$K:$K</definedName>
    <definedName name="Z_696D9240_6693_44E8_B9A4_2BFADD101EE2_.wvu.Cols" localSheetId="5" hidden="1">'Sch-2'!$M:$N</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'Sch-1'!$A$1:$W$39</definedName>
    <definedName name="Z_696D9240_6693_44E8_B9A4_2BFADD101EE2_.wvu.PrintArea" localSheetId="4" hidden="1">'Sch-1 Dis'!$A$1:$H$32</definedName>
    <definedName name="Z_696D9240_6693_44E8_B9A4_2BFADD101EE2_.wvu.PrintArea" localSheetId="5" hidden="1">'Sch-2'!$A$1:$K$34</definedName>
    <definedName name="Z_696D9240_6693_44E8_B9A4_2BFADD101EE2_.wvu.PrintArea" localSheetId="6" hidden="1">'Sch-2 Dis'!$A$1:$G$24</definedName>
    <definedName name="Z_696D9240_6693_44E8_B9A4_2BFADD101EE2_.wvu.PrintArea" localSheetId="7" hidden="1">'Sch-3 '!$A$1:$G$28</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 '!$14:$16</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'Sch-1'!$Y:$AC</definedName>
    <definedName name="Z_7781E931_9022_448B_8CEA_16A952A0B08B_.wvu.Cols" localSheetId="4" hidden="1">'Sch-1 Dis'!$K:$K</definedName>
    <definedName name="Z_7781E931_9022_448B_8CEA_16A952A0B08B_.wvu.Cols" localSheetId="5" hidden="1">'Sch-2'!$M:$N</definedName>
    <definedName name="Z_7781E931_9022_448B_8CEA_16A952A0B08B_.wvu.Cols" localSheetId="7" hidden="1">'Sch-3 '!$H:$S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'Sch-1'!$A$1:$W$39</definedName>
    <definedName name="Z_7781E931_9022_448B_8CEA_16A952A0B08B_.wvu.PrintArea" localSheetId="4" hidden="1">'Sch-1 Dis'!$A$1:$H$32</definedName>
    <definedName name="Z_7781E931_9022_448B_8CEA_16A952A0B08B_.wvu.PrintArea" localSheetId="5" hidden="1">'Sch-2'!$A$1:$K$34</definedName>
    <definedName name="Z_7781E931_9022_448B_8CEA_16A952A0B08B_.wvu.PrintArea" localSheetId="6" hidden="1">'Sch-2 Dis'!$A$1:$G$24</definedName>
    <definedName name="Z_7781E931_9022_448B_8CEA_16A952A0B08B_.wvu.PrintArea" localSheetId="7" hidden="1">'Sch-3 '!$A$1:$G$28</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 '!$14:$16</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12" hidden="1">'Sch-6'!$16:$20,'Sch-6'!#REF!</definedName>
    <definedName name="Z_7D78D7C9_3B9E_4809_8F27_04B3C218EED3_.wvu.Cols" localSheetId="14" hidden="1">Discount!$I:$O</definedName>
    <definedName name="Z_7D78D7C9_3B9E_4809_8F27_04B3C218EED3_.wvu.Cols" localSheetId="3" hidden="1">'Sch-1'!$O:$AF</definedName>
    <definedName name="Z_7D78D7C9_3B9E_4809_8F27_04B3C218EED3_.wvu.Cols" localSheetId="4" hidden="1">'Sch-1 Dis'!$K:$K</definedName>
    <definedName name="Z_7D78D7C9_3B9E_4809_8F27_04B3C218EED3_.wvu.Cols" localSheetId="5" hidden="1">'Sch-2'!$M:$N</definedName>
    <definedName name="Z_7D78D7C9_3B9E_4809_8F27_04B3C218EED3_.wvu.Cols" localSheetId="7" hidden="1">'Sch-3 '!$H:$S</definedName>
    <definedName name="Z_7D78D7C9_3B9E_4809_8F27_04B3C218EED3_.wvu.Cols" localSheetId="8" hidden="1">'Sch-4'!$F:$K</definedName>
    <definedName name="Z_7D78D7C9_3B9E_4809_8F27_04B3C218EED3_.wvu.Cols" localSheetId="12" hidden="1">'Sch-6'!$E:$E,'Sch-6'!$L:$L,'Sch-6'!$O:$R</definedName>
    <definedName name="Z_7D78D7C9_3B9E_4809_8F27_04B3C218EED3_.wvu.PrintArea" localSheetId="18" hidden="1">'Bid Form 2nd Envelope'!$A$1:$F$52</definedName>
    <definedName name="Z_7D78D7C9_3B9E_4809_8F27_04B3C218EED3_.wvu.PrintArea" localSheetId="1" hidden="1">Cover!$B$1:$E$15</definedName>
    <definedName name="Z_7D78D7C9_3B9E_4809_8F27_04B3C218EED3_.wvu.PrintArea" localSheetId="14" hidden="1">Discount!$A$2:$G$43</definedName>
    <definedName name="Z_7D78D7C9_3B9E_4809_8F27_04B3C218EED3_.wvu.PrintArea" localSheetId="16" hidden="1">'Entry Tax'!$A$1:$E$16</definedName>
    <definedName name="Z_7D78D7C9_3B9E_4809_8F27_04B3C218EED3_.wvu.PrintArea" localSheetId="2" hidden="1">'Names of Bidder'!$B$1:$D$22</definedName>
    <definedName name="Z_7D78D7C9_3B9E_4809_8F27_04B3C218EED3_.wvu.PrintArea" localSheetId="15" hidden="1">Octroi!$A$1:$E$16</definedName>
    <definedName name="Z_7D78D7C9_3B9E_4809_8F27_04B3C218EED3_.wvu.PrintArea" localSheetId="17" hidden="1">'Other Taxes &amp; Duties'!$A$1:$F$16</definedName>
    <definedName name="Z_7D78D7C9_3B9E_4809_8F27_04B3C218EED3_.wvu.PrintArea" localSheetId="19" hidden="1">'Q &amp; C'!$A$1:$F$43</definedName>
    <definedName name="Z_7D78D7C9_3B9E_4809_8F27_04B3C218EED3_.wvu.PrintArea" localSheetId="3" hidden="1">'Sch-1'!$A$1:$N$37</definedName>
    <definedName name="Z_7D78D7C9_3B9E_4809_8F27_04B3C218EED3_.wvu.PrintArea" localSheetId="4" hidden="1">'Sch-1 Dis'!$A$1:$H$32</definedName>
    <definedName name="Z_7D78D7C9_3B9E_4809_8F27_04B3C218EED3_.wvu.PrintArea" localSheetId="5" hidden="1">'Sch-2'!$A$1:$K$31</definedName>
    <definedName name="Z_7D78D7C9_3B9E_4809_8F27_04B3C218EED3_.wvu.PrintArea" localSheetId="6" hidden="1">'Sch-2 Dis'!$A$1:$G$24</definedName>
    <definedName name="Z_7D78D7C9_3B9E_4809_8F27_04B3C218EED3_.wvu.PrintArea" localSheetId="7" hidden="1">'Sch-3 '!$A$1:$G$27</definedName>
    <definedName name="Z_7D78D7C9_3B9E_4809_8F27_04B3C218EED3_.wvu.PrintArea" localSheetId="8" hidden="1">'Sch-4'!$A$1:$E$24</definedName>
    <definedName name="Z_7D78D7C9_3B9E_4809_8F27_04B3C218EED3_.wvu.PrintArea" localSheetId="9" hidden="1">'Sch-4 Dis'!$A$1:$E$44</definedName>
    <definedName name="Z_7D78D7C9_3B9E_4809_8F27_04B3C218EED3_.wvu.PrintArea" localSheetId="10" hidden="1">'Sch-5'!$A$1:$D$27</definedName>
    <definedName name="Z_7D78D7C9_3B9E_4809_8F27_04B3C218EED3_.wvu.PrintArea" localSheetId="11" hidden="1">'Sch-5 After Discount'!$A$1:$D$32</definedName>
    <definedName name="Z_7D78D7C9_3B9E_4809_8F27_04B3C218EED3_.wvu.PrintArea" localSheetId="12" hidden="1">'Sch-6'!$A$1:$J$25</definedName>
    <definedName name="Z_7D78D7C9_3B9E_4809_8F27_04B3C218EED3_.wvu.PrintArea" localSheetId="13" hidden="1">'Sch-6 Dis'!$A$1:$F$28</definedName>
    <definedName name="Z_7D78D7C9_3B9E_4809_8F27_04B3C218EED3_.wvu.PrintArea" localSheetId="20" hidden="1">'T &amp; D'!$A$1:$E$12</definedName>
    <definedName name="Z_7D78D7C9_3B9E_4809_8F27_04B3C218EED3_.wvu.PrintTitles" localSheetId="3" hidden="1">'Sch-1'!$15:$17</definedName>
    <definedName name="Z_7D78D7C9_3B9E_4809_8F27_04B3C218EED3_.wvu.PrintTitles" localSheetId="4" hidden="1">'Sch-1 Dis'!$15:$17</definedName>
    <definedName name="Z_7D78D7C9_3B9E_4809_8F27_04B3C218EED3_.wvu.PrintTitles" localSheetId="5" hidden="1">'Sch-2'!$13:$15</definedName>
    <definedName name="Z_7D78D7C9_3B9E_4809_8F27_04B3C218EED3_.wvu.PrintTitles" localSheetId="6" hidden="1">'Sch-2 Dis'!$13:$15</definedName>
    <definedName name="Z_7D78D7C9_3B9E_4809_8F27_04B3C218EED3_.wvu.PrintTitles" localSheetId="7" hidden="1">'Sch-3 '!$14:$16</definedName>
    <definedName name="Z_7D78D7C9_3B9E_4809_8F27_04B3C218EED3_.wvu.PrintTitles" localSheetId="8" hidden="1">'Sch-4'!$3:$13</definedName>
    <definedName name="Z_7D78D7C9_3B9E_4809_8F27_04B3C218EED3_.wvu.PrintTitles" localSheetId="9" hidden="1">'Sch-4 Dis'!$3:$13</definedName>
    <definedName name="Z_7D78D7C9_3B9E_4809_8F27_04B3C218EED3_.wvu.PrintTitles" localSheetId="10" hidden="1">'Sch-5'!$3:$13</definedName>
    <definedName name="Z_7D78D7C9_3B9E_4809_8F27_04B3C218EED3_.wvu.PrintTitles" localSheetId="11" hidden="1">'Sch-5 After Discount'!$3:$13</definedName>
    <definedName name="Z_7D78D7C9_3B9E_4809_8F27_04B3C218EED3_.wvu.PrintTitles" localSheetId="12" hidden="1">'Sch-6'!$14:$14</definedName>
    <definedName name="Z_7D78D7C9_3B9E_4809_8F27_04B3C218EED3_.wvu.PrintTitles" localSheetId="13" hidden="1">'Sch-6 Dis'!$14:$14</definedName>
    <definedName name="Z_7D78D7C9_3B9E_4809_8F27_04B3C218EED3_.wvu.Rows" localSheetId="0" hidden="1">'Basic Data'!$11:$12</definedName>
    <definedName name="Z_7D78D7C9_3B9E_4809_8F27_04B3C218EED3_.wvu.Rows" localSheetId="18" hidden="1">'Bid Form 2nd Envelope'!$34:$34</definedName>
    <definedName name="Z_7D78D7C9_3B9E_4809_8F27_04B3C218EED3_.wvu.Rows" localSheetId="1" hidden="1">Cover!$7:$7,Cover!$10:$10</definedName>
    <definedName name="Z_7D78D7C9_3B9E_4809_8F27_04B3C218EED3_.wvu.Rows" localSheetId="14" hidden="1">Discount!$19:$19,Discount!$21:$21,Discount!$25:$25,Discount!$27:$27,Discount!$29:$33</definedName>
    <definedName name="Z_7D78D7C9_3B9E_4809_8F27_04B3C218EED3_.wvu.Rows" localSheetId="2" hidden="1">'Names of Bidder'!$6:$6</definedName>
    <definedName name="Z_7D78D7C9_3B9E_4809_8F27_04B3C218EED3_.wvu.Rows" localSheetId="5" hidden="1">'Sch-2'!$16:$16</definedName>
    <definedName name="Z_7D78D7C9_3B9E_4809_8F27_04B3C218EED3_.wvu.Rows" localSheetId="8" hidden="1">'Sch-4'!$16:$17</definedName>
    <definedName name="Z_7D78D7C9_3B9E_4809_8F27_04B3C218EED3_.wvu.Rows" localSheetId="12" hidden="1">'Sch-6'!$17:$22</definedName>
    <definedName name="Z_8020169D_1904_4071_9010_34C6BAD35472_.wvu.Cols" localSheetId="14" hidden="1">Discount!$I:$O</definedName>
    <definedName name="Z_8020169D_1904_4071_9010_34C6BAD35472_.wvu.Cols" localSheetId="3" hidden="1">'Sch-1'!$Y:$AC</definedName>
    <definedName name="Z_8020169D_1904_4071_9010_34C6BAD35472_.wvu.Cols" localSheetId="4" hidden="1">'Sch-1 Dis'!$K:$K</definedName>
    <definedName name="Z_8020169D_1904_4071_9010_34C6BAD35472_.wvu.Cols" localSheetId="5" hidden="1">'Sch-2'!$M:$N</definedName>
    <definedName name="Z_8020169D_1904_4071_9010_34C6BAD35472_.wvu.Cols" localSheetId="7" hidden="1">'Sch-3 '!$H:$S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'Sch-1'!$A$1:$W$37</definedName>
    <definedName name="Z_8020169D_1904_4071_9010_34C6BAD35472_.wvu.PrintArea" localSheetId="4" hidden="1">'Sch-1 Dis'!$A$1:$H$32</definedName>
    <definedName name="Z_8020169D_1904_4071_9010_34C6BAD35472_.wvu.PrintArea" localSheetId="5" hidden="1">'Sch-2'!$A$1:$K$34</definedName>
    <definedName name="Z_8020169D_1904_4071_9010_34C6BAD35472_.wvu.PrintArea" localSheetId="6" hidden="1">'Sch-2 Dis'!$A$1:$G$24</definedName>
    <definedName name="Z_8020169D_1904_4071_9010_34C6BAD35472_.wvu.PrintArea" localSheetId="7" hidden="1">'Sch-3 '!$A$1:$G$28</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 '!$14:$16</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04C0530_632A_4E06_A9A2_093B6503F55F_.wvu.Cols" localSheetId="14" hidden="1">Discount!$I:$O</definedName>
    <definedName name="Z_804C0530_632A_4E06_A9A2_093B6503F55F_.wvu.Cols" localSheetId="3" hidden="1">'Sch-1'!$W:$AD</definedName>
    <definedName name="Z_804C0530_632A_4E06_A9A2_093B6503F55F_.wvu.Cols" localSheetId="4" hidden="1">'Sch-1 Dis'!$K:$K</definedName>
    <definedName name="Z_804C0530_632A_4E06_A9A2_093B6503F55F_.wvu.Cols" localSheetId="5" hidden="1">'Sch-2'!$M:$N</definedName>
    <definedName name="Z_804C0530_632A_4E06_A9A2_093B6503F55F_.wvu.Cols" localSheetId="7" hidden="1">'Sch-3 '!$H:$S</definedName>
    <definedName name="Z_804C0530_632A_4E06_A9A2_093B6503F55F_.wvu.Cols" localSheetId="8" hidden="1">'Sch-4'!$F:$K</definedName>
    <definedName name="Z_804C0530_632A_4E06_A9A2_093B6503F55F_.wvu.Cols" localSheetId="12" hidden="1">'Sch-6'!$E:$E,'Sch-6'!$L:$L,'Sch-6'!$O:$R</definedName>
    <definedName name="Z_804C0530_632A_4E06_A9A2_093B6503F55F_.wvu.PrintArea" localSheetId="18" hidden="1">'Bid Form 2nd Envelope'!$A$1:$F$52</definedName>
    <definedName name="Z_804C0530_632A_4E06_A9A2_093B6503F55F_.wvu.PrintArea" localSheetId="1" hidden="1">Cover!$B$1:$E$15</definedName>
    <definedName name="Z_804C0530_632A_4E06_A9A2_093B6503F55F_.wvu.PrintArea" localSheetId="14" hidden="1">Discount!$A$2:$G$43</definedName>
    <definedName name="Z_804C0530_632A_4E06_A9A2_093B6503F55F_.wvu.PrintArea" localSheetId="16" hidden="1">'Entry Tax'!$A$1:$E$16</definedName>
    <definedName name="Z_804C0530_632A_4E06_A9A2_093B6503F55F_.wvu.PrintArea" localSheetId="2" hidden="1">'Names of Bidder'!$B$1:$D$22</definedName>
    <definedName name="Z_804C0530_632A_4E06_A9A2_093B6503F55F_.wvu.PrintArea" localSheetId="15" hidden="1">Octroi!$A$1:$E$16</definedName>
    <definedName name="Z_804C0530_632A_4E06_A9A2_093B6503F55F_.wvu.PrintArea" localSheetId="17" hidden="1">'Other Taxes &amp; Duties'!$A$1:$F$16</definedName>
    <definedName name="Z_804C0530_632A_4E06_A9A2_093B6503F55F_.wvu.PrintArea" localSheetId="19" hidden="1">'Q &amp; C'!$A$1:$F$43</definedName>
    <definedName name="Z_804C0530_632A_4E06_A9A2_093B6503F55F_.wvu.PrintArea" localSheetId="3" hidden="1">'Sch-1'!$A$1:$N$37</definedName>
    <definedName name="Z_804C0530_632A_4E06_A9A2_093B6503F55F_.wvu.PrintArea" localSheetId="4" hidden="1">'Sch-1 Dis'!$A$1:$H$32</definedName>
    <definedName name="Z_804C0530_632A_4E06_A9A2_093B6503F55F_.wvu.PrintArea" localSheetId="5" hidden="1">'Sch-2'!$A$1:$K$34</definedName>
    <definedName name="Z_804C0530_632A_4E06_A9A2_093B6503F55F_.wvu.PrintArea" localSheetId="6" hidden="1">'Sch-2 Dis'!$A$1:$G$24</definedName>
    <definedName name="Z_804C0530_632A_4E06_A9A2_093B6503F55F_.wvu.PrintArea" localSheetId="7" hidden="1">'Sch-3 '!$A$1:$G$27</definedName>
    <definedName name="Z_804C0530_632A_4E06_A9A2_093B6503F55F_.wvu.PrintArea" localSheetId="8" hidden="1">'Sch-4'!$A$1:$E$24</definedName>
    <definedName name="Z_804C0530_632A_4E06_A9A2_093B6503F55F_.wvu.PrintArea" localSheetId="9" hidden="1">'Sch-4 Dis'!$A$1:$E$44</definedName>
    <definedName name="Z_804C0530_632A_4E06_A9A2_093B6503F55F_.wvu.PrintArea" localSheetId="10" hidden="1">'Sch-5'!$A$1:$D$27</definedName>
    <definedName name="Z_804C0530_632A_4E06_A9A2_093B6503F55F_.wvu.PrintArea" localSheetId="11" hidden="1">'Sch-5 After Discount'!$A$1:$D$32</definedName>
    <definedName name="Z_804C0530_632A_4E06_A9A2_093B6503F55F_.wvu.PrintArea" localSheetId="12" hidden="1">'Sch-6'!$A$1:$J$25</definedName>
    <definedName name="Z_804C0530_632A_4E06_A9A2_093B6503F55F_.wvu.PrintArea" localSheetId="13" hidden="1">'Sch-6 Dis'!$A$1:$F$28</definedName>
    <definedName name="Z_804C0530_632A_4E06_A9A2_093B6503F55F_.wvu.PrintArea" localSheetId="20"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 '!$14:$16</definedName>
    <definedName name="Z_804C0530_632A_4E06_A9A2_093B6503F55F_.wvu.PrintTitles" localSheetId="8" hidden="1">'Sch-4'!$3:$13</definedName>
    <definedName name="Z_804C0530_632A_4E06_A9A2_093B6503F55F_.wvu.PrintTitles" localSheetId="9" hidden="1">'Sch-4 Dis'!$3:$13</definedName>
    <definedName name="Z_804C0530_632A_4E06_A9A2_093B6503F55F_.wvu.PrintTitles" localSheetId="10" hidden="1">'Sch-5'!$3:$13</definedName>
    <definedName name="Z_804C0530_632A_4E06_A9A2_093B6503F55F_.wvu.PrintTitles" localSheetId="11" hidden="1">'Sch-5 After Discount'!$3:$13</definedName>
    <definedName name="Z_804C0530_632A_4E06_A9A2_093B6503F55F_.wvu.PrintTitles" localSheetId="12" hidden="1">'Sch-6'!$14:$14</definedName>
    <definedName name="Z_804C0530_632A_4E06_A9A2_093B6503F55F_.wvu.PrintTitles" localSheetId="13" hidden="1">'Sch-6 Dis'!$14:$14</definedName>
    <definedName name="Z_804C0530_632A_4E06_A9A2_093B6503F55F_.wvu.Rows" localSheetId="0" hidden="1">'Basic Data'!$11:$12</definedName>
    <definedName name="Z_804C0530_632A_4E06_A9A2_093B6503F55F_.wvu.Rows" localSheetId="18" hidden="1">'Bid Form 2nd Envelope'!$23:$23,'Bid Form 2nd Envelope'!$34:$34</definedName>
    <definedName name="Z_804C0530_632A_4E06_A9A2_093B6503F55F_.wvu.Rows" localSheetId="1" hidden="1">Cover!$7:$7,Cover!$10:$10</definedName>
    <definedName name="Z_804C0530_632A_4E06_A9A2_093B6503F55F_.wvu.Rows" localSheetId="14" hidden="1">Discount!$19:$19,Discount!$21:$21,Discount!$25:$25,Discount!$27:$27,Discount!$29:$33</definedName>
    <definedName name="Z_804C0530_632A_4E06_A9A2_093B6503F55F_.wvu.Rows" localSheetId="2" hidden="1">'Names of Bidder'!$6:$6</definedName>
    <definedName name="Z_804C0530_632A_4E06_A9A2_093B6503F55F_.wvu.Rows" localSheetId="8" hidden="1">'Sch-4'!$16:$17</definedName>
    <definedName name="Z_804C0530_632A_4E06_A9A2_093B6503F55F_.wvu.Rows" localSheetId="12" hidden="1">'Sch-6'!$17:$22</definedName>
    <definedName name="Z_87981F99_33D2_48F3_9138_10E7D5F1DFD3_.wvu.Cols" localSheetId="14" hidden="1">Discount!$I:$O</definedName>
    <definedName name="Z_87981F99_33D2_48F3_9138_10E7D5F1DFD3_.wvu.Cols" localSheetId="3" hidden="1">'Sch-1'!$W:$AD</definedName>
    <definedName name="Z_87981F99_33D2_48F3_9138_10E7D5F1DFD3_.wvu.Cols" localSheetId="4" hidden="1">'Sch-1 Dis'!$K:$K</definedName>
    <definedName name="Z_87981F99_33D2_48F3_9138_10E7D5F1DFD3_.wvu.Cols" localSheetId="5" hidden="1">'Sch-2'!$M:$N</definedName>
    <definedName name="Z_87981F99_33D2_48F3_9138_10E7D5F1DFD3_.wvu.Cols" localSheetId="7" hidden="1">'Sch-3 '!$H:$S</definedName>
    <definedName name="Z_87981F99_33D2_48F3_9138_10E7D5F1DFD3_.wvu.Cols" localSheetId="8" hidden="1">'Sch-4'!$F:$K</definedName>
    <definedName name="Z_87981F99_33D2_48F3_9138_10E7D5F1DFD3_.wvu.Cols" localSheetId="12" hidden="1">'Sch-6'!$E:$E,'Sch-6'!$L:$L,'Sch-6'!$O:$R</definedName>
    <definedName name="Z_87981F99_33D2_48F3_9138_10E7D5F1DFD3_.wvu.PrintArea" localSheetId="18" hidden="1">'Bid Form 2nd Envelope'!$A$1:$F$52</definedName>
    <definedName name="Z_87981F99_33D2_48F3_9138_10E7D5F1DFD3_.wvu.PrintArea" localSheetId="1" hidden="1">Cover!$B$1:$E$15</definedName>
    <definedName name="Z_87981F99_33D2_48F3_9138_10E7D5F1DFD3_.wvu.PrintArea" localSheetId="14" hidden="1">Discount!$A$2:$G$43</definedName>
    <definedName name="Z_87981F99_33D2_48F3_9138_10E7D5F1DFD3_.wvu.PrintArea" localSheetId="16" hidden="1">'Entry Tax'!$A$1:$E$16</definedName>
    <definedName name="Z_87981F99_33D2_48F3_9138_10E7D5F1DFD3_.wvu.PrintArea" localSheetId="2" hidden="1">'Names of Bidder'!$B$1:$D$22</definedName>
    <definedName name="Z_87981F99_33D2_48F3_9138_10E7D5F1DFD3_.wvu.PrintArea" localSheetId="15" hidden="1">Octroi!$A$1:$E$16</definedName>
    <definedName name="Z_87981F99_33D2_48F3_9138_10E7D5F1DFD3_.wvu.PrintArea" localSheetId="17" hidden="1">'Other Taxes &amp; Duties'!$A$1:$F$16</definedName>
    <definedName name="Z_87981F99_33D2_48F3_9138_10E7D5F1DFD3_.wvu.PrintArea" localSheetId="19" hidden="1">'Q &amp; C'!$A$1:$F$43</definedName>
    <definedName name="Z_87981F99_33D2_48F3_9138_10E7D5F1DFD3_.wvu.PrintArea" localSheetId="3" hidden="1">'Sch-1'!$A$1:$N$37</definedName>
    <definedName name="Z_87981F99_33D2_48F3_9138_10E7D5F1DFD3_.wvu.PrintArea" localSheetId="4" hidden="1">'Sch-1 Dis'!$A$1:$H$32</definedName>
    <definedName name="Z_87981F99_33D2_48F3_9138_10E7D5F1DFD3_.wvu.PrintArea" localSheetId="5" hidden="1">'Sch-2'!$A$1:$K$34</definedName>
    <definedName name="Z_87981F99_33D2_48F3_9138_10E7D5F1DFD3_.wvu.PrintArea" localSheetId="6" hidden="1">'Sch-2 Dis'!$A$1:$G$24</definedName>
    <definedName name="Z_87981F99_33D2_48F3_9138_10E7D5F1DFD3_.wvu.PrintArea" localSheetId="7" hidden="1">'Sch-3 '!$A$1:$G$27</definedName>
    <definedName name="Z_87981F99_33D2_48F3_9138_10E7D5F1DFD3_.wvu.PrintArea" localSheetId="8" hidden="1">'Sch-4'!$A$1:$E$24</definedName>
    <definedName name="Z_87981F99_33D2_48F3_9138_10E7D5F1DFD3_.wvu.PrintArea" localSheetId="9" hidden="1">'Sch-4 Dis'!$A$1:$E$44</definedName>
    <definedName name="Z_87981F99_33D2_48F3_9138_10E7D5F1DFD3_.wvu.PrintArea" localSheetId="10" hidden="1">'Sch-5'!$A$1:$D$27</definedName>
    <definedName name="Z_87981F99_33D2_48F3_9138_10E7D5F1DFD3_.wvu.PrintArea" localSheetId="11" hidden="1">'Sch-5 After Discount'!$A$1:$D$32</definedName>
    <definedName name="Z_87981F99_33D2_48F3_9138_10E7D5F1DFD3_.wvu.PrintArea" localSheetId="12" hidden="1">'Sch-6'!$A$1:$J$25</definedName>
    <definedName name="Z_87981F99_33D2_48F3_9138_10E7D5F1DFD3_.wvu.PrintArea" localSheetId="13" hidden="1">'Sch-6 Dis'!$A$1:$F$28</definedName>
    <definedName name="Z_87981F99_33D2_48F3_9138_10E7D5F1DFD3_.wvu.PrintArea" localSheetId="20"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 '!$14:$16</definedName>
    <definedName name="Z_87981F99_33D2_48F3_9138_10E7D5F1DFD3_.wvu.PrintTitles" localSheetId="8" hidden="1">'Sch-4'!$3:$13</definedName>
    <definedName name="Z_87981F99_33D2_48F3_9138_10E7D5F1DFD3_.wvu.PrintTitles" localSheetId="9" hidden="1">'Sch-4 Dis'!$3:$13</definedName>
    <definedName name="Z_87981F99_33D2_48F3_9138_10E7D5F1DFD3_.wvu.PrintTitles" localSheetId="10" hidden="1">'Sch-5'!$3:$13</definedName>
    <definedName name="Z_87981F99_33D2_48F3_9138_10E7D5F1DFD3_.wvu.PrintTitles" localSheetId="11" hidden="1">'Sch-5 After Discount'!$3:$13</definedName>
    <definedName name="Z_87981F99_33D2_48F3_9138_10E7D5F1DFD3_.wvu.PrintTitles" localSheetId="12" hidden="1">'Sch-6'!$14:$14</definedName>
    <definedName name="Z_87981F99_33D2_48F3_9138_10E7D5F1DFD3_.wvu.PrintTitles" localSheetId="13" hidden="1">'Sch-6 Dis'!$14:$14</definedName>
    <definedName name="Z_87981F99_33D2_48F3_9138_10E7D5F1DFD3_.wvu.Rows" localSheetId="0" hidden="1">'Basic Data'!$11:$12</definedName>
    <definedName name="Z_87981F99_33D2_48F3_9138_10E7D5F1DFD3_.wvu.Rows" localSheetId="18" hidden="1">'Bid Form 2nd Envelope'!$23:$23,'Bid Form 2nd Envelope'!$34:$34</definedName>
    <definedName name="Z_87981F99_33D2_48F3_9138_10E7D5F1DFD3_.wvu.Rows" localSheetId="1" hidden="1">Cover!$7:$7,Cover!$10:$10</definedName>
    <definedName name="Z_87981F99_33D2_48F3_9138_10E7D5F1DFD3_.wvu.Rows" localSheetId="14" hidden="1">Discount!$19:$19,Discount!$21:$21,Discount!$25:$25,Discount!$27:$27,Discount!$29:$33</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8" hidden="1">'Sch-4'!$16:$17</definedName>
    <definedName name="Z_87981F99_33D2_48F3_9138_10E7D5F1DFD3_.wvu.Rows" localSheetId="12" hidden="1">'Sch-6'!$17:$22</definedName>
    <definedName name="Z_883F4F4D_A630_4132_B676_8201FF751979_.wvu.Cols" localSheetId="14" hidden="1">Discount!$I:$O</definedName>
    <definedName name="Z_883F4F4D_A630_4132_B676_8201FF751979_.wvu.Cols" localSheetId="3" hidden="1">'Sch-1'!$W:$AD</definedName>
    <definedName name="Z_883F4F4D_A630_4132_B676_8201FF751979_.wvu.Cols" localSheetId="4" hidden="1">'Sch-1 Dis'!$K:$K</definedName>
    <definedName name="Z_883F4F4D_A630_4132_B676_8201FF751979_.wvu.Cols" localSheetId="5" hidden="1">'Sch-2'!$M:$N</definedName>
    <definedName name="Z_883F4F4D_A630_4132_B676_8201FF751979_.wvu.Cols" localSheetId="7" hidden="1">'Sch-3 '!$H:$S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'Sch-1'!$A$1:$W$37</definedName>
    <definedName name="Z_883F4F4D_A630_4132_B676_8201FF751979_.wvu.PrintArea" localSheetId="4" hidden="1">'Sch-1 Dis'!$A$1:$H$32</definedName>
    <definedName name="Z_883F4F4D_A630_4132_B676_8201FF751979_.wvu.PrintArea" localSheetId="5" hidden="1">'Sch-2'!$A$1:$K$34</definedName>
    <definedName name="Z_883F4F4D_A630_4132_B676_8201FF751979_.wvu.PrintArea" localSheetId="6" hidden="1">'Sch-2 Dis'!$A$1:$G$24</definedName>
    <definedName name="Z_883F4F4D_A630_4132_B676_8201FF751979_.wvu.PrintArea" localSheetId="7" hidden="1">'Sch-3 '!$A$1:$G$27</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 '!$14:$16</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88CDEBAE_8E08_4224_B529_C4120559940A_.wvu.Cols" localSheetId="14" hidden="1">Discount!$I:$O</definedName>
    <definedName name="Z_88CDEBAE_8E08_4224_B529_C4120559940A_.wvu.Cols" localSheetId="3" hidden="1">'Sch-1'!$W:$AD</definedName>
    <definedName name="Z_88CDEBAE_8E08_4224_B529_C4120559940A_.wvu.Cols" localSheetId="4" hidden="1">'Sch-1 Dis'!$K:$K</definedName>
    <definedName name="Z_88CDEBAE_8E08_4224_B529_C4120559940A_.wvu.Cols" localSheetId="5" hidden="1">'Sch-2'!$M:$N</definedName>
    <definedName name="Z_88CDEBAE_8E08_4224_B529_C4120559940A_.wvu.Cols" localSheetId="7" hidden="1">'Sch-3 '!$H:$S</definedName>
    <definedName name="Z_88CDEBAE_8E08_4224_B529_C4120559940A_.wvu.Cols" localSheetId="8" hidden="1">'Sch-4'!$F:$K</definedName>
    <definedName name="Z_88CDEBAE_8E08_4224_B529_C4120559940A_.wvu.Cols" localSheetId="12" hidden="1">'Sch-6'!$E:$E,'Sch-6'!$L:$L,'Sch-6'!$O:$R</definedName>
    <definedName name="Z_88CDEBAE_8E08_4224_B529_C4120559940A_.wvu.PrintArea" localSheetId="18" hidden="1">'Bid Form 2nd Envelope'!$A$1:$F$52</definedName>
    <definedName name="Z_88CDEBAE_8E08_4224_B529_C4120559940A_.wvu.PrintArea" localSheetId="1" hidden="1">Cover!$B$1:$E$15</definedName>
    <definedName name="Z_88CDEBAE_8E08_4224_B529_C4120559940A_.wvu.PrintArea" localSheetId="14" hidden="1">Discount!$A$2:$G$43</definedName>
    <definedName name="Z_88CDEBAE_8E08_4224_B529_C4120559940A_.wvu.PrintArea" localSheetId="16" hidden="1">'Entry Tax'!$A$1:$E$16</definedName>
    <definedName name="Z_88CDEBAE_8E08_4224_B529_C4120559940A_.wvu.PrintArea" localSheetId="2" hidden="1">'Names of Bidder'!$B$1:$D$22</definedName>
    <definedName name="Z_88CDEBAE_8E08_4224_B529_C4120559940A_.wvu.PrintArea" localSheetId="15" hidden="1">Octroi!$A$1:$E$16</definedName>
    <definedName name="Z_88CDEBAE_8E08_4224_B529_C4120559940A_.wvu.PrintArea" localSheetId="17" hidden="1">'Other Taxes &amp; Duties'!$A$1:$F$16</definedName>
    <definedName name="Z_88CDEBAE_8E08_4224_B529_C4120559940A_.wvu.PrintArea" localSheetId="19" hidden="1">'Q &amp; C'!$A$1:$F$43</definedName>
    <definedName name="Z_88CDEBAE_8E08_4224_B529_C4120559940A_.wvu.PrintArea" localSheetId="3" hidden="1">'Sch-1'!$A$1:$N$37</definedName>
    <definedName name="Z_88CDEBAE_8E08_4224_B529_C4120559940A_.wvu.PrintArea" localSheetId="4" hidden="1">'Sch-1 Dis'!$A$1:$H$32</definedName>
    <definedName name="Z_88CDEBAE_8E08_4224_B529_C4120559940A_.wvu.PrintArea" localSheetId="5" hidden="1">'Sch-2'!$A$1:$K$34</definedName>
    <definedName name="Z_88CDEBAE_8E08_4224_B529_C4120559940A_.wvu.PrintArea" localSheetId="6" hidden="1">'Sch-2 Dis'!$A$1:$G$24</definedName>
    <definedName name="Z_88CDEBAE_8E08_4224_B529_C4120559940A_.wvu.PrintArea" localSheetId="7" hidden="1">'Sch-3 '!$A$1:$G$27</definedName>
    <definedName name="Z_88CDEBAE_8E08_4224_B529_C4120559940A_.wvu.PrintArea" localSheetId="8" hidden="1">'Sch-4'!$A$1:$E$24</definedName>
    <definedName name="Z_88CDEBAE_8E08_4224_B529_C4120559940A_.wvu.PrintArea" localSheetId="9" hidden="1">'Sch-4 Dis'!$A$1:$E$44</definedName>
    <definedName name="Z_88CDEBAE_8E08_4224_B529_C4120559940A_.wvu.PrintArea" localSheetId="10" hidden="1">'Sch-5'!$A$1:$D$27</definedName>
    <definedName name="Z_88CDEBAE_8E08_4224_B529_C4120559940A_.wvu.PrintArea" localSheetId="11" hidden="1">'Sch-5 After Discount'!$A$1:$D$32</definedName>
    <definedName name="Z_88CDEBAE_8E08_4224_B529_C4120559940A_.wvu.PrintArea" localSheetId="12" hidden="1">'Sch-6'!$A$1:$J$25</definedName>
    <definedName name="Z_88CDEBAE_8E08_4224_B529_C4120559940A_.wvu.PrintArea" localSheetId="13" hidden="1">'Sch-6 Dis'!$A$1:$F$28</definedName>
    <definedName name="Z_88CDEBAE_8E08_4224_B529_C4120559940A_.wvu.PrintArea" localSheetId="20"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 '!$14:$16</definedName>
    <definedName name="Z_88CDEBAE_8E08_4224_B529_C4120559940A_.wvu.PrintTitles" localSheetId="8" hidden="1">'Sch-4'!$3:$13</definedName>
    <definedName name="Z_88CDEBAE_8E08_4224_B529_C4120559940A_.wvu.PrintTitles" localSheetId="9" hidden="1">'Sch-4 Dis'!$3:$13</definedName>
    <definedName name="Z_88CDEBAE_8E08_4224_B529_C4120559940A_.wvu.PrintTitles" localSheetId="10" hidden="1">'Sch-5'!$3:$13</definedName>
    <definedName name="Z_88CDEBAE_8E08_4224_B529_C4120559940A_.wvu.PrintTitles" localSheetId="11" hidden="1">'Sch-5 After Discount'!$3:$13</definedName>
    <definedName name="Z_88CDEBAE_8E08_4224_B529_C4120559940A_.wvu.PrintTitles" localSheetId="12" hidden="1">'Sch-6'!$14:$14</definedName>
    <definedName name="Z_88CDEBAE_8E08_4224_B529_C4120559940A_.wvu.PrintTitles" localSheetId="13" hidden="1">'Sch-6 Dis'!$14:$14</definedName>
    <definedName name="Z_88CDEBAE_8E08_4224_B529_C4120559940A_.wvu.Rows" localSheetId="0" hidden="1">'Basic Data'!$11:$12</definedName>
    <definedName name="Z_88CDEBAE_8E08_4224_B529_C4120559940A_.wvu.Rows" localSheetId="18" hidden="1">'Bid Form 2nd Envelope'!$23:$23,'Bid Form 2nd Envelope'!$34:$34</definedName>
    <definedName name="Z_88CDEBAE_8E08_4224_B529_C4120559940A_.wvu.Rows" localSheetId="1" hidden="1">Cover!$7:$7,Cover!$10:$10</definedName>
    <definedName name="Z_88CDEBAE_8E08_4224_B529_C4120559940A_.wvu.Rows" localSheetId="14" hidden="1">Discount!$19:$19,Discount!$21:$21,Discount!$25:$25,Discount!$27:$27,Discount!$29:$33</definedName>
    <definedName name="Z_88CDEBAE_8E08_4224_B529_C4120559940A_.wvu.Rows" localSheetId="2" hidden="1">'Names of Bidder'!$6:$6</definedName>
    <definedName name="Z_88CDEBAE_8E08_4224_B529_C4120559940A_.wvu.Rows" localSheetId="8" hidden="1">'Sch-4'!$16:$17</definedName>
    <definedName name="Z_88CDEBAE_8E08_4224_B529_C4120559940A_.wvu.Rows" localSheetId="12" hidden="1">'Sch-6'!$17:$22</definedName>
    <definedName name="Z_97EFF801_2C6F_4063_9981_A39996328FAC_.wvu.Cols" localSheetId="14" hidden="1">Discount!$I:$O</definedName>
    <definedName name="Z_97EFF801_2C6F_4063_9981_A39996328FAC_.wvu.Cols" localSheetId="3" hidden="1">'Sch-1'!$W:$AF</definedName>
    <definedName name="Z_97EFF801_2C6F_4063_9981_A39996328FAC_.wvu.Cols" localSheetId="4" hidden="1">'Sch-1 Dis'!$K:$K</definedName>
    <definedName name="Z_97EFF801_2C6F_4063_9981_A39996328FAC_.wvu.Cols" localSheetId="5" hidden="1">'Sch-2'!$M:$N</definedName>
    <definedName name="Z_97EFF801_2C6F_4063_9981_A39996328FAC_.wvu.Cols" localSheetId="7" hidden="1">'Sch-3 '!$H:$S</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'Sch-1'!$A$1:$W$37</definedName>
    <definedName name="Z_97EFF801_2C6F_4063_9981_A39996328FAC_.wvu.PrintArea" localSheetId="4" hidden="1">'Sch-1 Dis'!$A$1:$H$32</definedName>
    <definedName name="Z_97EFF801_2C6F_4063_9981_A39996328FAC_.wvu.PrintArea" localSheetId="5" hidden="1">'Sch-2'!$A$1:$K$34</definedName>
    <definedName name="Z_97EFF801_2C6F_4063_9981_A39996328FAC_.wvu.PrintArea" localSheetId="6" hidden="1">'Sch-2 Dis'!$A$1:$G$24</definedName>
    <definedName name="Z_97EFF801_2C6F_4063_9981_A39996328FAC_.wvu.PrintArea" localSheetId="7" hidden="1">'Sch-3 '!$A$1:$G$27</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 '!$14:$16</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'Sch-1'!$Y:$AC</definedName>
    <definedName name="Z_9C0E3A54_A1E4_4406_967B_FE168F751196_.wvu.Cols" localSheetId="4" hidden="1">'Sch-1 Dis'!$K:$K</definedName>
    <definedName name="Z_9C0E3A54_A1E4_4406_967B_FE168F751196_.wvu.Cols" localSheetId="5" hidden="1">'Sch-2'!$M:$N</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'Sch-1'!$A$1:$W$39</definedName>
    <definedName name="Z_9C0E3A54_A1E4_4406_967B_FE168F751196_.wvu.PrintArea" localSheetId="4" hidden="1">'Sch-1 Dis'!$A$1:$H$32</definedName>
    <definedName name="Z_9C0E3A54_A1E4_4406_967B_FE168F751196_.wvu.PrintArea" localSheetId="5" hidden="1">'Sch-2'!$A$1:$K$34</definedName>
    <definedName name="Z_9C0E3A54_A1E4_4406_967B_FE168F751196_.wvu.PrintArea" localSheetId="6" hidden="1">'Sch-2 Dis'!$A$1:$G$24</definedName>
    <definedName name="Z_9C0E3A54_A1E4_4406_967B_FE168F751196_.wvu.PrintArea" localSheetId="7" hidden="1">'Sch-3 '!$A$1:$G$28</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 '!$14:$16</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A44E70_650F_49CD_967F_298619682CA2_.wvu.Cols" localSheetId="14" hidden="1">Discount!$I:$O</definedName>
    <definedName name="Z_9CA44E70_650F_49CD_967F_298619682CA2_.wvu.Cols" localSheetId="3" hidden="1">'Sch-1'!$Y:$AC</definedName>
    <definedName name="Z_9CA44E70_650F_49CD_967F_298619682CA2_.wvu.Cols" localSheetId="4" hidden="1">'Sch-1 Dis'!$K:$K</definedName>
    <definedName name="Z_9CA44E70_650F_49CD_967F_298619682CA2_.wvu.Cols" localSheetId="5" hidden="1">'Sch-2'!$M:$N</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'Sch-1'!$A$1:$W$39</definedName>
    <definedName name="Z_9CA44E70_650F_49CD_967F_298619682CA2_.wvu.PrintArea" localSheetId="4" hidden="1">'Sch-1 Dis'!$A$1:$H$32</definedName>
    <definedName name="Z_9CA44E70_650F_49CD_967F_298619682CA2_.wvu.PrintArea" localSheetId="5" hidden="1">'Sch-2'!$A$1:$K$34</definedName>
    <definedName name="Z_9CA44E70_650F_49CD_967F_298619682CA2_.wvu.PrintArea" localSheetId="6" hidden="1">'Sch-2 Dis'!$A$1:$G$24</definedName>
    <definedName name="Z_9CA44E70_650F_49CD_967F_298619682CA2_.wvu.PrintArea" localSheetId="7" hidden="1">'Sch-3 '!$A$1:$G$28</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 '!$14:$16</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A8D67B77_0FCD_43C6_B55F_10F11F3996C9_.wvu.Cols" localSheetId="14" hidden="1">Discount!$I:$O</definedName>
    <definedName name="Z_A8D67B77_0FCD_43C6_B55F_10F11F3996C9_.wvu.Cols" localSheetId="3" hidden="1">'Sch-1'!$W:$AF</definedName>
    <definedName name="Z_A8D67B77_0FCD_43C6_B55F_10F11F3996C9_.wvu.Cols" localSheetId="4" hidden="1">'Sch-1 Dis'!$K:$K</definedName>
    <definedName name="Z_A8D67B77_0FCD_43C6_B55F_10F11F3996C9_.wvu.Cols" localSheetId="5" hidden="1">'Sch-2'!$M:$N</definedName>
    <definedName name="Z_A8D67B77_0FCD_43C6_B55F_10F11F3996C9_.wvu.Cols" localSheetId="7" hidden="1">'Sch-3 '!$H:$S</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'Sch-1'!$A$1:$W$37</definedName>
    <definedName name="Z_A8D67B77_0FCD_43C6_B55F_10F11F3996C9_.wvu.PrintArea" localSheetId="4" hidden="1">'Sch-1 Dis'!$A$1:$H$32</definedName>
    <definedName name="Z_A8D67B77_0FCD_43C6_B55F_10F11F3996C9_.wvu.PrintArea" localSheetId="5" hidden="1">'Sch-2'!$A$1:$K$34</definedName>
    <definedName name="Z_A8D67B77_0FCD_43C6_B55F_10F11F3996C9_.wvu.PrintArea" localSheetId="6" hidden="1">'Sch-2 Dis'!$A$1:$G$24</definedName>
    <definedName name="Z_A8D67B77_0FCD_43C6_B55F_10F11F3996C9_.wvu.PrintArea" localSheetId="7" hidden="1">'Sch-3 '!$A$1:$G$27</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 '!$14:$16</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'Sch-1'!$Y:$AC</definedName>
    <definedName name="Z_B0EE7D76_5806_4718_BDAD_3A3EA691E5E4_.wvu.Cols" localSheetId="4" hidden="1">'Sch-1 Dis'!$K:$K</definedName>
    <definedName name="Z_B0EE7D76_5806_4718_BDAD_3A3EA691E5E4_.wvu.Cols" localSheetId="5" hidden="1">'Sch-2'!$M:$N</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'Sch-1'!$A$1:$W$39</definedName>
    <definedName name="Z_B0EE7D76_5806_4718_BDAD_3A3EA691E5E4_.wvu.PrintArea" localSheetId="4" hidden="1">'Sch-1 Dis'!$A$1:$H$32</definedName>
    <definedName name="Z_B0EE7D76_5806_4718_BDAD_3A3EA691E5E4_.wvu.PrintArea" localSheetId="5" hidden="1">'Sch-2'!$A$1:$K$34</definedName>
    <definedName name="Z_B0EE7D76_5806_4718_BDAD_3A3EA691E5E4_.wvu.PrintArea" localSheetId="6" hidden="1">'Sch-2 Dis'!$A$1:$G$24</definedName>
    <definedName name="Z_B0EE7D76_5806_4718_BDAD_3A3EA691E5E4_.wvu.PrintArea" localSheetId="7" hidden="1">'Sch-3 '!$A$1:$G$28</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 '!$14:$16</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1277D53_29D6_4226_81E2_084FB62977B6_.wvu.Cols" localSheetId="14" hidden="1">Discount!$I:$P</definedName>
    <definedName name="Z_B1277D53_29D6_4226_81E2_084FB62977B6_.wvu.Cols" localSheetId="3" hidden="1">'Sch-1'!$Y:$AC</definedName>
    <definedName name="Z_B1277D53_29D6_4226_81E2_084FB62977B6_.wvu.Cols" localSheetId="4" hidden="1">'Sch-1 Dis'!$K:$K</definedName>
    <definedName name="Z_B1277D53_29D6_4226_81E2_084FB62977B6_.wvu.Cols" localSheetId="5" hidden="1">'Sch-2'!$M:$N</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'Sch-1'!$A$1:$W$39</definedName>
    <definedName name="Z_B1277D53_29D6_4226_81E2_084FB62977B6_.wvu.PrintArea" localSheetId="4" hidden="1">'Sch-1 Dis'!$A$1:$H$32</definedName>
    <definedName name="Z_B1277D53_29D6_4226_81E2_084FB62977B6_.wvu.PrintArea" localSheetId="5" hidden="1">'Sch-2'!$A$1:$K$34</definedName>
    <definedName name="Z_B1277D53_29D6_4226_81E2_084FB62977B6_.wvu.PrintArea" localSheetId="6" hidden="1">'Sch-2 Dis'!$A$1:$G$24</definedName>
    <definedName name="Z_B1277D53_29D6_4226_81E2_084FB62977B6_.wvu.PrintArea" localSheetId="7" hidden="1">'Sch-3 '!$A$1:$G$28</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 '!$14:$16</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E00177C_666B_4CCB_B6AF_EE8409A04F15_.wvu.Cols" localSheetId="14" hidden="1">Discount!$I:$O</definedName>
    <definedName name="Z_BE00177C_666B_4CCB_B6AF_EE8409A04F15_.wvu.Cols" localSheetId="3" hidden="1">'Sch-1'!$Y:$AC</definedName>
    <definedName name="Z_BE00177C_666B_4CCB_B6AF_EE8409A04F15_.wvu.Cols" localSheetId="4" hidden="1">'Sch-1 Dis'!$K:$K</definedName>
    <definedName name="Z_BE00177C_666B_4CCB_B6AF_EE8409A04F15_.wvu.Cols" localSheetId="5" hidden="1">'Sch-2'!$M:$N</definedName>
    <definedName name="Z_BE00177C_666B_4CCB_B6AF_EE8409A04F15_.wvu.Cols" localSheetId="7" hidden="1">'Sch-3 '!$H:$S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'Sch-1'!$A$1:$W$39</definedName>
    <definedName name="Z_BE00177C_666B_4CCB_B6AF_EE8409A04F15_.wvu.PrintArea" localSheetId="4" hidden="1">'Sch-1 Dis'!$A$1:$H$32</definedName>
    <definedName name="Z_BE00177C_666B_4CCB_B6AF_EE8409A04F15_.wvu.PrintArea" localSheetId="5" hidden="1">'Sch-2'!$A$1:$K$34</definedName>
    <definedName name="Z_BE00177C_666B_4CCB_B6AF_EE8409A04F15_.wvu.PrintArea" localSheetId="6" hidden="1">'Sch-2 Dis'!$A$1:$G$24</definedName>
    <definedName name="Z_BE00177C_666B_4CCB_B6AF_EE8409A04F15_.wvu.PrintArea" localSheetId="7" hidden="1">'Sch-3 '!$A$1:$G$28</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 '!$14:$16</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'Sch-1'!$Y:$AC</definedName>
    <definedName name="Z_C39F923C_6CD3_45D8_86F8_6C4D806DDD7E_.wvu.Cols" localSheetId="4" hidden="1">'Sch-1 Dis'!$K:$K</definedName>
    <definedName name="Z_C39F923C_6CD3_45D8_86F8_6C4D806DDD7E_.wvu.Cols" localSheetId="5" hidden="1">'Sch-2'!$M:$N</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'Sch-1'!$A$1:$W$39</definedName>
    <definedName name="Z_C39F923C_6CD3_45D8_86F8_6C4D806DDD7E_.wvu.PrintArea" localSheetId="4" hidden="1">'Sch-1 Dis'!$A$1:$H$32</definedName>
    <definedName name="Z_C39F923C_6CD3_45D8_86F8_6C4D806DDD7E_.wvu.PrintArea" localSheetId="5" hidden="1">'Sch-2'!$A$1:$K$34</definedName>
    <definedName name="Z_C39F923C_6CD3_45D8_86F8_6C4D806DDD7E_.wvu.PrintArea" localSheetId="6" hidden="1">'Sch-2 Dis'!$A$1:$G$24</definedName>
    <definedName name="Z_C39F923C_6CD3_45D8_86F8_6C4D806DDD7E_.wvu.PrintArea" localSheetId="7" hidden="1">'Sch-3 '!$A$1:$G$28</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 '!$14:$16</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D39E83F3_4061_47C5_8153_10B7C21D208A_.wvu.Cols" localSheetId="14" hidden="1">Discount!$I:$O</definedName>
    <definedName name="Z_D39E83F3_4061_47C5_8153_10B7C21D208A_.wvu.Cols" localSheetId="3" hidden="1">'Sch-1'!#REF!,'Sch-1'!$Y:$AC</definedName>
    <definedName name="Z_D39E83F3_4061_47C5_8153_10B7C21D208A_.wvu.Cols" localSheetId="4" hidden="1">'Sch-1 Dis'!$K:$K</definedName>
    <definedName name="Z_D39E83F3_4061_47C5_8153_10B7C21D208A_.wvu.Cols" localSheetId="5" hidden="1">'Sch-2'!$E:$E,'Sch-2'!$M:$N</definedName>
    <definedName name="Z_D39E83F3_4061_47C5_8153_10B7C21D208A_.wvu.Cols" localSheetId="7" hidden="1">'Sch-3 '!$H:$S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'Sch-1'!$A$1:$W$37</definedName>
    <definedName name="Z_D39E83F3_4061_47C5_8153_10B7C21D208A_.wvu.PrintArea" localSheetId="4" hidden="1">'Sch-1 Dis'!$A$1:$H$32</definedName>
    <definedName name="Z_D39E83F3_4061_47C5_8153_10B7C21D208A_.wvu.PrintArea" localSheetId="5" hidden="1">'Sch-2'!$A$1:$K$34</definedName>
    <definedName name="Z_D39E83F3_4061_47C5_8153_10B7C21D208A_.wvu.PrintArea" localSheetId="6" hidden="1">'Sch-2 Dis'!$A$1:$G$24</definedName>
    <definedName name="Z_D39E83F3_4061_47C5_8153_10B7C21D208A_.wvu.PrintArea" localSheetId="7" hidden="1">'Sch-3 '!$A$1:$G$28</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 '!$14:$16</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'Sch-1'!$W:$W,'Sch-1'!$Y:$AB,'Sch-1'!$AD:$AD</definedName>
    <definedName name="Z_D545044E_B7FF_408B_A291_2187C526EC3D_.wvu.Cols" localSheetId="4" hidden="1">'Sch-1 Dis'!$K:$K</definedName>
    <definedName name="Z_D545044E_B7FF_408B_A291_2187C526EC3D_.wvu.Cols" localSheetId="5" hidden="1">'Sch-2'!$M:$N</definedName>
    <definedName name="Z_D545044E_B7FF_408B_A291_2187C526EC3D_.wvu.Cols" localSheetId="7" hidden="1">'Sch-3 '!$H:$S</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'Sch-1'!$A$1:$W$37</definedName>
    <definedName name="Z_D545044E_B7FF_408B_A291_2187C526EC3D_.wvu.PrintArea" localSheetId="4" hidden="1">'Sch-1 Dis'!$A$1:$H$32</definedName>
    <definedName name="Z_D545044E_B7FF_408B_A291_2187C526EC3D_.wvu.PrintArea" localSheetId="5" hidden="1">'Sch-2'!$A$1:$K$34</definedName>
    <definedName name="Z_D545044E_B7FF_408B_A291_2187C526EC3D_.wvu.PrintArea" localSheetId="6" hidden="1">'Sch-2 Dis'!$A$1:$G$24</definedName>
    <definedName name="Z_D545044E_B7FF_408B_A291_2187C526EC3D_.wvu.PrintArea" localSheetId="7" hidden="1">'Sch-3 '!$A$1:$G$28</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 '!$14:$16</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'Sch-1'!$Y:$AC</definedName>
    <definedName name="Z_D963BE1A_1920_4E18_8F54_07F354CCE224_.wvu.Cols" localSheetId="4" hidden="1">'Sch-1 Dis'!$K:$K</definedName>
    <definedName name="Z_D963BE1A_1920_4E18_8F54_07F354CCE224_.wvu.Cols" localSheetId="5" hidden="1">'Sch-2'!$M:$N</definedName>
    <definedName name="Z_D963BE1A_1920_4E18_8F54_07F354CCE224_.wvu.Cols" localSheetId="7" hidden="1">'Sch-3 '!$H:$S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'Sch-1'!$A$1:$W$37</definedName>
    <definedName name="Z_D963BE1A_1920_4E18_8F54_07F354CCE224_.wvu.PrintArea" localSheetId="4" hidden="1">'Sch-1 Dis'!$A$1:$H$32</definedName>
    <definedName name="Z_D963BE1A_1920_4E18_8F54_07F354CCE224_.wvu.PrintArea" localSheetId="5" hidden="1">'Sch-2'!$A$1:$K$34</definedName>
    <definedName name="Z_D963BE1A_1920_4E18_8F54_07F354CCE224_.wvu.PrintArea" localSheetId="6" hidden="1">'Sch-2 Dis'!$A$1:$G$24</definedName>
    <definedName name="Z_D963BE1A_1920_4E18_8F54_07F354CCE224_.wvu.PrintArea" localSheetId="7" hidden="1">'Sch-3 '!$A$1:$G$28</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 '!$14:$16</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'Sch-1'!$Y:$AC</definedName>
    <definedName name="Z_E95B21C1_D936_4435_AF6F_90CF0B6A7506_.wvu.Cols" localSheetId="4" hidden="1">'Sch-1 Dis'!$K:$K</definedName>
    <definedName name="Z_E95B21C1_D936_4435_AF6F_90CF0B6A7506_.wvu.Cols" localSheetId="5" hidden="1">'Sch-2'!$M:$N</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'Sch-1'!$A$1:$W$39</definedName>
    <definedName name="Z_E95B21C1_D936_4435_AF6F_90CF0B6A7506_.wvu.PrintArea" localSheetId="4" hidden="1">'Sch-1 Dis'!$A$1:$H$32</definedName>
    <definedName name="Z_E95B21C1_D936_4435_AF6F_90CF0B6A7506_.wvu.PrintArea" localSheetId="5" hidden="1">'Sch-2'!$A$1:$K$34</definedName>
    <definedName name="Z_E95B21C1_D936_4435_AF6F_90CF0B6A7506_.wvu.PrintArea" localSheetId="6" hidden="1">'Sch-2 Dis'!$A$1:$G$24</definedName>
    <definedName name="Z_E95B21C1_D936_4435_AF6F_90CF0B6A7506_.wvu.PrintArea" localSheetId="7" hidden="1">'Sch-3 '!$A$1:$G$28</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 '!$14:$16</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F525F2E_18DE_47FD_A864_6F2A2CA91061_.wvu.Cols" localSheetId="14" hidden="1">Discount!$I:$O</definedName>
    <definedName name="Z_EF525F2E_18DE_47FD_A864_6F2A2CA91061_.wvu.Cols" localSheetId="3" hidden="1">'Sch-1'!$Y:$AC</definedName>
    <definedName name="Z_EF525F2E_18DE_47FD_A864_6F2A2CA91061_.wvu.Cols" localSheetId="4" hidden="1">'Sch-1 Dis'!$K:$K</definedName>
    <definedName name="Z_EF525F2E_18DE_47FD_A864_6F2A2CA91061_.wvu.Cols" localSheetId="5" hidden="1">'Sch-2'!$M:$N</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'Sch-1'!$A$1:$W$39</definedName>
    <definedName name="Z_EF525F2E_18DE_47FD_A864_6F2A2CA91061_.wvu.PrintArea" localSheetId="4" hidden="1">'Sch-1 Dis'!$A$1:$H$32</definedName>
    <definedName name="Z_EF525F2E_18DE_47FD_A864_6F2A2CA91061_.wvu.PrintArea" localSheetId="5" hidden="1">'Sch-2'!$A$1:$K$34</definedName>
    <definedName name="Z_EF525F2E_18DE_47FD_A864_6F2A2CA91061_.wvu.PrintArea" localSheetId="6" hidden="1">'Sch-2 Dis'!$A$1:$G$24</definedName>
    <definedName name="Z_EF525F2E_18DE_47FD_A864_6F2A2CA91061_.wvu.PrintArea" localSheetId="7" hidden="1">'Sch-3 '!$A$1:$G$28</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 '!$14:$16</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'Sch-1'!$Y:$AC</definedName>
    <definedName name="Z_EFF9997F_F423_457E_8339_C5D06689EC0D_.wvu.Cols" localSheetId="4" hidden="1">'Sch-1 Dis'!$K:$K</definedName>
    <definedName name="Z_EFF9997F_F423_457E_8339_C5D06689EC0D_.wvu.Cols" localSheetId="5" hidden="1">'Sch-2'!$M:$N</definedName>
    <definedName name="Z_EFF9997F_F423_457E_8339_C5D06689EC0D_.wvu.Cols" localSheetId="7" hidden="1">'Sch-3 '!$H:$S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'Sch-1'!$A$1:$W$37</definedName>
    <definedName name="Z_EFF9997F_F423_457E_8339_C5D06689EC0D_.wvu.PrintArea" localSheetId="4" hidden="1">'Sch-1 Dis'!$A$1:$H$32</definedName>
    <definedName name="Z_EFF9997F_F423_457E_8339_C5D06689EC0D_.wvu.PrintArea" localSheetId="5" hidden="1">'Sch-2'!$A$1:$K$34</definedName>
    <definedName name="Z_EFF9997F_F423_457E_8339_C5D06689EC0D_.wvu.PrintArea" localSheetId="6" hidden="1">'Sch-2 Dis'!$A$1:$G$24</definedName>
    <definedName name="Z_EFF9997F_F423_457E_8339_C5D06689EC0D_.wvu.PrintArea" localSheetId="7" hidden="1">'Sch-3 '!$A$1:$G$28</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 '!$14:$16</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'Sch-1'!$W:$AF</definedName>
    <definedName name="Z_FA8C7114_2E15_4727_B4B0_927BCE12D1A6_.wvu.Cols" localSheetId="4" hidden="1">'Sch-1 Dis'!$K:$K</definedName>
    <definedName name="Z_FA8C7114_2E15_4727_B4B0_927BCE12D1A6_.wvu.Cols" localSheetId="5" hidden="1">'Sch-2'!$M:$N</definedName>
    <definedName name="Z_FA8C7114_2E15_4727_B4B0_927BCE12D1A6_.wvu.Cols" localSheetId="7" hidden="1">'Sch-3 '!$H:$S</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'Sch-1'!$A$1:$W$37</definedName>
    <definedName name="Z_FA8C7114_2E15_4727_B4B0_927BCE12D1A6_.wvu.PrintArea" localSheetId="4" hidden="1">'Sch-1 Dis'!$A$1:$H$32</definedName>
    <definedName name="Z_FA8C7114_2E15_4727_B4B0_927BCE12D1A6_.wvu.PrintArea" localSheetId="5" hidden="1">'Sch-2'!$A$1:$K$34</definedName>
    <definedName name="Z_FA8C7114_2E15_4727_B4B0_927BCE12D1A6_.wvu.PrintArea" localSheetId="6" hidden="1">'Sch-2 Dis'!$A$1:$G$24</definedName>
    <definedName name="Z_FA8C7114_2E15_4727_B4B0_927BCE12D1A6_.wvu.PrintArea" localSheetId="7" hidden="1">'Sch-3 '!$A$1:$G$27</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 '!$14:$16</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'Sch-1'!$Y:$AC</definedName>
    <definedName name="Z_FE49A1A8_589E_4C61_B5F2_2DC8472D06ED_.wvu.Cols" localSheetId="4" hidden="1">'Sch-1 Dis'!$K:$K</definedName>
    <definedName name="Z_FE49A1A8_589E_4C61_B5F2_2DC8472D06ED_.wvu.Cols" localSheetId="5" hidden="1">'Sch-2'!$M:$N</definedName>
    <definedName name="Z_FE49A1A8_589E_4C61_B5F2_2DC8472D06ED_.wvu.Cols" localSheetId="7" hidden="1">'Sch-3 '!$H:$S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'Sch-1'!$A$1:$W$39</definedName>
    <definedName name="Z_FE49A1A8_589E_4C61_B5F2_2DC8472D06ED_.wvu.PrintArea" localSheetId="4" hidden="1">'Sch-1 Dis'!$A$1:$H$32</definedName>
    <definedName name="Z_FE49A1A8_589E_4C61_B5F2_2DC8472D06ED_.wvu.PrintArea" localSheetId="5" hidden="1">'Sch-2'!$A$1:$K$34</definedName>
    <definedName name="Z_FE49A1A8_589E_4C61_B5F2_2DC8472D06ED_.wvu.PrintArea" localSheetId="6" hidden="1">'Sch-2 Dis'!$A$1:$G$24</definedName>
    <definedName name="Z_FE49A1A8_589E_4C61_B5F2_2DC8472D06ED_.wvu.PrintArea" localSheetId="7" hidden="1">'Sch-3 '!$A$1:$G$28</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 '!$14:$16</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12" hidden="1">'Sch-6'!$16:$20</definedName>
  </definedNames>
  <calcPr calcId="191029"/>
  <customWorkbookViews>
    <customWorkbookView name="Vakati Silpa {वाकाटि शिल्पा} - Personal View" guid="{7D78D7C9-3B9E-4809-8F27-04B3C218EED3}" mergeInterval="0" personalView="1" maximized="1" xWindow="-9" yWindow="-9" windowWidth="1938" windowHeight="1048" tabRatio="875" activeSheetId="19"/>
    <customWorkbookView name="Venkatesh Karri {वेंकटेश कर्री} - Personal View" guid="{5C772B04-11E1-4A74-9F43-9A74EF38E5E2}" mergeInterval="0" personalView="1" maximized="1" xWindow="-8" yWindow="-8" windowWidth="1936" windowHeight="1056" tabRatio="875" activeSheetId="12"/>
    <customWorkbookView name="Rahul Mendhe {Rahul Mendhe} - Personal View" guid="{804C0530-632A-4E06-A9A2-093B6503F55F}" mergeInterval="0" personalView="1" maximized="1" xWindow="-8" yWindow="-8" windowWidth="1936" windowHeight="1056" tabRatio="875" activeSheetId="2"/>
    <customWorkbookView name="Kapil Mandil {कपिल मंडिल} - Personal View" guid="{585A669F-29FF-4D0D-B50C-5C677FB93FEB}" mergeInterval="0" personalView="1" maximized="1" xWindow="-9" yWindow="-9" windowWidth="1938" windowHeight="1048" tabRatio="875" activeSheetId="19"/>
    <customWorkbookView name="Ram Lal - Personal View" guid="{97EFF801-2C6F-4063-9981-A39996328FAC}" mergeInterval="0" personalView="1" maximized="1" windowWidth="1362" windowHeight="542" tabRatio="875" activeSheetId="8"/>
    <customWorkbookView name="Rahul {Rahul} - Personal View" guid="{483DCDBB-D1CA-4B11-85F4-FA65A96DCE29}" mergeInterval="0" personalView="1" maximized="1" windowWidth="1916" windowHeight="774" tabRatio="875" activeSheetId="19"/>
    <customWorkbookView name="Umesh Kumar Yadav {उमेश कुमार यादव} - Personal View" guid="{FA8C7114-2E15-4727-B4B0-927BCE12D1A6}" mergeInterval="0" personalView="1" maximized="1" windowWidth="1916" windowHeight="814" tabRatio="875" activeSheetId="4" showComments="commIndAndComment"/>
    <customWorkbookView name="Akhilesh Kumar Singh {अखिलेश कुमार सिंह} - Personal View" guid="{883F4F4D-A630-4132-B676-8201FF751979}" mergeInterval="0" personalView="1" maximized="1" windowWidth="1916" windowHeight="854" tabRatio="875" activeSheetId="4"/>
    <customWorkbookView name="Prashanth Kumar Gade {प्रशांत जि} - Personal View" guid="{D545044E-B7FF-408B-A291-2187C526EC3D}" mergeInterval="0" personalView="1" maximized="1" windowWidth="1916" windowHeight="794" tabRatio="875" activeSheetId="15" showComments="commIndAndComment"/>
    <customWorkbookView name="A K Singh - Personal View" guid="{D963BE1A-1920-4E18-8F54-07F354CCE224}" mergeInterval="0" personalView="1" maximized="1" windowWidth="1276" windowHeight="798" tabRatio="875" activeSheetId="13" showComments="commIndAndComment"/>
    <customWorkbookView name="Kaushalendra Singh - Personal View" guid="{D39E83F3-4061-47C5-8153-10B7C21D208A}" mergeInterval="0" personalView="1" maximized="1" windowWidth="1020" windowHeight="409" tabRatio="875" activeSheetId="12"/>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19"/>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6"/>
    <customWorkbookView name="00863 - Personal View" guid="{42E48991-4351-4471-8AF6-A35D24AE57E4}" mergeInterval="0" personalView="1" maximized="1" xWindow="1" yWindow="1" windowWidth="1366" windowHeight="577" tabRatio="875" activeSheetId="19"/>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5"/>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01487 - Personal View" guid="{E95B21C1-D936-4435-AF6F-90CF0B6A7506}" mergeInterval="0" personalView="1" maximized="1" windowWidth="1362" windowHeight="509" activeSheetId="19"/>
    <customWorkbookView name="Arun Tiwari         - Personal View" guid="{9C0E3A54-A1E4-4406-967B-FE168F751196}" mergeInterval="0" personalView="1" maximized="1" xWindow="1" yWindow="1" windowWidth="1362" windowHeight="496" tabRatio="875" activeSheetId="4"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3"/>
    <customWorkbookView name="Parveen Saluja - Personal View" guid="{7781E931-9022-448B-8CEA-16A952A0B08B}" mergeInterval="0" personalView="1" maximized="1" windowWidth="1362" windowHeight="543" tabRatio="875" activeSheetId="9"/>
    <customWorkbookView name="Parveen Kumar {प्रवीन सलूजा} - Personal View" guid="{2B22B4D9-734E-466D-B6F8-DF61D532EF69}" mergeInterval="0" personalView="1" maximized="1" windowWidth="1916" windowHeight="803" tabRatio="875" activeSheetId="9"/>
    <customWorkbookView name="Ram Lal {Ram Lal} - Personal View" guid="{A8D67B77-0FCD-43C6-B55F-10F11F3996C9}" mergeInterval="0" personalView="1" maximized="1" xWindow="-8" yWindow="-8" windowWidth="1936" windowHeight="1056" tabRatio="875" activeSheetId="19"/>
    <customWorkbookView name="Himanshu Mittal {Himanshu Mittal} - Personal View" guid="{88CDEBAE-8E08-4224-B529-C4120559940A}" mergeInterval="0" personalView="1" maximized="1" xWindow="-9" yWindow="-9" windowWidth="1938" windowHeight="1048" tabRatio="875" activeSheetId="4"/>
    <customWorkbookView name="Kamal  Kumar Rathore {कमल कुमार राठौर} - Personal View" guid="{2BA1F3A4-7362-4C75-9E02-FB6308B23F40}" mergeInterval="0" personalView="1" maximized="1" xWindow="-8" yWindow="-8" windowWidth="1936" windowHeight="1056" tabRatio="875" activeSheetId="2"/>
    <customWorkbookView name="Ankit Vaishnav {अंकित वैष्णव} - Personal View" guid="{87981F99-33D2-48F3-9138-10E7D5F1DFD3}" mergeInterval="0" personalView="1" maximized="1" xWindow="-8" yWindow="-8" windowWidth="1936" windowHeight="1048" tabRatio="875" activeSheetId="19"/>
  </customWorkbookViews>
</workbook>
</file>

<file path=xl/calcChain.xml><?xml version="1.0" encoding="utf-8"?>
<calcChain xmlns="http://schemas.openxmlformats.org/spreadsheetml/2006/main">
  <c r="J26" i="6" l="1"/>
  <c r="K26" i="6" s="1"/>
  <c r="J25" i="6"/>
  <c r="K25" i="6" s="1"/>
  <c r="J24" i="6"/>
  <c r="K24" i="6" s="1"/>
  <c r="J23" i="6"/>
  <c r="K23" i="6" s="1"/>
  <c r="J22" i="6"/>
  <c r="K22" i="6" s="1"/>
  <c r="J21" i="6"/>
  <c r="K21" i="6" s="1"/>
  <c r="J20" i="6"/>
  <c r="K20" i="6" s="1"/>
  <c r="J19" i="6"/>
  <c r="K19" i="6" s="1"/>
  <c r="J18" i="6"/>
  <c r="K18" i="6" s="1"/>
  <c r="J17" i="6"/>
  <c r="K17" i="6" s="1"/>
  <c r="B23" i="19" l="1"/>
  <c r="B26" i="19"/>
  <c r="B25" i="19"/>
  <c r="B24" i="19"/>
  <c r="B22" i="19"/>
  <c r="B21" i="19"/>
  <c r="N27" i="4"/>
  <c r="N26" i="4"/>
  <c r="N25" i="4"/>
  <c r="N24" i="4"/>
  <c r="N23" i="4"/>
  <c r="N22" i="4"/>
  <c r="N21" i="4"/>
  <c r="N20" i="4"/>
  <c r="N19" i="4"/>
  <c r="N18" i="4"/>
  <c r="N28" i="4" l="1"/>
  <c r="N30" i="4" s="1"/>
  <c r="O30" i="4" s="1"/>
  <c r="D15" i="9" s="1"/>
  <c r="D18" i="9" s="1"/>
  <c r="K27" i="6"/>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A9" i="19"/>
  <c r="A10" i="19"/>
  <c r="A11" i="19"/>
  <c r="A12" i="19"/>
  <c r="A13" i="19"/>
  <c r="H23"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1" i="15"/>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8"/>
  <c r="N22" i="8"/>
  <c r="N23" i="8" s="1"/>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36" i="4"/>
  <c r="B6" i="19" s="1"/>
  <c r="N36" i="4"/>
  <c r="D26" i="11" s="1"/>
  <c r="B37" i="4"/>
  <c r="C42" i="15" s="1"/>
  <c r="N37" i="4"/>
  <c r="F27" i="14" s="1"/>
  <c r="AA6" i="3"/>
  <c r="Z2" i="19" s="1"/>
  <c r="B8" i="3"/>
  <c r="B13" i="3"/>
  <c r="B2" i="2"/>
  <c r="A43" i="20" s="1"/>
  <c r="B3" i="2"/>
  <c r="G20" i="5" l="1"/>
  <c r="G21" i="5" s="1"/>
  <c r="A2" i="15"/>
  <c r="A1" i="11"/>
  <c r="A1" i="12"/>
  <c r="A1" i="9"/>
  <c r="A1" i="19"/>
  <c r="B2" i="3"/>
  <c r="I24" i="15"/>
  <c r="D9" i="6"/>
  <c r="B26" i="8"/>
  <c r="A1" i="8"/>
  <c r="F16" i="18"/>
  <c r="I26" i="20"/>
  <c r="I3" i="21" s="1"/>
  <c r="B8" i="9"/>
  <c r="A1" i="4"/>
  <c r="B26" i="11"/>
  <c r="I24" i="20"/>
  <c r="I1" i="21" s="1"/>
  <c r="B31" i="6"/>
  <c r="B21" i="7"/>
  <c r="B8" i="8"/>
  <c r="E16" i="17"/>
  <c r="E16" i="16"/>
  <c r="K5" i="21"/>
  <c r="B28" i="20"/>
  <c r="AG6" i="19"/>
  <c r="AG7" i="19"/>
  <c r="AG8" i="19" s="1"/>
  <c r="AG9" i="19"/>
  <c r="I26" i="15"/>
  <c r="I20" i="15"/>
  <c r="J20" i="15" s="1"/>
  <c r="D17" i="11"/>
  <c r="L4" i="21"/>
  <c r="K27" i="20"/>
  <c r="B22" i="9"/>
  <c r="B41" i="10"/>
  <c r="B9" i="10"/>
  <c r="A3" i="10"/>
  <c r="B10" i="11"/>
  <c r="D29" i="12"/>
  <c r="B9" i="12"/>
  <c r="A3" i="12"/>
  <c r="J23" i="13"/>
  <c r="F10" i="13"/>
  <c r="F26" i="14"/>
  <c r="B10" i="14"/>
  <c r="B8" i="14"/>
  <c r="A3" i="14"/>
  <c r="F41" i="15"/>
  <c r="F43" i="19"/>
  <c r="F40" i="19"/>
  <c r="C15" i="19"/>
  <c r="G3" i="21"/>
  <c r="A3" i="5"/>
  <c r="K30" i="6"/>
  <c r="D8" i="6"/>
  <c r="A1" i="6"/>
  <c r="B20" i="7"/>
  <c r="B9" i="7"/>
  <c r="A3" i="7"/>
  <c r="G25" i="8"/>
  <c r="B11" i="8"/>
  <c r="A7" i="8"/>
  <c r="E24" i="9"/>
  <c r="B11" i="9"/>
  <c r="A7" i="9"/>
  <c r="E43" i="10"/>
  <c r="D14" i="10"/>
  <c r="B8" i="10"/>
  <c r="A1" i="10"/>
  <c r="B25" i="11"/>
  <c r="B9" i="11"/>
  <c r="A3" i="11"/>
  <c r="B29" i="12"/>
  <c r="B8" i="12"/>
  <c r="B23" i="13"/>
  <c r="F9" i="13"/>
  <c r="A3" i="13"/>
  <c r="B26" i="14"/>
  <c r="A1" i="14"/>
  <c r="C41" i="15"/>
  <c r="C12" i="15"/>
  <c r="B43" i="19"/>
  <c r="D4" i="20"/>
  <c r="L5" i="21"/>
  <c r="D8" i="21" s="1"/>
  <c r="A1" i="5"/>
  <c r="B30" i="6"/>
  <c r="D11" i="6"/>
  <c r="A7" i="6"/>
  <c r="G22" i="7"/>
  <c r="B8" i="7"/>
  <c r="A1" i="7"/>
  <c r="B25" i="8"/>
  <c r="B10" i="8"/>
  <c r="E23" i="9"/>
  <c r="B10" i="9"/>
  <c r="E42" i="10"/>
  <c r="B11" i="10"/>
  <c r="A7" i="10"/>
  <c r="D27" i="11"/>
  <c r="B8" i="11"/>
  <c r="B28" i="12"/>
  <c r="B11" i="12"/>
  <c r="A7" i="12"/>
  <c r="J24" i="13"/>
  <c r="F8" i="13"/>
  <c r="B25" i="14"/>
  <c r="B9" i="14"/>
  <c r="A7" i="14"/>
  <c r="F42" i="15"/>
  <c r="F42" i="19"/>
  <c r="F36" i="20"/>
  <c r="F18" i="20" s="1"/>
  <c r="I25" i="20"/>
  <c r="A3" i="4"/>
  <c r="A3" i="6"/>
  <c r="B10" i="7"/>
  <c r="B1" i="3"/>
  <c r="K31" i="6"/>
  <c r="D10" i="6"/>
  <c r="G21" i="7"/>
  <c r="B11" i="7"/>
  <c r="A7" i="7"/>
  <c r="G26" i="8"/>
  <c r="B9" i="8"/>
  <c r="A3" i="8"/>
  <c r="B23" i="9"/>
  <c r="A3" i="9"/>
  <c r="B42" i="10"/>
  <c r="B10" i="10"/>
  <c r="B11" i="11"/>
  <c r="A7" i="11"/>
  <c r="D30" i="12"/>
  <c r="B24" i="13"/>
  <c r="F11" i="13"/>
  <c r="B42" i="19"/>
  <c r="D21" i="11" l="1"/>
  <c r="G24" i="20"/>
  <c r="G1" i="21" s="1"/>
  <c r="I18" i="15"/>
  <c r="J18" i="15" s="1"/>
  <c r="D15" i="11"/>
  <c r="I33" i="15"/>
  <c r="I16" i="15"/>
  <c r="I31" i="15"/>
  <c r="J31" i="15" s="1"/>
  <c r="F31" i="20"/>
  <c r="F32" i="20" s="1"/>
  <c r="F14" i="20" s="1"/>
  <c r="I15" i="15"/>
  <c r="J15" i="15" s="1"/>
  <c r="O19" i="15" s="1"/>
  <c r="AB16" i="4" s="1"/>
  <c r="D7" i="20"/>
  <c r="F7" i="20" s="1"/>
  <c r="I2" i="21"/>
  <c r="D14" i="20"/>
  <c r="D36" i="10"/>
  <c r="K4" i="21"/>
  <c r="D7" i="21" s="1"/>
  <c r="B27" i="20"/>
  <c r="O20" i="15" l="1"/>
  <c r="M15" i="6" s="1"/>
  <c r="O22" i="15"/>
  <c r="L16" i="13" s="1"/>
  <c r="O18" i="15"/>
  <c r="L24" i="20"/>
  <c r="D19" i="20"/>
  <c r="O3" i="14"/>
  <c r="O9" i="14" s="1"/>
  <c r="N17" i="14" s="1"/>
  <c r="D24" i="11"/>
  <c r="O7" i="14"/>
  <c r="D6" i="20"/>
  <c r="D15" i="12" l="1"/>
  <c r="D17" i="12"/>
  <c r="D21" i="12"/>
  <c r="AB15" i="4"/>
  <c r="L1" i="21"/>
  <c r="K24" i="20"/>
  <c r="F6" i="20"/>
  <c r="F10" i="20" s="1"/>
  <c r="D10" i="20"/>
  <c r="L18" i="13"/>
  <c r="E18" i="14" s="1"/>
  <c r="F18" i="14" s="1"/>
  <c r="L20" i="13"/>
  <c r="E20" i="14" s="1"/>
  <c r="F20" i="14" s="1"/>
  <c r="L17" i="13"/>
  <c r="E17" i="14" s="1"/>
  <c r="F17" i="14" s="1"/>
  <c r="L19" i="13"/>
  <c r="E19" i="14" s="1"/>
  <c r="F19" i="14" s="1"/>
  <c r="C19" i="10" l="1"/>
  <c r="C24" i="10" s="1"/>
  <c r="C25" i="10" s="1"/>
  <c r="D22" i="10" s="1"/>
  <c r="D25" i="12"/>
  <c r="AB17" i="19" s="1"/>
  <c r="A1" i="22" s="1"/>
  <c r="F21" i="14"/>
  <c r="G22" i="5" s="1"/>
  <c r="G23" i="5" s="1"/>
  <c r="H11" i="20" s="1"/>
  <c r="D11" i="20" s="1"/>
  <c r="F11" i="20" s="1"/>
  <c r="F12" i="20" s="1"/>
  <c r="K1" i="21"/>
  <c r="D4" i="21" s="1"/>
  <c r="B24" i="20"/>
  <c r="D20" i="20"/>
  <c r="C20" i="10" l="1"/>
  <c r="D17" i="10" s="1"/>
  <c r="K17" i="10" s="1"/>
  <c r="D33" i="20"/>
  <c r="F33" i="20" s="1"/>
  <c r="F34" i="20" s="1"/>
  <c r="F37" i="20" s="1"/>
  <c r="F38" i="20" s="1"/>
  <c r="F17" i="20" s="1"/>
  <c r="D12" i="20"/>
  <c r="D16" i="20"/>
  <c r="L26" i="20" s="1"/>
  <c r="K22" i="10"/>
  <c r="A7" i="22"/>
  <c r="B7" i="22" s="1"/>
  <c r="D7" i="22" s="1"/>
  <c r="A11" i="22"/>
  <c r="B11" i="22" s="1"/>
  <c r="D11" i="22" s="1"/>
  <c r="A10" i="22"/>
  <c r="B10" i="22" s="1"/>
  <c r="D10" i="22" s="1"/>
  <c r="A6" i="22"/>
  <c r="B6" i="22" s="1"/>
  <c r="A9" i="22"/>
  <c r="B9" i="22" s="1"/>
  <c r="D9" i="22" s="1"/>
  <c r="A8" i="22"/>
  <c r="B8" i="22" s="1"/>
  <c r="D8" i="22" s="1"/>
  <c r="F15" i="20" l="1"/>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<sst xmlns="http://schemas.openxmlformats.org/spreadsheetml/2006/main" count="852" uniqueCount="497">
  <si>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</si>
  <si>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</si>
  <si>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</si>
  <si>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</si>
  <si>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</si>
  <si>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</si>
  <si>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</si>
  <si>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</si>
  <si>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</si>
  <si>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</si>
  <si>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</si>
  <si>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</si>
  <si>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</si>
  <si>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</si>
  <si>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</si>
  <si>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</si>
  <si>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</si>
  <si>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</si>
  <si>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</si>
  <si>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</si>
  <si>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</si>
  <si>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</si>
  <si>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</si>
  <si>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</si>
  <si>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</si>
  <si>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</si>
  <si>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</si>
  <si>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</si>
  <si>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</si>
  <si>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</si>
  <si>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</si>
  <si>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</si>
  <si>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</si>
  <si>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</si>
  <si>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</si>
  <si>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</si>
  <si>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</si>
  <si>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</si>
  <si>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</si>
  <si>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</si>
  <si>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</si>
  <si>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</si>
  <si>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</si>
  <si>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</si>
  <si>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</si>
  <si>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</si>
  <si>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</si>
  <si>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</si>
  <si>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</si>
  <si>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</si>
  <si>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</si>
  <si>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</si>
  <si>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</si>
  <si>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</si>
  <si>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</si>
  <si>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</si>
  <si>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</si>
  <si>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</si>
  <si>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</si>
  <si>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</si>
  <si>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</si>
  <si>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</si>
  <si>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</si>
  <si>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</si>
  <si>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</si>
  <si>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</si>
  <si>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</si>
  <si>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</si>
  <si>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</si>
  <si>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</si>
  <si>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</si>
  <si>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</si>
  <si>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</si>
  <si>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</si>
  <si>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</si>
  <si>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</si>
  <si>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</si>
  <si>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</si>
  <si>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</si>
  <si>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</si>
  <si>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</si>
  <si>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</si>
  <si>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</si>
  <si>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</si>
  <si>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</si>
  <si>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</si>
  <si>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</si>
  <si>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</si>
  <si>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</si>
  <si>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</si>
  <si>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</si>
  <si>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</si>
  <si>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</si>
  <si>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</si>
  <si>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</si>
  <si>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</si>
  <si>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</si>
  <si>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</si>
  <si>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</si>
  <si>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</si>
  <si>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</si>
  <si>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</si>
  <si>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</si>
  <si>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</si>
  <si>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</si>
  <si>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</si>
  <si>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</si>
  <si>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</si>
  <si>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</si>
  <si>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</si>
  <si>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</si>
  <si>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</si>
  <si>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</si>
  <si>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</si>
  <si>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</si>
  <si>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</si>
  <si>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</si>
  <si>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</si>
  <si>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</si>
  <si>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</si>
  <si>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</si>
  <si>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</si>
  <si>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</si>
  <si>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</si>
  <si>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</si>
  <si>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</si>
  <si>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</si>
  <si>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</si>
  <si>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</si>
  <si>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</si>
  <si>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</si>
  <si>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</si>
  <si>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</si>
  <si>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</si>
  <si>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</si>
  <si>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</si>
  <si>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</si>
  <si>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</si>
  <si>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</si>
  <si>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</si>
  <si>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</si>
  <si>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</si>
  <si>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</si>
  <si>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</si>
  <si>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</si>
  <si>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</si>
  <si>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</si>
  <si>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</si>
  <si>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</si>
  <si>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</si>
  <si>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</si>
  <si>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</si>
  <si>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</si>
  <si>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</si>
  <si>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</si>
  <si>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</si>
  <si>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</si>
  <si>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</si>
  <si>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</si>
  <si>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</si>
  <si>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</si>
  <si>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</si>
  <si>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</si>
  <si>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</si>
  <si>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</si>
  <si>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</si>
  <si>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</si>
  <si>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</si>
  <si>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</si>
  <si>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</si>
  <si>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</si>
  <si>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</si>
  <si>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</si>
  <si>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</si>
  <si>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</si>
  <si>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</si>
  <si>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</si>
  <si>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</si>
  <si>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</si>
  <si>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</si>
  <si>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</si>
  <si>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</si>
  <si>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</si>
  <si>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</si>
  <si>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</si>
  <si>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</si>
  <si>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</si>
  <si>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</si>
  <si>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</si>
  <si>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</si>
  <si>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</si>
  <si>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</si>
  <si>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</si>
  <si>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</si>
  <si>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</si>
  <si>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</si>
  <si>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</si>
  <si>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</si>
  <si>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</si>
  <si>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</si>
  <si>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</si>
  <si>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</si>
  <si>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</si>
  <si>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</si>
  <si>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</si>
  <si>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</si>
  <si>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</si>
  <si>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</si>
  <si>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</si>
  <si>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</si>
  <si>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</si>
  <si>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</si>
  <si>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</si>
  <si>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</si>
  <si>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</si>
  <si>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</si>
  <si>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</si>
  <si>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</si>
  <si>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</si>
  <si>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</si>
  <si>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</si>
  <si>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</si>
  <si>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</si>
  <si>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</si>
  <si>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</si>
  <si>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</si>
  <si>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</si>
  <si>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</si>
  <si>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</si>
  <si>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</si>
  <si>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</si>
  <si>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</si>
  <si>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</si>
  <si>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</si>
  <si>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</si>
  <si>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</si>
  <si>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</si>
  <si>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</si>
  <si>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</si>
  <si>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</si>
  <si>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</si>
  <si>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</si>
  <si>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</si>
  <si>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</si>
  <si>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</si>
  <si>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</si>
  <si>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</si>
  <si>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</si>
  <si>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</si>
  <si>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</si>
  <si>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</si>
  <si>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</si>
  <si>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</si>
  <si>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</si>
  <si>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</si>
  <si>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</si>
  <si>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</si>
  <si>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</si>
  <si>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</si>
  <si>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</si>
  <si>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</si>
  <si>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</si>
  <si>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</si>
  <si>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</si>
  <si>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</si>
  <si>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</si>
  <si>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</si>
  <si>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</si>
  <si>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</si>
  <si>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</si>
  <si>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</si>
  <si>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</si>
  <si>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</si>
  <si>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</si>
  <si>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</si>
  <si>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</si>
  <si>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</si>
  <si>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</si>
  <si>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</si>
  <si>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</si>
  <si>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</si>
  <si>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</si>
  <si>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</si>
  <si>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</si>
  <si>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</si>
  <si>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</si>
  <si>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</si>
  <si>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</si>
  <si>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</si>
  <si>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</si>
  <si>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</si>
  <si>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</si>
  <si>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</si>
  <si>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</si>
  <si>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</si>
  <si>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</si>
  <si>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</si>
  <si>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</si>
  <si>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</si>
  <si>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</si>
  <si>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</si>
  <si>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</si>
  <si>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</si>
  <si>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</si>
  <si>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</si>
  <si>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</si>
  <si>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</si>
  <si>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</si>
  <si>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</si>
  <si>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</si>
  <si>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</si>
  <si>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</si>
  <si>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</si>
  <si>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</si>
  <si>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</si>
  <si>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</si>
  <si>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</si>
  <si>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</si>
  <si>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</si>
  <si>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</si>
  <si>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</si>
  <si>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</si>
  <si>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</si>
  <si>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</si>
  <si>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</si>
  <si>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</si>
  <si>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</si>
  <si>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</si>
  <si>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</si>
  <si>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</si>
  <si>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</si>
  <si>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</si>
  <si>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</si>
  <si>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</si>
  <si>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</si>
  <si>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</si>
  <si>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</si>
  <si>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</si>
  <si>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</si>
  <si>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</si>
  <si>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</si>
  <si>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</si>
  <si>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</si>
  <si>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</si>
  <si>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</si>
  <si>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</si>
  <si>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</si>
  <si>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</si>
  <si>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</si>
  <si>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</si>
  <si>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</si>
  <si>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</si>
  <si>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</si>
  <si>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</si>
  <si>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</si>
  <si>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</si>
  <si>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</si>
  <si>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</si>
  <si>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</si>
  <si>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</si>
  <si>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</si>
  <si>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</si>
  <si>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</si>
  <si>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</si>
  <si>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</si>
  <si>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</si>
  <si>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</si>
  <si>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</si>
  <si>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</si>
  <si>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</si>
  <si>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</si>
  <si>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</si>
  <si>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</si>
  <si>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</si>
  <si>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</si>
  <si>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</si>
  <si>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</si>
  <si>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</si>
  <si>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</si>
  <si>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</si>
  <si>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</si>
  <si>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</si>
  <si>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</si>
  <si>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</si>
  <si>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</si>
  <si>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</si>
  <si>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</si>
  <si>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</si>
  <si>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</si>
  <si>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</si>
  <si>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</si>
  <si>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</si>
  <si>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</si>
  <si>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</si>
  <si>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</si>
  <si>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</si>
  <si>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</si>
  <si>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</si>
  <si>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</si>
  <si>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</si>
  <si>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</si>
  <si>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</si>
  <si>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</si>
  <si>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</si>
  <si>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</si>
  <si>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</si>
  <si>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</si>
  <si>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</si>
  <si>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</si>
  <si>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</si>
  <si>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</si>
  <si>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</si>
  <si>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</si>
  <si>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</si>
  <si>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</si>
  <si>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</si>
  <si>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</si>
  <si>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</si>
  <si>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</si>
  <si>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</si>
  <si>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</si>
  <si>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</si>
  <si>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</si>
  <si>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</si>
  <si>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</si>
  <si>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</si>
  <si>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</si>
  <si>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</si>
  <si>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</si>
  <si>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</si>
  <si>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</si>
  <si>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</si>
  <si>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</si>
  <si>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</si>
  <si>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</si>
  <si>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</si>
  <si>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</si>
  <si>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</si>
  <si>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</si>
  <si>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</si>
  <si>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</si>
  <si>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</si>
  <si>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</si>
  <si>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</si>
  <si>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</si>
  <si>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</si>
  <si>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</si>
  <si>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</si>
  <si>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</si>
  <si>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</si>
  <si>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</si>
  <si>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</si>
  <si>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</si>
  <si>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</si>
  <si>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</si>
  <si>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</si>
  <si>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</si>
  <si>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</si>
  <si>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</si>
  <si>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</si>
  <si>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</si>
  <si>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</si>
  <si>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</si>
  <si>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</si>
  <si>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</si>
  <si>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</si>
  <si>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</si>
  <si>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GRAND TOTAL [1+2+4]</t>
  </si>
  <si>
    <t xml:space="preserve">KM </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</si>
  <si>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</si>
  <si>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</si>
  <si>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Goods to be supplied, including Type Test Charges for Tests to be conducted &amp; Supervision Charges.</t>
  </si>
  <si>
    <t>Ex-works price of Plant and Equipment including Type Test Charges &amp; Supervision charges</t>
  </si>
  <si>
    <t>Cable Package-01 associated with bulk procurement and rate contract for Substation Equipment’s for implementation of Bay Extension work</t>
  </si>
  <si>
    <t>CC/NT/G-CABLE/ DOM/A04/ 23/00231</t>
  </si>
  <si>
    <t xml:space="preserve">Cable Package-01 </t>
  </si>
  <si>
    <t>GRAND TOTAL [1]</t>
  </si>
  <si>
    <t>Supervision Charges. [Not Applicable]</t>
  </si>
  <si>
    <t>Break-up of Type Test Charges for Type Tests to be conducted [Not Applicable]</t>
  </si>
  <si>
    <t xml:space="preserve">1.1kV Grade (PVC) Control Cables        </t>
  </si>
  <si>
    <t xml:space="preserve">1.1kV Grade (PVC) Power Cables          </t>
  </si>
  <si>
    <t>1.1KV GRADE 3CX2.5 SQMM CONTROL CABLE</t>
  </si>
  <si>
    <t>1.1KV GRADE 5CX2.5 SQMM CONTROL CABLE</t>
  </si>
  <si>
    <t>1.1KV GRADE 10CX2.5 SQMM CONTROL CABLE</t>
  </si>
  <si>
    <t>1.1KV GRADE 19CX1.5 SQMM CONTROL CABLE</t>
  </si>
  <si>
    <t>1.1KV GRADE 27CX1.5 SQMM CONTROL CABLE</t>
  </si>
  <si>
    <t>1.1KV GRADE 2CX6 SQMM (PVC) POWER CABLE</t>
  </si>
  <si>
    <t>1.1KV GRADE 4CX6 SQMM (PVC) POWER CABLE</t>
  </si>
  <si>
    <t>1.1KV GRADE 4CX16 SQMM (PVC) POWER CABLE</t>
  </si>
  <si>
    <t>1.1KV GRADE 3.5CX35 SQMM (PVC) POWER CABLE</t>
  </si>
  <si>
    <t>1.1KV GRADE 3.5CX70 SQMM (PVC) POWER CABLE</t>
  </si>
  <si>
    <t>Unit Local Transportation, In-transit Insurance, loading &amp; Unloading Charges per Km</t>
  </si>
  <si>
    <t>10 = 8 x 9</t>
  </si>
  <si>
    <t>11 = 500 x 10</t>
  </si>
  <si>
    <t>Total Local Transportation, In-transit Insurance, loading &amp; Unloading Charges per Km distance</t>
  </si>
  <si>
    <t>Total Local Transportation, In-transit Insurance, loading &amp; Unloading Charges for 500 Km distance*</t>
  </si>
  <si>
    <t xml:space="preserve">This letter of discount is optional. Bidder may / may not offer any discount.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</si>
</sst>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
    <numFmt numFmtId="165" formatCode="0.000"/>
    <numFmt numFmtId="166" formatCode="_(* #,##0_);_(* \(#,##0\);_(* \-??_);_(@_)"/>
    <numFmt numFmtId="167" formatCode="_(* #,##0.0_);_(* \(#,##0.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0.00;[Red]#,##0.00"/>
  </numFmts>
  <fonts count="64">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16"/>
      <name val="Book Antiqua"/>
      <family val="1"/>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s>
  <cellStyleXfs count="42">
    <xf numFmtId="0" fontId="0" fillId="0" borderId="0"/>
    <xf numFmtId="9" fontId="7" fillId="0" borderId="0"/>
    <xf numFmtId="169"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8" fillId="0" borderId="0" applyFont="0" applyFill="0" applyBorder="0" applyAlignment="0" applyProtection="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5" fillId="0" borderId="0"/>
    <xf numFmtId="0" fontId="16" fillId="0" borderId="0"/>
    <xf numFmtId="0" fontId="35"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8"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808">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32" applyFont="1" applyBorder="1" applyAlignment="1" applyProtection="1">
      <alignment vertical="center"/>
      <protection hidden="1"/>
    </xf>
    <xf numFmtId="0" fontId="4" fillId="0" borderId="0" xfId="32" applyFont="1" applyBorder="1" applyAlignment="1" applyProtection="1">
      <alignment vertical="center"/>
      <protection hidden="1"/>
    </xf>
    <xf numFmtId="0" fontId="20" fillId="0" borderId="0" xfId="32" applyFont="1" applyBorder="1" applyAlignment="1" applyProtection="1">
      <alignment vertical="center"/>
      <protection hidden="1"/>
    </xf>
    <xf numFmtId="0" fontId="20" fillId="0" borderId="0" xfId="32" applyFont="1" applyAlignment="1" applyProtection="1">
      <alignment vertical="center"/>
      <protection hidden="1"/>
    </xf>
    <xf numFmtId="0" fontId="20" fillId="0" borderId="0" xfId="32" applyFont="1" applyProtection="1">
      <protection hidden="1"/>
    </xf>
    <xf numFmtId="0" fontId="1" fillId="0" borderId="0" xfId="32" applyProtection="1">
      <protection hidden="1"/>
    </xf>
    <xf numFmtId="0" fontId="5" fillId="0" borderId="0" xfId="32" applyFont="1" applyBorder="1" applyAlignment="1" applyProtection="1">
      <alignment vertical="center"/>
      <protection hidden="1"/>
    </xf>
    <xf numFmtId="0" fontId="5" fillId="0" borderId="5" xfId="32" applyFont="1" applyBorder="1" applyAlignment="1" applyProtection="1">
      <alignment vertical="center"/>
      <protection hidden="1"/>
    </xf>
    <xf numFmtId="0" fontId="5" fillId="0" borderId="6" xfId="32" applyFont="1" applyBorder="1" applyAlignment="1" applyProtection="1">
      <alignment vertical="center"/>
      <protection hidden="1"/>
    </xf>
    <xf numFmtId="0" fontId="1" fillId="0" borderId="0" xfId="32"/>
    <xf numFmtId="0" fontId="5"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1" fillId="0" borderId="0" xfId="32" applyAlignment="1" applyProtection="1">
      <alignment vertical="center"/>
      <protection hidden="1"/>
    </xf>
    <xf numFmtId="0" fontId="19" fillId="0" borderId="6" xfId="32" applyFont="1" applyBorder="1" applyAlignment="1" applyProtection="1">
      <alignment vertical="center"/>
      <protection hidden="1"/>
    </xf>
    <xf numFmtId="0" fontId="1" fillId="0" borderId="0" xfId="32" applyBorder="1" applyAlignment="1" applyProtection="1">
      <alignment vertical="center"/>
      <protection hidden="1"/>
    </xf>
    <xf numFmtId="0" fontId="26" fillId="0" borderId="5"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19" fillId="0" borderId="7" xfId="32" applyFont="1" applyBorder="1" applyAlignment="1" applyProtection="1">
      <alignment vertical="center"/>
      <protection hidden="1"/>
    </xf>
    <xf numFmtId="0" fontId="5" fillId="0" borderId="0" xfId="32" applyFont="1" applyAlignment="1" applyProtection="1">
      <alignment vertical="center"/>
      <protection hidden="1"/>
    </xf>
    <xf numFmtId="0" fontId="5" fillId="0" borderId="8" xfId="32" applyFont="1" applyBorder="1" applyAlignment="1" applyProtection="1">
      <alignment vertical="center"/>
      <protection hidden="1"/>
    </xf>
    <xf numFmtId="0" fontId="19" fillId="0" borderId="0" xfId="32" applyFont="1" applyAlignment="1" applyProtection="1">
      <alignment vertical="center"/>
      <protection hidden="1"/>
    </xf>
    <xf numFmtId="0" fontId="15" fillId="0" borderId="0" xfId="33" applyFont="1" applyAlignment="1" applyProtection="1">
      <alignment vertical="center"/>
      <protection hidden="1"/>
    </xf>
    <xf numFmtId="0" fontId="16" fillId="0" borderId="0" xfId="33" applyFont="1" applyAlignment="1" applyProtection="1">
      <alignment vertical="center"/>
      <protection hidden="1"/>
    </xf>
    <xf numFmtId="0" fontId="15" fillId="0" borderId="0" xfId="33" applyFont="1" applyFill="1" applyAlignment="1" applyProtection="1">
      <alignment vertical="top"/>
      <protection hidden="1"/>
    </xf>
    <xf numFmtId="0" fontId="16" fillId="0" borderId="0" xfId="33"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5" fillId="0" borderId="0" xfId="32" applyFont="1" applyAlignment="1" applyProtection="1">
      <alignment vertical="center"/>
      <protection hidden="1"/>
    </xf>
    <xf numFmtId="0" fontId="16" fillId="0" borderId="0" xfId="32" applyFont="1" applyAlignment="1" applyProtection="1">
      <alignment vertical="center"/>
      <protection hidden="1"/>
    </xf>
    <xf numFmtId="0" fontId="15" fillId="0" borderId="0" xfId="35" applyFont="1" applyFill="1" applyAlignment="1" applyProtection="1">
      <alignment vertical="top"/>
      <protection hidden="1"/>
    </xf>
    <xf numFmtId="0" fontId="16"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4" fontId="15" fillId="0" borderId="9" xfId="32" applyNumberFormat="1" applyFont="1" applyBorder="1" applyAlignment="1" applyProtection="1">
      <alignment horizontal="center" vertical="center"/>
      <protection hidden="1"/>
    </xf>
    <xf numFmtId="0" fontId="16" fillId="0" borderId="10" xfId="32" applyFont="1" applyBorder="1" applyAlignment="1" applyProtection="1">
      <alignment horizontal="center" vertical="center"/>
      <protection hidden="1"/>
    </xf>
    <xf numFmtId="0" fontId="16" fillId="0" borderId="11" xfId="32" applyFont="1" applyBorder="1" applyAlignment="1" applyProtection="1">
      <alignment horizontal="justify" vertical="center" wrapText="1"/>
      <protection hidden="1"/>
    </xf>
    <xf numFmtId="0" fontId="15" fillId="2" borderId="11" xfId="32"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32" applyNumberFormat="1" applyFont="1" applyBorder="1" applyAlignment="1" applyProtection="1">
      <alignment horizontal="justify" vertical="center" wrapText="1"/>
      <protection hidden="1"/>
    </xf>
    <xf numFmtId="0" fontId="16" fillId="0" borderId="10" xfId="32" applyFont="1" applyBorder="1" applyAlignment="1" applyProtection="1">
      <alignment vertical="center"/>
      <protection hidden="1"/>
    </xf>
    <xf numFmtId="0" fontId="16" fillId="0" borderId="12" xfId="32" applyFont="1" applyBorder="1" applyAlignment="1" applyProtection="1">
      <alignment vertical="center"/>
      <protection hidden="1"/>
    </xf>
    <xf numFmtId="0" fontId="16" fillId="0" borderId="0" xfId="32" applyFont="1" applyBorder="1" applyAlignment="1" applyProtection="1">
      <alignment vertical="center"/>
      <protection hidden="1"/>
    </xf>
    <xf numFmtId="0" fontId="15" fillId="0" borderId="0" xfId="32" applyFont="1" applyFill="1" applyBorder="1" applyAlignment="1" applyProtection="1">
      <alignment vertical="center" wrapText="1"/>
      <protection hidden="1"/>
    </xf>
    <xf numFmtId="4" fontId="15" fillId="0" borderId="0" xfId="32" applyNumberFormat="1" applyFont="1" applyBorder="1" applyAlignment="1" applyProtection="1">
      <alignment vertical="center"/>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protection hidden="1"/>
    </xf>
    <xf numFmtId="0" fontId="16" fillId="0" borderId="0" xfId="32" applyFont="1" applyBorder="1" applyAlignment="1" applyProtection="1">
      <alignment horizontal="left" vertical="center"/>
      <protection hidden="1"/>
    </xf>
    <xf numFmtId="0" fontId="6" fillId="0" borderId="0" xfId="32" applyFont="1" applyAlignment="1" applyProtection="1">
      <alignment horizontal="center" vertical="top"/>
      <protection hidden="1"/>
    </xf>
    <xf numFmtId="0" fontId="15" fillId="0" borderId="4" xfId="32" applyFont="1" applyFill="1" applyBorder="1" applyAlignment="1" applyProtection="1">
      <alignment vertical="top"/>
      <protection hidden="1"/>
    </xf>
    <xf numFmtId="0" fontId="15" fillId="0" borderId="9" xfId="32" applyFont="1" applyBorder="1" applyAlignment="1" applyProtection="1">
      <alignment horizontal="justify" vertical="top" wrapText="1"/>
      <protection hidden="1"/>
    </xf>
    <xf numFmtId="0" fontId="15" fillId="0" borderId="9" xfId="32" applyFont="1" applyBorder="1" applyAlignment="1" applyProtection="1">
      <alignment horizontal="right" vertical="center" wrapText="1" indent="5"/>
      <protection hidden="1"/>
    </xf>
    <xf numFmtId="0" fontId="16" fillId="0" borderId="12" xfId="32" applyFont="1" applyBorder="1" applyAlignment="1" applyProtection="1">
      <alignment horizontal="center" vertical="center"/>
      <protection hidden="1"/>
    </xf>
    <xf numFmtId="0" fontId="16" fillId="0" borderId="0" xfId="32" applyFont="1" applyAlignment="1" applyProtection="1">
      <alignment horizontal="left" vertical="center"/>
      <protection hidden="1"/>
    </xf>
    <xf numFmtId="0" fontId="5" fillId="0" borderId="0" xfId="32"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3"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2" applyNumberFormat="1" applyFont="1" applyFill="1" applyBorder="1" applyAlignment="1" applyProtection="1">
      <alignment horizontal="left" vertical="center" indent="1"/>
      <protection hidden="1"/>
    </xf>
    <xf numFmtId="0" fontId="16" fillId="0" borderId="0" xfId="35"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33" applyFont="1" applyFill="1" applyAlignment="1" applyProtection="1">
      <alignment vertical="center"/>
      <protection hidden="1"/>
    </xf>
    <xf numFmtId="0" fontId="16" fillId="0" borderId="0" xfId="33" applyFont="1" applyBorder="1" applyAlignment="1" applyProtection="1">
      <alignment horizontal="left" vertical="center"/>
      <protection hidden="1"/>
    </xf>
    <xf numFmtId="0" fontId="16" fillId="0" borderId="0" xfId="33" applyFont="1" applyFill="1" applyAlignment="1" applyProtection="1">
      <alignment vertical="center"/>
      <protection hidden="1"/>
    </xf>
    <xf numFmtId="0" fontId="16" fillId="0" borderId="0" xfId="33" applyFont="1" applyFill="1" applyBorder="1" applyAlignment="1" applyProtection="1">
      <alignment vertical="center"/>
      <protection hidden="1"/>
    </xf>
    <xf numFmtId="0" fontId="15" fillId="0" borderId="0" xfId="33" applyFont="1" applyAlignment="1" applyProtection="1">
      <alignment horizontal="left" vertical="center"/>
      <protection hidden="1"/>
    </xf>
    <xf numFmtId="0" fontId="15" fillId="0" borderId="6" xfId="32" applyNumberFormat="1" applyFont="1" applyFill="1" applyBorder="1" applyAlignment="1" applyProtection="1">
      <alignment horizontal="right" vertical="center" indent="5"/>
      <protection hidden="1"/>
    </xf>
    <xf numFmtId="4" fontId="15" fillId="0" borderId="9" xfId="32" applyNumberFormat="1" applyFont="1" applyFill="1" applyBorder="1" applyAlignment="1" applyProtection="1">
      <alignment vertical="center"/>
      <protection hidden="1"/>
    </xf>
    <xf numFmtId="175" fontId="15" fillId="0" borderId="9" xfId="32" applyNumberFormat="1" applyFont="1" applyFill="1" applyBorder="1" applyAlignment="1" applyProtection="1">
      <alignment vertical="center"/>
      <protection hidden="1"/>
    </xf>
    <xf numFmtId="0" fontId="15" fillId="0" borderId="9" xfId="32" applyFont="1" applyFill="1" applyBorder="1" applyAlignment="1" applyProtection="1">
      <alignment vertical="center"/>
      <protection hidden="1"/>
    </xf>
    <xf numFmtId="0" fontId="16" fillId="0" borderId="0" xfId="33" applyFont="1" applyFill="1" applyAlignment="1" applyProtection="1">
      <alignment horizontal="left" vertical="center"/>
      <protection hidden="1"/>
    </xf>
    <xf numFmtId="0" fontId="15" fillId="0" borderId="0" xfId="32" applyFont="1" applyAlignment="1" applyProtection="1">
      <alignment horizontal="left" vertical="top" wrapText="1"/>
      <protection hidden="1"/>
    </xf>
    <xf numFmtId="0" fontId="15" fillId="0" borderId="12" xfId="32" applyNumberFormat="1" applyFont="1" applyFill="1" applyBorder="1" applyAlignment="1" applyProtection="1">
      <alignment horizontal="right" vertical="center"/>
      <protection hidden="1"/>
    </xf>
    <xf numFmtId="0" fontId="15" fillId="0" borderId="9" xfId="32" applyFont="1" applyBorder="1" applyAlignment="1" applyProtection="1">
      <alignment horizontal="center" vertical="center" wrapText="1"/>
      <protection hidden="1"/>
    </xf>
    <xf numFmtId="0" fontId="16" fillId="0" borderId="0" xfId="32" applyFont="1" applyBorder="1" applyAlignment="1" applyProtection="1">
      <alignment horizontal="center" vertical="center"/>
      <protection hidden="1"/>
    </xf>
    <xf numFmtId="0" fontId="15" fillId="0" borderId="12" xfId="32" applyNumberFormat="1" applyFont="1" applyFill="1" applyBorder="1" applyAlignment="1" applyProtection="1">
      <alignment horizontal="right" vertical="center" wrapText="1"/>
      <protection hidden="1"/>
    </xf>
    <xf numFmtId="0" fontId="15" fillId="0" borderId="0" xfId="32" applyFont="1" applyFill="1" applyBorder="1" applyAlignment="1" applyProtection="1">
      <alignment horizontal="left" vertical="center" wrapText="1"/>
      <protection hidden="1"/>
    </xf>
    <xf numFmtId="0" fontId="15"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31"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32" applyFont="1" applyAlignment="1" applyProtection="1">
      <alignment horizontal="left" vertical="center" indent="1"/>
      <protection hidden="1"/>
    </xf>
    <xf numFmtId="0" fontId="15"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33" applyFont="1" applyAlignment="1" applyProtection="1">
      <alignment horizontal="center" vertical="center"/>
      <protection hidden="1"/>
    </xf>
    <xf numFmtId="0" fontId="15" fillId="0" borderId="0" xfId="33"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3" applyFont="1" applyBorder="1" applyAlignment="1" applyProtection="1">
      <alignment horizontal="center" vertical="center"/>
      <protection hidden="1"/>
    </xf>
    <xf numFmtId="0" fontId="0" fillId="0" borderId="0" xfId="0" applyFill="1" applyProtection="1">
      <protection hidden="1"/>
    </xf>
    <xf numFmtId="0" fontId="16" fillId="0" borderId="11" xfId="33" applyFont="1" applyBorder="1" applyAlignment="1" applyProtection="1">
      <alignment horizontal="left" vertical="center" wrapText="1"/>
      <protection hidden="1"/>
    </xf>
    <xf numFmtId="0" fontId="16" fillId="0" borderId="0" xfId="33"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33"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33" applyFont="1" applyAlignment="1" applyProtection="1">
      <alignment horizontal="left" vertical="center"/>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5" fillId="0" borderId="0" xfId="24" applyFont="1" applyAlignment="1" applyProtection="1">
      <alignment horizontal="center" vertical="center"/>
      <protection hidden="1"/>
    </xf>
    <xf numFmtId="0" fontId="16" fillId="0" borderId="0" xfId="24" applyFont="1" applyAlignment="1" applyProtection="1">
      <alignment vertical="center"/>
      <protection hidden="1"/>
    </xf>
    <xf numFmtId="0" fontId="15" fillId="0" borderId="0" xfId="25" applyNumberFormat="1" applyFont="1" applyFill="1" applyBorder="1" applyAlignment="1" applyProtection="1">
      <alignment horizontal="left" vertical="center"/>
      <protection hidden="1"/>
    </xf>
    <xf numFmtId="0" fontId="16" fillId="0" borderId="0" xfId="34" applyFont="1" applyBorder="1"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176" fontId="16" fillId="0" borderId="0" xfId="24" applyNumberFormat="1" applyFont="1" applyFill="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4"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6" fontId="15" fillId="0" borderId="0" xfId="0" applyNumberFormat="1" applyFont="1" applyFill="1" applyBorder="1" applyAlignment="1" applyProtection="1">
      <alignment horizontal="left" vertical="center" indent="1"/>
    </xf>
    <xf numFmtId="176" fontId="15" fillId="0" borderId="0" xfId="0" applyNumberFormat="1" applyFont="1" applyFill="1" applyBorder="1" applyAlignment="1" applyProtection="1">
      <alignment horizontal="justify" vertical="center"/>
      <protection hidden="1"/>
    </xf>
    <xf numFmtId="176" fontId="15" fillId="0" borderId="0" xfId="0" applyNumberFormat="1" applyFont="1" applyFill="1" applyBorder="1" applyAlignment="1" applyProtection="1">
      <alignment horizontal="left" vertical="center" indent="1"/>
      <protection hidden="1"/>
    </xf>
    <xf numFmtId="176"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4" fontId="5" fillId="0" borderId="0" xfId="24" applyNumberFormat="1" applyFont="1" applyAlignment="1" applyProtection="1">
      <alignment horizontal="center" vertical="top"/>
      <protection hidden="1"/>
    </xf>
    <xf numFmtId="164"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8" applyAlignment="1" applyProtection="1">
      <alignment horizontal="center"/>
      <protection hidden="1"/>
    </xf>
    <xf numFmtId="0" fontId="1" fillId="0" borderId="0" xfId="38" applyFont="1" applyProtection="1">
      <protection hidden="1"/>
    </xf>
    <xf numFmtId="0" fontId="1" fillId="0" borderId="0" xfId="38"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6"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6" fillId="0" borderId="0" xfId="31" applyNumberFormat="1" applyFont="1" applyFill="1" applyBorder="1" applyAlignment="1" applyProtection="1">
      <alignment vertical="center" wrapText="1"/>
      <protection hidden="1"/>
    </xf>
    <xf numFmtId="0" fontId="16"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6"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5" fillId="0" borderId="10" xfId="31" applyFont="1" applyBorder="1" applyAlignment="1" applyProtection="1">
      <alignment horizontal="center" vertical="center" wrapText="1"/>
      <protection hidden="1"/>
    </xf>
    <xf numFmtId="0" fontId="15" fillId="0" borderId="12" xfId="31" applyFont="1" applyBorder="1" applyAlignment="1" applyProtection="1">
      <alignment horizontal="center" vertical="center" wrapText="1"/>
      <protection hidden="1"/>
    </xf>
    <xf numFmtId="0" fontId="16" fillId="0" borderId="11" xfId="31" applyFont="1" applyBorder="1" applyAlignment="1" applyProtection="1">
      <alignment horizontal="center" vertical="top"/>
      <protection hidden="1"/>
    </xf>
    <xf numFmtId="0" fontId="16" fillId="0" borderId="9"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6"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6" fillId="0" borderId="14" xfId="31" applyFont="1" applyBorder="1" applyAlignment="1" applyProtection="1">
      <alignment horizontal="center" vertical="center"/>
      <protection hidden="1"/>
    </xf>
    <xf numFmtId="10" fontId="16" fillId="3" borderId="11" xfId="31" applyNumberFormat="1" applyFont="1" applyFill="1" applyBorder="1" applyAlignment="1" applyProtection="1">
      <alignment horizontal="right" vertical="center"/>
      <protection locked="0"/>
    </xf>
    <xf numFmtId="166"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33" applyFont="1" applyFill="1" applyBorder="1" applyAlignment="1" applyProtection="1">
      <alignment horizontal="center" vertical="center"/>
      <protection hidden="1"/>
    </xf>
    <xf numFmtId="3" fontId="15" fillId="0" borderId="12" xfId="32"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5" fillId="0" borderId="0" xfId="26" applyFont="1" applyBorder="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3"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6" fillId="0" borderId="20" xfId="31" applyNumberFormat="1" applyFont="1" applyFill="1" applyBorder="1" applyAlignment="1" applyProtection="1">
      <alignment horizontal="left" vertical="center" indent="3"/>
      <protection hidden="1"/>
    </xf>
    <xf numFmtId="0" fontId="16" fillId="0" borderId="14" xfId="31" applyFont="1" applyBorder="1" applyAlignment="1" applyProtection="1">
      <alignment horizontal="right" vertical="center"/>
      <protection hidden="1"/>
    </xf>
    <xf numFmtId="0" fontId="16" fillId="0" borderId="21" xfId="31" applyFont="1" applyBorder="1" applyAlignment="1" applyProtection="1">
      <alignment horizontal="right" vertical="center"/>
      <protection hidden="1"/>
    </xf>
    <xf numFmtId="0" fontId="16" fillId="0" borderId="26" xfId="31" applyFont="1" applyBorder="1" applyAlignment="1" applyProtection="1">
      <alignment horizontal="right" vertical="center"/>
      <protection hidden="1"/>
    </xf>
    <xf numFmtId="0" fontId="16"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26" applyFont="1" applyFill="1" applyAlignment="1" applyProtection="1">
      <alignment horizontal="left" vertical="center"/>
      <protection hidden="1"/>
    </xf>
    <xf numFmtId="10" fontId="16" fillId="3" borderId="27" xfId="31"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5"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6" fillId="0" borderId="0" xfId="28" applyNumberFormat="1" applyFont="1" applyFill="1" applyBorder="1" applyAlignment="1" applyProtection="1">
      <alignment horizontal="left" vertical="center" wrapText="1"/>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5" fillId="0" borderId="28" xfId="0" applyNumberFormat="1" applyFont="1" applyFill="1" applyBorder="1" applyAlignment="1" applyProtection="1">
      <alignment horizontal="center" vertical="center"/>
      <protection hidden="1"/>
    </xf>
    <xf numFmtId="0" fontId="15" fillId="0" borderId="8" xfId="0" applyNumberFormat="1" applyFont="1" applyFill="1" applyBorder="1" applyAlignment="1" applyProtection="1">
      <alignment horizontal="center" vertical="center"/>
      <protection hidden="1"/>
    </xf>
    <xf numFmtId="0" fontId="15" fillId="0" borderId="29" xfId="0" applyNumberFormat="1" applyFont="1" applyFill="1" applyBorder="1" applyAlignment="1" applyProtection="1">
      <alignment horizontal="center" vertical="center"/>
      <protection hidden="1"/>
    </xf>
    <xf numFmtId="0" fontId="15" fillId="0" borderId="24" xfId="0" applyNumberFormat="1" applyFont="1" applyFill="1" applyBorder="1" applyAlignment="1" applyProtection="1">
      <alignment horizontal="center" vertical="center"/>
      <protection hidden="1"/>
    </xf>
    <xf numFmtId="0" fontId="15"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6" fillId="0" borderId="11" xfId="28" applyNumberFormat="1" applyFont="1" applyFill="1" applyBorder="1" applyAlignment="1" applyProtection="1">
      <alignment vertical="center"/>
      <protection hidden="1"/>
    </xf>
    <xf numFmtId="2" fontId="15" fillId="0" borderId="11" xfId="28" applyNumberFormat="1" applyFont="1" applyFill="1" applyBorder="1" applyAlignment="1" applyProtection="1">
      <alignment horizontal="right" vertical="center" indent="2"/>
      <protection hidden="1"/>
    </xf>
    <xf numFmtId="0" fontId="16" fillId="0" borderId="0" xfId="0" applyFont="1" applyBorder="1" applyAlignment="1" applyProtection="1">
      <alignment horizontal="justify" vertical="center" wrapText="1"/>
      <protection hidden="1"/>
    </xf>
    <xf numFmtId="0" fontId="16" fillId="0" borderId="0" xfId="28" applyNumberFormat="1" applyFont="1" applyFill="1" applyBorder="1" applyAlignment="1" applyProtection="1">
      <alignment horizontal="center" vertical="center"/>
      <protection hidden="1"/>
    </xf>
    <xf numFmtId="4" fontId="16" fillId="0" borderId="0" xfId="28" applyNumberFormat="1" applyFon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6"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4" fontId="16" fillId="0" borderId="11" xfId="33" applyNumberFormat="1" applyFont="1" applyBorder="1" applyAlignment="1" applyProtection="1">
      <alignment horizontal="center" vertical="center"/>
      <protection hidden="1"/>
    </xf>
    <xf numFmtId="2" fontId="16"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6" fontId="15" fillId="0" borderId="11" xfId="0" applyNumberFormat="1" applyFont="1" applyFill="1" applyBorder="1" applyAlignment="1" applyProtection="1">
      <alignment vertical="center" wrapText="1"/>
      <protection hidden="1"/>
    </xf>
    <xf numFmtId="0" fontId="16" fillId="0" borderId="11" xfId="33"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4" fontId="16" fillId="0" borderId="11" xfId="37"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37"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center" vertical="center"/>
      <protection hidden="1"/>
    </xf>
    <xf numFmtId="0" fontId="15" fillId="0" borderId="8" xfId="37"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4" fontId="16" fillId="0" borderId="11" xfId="37" quotePrefix="1" applyNumberFormat="1" applyFont="1" applyFill="1" applyBorder="1" applyAlignment="1" applyProtection="1">
      <alignment horizontal="center" vertical="center" wrapText="1"/>
      <protection hidden="1"/>
    </xf>
    <xf numFmtId="2" fontId="16" fillId="0" borderId="11" xfId="28" applyNumberFormat="1" applyFont="1" applyFill="1" applyBorder="1" applyAlignment="1" applyProtection="1">
      <alignment horizontal="right" vertical="center"/>
      <protection hidden="1"/>
    </xf>
    <xf numFmtId="0" fontId="18" fillId="0" borderId="11" xfId="29" applyNumberFormat="1" applyFont="1" applyFill="1" applyBorder="1" applyAlignment="1" applyProtection="1">
      <alignment vertical="center" wrapText="1"/>
      <protection hidden="1"/>
    </xf>
    <xf numFmtId="0" fontId="15" fillId="0" borderId="11" xfId="29" applyNumberFormat="1" applyFont="1" applyFill="1" applyBorder="1" applyAlignment="1" applyProtection="1">
      <alignment vertical="center" wrapText="1"/>
      <protection hidden="1"/>
    </xf>
    <xf numFmtId="3" fontId="17" fillId="0" borderId="11" xfId="37" applyNumberFormat="1" applyFont="1" applyBorder="1" applyAlignment="1" applyProtection="1">
      <alignment horizontal="center" vertical="center" wrapText="1"/>
      <protection hidden="1"/>
    </xf>
    <xf numFmtId="3" fontId="18" fillId="0" borderId="11" xfId="37"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7" applyNumberFormat="1" applyFont="1" applyBorder="1" applyAlignment="1" applyProtection="1">
      <alignment horizontal="center" vertical="center" wrapText="1"/>
      <protection hidden="1"/>
    </xf>
    <xf numFmtId="3" fontId="18" fillId="0" borderId="0" xfId="37"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6" fillId="3" borderId="11" xfId="31" applyNumberFormat="1" applyFont="1" applyFill="1" applyBorder="1" applyAlignment="1" applyProtection="1">
      <alignment horizontal="right" vertical="center"/>
      <protection locked="0"/>
    </xf>
    <xf numFmtId="4" fontId="16"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6"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6" fillId="0" borderId="11" xfId="37" quotePrefix="1" applyNumberFormat="1" applyFont="1" applyFill="1" applyBorder="1" applyAlignment="1" applyProtection="1">
      <alignment horizontal="center" vertical="center" wrapText="1"/>
      <protection hidden="1"/>
    </xf>
    <xf numFmtId="0" fontId="16" fillId="0" borderId="11" xfId="37" quotePrefix="1" applyNumberFormat="1" applyFont="1" applyFill="1" applyBorder="1" applyAlignment="1" applyProtection="1">
      <alignment horizontal="center" vertical="center" wrapText="1"/>
      <protection hidden="1"/>
    </xf>
    <xf numFmtId="164" fontId="16" fillId="0" borderId="11" xfId="33" applyNumberFormat="1" applyFont="1" applyBorder="1" applyAlignment="1" applyProtection="1">
      <alignment horizontal="left" vertical="center"/>
      <protection hidden="1"/>
    </xf>
    <xf numFmtId="0" fontId="16" fillId="0" borderId="11" xfId="37" applyNumberFormat="1" applyFont="1" applyFill="1" applyBorder="1" applyAlignment="1" applyProtection="1">
      <alignment horizontal="center" vertical="center" wrapText="1"/>
      <protection hidden="1"/>
    </xf>
    <xf numFmtId="10" fontId="15" fillId="3" borderId="11" xfId="32" applyNumberFormat="1" applyFont="1" applyFill="1" applyBorder="1" applyAlignment="1" applyProtection="1">
      <alignment horizontal="center" vertical="center" wrapText="1"/>
      <protection hidden="1"/>
    </xf>
    <xf numFmtId="0" fontId="15"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6" fillId="0" borderId="7" xfId="32" applyFont="1" applyBorder="1" applyAlignment="1" applyProtection="1">
      <alignment horizontal="justify" vertical="center" wrapText="1"/>
      <protection hidden="1"/>
    </xf>
    <xf numFmtId="0" fontId="5" fillId="0" borderId="0" xfId="24" applyFont="1" applyFill="1" applyAlignment="1" applyProtection="1">
      <alignment vertical="top"/>
      <protection hidden="1"/>
    </xf>
    <xf numFmtId="0" fontId="16"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8" fontId="54" fillId="0" borderId="0" xfId="31" applyNumberFormat="1" applyFont="1" applyFill="1" applyBorder="1" applyAlignment="1" applyProtection="1">
      <alignment vertical="top"/>
      <protection hidden="1"/>
    </xf>
    <xf numFmtId="4" fontId="5" fillId="0" borderId="0" xfId="32" applyNumberFormat="1" applyFont="1" applyAlignment="1" applyProtection="1">
      <alignment vertical="top"/>
      <protection hidden="1"/>
    </xf>
    <xf numFmtId="178" fontId="54" fillId="0" borderId="0" xfId="31" applyNumberFormat="1" applyFont="1" applyFill="1" applyBorder="1" applyAlignment="1" applyProtection="1">
      <alignment vertical="center"/>
      <protection hidden="1"/>
    </xf>
    <xf numFmtId="2" fontId="16" fillId="0" borderId="11" xfId="32" applyNumberFormat="1" applyFont="1" applyBorder="1" applyAlignment="1" applyProtection="1">
      <alignment horizontal="justify" vertical="center" wrapText="1"/>
      <protection hidden="1"/>
    </xf>
    <xf numFmtId="1" fontId="16" fillId="0" borderId="0" xfId="36" applyNumberFormat="1" applyFont="1" applyBorder="1" applyAlignment="1" applyProtection="1">
      <alignment vertical="center"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0" fontId="38" fillId="0" borderId="0" xfId="36" applyProtection="1">
      <protection hidden="1"/>
    </xf>
    <xf numFmtId="4" fontId="15" fillId="0" borderId="0" xfId="36" applyNumberFormat="1" applyFont="1" applyBorder="1" applyAlignment="1" applyProtection="1">
      <alignment horizontal="center" vertical="center" wrapText="1"/>
      <protection hidden="1"/>
    </xf>
    <xf numFmtId="0" fontId="19" fillId="0" borderId="0" xfId="36" applyFont="1" applyProtection="1">
      <protection hidden="1"/>
    </xf>
    <xf numFmtId="4" fontId="15" fillId="0" borderId="11" xfId="36" applyNumberFormat="1" applyFont="1" applyBorder="1" applyAlignment="1" applyProtection="1">
      <alignment horizontal="center" vertical="center" wrapText="1"/>
      <protection hidden="1"/>
    </xf>
    <xf numFmtId="1" fontId="15" fillId="0" borderId="11" xfId="36" applyNumberFormat="1" applyFont="1" applyBorder="1" applyAlignment="1" applyProtection="1">
      <alignment vertical="center" wrapText="1"/>
      <protection hidden="1"/>
    </xf>
    <xf numFmtId="4" fontId="15" fillId="0" borderId="11" xfId="3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9" fillId="0" borderId="0" xfId="36" applyFont="1" applyAlignment="1" applyProtection="1">
      <alignment vertical="center"/>
      <protection hidden="1"/>
    </xf>
    <xf numFmtId="1" fontId="16" fillId="0" borderId="11" xfId="36" applyNumberFormat="1" applyFont="1" applyBorder="1" applyAlignment="1" applyProtection="1">
      <alignment horizontal="center" vertical="center" wrapText="1"/>
      <protection hidden="1"/>
    </xf>
    <xf numFmtId="0" fontId="15" fillId="0" borderId="25" xfId="36" applyFont="1" applyBorder="1" applyAlignment="1" applyProtection="1">
      <alignment vertical="center" wrapText="1"/>
      <protection hidden="1"/>
    </xf>
    <xf numFmtId="0" fontId="15" fillId="0" borderId="17" xfId="36" applyFont="1" applyBorder="1" applyAlignment="1" applyProtection="1">
      <alignment vertical="center" wrapText="1"/>
      <protection hidden="1"/>
    </xf>
    <xf numFmtId="4" fontId="16" fillId="0" borderId="11" xfId="36" applyNumberFormat="1" applyFont="1" applyFill="1" applyBorder="1" applyAlignment="1" applyProtection="1">
      <alignment vertical="center" wrapText="1"/>
      <protection hidden="1"/>
    </xf>
    <xf numFmtId="4" fontId="15" fillId="0" borderId="25"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3" fontId="19" fillId="0" borderId="0" xfId="36" applyNumberFormat="1" applyFont="1" applyProtection="1">
      <protection hidden="1"/>
    </xf>
    <xf numFmtId="4" fontId="16" fillId="0" borderId="11" xfId="36" applyNumberFormat="1" applyFont="1" applyFill="1" applyBorder="1" applyAlignment="1" applyProtection="1">
      <alignment horizontal="right" vertical="center" wrapText="1"/>
      <protection hidden="1"/>
    </xf>
    <xf numFmtId="4" fontId="16" fillId="0" borderId="11" xfId="36" applyNumberFormat="1" applyFont="1" applyBorder="1" applyAlignment="1" applyProtection="1">
      <alignment horizontal="right" vertical="center" wrapText="1"/>
      <protection hidden="1"/>
    </xf>
    <xf numFmtId="4" fontId="15" fillId="0" borderId="11" xfId="36" applyNumberFormat="1" applyFont="1" applyBorder="1" applyAlignment="1" applyProtection="1">
      <alignment vertical="center" wrapText="1"/>
      <protection hidden="1"/>
    </xf>
    <xf numFmtId="4" fontId="15" fillId="0" borderId="17" xfId="36" applyNumberFormat="1" applyFont="1" applyBorder="1" applyAlignment="1" applyProtection="1">
      <alignment vertical="center" wrapText="1"/>
      <protection hidden="1"/>
    </xf>
    <xf numFmtId="0" fontId="15" fillId="5" borderId="25" xfId="36" applyFont="1" applyFill="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6"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2" fontId="19" fillId="0" borderId="0" xfId="36" applyNumberFormat="1" applyFont="1" applyProtection="1">
      <protection hidden="1"/>
    </xf>
    <xf numFmtId="177" fontId="19" fillId="0" borderId="0" xfId="36" applyNumberFormat="1" applyFont="1" applyProtection="1">
      <protection hidden="1"/>
    </xf>
    <xf numFmtId="0" fontId="16" fillId="0" borderId="17" xfId="36" applyFont="1" applyFill="1" applyBorder="1" applyAlignment="1" applyProtection="1">
      <alignment horizontal="center" vertical="center" wrapText="1"/>
      <protection hidden="1"/>
    </xf>
    <xf numFmtId="3" fontId="16" fillId="0" borderId="11" xfId="36" applyNumberFormat="1" applyFont="1" applyFill="1" applyBorder="1" applyAlignment="1" applyProtection="1">
      <alignment horizontal="right" vertical="center" wrapText="1"/>
      <protection hidden="1"/>
    </xf>
    <xf numFmtId="3" fontId="16" fillId="0" borderId="25" xfId="36" applyNumberFormat="1" applyFont="1" applyFill="1" applyBorder="1" applyAlignment="1" applyProtection="1">
      <alignment horizontal="right" vertical="center" wrapText="1"/>
      <protection hidden="1"/>
    </xf>
    <xf numFmtId="3" fontId="15" fillId="0" borderId="25" xfId="36"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17" xfId="36" applyNumberFormat="1" applyFont="1" applyBorder="1" applyAlignment="1" applyProtection="1">
      <alignment horizontal="right" vertical="center" wrapText="1"/>
      <protection hidden="1"/>
    </xf>
    <xf numFmtId="1" fontId="16" fillId="0" borderId="28" xfId="36" applyNumberFormat="1" applyFont="1" applyBorder="1" applyAlignment="1" applyProtection="1">
      <alignment horizontal="center" vertical="center" wrapText="1"/>
      <protection hidden="1"/>
    </xf>
    <xf numFmtId="0" fontId="15" fillId="0" borderId="8" xfId="36"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5" fillId="0" borderId="8" xfId="36" applyNumberFormat="1" applyFont="1" applyBorder="1" applyAlignment="1" applyProtection="1">
      <alignment vertical="center" wrapText="1"/>
      <protection hidden="1"/>
    </xf>
    <xf numFmtId="4" fontId="16" fillId="0" borderId="29" xfId="36" applyNumberFormat="1" applyFont="1" applyBorder="1" applyAlignment="1" applyProtection="1">
      <alignment vertical="center" wrapText="1"/>
      <protection hidden="1"/>
    </xf>
    <xf numFmtId="0" fontId="19" fillId="0" borderId="0" xfId="36" applyFont="1" applyBorder="1" applyProtection="1">
      <protection hidden="1"/>
    </xf>
    <xf numFmtId="1" fontId="15" fillId="0" borderId="5"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6"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6" fillId="0" borderId="6" xfId="36" applyNumberFormat="1" applyFont="1" applyFill="1" applyBorder="1" applyAlignment="1" applyProtection="1">
      <alignment horizontal="right" vertical="center" wrapText="1"/>
      <protection hidden="1"/>
    </xf>
    <xf numFmtId="10" fontId="16" fillId="0" borderId="0" xfId="36" applyNumberFormat="1" applyFont="1" applyFill="1" applyBorder="1" applyAlignment="1" applyProtection="1">
      <alignment horizontal="left" vertical="center" wrapText="1"/>
      <protection hidden="1"/>
    </xf>
    <xf numFmtId="4" fontId="16" fillId="0" borderId="6" xfId="36" applyNumberFormat="1" applyFont="1" applyFill="1" applyBorder="1" applyAlignment="1" applyProtection="1">
      <alignment horizontal="right" vertical="center" wrapText="1"/>
      <protection hidden="1"/>
    </xf>
    <xf numFmtId="1" fontId="15"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6" fillId="0" borderId="5" xfId="36" applyNumberFormat="1" applyFont="1" applyBorder="1" applyAlignment="1" applyProtection="1">
      <alignment horizontal="left" vertical="center" wrapText="1" indent="3"/>
      <protection hidden="1"/>
    </xf>
    <xf numFmtId="0" fontId="16" fillId="0" borderId="0" xfId="36" applyFont="1" applyFill="1" applyBorder="1" applyAlignment="1" applyProtection="1">
      <alignment vertical="center" wrapText="1"/>
      <protection hidden="1"/>
    </xf>
    <xf numFmtId="10" fontId="15"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5" fillId="0" borderId="0" xfId="36" applyNumberFormat="1" applyFont="1" applyFill="1" applyBorder="1" applyAlignment="1" applyProtection="1">
      <alignment vertical="center" wrapText="1"/>
      <protection hidden="1"/>
    </xf>
    <xf numFmtId="4" fontId="16" fillId="6" borderId="6" xfId="36" applyNumberFormat="1" applyFont="1" applyFill="1" applyBorder="1" applyAlignment="1" applyProtection="1">
      <alignment horizontal="right" vertical="center" wrapText="1"/>
      <protection locked="0" hidden="1"/>
    </xf>
    <xf numFmtId="3" fontId="16" fillId="6" borderId="6" xfId="36" applyNumberFormat="1" applyFont="1" applyFill="1" applyBorder="1" applyAlignment="1" applyProtection="1">
      <alignment horizontal="right" vertical="center" wrapText="1"/>
      <protection locked="0" hidden="1"/>
    </xf>
    <xf numFmtId="4" fontId="16"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6" fillId="0" borderId="0" xfId="36" applyNumberFormat="1" applyFont="1" applyAlignment="1" applyProtection="1">
      <alignment vertical="center" wrapText="1"/>
      <protection hidden="1"/>
    </xf>
    <xf numFmtId="4" fontId="16"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5" fillId="0" borderId="0" xfId="0" applyFont="1" applyFill="1" applyBorder="1" applyAlignment="1" applyProtection="1">
      <alignment horizontal="left" vertical="center"/>
      <protection hidden="1"/>
    </xf>
    <xf numFmtId="4" fontId="15" fillId="0" borderId="12" xfId="32" applyNumberFormat="1" applyFont="1" applyFill="1" applyBorder="1" applyAlignment="1" applyProtection="1">
      <alignment vertical="center"/>
      <protection hidden="1"/>
    </xf>
    <xf numFmtId="0" fontId="16"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5"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3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19" fillId="0" borderId="0" xfId="24" applyFont="1" applyProtection="1">
      <protection hidden="1"/>
    </xf>
    <xf numFmtId="0" fontId="0" fillId="0" borderId="11" xfId="31" applyFont="1" applyBorder="1" applyAlignment="1" applyProtection="1">
      <alignment horizontal="center" vertical="top" wrapText="1"/>
      <protection hidden="1"/>
    </xf>
    <xf numFmtId="2" fontId="15" fillId="0" borderId="11" xfId="33" applyNumberFormat="1" applyFont="1" applyBorder="1" applyAlignment="1" applyProtection="1">
      <alignment horizontal="right" vertical="center"/>
      <protection hidden="1"/>
    </xf>
    <xf numFmtId="43" fontId="15" fillId="0" borderId="11" xfId="7" applyFont="1" applyFill="1" applyBorder="1" applyAlignment="1" applyProtection="1">
      <alignment vertical="center"/>
      <protection hidden="1"/>
    </xf>
    <xf numFmtId="43" fontId="15" fillId="0" borderId="11" xfId="7" applyFont="1" applyFill="1" applyBorder="1" applyAlignment="1" applyProtection="1">
      <alignment horizontal="right" vertical="center"/>
      <protection hidden="1"/>
    </xf>
    <xf numFmtId="2" fontId="5" fillId="0" borderId="0" xfId="32" applyNumberFormat="1" applyFont="1" applyAlignment="1" applyProtection="1">
      <alignment vertical="top"/>
      <protection hidden="1"/>
    </xf>
    <xf numFmtId="43" fontId="15" fillId="0" borderId="10" xfId="7" applyFont="1" applyFill="1" applyBorder="1" applyAlignment="1" applyProtection="1">
      <alignment horizontal="right" vertical="center"/>
      <protection hidden="1"/>
    </xf>
    <xf numFmtId="43" fontId="5" fillId="0" borderId="0" xfId="32" applyNumberFormat="1" applyFont="1" applyAlignment="1" applyProtection="1">
      <alignment vertical="top"/>
      <protection hidden="1"/>
    </xf>
    <xf numFmtId="43" fontId="55" fillId="0" borderId="0" xfId="7" applyFont="1" applyFill="1" applyBorder="1" applyAlignment="1" applyProtection="1">
      <alignment vertical="center"/>
      <protection hidden="1"/>
    </xf>
    <xf numFmtId="43" fontId="5" fillId="0" borderId="0" xfId="7" applyFont="1" applyAlignment="1" applyProtection="1">
      <alignment vertical="top"/>
      <protection hidden="1"/>
    </xf>
    <xf numFmtId="167" fontId="41" fillId="0" borderId="11" xfId="7" applyNumberFormat="1" applyFont="1" applyFill="1" applyBorder="1" applyAlignment="1" applyProtection="1">
      <alignment horizontal="center" vertical="center" wrapText="1"/>
      <protection hidden="1"/>
    </xf>
    <xf numFmtId="10" fontId="16" fillId="3" borderId="12" xfId="31" applyNumberFormat="1" applyFont="1" applyFill="1" applyBorder="1" applyAlignment="1" applyProtection="1">
      <alignment horizontal="right" vertical="center" wrapText="1"/>
      <protection locked="0"/>
    </xf>
    <xf numFmtId="43" fontId="0" fillId="0" borderId="11" xfId="7" applyFont="1" applyFill="1" applyBorder="1" applyAlignment="1" applyProtection="1">
      <alignment horizontal="right" vertical="center"/>
      <protection hidden="1"/>
    </xf>
    <xf numFmtId="0" fontId="15" fillId="0" borderId="0" xfId="24" applyFont="1" applyAlignment="1" applyProtection="1">
      <alignment vertical="top"/>
      <protection hidden="1"/>
    </xf>
    <xf numFmtId="167" fontId="0" fillId="0" borderId="11" xfId="7" applyNumberFormat="1" applyFont="1" applyFill="1" applyBorder="1" applyAlignment="1" applyProtection="1">
      <alignment horizontal="center" vertical="center" wrapText="1"/>
      <protection hidden="1"/>
    </xf>
    <xf numFmtId="0" fontId="15" fillId="0" borderId="0" xfId="31" applyFont="1" applyAlignment="1" applyProtection="1">
      <alignment vertical="top"/>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5" fillId="0" borderId="0" xfId="33" applyFont="1" applyFill="1" applyAlignment="1" applyProtection="1">
      <alignment horizontal="left" vertical="center" wrapText="1"/>
      <protection hidden="1"/>
    </xf>
    <xf numFmtId="0" fontId="15"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center" vertical="center" wrapText="1"/>
    </xf>
    <xf numFmtId="176" fontId="15" fillId="0" borderId="0" xfId="24" applyNumberFormat="1" applyFont="1" applyAlignment="1" applyProtection="1">
      <alignment horizontal="left" vertical="center"/>
      <protection hidden="1"/>
    </xf>
    <xf numFmtId="0" fontId="16" fillId="0" borderId="11" xfId="32" applyFont="1" applyBorder="1" applyAlignment="1" applyProtection="1">
      <alignment horizontal="center" vertical="center"/>
      <protection hidden="1"/>
    </xf>
    <xf numFmtId="0" fontId="15" fillId="0" borderId="25" xfId="0" applyNumberFormat="1" applyFont="1" applyFill="1" applyBorder="1" applyAlignment="1" applyProtection="1">
      <alignment horizontal="center" vertical="center" wrapText="1"/>
      <protection hidden="1"/>
    </xf>
    <xf numFmtId="0" fontId="15" fillId="0" borderId="12"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5" fillId="0" borderId="25" xfId="32" applyFont="1" applyFill="1" applyBorder="1" applyAlignment="1" applyProtection="1">
      <alignment vertical="center" wrapText="1"/>
      <protection hidden="1"/>
    </xf>
    <xf numFmtId="0" fontId="15" fillId="0" borderId="17" xfId="32" applyFont="1" applyFill="1" applyBorder="1" applyAlignment="1" applyProtection="1">
      <alignment vertical="center" wrapText="1"/>
      <protection hidden="1"/>
    </xf>
    <xf numFmtId="4" fontId="15" fillId="0" borderId="11" xfId="32" applyNumberFormat="1" applyFont="1" applyFill="1" applyBorder="1" applyAlignment="1" applyProtection="1">
      <alignment vertical="center"/>
      <protection hidden="1"/>
    </xf>
    <xf numFmtId="0" fontId="0" fillId="0" borderId="11" xfId="0" applyFont="1" applyBorder="1" applyProtection="1">
      <protection hidden="1"/>
    </xf>
    <xf numFmtId="0" fontId="15" fillId="0" borderId="11" xfId="0" applyFont="1" applyBorder="1" applyProtection="1">
      <protection hidden="1"/>
    </xf>
    <xf numFmtId="178" fontId="60" fillId="0" borderId="0" xfId="31" applyNumberFormat="1" applyFont="1" applyFill="1" applyBorder="1" applyAlignment="1" applyProtection="1">
      <alignment vertical="top"/>
      <protection hidden="1"/>
    </xf>
    <xf numFmtId="0" fontId="15" fillId="0" borderId="0" xfId="0" applyFont="1" applyFill="1" applyBorder="1" applyAlignment="1" applyProtection="1">
      <alignment vertical="center"/>
      <protection hidden="1"/>
    </xf>
    <xf numFmtId="0" fontId="16" fillId="0" borderId="25" xfId="32" applyFont="1" applyBorder="1" applyAlignment="1" applyProtection="1">
      <alignment horizontal="center" vertical="center"/>
      <protection hidden="1"/>
    </xf>
    <xf numFmtId="0" fontId="15" fillId="0" borderId="3" xfId="32" applyFont="1" applyFill="1" applyBorder="1" applyAlignment="1" applyProtection="1">
      <alignment horizontal="left" vertical="center" wrapText="1"/>
      <protection hidden="1"/>
    </xf>
    <xf numFmtId="43" fontId="15"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5" fillId="0" borderId="0" xfId="0" applyNumberFormat="1" applyFont="1" applyFill="1" applyBorder="1" applyAlignment="1" applyProtection="1">
      <alignment horizontal="center" vertical="center"/>
      <protection hidden="1"/>
    </xf>
    <xf numFmtId="179" fontId="0" fillId="3" borderId="11" xfId="0" applyNumberFormat="1" applyFill="1" applyBorder="1" applyAlignment="1" applyProtection="1">
      <alignment horizontal="center" vertical="top"/>
      <protection locked="0"/>
    </xf>
    <xf numFmtId="43" fontId="0" fillId="0" borderId="11" xfId="7" applyFont="1" applyFill="1" applyBorder="1" applyAlignment="1" applyProtection="1">
      <alignment horizontal="right" vertical="top"/>
      <protection hidden="1"/>
    </xf>
    <xf numFmtId="0" fontId="56" fillId="0" borderId="11" xfId="0" applyFont="1" applyBorder="1" applyAlignment="1">
      <alignment horizontal="center" vertical="center" wrapText="1"/>
    </xf>
    <xf numFmtId="0" fontId="61" fillId="3" borderId="11" xfId="0" applyNumberFormat="1" applyFont="1" applyFill="1" applyBorder="1" applyAlignment="1" applyProtection="1">
      <alignment horizontal="center" vertical="top" wrapText="1"/>
      <protection locked="0"/>
    </xf>
    <xf numFmtId="0" fontId="56" fillId="0" borderId="0" xfId="0" applyFont="1" applyAlignment="1"/>
    <xf numFmtId="2" fontId="15" fillId="0" borderId="9" xfId="32" applyNumberFormat="1" applyFont="1" applyFill="1" applyBorder="1" applyAlignment="1" applyProtection="1">
      <alignment horizontal="right" vertical="center"/>
      <protection hidden="1"/>
    </xf>
    <xf numFmtId="43" fontId="15" fillId="0" borderId="6" xfId="7" applyFont="1" applyFill="1" applyBorder="1" applyAlignment="1" applyProtection="1">
      <alignment horizontal="right" vertical="center"/>
      <protection hidden="1"/>
    </xf>
    <xf numFmtId="2" fontId="16" fillId="3" borderId="11" xfId="28" applyNumberFormat="1" applyFont="1" applyFill="1" applyBorder="1" applyAlignment="1" applyProtection="1">
      <alignment horizontal="right" vertical="top"/>
      <protection locked="0" hidden="1"/>
    </xf>
    <xf numFmtId="0" fontId="15" fillId="0" borderId="0" xfId="0" applyNumberFormat="1" applyFont="1" applyFill="1" applyBorder="1" applyAlignment="1" applyProtection="1">
      <alignment horizontal="center" vertical="center"/>
      <protection hidden="1"/>
    </xf>
    <xf numFmtId="0" fontId="62" fillId="0" borderId="28" xfId="0" applyNumberFormat="1" applyFont="1" applyFill="1" applyBorder="1" applyAlignment="1" applyProtection="1">
      <alignment vertical="center"/>
      <protection hidden="1"/>
    </xf>
    <xf numFmtId="0" fontId="6" fillId="0" borderId="8" xfId="0" applyNumberFormat="1" applyFont="1" applyFill="1" applyBorder="1" applyAlignment="1" applyProtection="1">
      <alignment vertical="center"/>
      <protection hidden="1"/>
    </xf>
    <xf numFmtId="0" fontId="6" fillId="0" borderId="29" xfId="0" applyNumberFormat="1" applyFont="1" applyFill="1" applyBorder="1" applyAlignment="1" applyProtection="1">
      <alignment vertical="center"/>
      <protection hidden="1"/>
    </xf>
    <xf numFmtId="0" fontId="15" fillId="0" borderId="9" xfId="0" applyNumberFormat="1" applyFont="1" applyFill="1" applyBorder="1" applyAlignment="1" applyProtection="1">
      <alignment horizontal="center" vertical="center"/>
      <protection hidden="1"/>
    </xf>
    <xf numFmtId="0" fontId="0" fillId="0" borderId="11" xfId="0" applyBorder="1" applyAlignment="1">
      <alignment vertical="top" wrapText="1"/>
    </xf>
    <xf numFmtId="0" fontId="0" fillId="0" borderId="11" xfId="0" applyBorder="1" applyAlignment="1">
      <alignment horizontal="center" vertical="top"/>
    </xf>
    <xf numFmtId="0" fontId="0" fillId="0" borderId="11" xfId="0" applyBorder="1" applyAlignment="1">
      <alignment horizontal="left" vertical="top" wrapText="1"/>
    </xf>
    <xf numFmtId="0" fontId="56" fillId="0" borderId="11" xfId="0" applyFont="1" applyBorder="1" applyAlignment="1">
      <alignment horizontal="center" vertical="top"/>
    </xf>
    <xf numFmtId="0" fontId="15" fillId="0" borderId="17" xfId="29" applyNumberFormat="1" applyFont="1" applyFill="1" applyBorder="1" applyAlignment="1" applyProtection="1">
      <alignment horizontal="right" vertical="center" wrapText="1"/>
      <protection hidden="1"/>
    </xf>
    <xf numFmtId="0" fontId="15" fillId="0" borderId="0" xfId="0" applyNumberFormat="1" applyFont="1" applyFill="1" applyBorder="1" applyAlignment="1" applyProtection="1">
      <alignment horizontal="right" vertical="center"/>
      <protection hidden="1"/>
    </xf>
    <xf numFmtId="0" fontId="33" fillId="7" borderId="0" xfId="0" applyFont="1" applyFill="1" applyAlignment="1" applyProtection="1">
      <alignment horizontal="center" vertical="center"/>
      <protection hidden="1"/>
    </xf>
    <xf numFmtId="0" fontId="5" fillId="0" borderId="43" xfId="32" applyFont="1" applyFill="1" applyBorder="1" applyAlignment="1" applyProtection="1">
      <alignment horizontal="justify" vertical="top" wrapText="1"/>
      <protection locked="0"/>
    </xf>
    <xf numFmtId="0" fontId="5" fillId="0" borderId="14" xfId="32" applyFont="1" applyFill="1" applyBorder="1" applyAlignment="1" applyProtection="1">
      <alignment horizontal="justify" vertical="top" wrapText="1"/>
      <protection locked="0"/>
    </xf>
    <xf numFmtId="0" fontId="5" fillId="0" borderId="44" xfId="32"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24"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6" fillId="8" borderId="25" xfId="32" applyFont="1" applyFill="1" applyBorder="1" applyAlignment="1" applyProtection="1">
      <alignment horizontal="center" vertical="center"/>
      <protection hidden="1"/>
    </xf>
    <xf numFmtId="0" fontId="6" fillId="8" borderId="3" xfId="32" applyFont="1" applyFill="1" applyBorder="1" applyAlignment="1" applyProtection="1">
      <alignment horizontal="center" vertical="center"/>
      <protection hidden="1"/>
    </xf>
    <xf numFmtId="0" fontId="6" fillId="8" borderId="17"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21" fillId="0" borderId="5" xfId="32" applyFont="1" applyBorder="1" applyAlignment="1" applyProtection="1">
      <alignment horizontal="center" vertical="center" wrapText="1"/>
      <protection hidden="1"/>
    </xf>
    <xf numFmtId="0" fontId="21" fillId="0" borderId="0" xfId="32" applyFont="1" applyBorder="1" applyAlignment="1" applyProtection="1">
      <alignment horizontal="center" vertical="center" wrapText="1"/>
      <protection hidden="1"/>
    </xf>
    <xf numFmtId="0" fontId="21" fillId="0" borderId="6" xfId="32" applyFont="1" applyBorder="1" applyAlignment="1" applyProtection="1">
      <alignment horizontal="center"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1" fillId="0" borderId="5" xfId="32" applyBorder="1"/>
    <xf numFmtId="0" fontId="1" fillId="0" borderId="0" xfId="32" applyBorder="1"/>
    <xf numFmtId="0" fontId="1"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15" fillId="0" borderId="0" xfId="33" applyFont="1" applyFill="1" applyAlignment="1" applyProtection="1">
      <alignment horizontal="left" vertical="center" wrapText="1"/>
      <protection hidden="1"/>
    </xf>
    <xf numFmtId="0" fontId="63"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6" fillId="0" borderId="0" xfId="0" applyNumberFormat="1" applyFont="1" applyFill="1" applyBorder="1" applyAlignment="1" applyProtection="1">
      <alignment horizontal="justify" vertical="center" wrapText="1"/>
      <protection hidden="1"/>
    </xf>
    <xf numFmtId="0" fontId="15" fillId="0" borderId="11" xfId="37" applyFont="1" applyFill="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0" xfId="33" applyFont="1" applyFill="1" applyAlignment="1" applyProtection="1">
      <alignment horizontal="left" vertical="center"/>
      <protection hidden="1"/>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5" fillId="0" borderId="0" xfId="33" applyFont="1" applyFill="1" applyBorder="1" applyAlignment="1" applyProtection="1">
      <alignment horizontal="left" vertical="center" wrapText="1"/>
      <protection hidden="1"/>
    </xf>
    <xf numFmtId="0" fontId="15" fillId="0" borderId="25" xfId="29" applyNumberFormat="1" applyFont="1" applyFill="1" applyBorder="1" applyAlignment="1" applyProtection="1">
      <alignment horizontal="right" vertical="center" wrapText="1"/>
      <protection hidden="1"/>
    </xf>
    <xf numFmtId="0" fontId="15" fillId="0" borderId="3" xfId="29" applyNumberFormat="1" applyFont="1" applyFill="1" applyBorder="1" applyAlignment="1" applyProtection="1">
      <alignment horizontal="right" vertical="center" wrapText="1"/>
      <protection hidden="1"/>
    </xf>
    <xf numFmtId="0" fontId="15" fillId="0" borderId="17" xfId="29" applyNumberFormat="1" applyFont="1" applyFill="1" applyBorder="1" applyAlignment="1" applyProtection="1">
      <alignment horizontal="right" vertical="center" wrapText="1"/>
      <protection hidden="1"/>
    </xf>
    <xf numFmtId="0" fontId="15" fillId="0" borderId="0" xfId="33"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0" xfId="32" applyFont="1" applyBorder="1" applyAlignment="1" applyProtection="1">
      <alignment horizontal="center" vertical="center" wrapText="1"/>
      <protection hidden="1"/>
    </xf>
    <xf numFmtId="0" fontId="15" fillId="0" borderId="25" xfId="32" applyFont="1" applyBorder="1" applyAlignment="1" applyProtection="1">
      <alignment horizontal="center" vertical="center" wrapText="1"/>
      <protection hidden="1"/>
    </xf>
    <xf numFmtId="0" fontId="15"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6" fillId="0" borderId="11" xfId="32" applyFont="1" applyBorder="1" applyAlignment="1" applyProtection="1">
      <alignment horizontal="left" vertical="top" wrapText="1"/>
      <protection hidden="1"/>
    </xf>
    <xf numFmtId="0" fontId="15" fillId="2" borderId="25" xfId="32" applyFont="1" applyFill="1" applyBorder="1" applyAlignment="1" applyProtection="1">
      <alignment horizontal="left" vertical="center" wrapText="1"/>
      <protection hidden="1"/>
    </xf>
    <xf numFmtId="0" fontId="15" fillId="2" borderId="3" xfId="32" applyFont="1" applyFill="1" applyBorder="1" applyAlignment="1" applyProtection="1">
      <alignment horizontal="left" vertical="center" wrapText="1"/>
      <protection hidden="1"/>
    </xf>
    <xf numFmtId="0" fontId="15" fillId="0" borderId="25" xfId="32" applyFont="1" applyBorder="1" applyAlignment="1" applyProtection="1">
      <alignment horizontal="left" vertical="center" wrapText="1"/>
      <protection hidden="1"/>
    </xf>
    <xf numFmtId="0" fontId="15" fillId="0" borderId="17" xfId="32" applyFont="1" applyBorder="1" applyAlignment="1" applyProtection="1">
      <alignment horizontal="left" vertical="center" wrapText="1"/>
      <protection hidden="1"/>
    </xf>
    <xf numFmtId="0" fontId="15" fillId="0" borderId="0" xfId="32" applyFont="1" applyFill="1" applyAlignment="1" applyProtection="1">
      <alignment horizontal="left" vertical="top" wrapText="1"/>
      <protection hidden="1"/>
    </xf>
    <xf numFmtId="43" fontId="15" fillId="0" borderId="25" xfId="7" applyFont="1" applyFill="1" applyBorder="1" applyAlignment="1" applyProtection="1">
      <alignment horizontal="left" vertical="center" wrapText="1"/>
      <protection hidden="1"/>
    </xf>
    <xf numFmtId="43" fontId="15"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5"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6" fillId="0" borderId="0" xfId="32"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43" fontId="15" fillId="0" borderId="11" xfId="7" applyFont="1" applyFill="1" applyBorder="1" applyAlignment="1" applyProtection="1">
      <alignment horizontal="right" vertical="center" wrapText="1"/>
      <protection hidden="1"/>
    </xf>
    <xf numFmtId="0" fontId="16" fillId="0" borderId="11" xfId="32" applyFont="1" applyBorder="1" applyAlignment="1" applyProtection="1">
      <alignment horizontal="center" vertical="center"/>
      <protection hidden="1"/>
    </xf>
    <xf numFmtId="0" fontId="15" fillId="0" borderId="11" xfId="32" applyFont="1" applyFill="1" applyBorder="1" applyAlignment="1" applyProtection="1">
      <alignment horizontal="left" vertical="center" wrapText="1"/>
      <protection hidden="1"/>
    </xf>
    <xf numFmtId="0" fontId="15" fillId="0" borderId="11" xfId="32"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protection hidden="1"/>
    </xf>
    <xf numFmtId="3" fontId="15" fillId="3" borderId="25" xfId="32" applyNumberFormat="1" applyFont="1" applyFill="1" applyBorder="1" applyAlignment="1" applyProtection="1">
      <alignment horizontal="right" vertical="center"/>
      <protection locked="0" hidden="1"/>
    </xf>
    <xf numFmtId="3" fontId="15" fillId="3" borderId="17" xfId="32" applyNumberFormat="1" applyFont="1" applyFill="1" applyBorder="1" applyAlignment="1" applyProtection="1">
      <alignment horizontal="right" vertical="center"/>
      <protection locked="0" hidden="1"/>
    </xf>
    <xf numFmtId="2" fontId="15" fillId="2" borderId="11" xfId="32" applyNumberFormat="1" applyFont="1" applyFill="1" applyBorder="1" applyAlignment="1" applyProtection="1">
      <alignment horizontal="center" vertical="center" wrapText="1"/>
      <protection hidden="1"/>
    </xf>
    <xf numFmtId="0" fontId="16" fillId="0" borderId="25" xfId="32" applyNumberFormat="1" applyFont="1" applyBorder="1" applyAlignment="1" applyProtection="1">
      <alignment horizontal="justify" vertical="center" wrapText="1"/>
      <protection hidden="1"/>
    </xf>
    <xf numFmtId="0" fontId="16" fillId="0" borderId="17" xfId="32" applyNumberFormat="1" applyFont="1" applyBorder="1" applyAlignment="1" applyProtection="1">
      <alignment horizontal="justify" vertical="center" wrapText="1"/>
      <protection hidden="1"/>
    </xf>
    <xf numFmtId="0" fontId="15" fillId="3" borderId="11" xfId="32" applyFont="1" applyFill="1" applyBorder="1" applyAlignment="1" applyProtection="1">
      <alignment horizontal="center" vertical="center" wrapText="1"/>
      <protection locked="0" hidden="1"/>
    </xf>
    <xf numFmtId="0" fontId="16" fillId="0" borderId="11" xfId="32" applyFont="1" applyBorder="1" applyAlignment="1" applyProtection="1">
      <alignment horizontal="justify" vertical="center" wrapText="1"/>
      <protection hidden="1"/>
    </xf>
    <xf numFmtId="0" fontId="15" fillId="3" borderId="28" xfId="32" applyFont="1" applyFill="1" applyBorder="1" applyAlignment="1" applyProtection="1">
      <alignment horizontal="center" vertical="center" wrapText="1"/>
      <protection locked="0" hidden="1"/>
    </xf>
    <xf numFmtId="0" fontId="15" fillId="3" borderId="29" xfId="32" applyFont="1" applyFill="1" applyBorder="1" applyAlignment="1" applyProtection="1">
      <alignment horizontal="center" vertical="center" wrapText="1"/>
      <protection locked="0" hidden="1"/>
    </xf>
    <xf numFmtId="0" fontId="15" fillId="3" borderId="5" xfId="32" applyFont="1" applyFill="1" applyBorder="1" applyAlignment="1" applyProtection="1">
      <alignment horizontal="center" vertical="center" wrapText="1"/>
      <protection locked="0" hidden="1"/>
    </xf>
    <xf numFmtId="0" fontId="15" fillId="3" borderId="6" xfId="32" applyFont="1" applyFill="1" applyBorder="1" applyAlignment="1" applyProtection="1">
      <alignment horizontal="center" vertical="center" wrapText="1"/>
      <protection locked="0" hidden="1"/>
    </xf>
    <xf numFmtId="0" fontId="15" fillId="3" borderId="24" xfId="32" applyFont="1" applyFill="1" applyBorder="1" applyAlignment="1" applyProtection="1">
      <alignment horizontal="center" vertical="center" wrapText="1"/>
      <protection locked="0" hidden="1"/>
    </xf>
    <xf numFmtId="0" fontId="15" fillId="3" borderId="7" xfId="32" applyFont="1" applyFill="1" applyBorder="1" applyAlignment="1" applyProtection="1">
      <alignment horizontal="center" vertical="center" wrapText="1"/>
      <protection locked="0" hidden="1"/>
    </xf>
    <xf numFmtId="0" fontId="16" fillId="0" borderId="11" xfId="32" applyNumberFormat="1" applyFont="1" applyBorder="1" applyAlignment="1" applyProtection="1">
      <alignment horizontal="justify" vertical="center" wrapText="1"/>
      <protection hidden="1"/>
    </xf>
    <xf numFmtId="2" fontId="15" fillId="0" borderId="25" xfId="32" applyNumberFormat="1" applyFont="1" applyFill="1" applyBorder="1" applyAlignment="1" applyProtection="1">
      <alignment horizontal="center" vertical="center" wrapText="1"/>
      <protection hidden="1"/>
    </xf>
    <xf numFmtId="2" fontId="15" fillId="0" borderId="17" xfId="32" applyNumberFormat="1" applyFont="1" applyFill="1" applyBorder="1" applyAlignment="1" applyProtection="1">
      <alignment horizontal="center" vertical="center" wrapText="1"/>
      <protection hidden="1"/>
    </xf>
    <xf numFmtId="9" fontId="15" fillId="3" borderId="11" xfId="32" applyNumberFormat="1" applyFont="1" applyFill="1" applyBorder="1" applyAlignment="1" applyProtection="1">
      <alignment horizontal="center" vertical="center" wrapText="1"/>
      <protection locked="0" hidden="1"/>
    </xf>
    <xf numFmtId="0" fontId="15" fillId="0" borderId="0" xfId="32" applyFont="1" applyFill="1" applyAlignment="1" applyProtection="1">
      <alignment horizontal="left" vertical="top"/>
      <protection hidden="1"/>
    </xf>
    <xf numFmtId="2" fontId="15" fillId="0" borderId="11" xfId="32" applyNumberFormat="1" applyFont="1" applyFill="1" applyBorder="1" applyAlignment="1" applyProtection="1">
      <alignment horizontal="center" vertical="center" wrapText="1"/>
      <protection hidden="1"/>
    </xf>
    <xf numFmtId="0" fontId="15"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6"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16" fillId="0" borderId="17"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6" fillId="0" borderId="17" xfId="32" applyFont="1" applyBorder="1" applyAlignment="1" applyProtection="1">
      <alignment horizontal="justify" vertical="center"/>
      <protection hidden="1"/>
    </xf>
    <xf numFmtId="0" fontId="16" fillId="0" borderId="28" xfId="32" applyFont="1" applyBorder="1" applyAlignment="1" applyProtection="1">
      <alignment horizontal="justify" vertical="center" wrapText="1"/>
      <protection hidden="1"/>
    </xf>
    <xf numFmtId="0" fontId="16" fillId="0" borderId="29" xfId="32" applyFont="1" applyBorder="1" applyAlignment="1" applyProtection="1">
      <alignment horizontal="justify" vertical="center" wrapText="1"/>
      <protection hidden="1"/>
    </xf>
    <xf numFmtId="0" fontId="16" fillId="0" borderId="28" xfId="32" applyFont="1" applyBorder="1" applyAlignment="1" applyProtection="1">
      <alignment horizontal="justify" vertical="center"/>
      <protection hidden="1"/>
    </xf>
    <xf numFmtId="0" fontId="16"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25" xfId="32" applyFont="1" applyBorder="1" applyAlignment="1" applyProtection="1">
      <alignment horizontal="justify" vertical="center" wrapText="1"/>
      <protection hidden="1"/>
    </xf>
    <xf numFmtId="0" fontId="15" fillId="0" borderId="0" xfId="33" applyFont="1" applyFill="1" applyBorder="1" applyAlignment="1" applyProtection="1">
      <alignment horizontal="center" vertical="center" wrapText="1"/>
      <protection hidden="1"/>
    </xf>
    <xf numFmtId="0" fontId="16" fillId="0" borderId="0" xfId="33" applyFont="1" applyBorder="1" applyAlignment="1" applyProtection="1">
      <alignment horizontal="justify" vertical="top"/>
      <protection hidden="1"/>
    </xf>
    <xf numFmtId="0" fontId="15" fillId="3" borderId="0" xfId="33" applyFont="1" applyFill="1" applyBorder="1" applyAlignment="1" applyProtection="1">
      <alignment horizontal="justify" vertical="top" wrapText="1"/>
      <protection locked="0"/>
    </xf>
    <xf numFmtId="0" fontId="15" fillId="0" borderId="11" xfId="0" applyFont="1" applyBorder="1" applyAlignment="1" applyProtection="1">
      <alignment vertical="center" wrapText="1"/>
      <protection hidden="1"/>
    </xf>
    <xf numFmtId="0" fontId="0" fillId="0" borderId="11" xfId="0" applyBorder="1" applyAlignment="1">
      <alignment vertical="center"/>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166"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25" xfId="31" applyFont="1" applyBorder="1" applyAlignment="1" applyProtection="1">
      <alignment horizontal="justify" vertical="top"/>
      <protection hidden="1"/>
    </xf>
    <xf numFmtId="0" fontId="16" fillId="0" borderId="3" xfId="31" applyFont="1" applyBorder="1" applyAlignment="1" applyProtection="1">
      <alignment horizontal="justify" vertical="top"/>
      <protection hidden="1"/>
    </xf>
    <xf numFmtId="0" fontId="16" fillId="0" borderId="17" xfId="31" applyFont="1" applyBorder="1" applyAlignment="1" applyProtection="1">
      <alignment horizontal="justify" vertical="top"/>
      <protection hidden="1"/>
    </xf>
    <xf numFmtId="0" fontId="15" fillId="0" borderId="18" xfId="31" applyFont="1" applyBorder="1" applyAlignment="1" applyProtection="1">
      <alignment horizontal="justify" vertical="top"/>
      <protection hidden="1"/>
    </xf>
    <xf numFmtId="0" fontId="16" fillId="0" borderId="45" xfId="31" applyFont="1" applyBorder="1" applyAlignment="1" applyProtection="1">
      <alignment horizontal="justify" vertical="top"/>
      <protection hidden="1"/>
    </xf>
    <xf numFmtId="0" fontId="16" fillId="0" borderId="19" xfId="31" applyFont="1" applyBorder="1" applyAlignment="1" applyProtection="1">
      <alignment horizontal="justify" vertical="top"/>
      <protection hidden="1"/>
    </xf>
    <xf numFmtId="0" fontId="15" fillId="0" borderId="18" xfId="31" applyFont="1" applyBorder="1" applyAlignment="1" applyProtection="1">
      <alignment horizontal="justify" vertical="center"/>
      <protection hidden="1"/>
    </xf>
    <xf numFmtId="0" fontId="16" fillId="0" borderId="45" xfId="31" applyFont="1" applyBorder="1" applyAlignment="1" applyProtection="1">
      <alignment horizontal="justify" vertical="center"/>
      <protection hidden="1"/>
    </xf>
    <xf numFmtId="0" fontId="16"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6"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6" fillId="0" borderId="3"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6" fillId="0" borderId="3" xfId="31" applyFont="1" applyBorder="1" applyAlignment="1" applyProtection="1">
      <alignment horizontal="left" vertical="top" wrapText="1"/>
      <protection hidden="1"/>
    </xf>
    <xf numFmtId="0" fontId="16" fillId="0" borderId="17" xfId="31" applyFont="1" applyBorder="1" applyAlignment="1" applyProtection="1">
      <alignment horizontal="left" vertical="top" wrapText="1"/>
      <protection hidden="1"/>
    </xf>
    <xf numFmtId="10" fontId="16" fillId="3" borderId="25" xfId="31" applyNumberFormat="1" applyFont="1" applyFill="1" applyBorder="1" applyAlignment="1" applyProtection="1">
      <alignment horizontal="center" vertical="center"/>
      <protection locked="0"/>
    </xf>
    <xf numFmtId="10" fontId="16" fillId="3" borderId="3" xfId="31" applyNumberFormat="1" applyFont="1" applyFill="1" applyBorder="1" applyAlignment="1" applyProtection="1">
      <alignment horizontal="center" vertical="center"/>
      <protection locked="0"/>
    </xf>
    <xf numFmtId="10" fontId="16" fillId="3" borderId="17" xfId="31" applyNumberFormat="1" applyFont="1" applyFill="1" applyBorder="1" applyAlignment="1" applyProtection="1">
      <alignment horizontal="center" vertical="center"/>
      <protection locked="0"/>
    </xf>
    <xf numFmtId="0" fontId="15" fillId="9" borderId="0" xfId="3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6" fillId="0" borderId="46" xfId="0" applyFont="1" applyBorder="1" applyAlignment="1" applyProtection="1">
      <alignment horizontal="left" vertical="center" indent="2"/>
      <protection hidden="1"/>
    </xf>
    <xf numFmtId="0" fontId="5" fillId="0" borderId="0" xfId="24" applyFont="1" applyAlignment="1" applyProtection="1">
      <alignment horizontal="justify" vertical="top"/>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6" fontId="16" fillId="0" borderId="0" xfId="24" applyNumberFormat="1" applyFont="1" applyFill="1" applyAlignment="1" applyProtection="1">
      <alignment horizontal="left" vertical="center"/>
      <protection hidden="1"/>
    </xf>
    <xf numFmtId="0" fontId="6" fillId="0" borderId="0" xfId="24" applyFont="1" applyAlignment="1" applyProtection="1">
      <alignment horizontal="justify" vertical="top"/>
      <protection hidden="1"/>
    </xf>
    <xf numFmtId="176"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6"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6" fillId="0" borderId="0" xfId="36" applyFont="1" applyFill="1" applyBorder="1" applyAlignment="1" applyProtection="1">
      <alignment horizontal="justify" vertical="center" wrapText="1"/>
      <protection hidden="1"/>
    </xf>
    <xf numFmtId="1" fontId="24" fillId="0" borderId="11" xfId="36" applyNumberFormat="1" applyFont="1" applyFill="1" applyBorder="1" applyAlignment="1" applyProtection="1">
      <alignment horizontal="justify"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3"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36" applyNumberFormat="1" applyFont="1" applyFill="1" applyBorder="1" applyAlignment="1" applyProtection="1">
      <alignment horizontal="justify" vertical="top" wrapText="1"/>
      <protection hidden="1"/>
    </xf>
    <xf numFmtId="0" fontId="16" fillId="0" borderId="0" xfId="36" applyFont="1" applyFill="1" applyBorder="1" applyAlignment="1" applyProtection="1">
      <alignment horizontal="justify" vertical="top" wrapText="1"/>
      <protection hidden="1"/>
    </xf>
    <xf numFmtId="0" fontId="16" fillId="0" borderId="6" xfId="36" applyFont="1" applyFill="1" applyBorder="1" applyAlignment="1" applyProtection="1">
      <alignment horizontal="justify" vertical="top"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4" fontId="15" fillId="0" borderId="0" xfId="36" applyNumberFormat="1" applyFont="1" applyBorder="1" applyAlignment="1" applyProtection="1">
      <alignment horizontal="right" vertical="center" wrapText="1"/>
      <protection hidden="1"/>
    </xf>
    <xf numFmtId="1" fontId="15" fillId="0" borderId="11" xfId="36" applyNumberFormat="1" applyFont="1" applyBorder="1" applyAlignment="1" applyProtection="1">
      <alignment horizontal="center" vertical="center" wrapText="1"/>
      <protection hidden="1"/>
    </xf>
    <xf numFmtId="4" fontId="15" fillId="0" borderId="11" xfId="36" applyNumberFormat="1" applyFont="1" applyBorder="1" applyAlignment="1" applyProtection="1">
      <alignment horizontal="center" vertical="center" wrapText="1"/>
      <protection hidden="1"/>
    </xf>
    <xf numFmtId="0" fontId="19" fillId="0" borderId="0" xfId="36" applyFont="1" applyAlignment="1" applyProtection="1">
      <alignment horizontal="left"/>
      <protection hidden="1"/>
    </xf>
    <xf numFmtId="0" fontId="19" fillId="0" borderId="6" xfId="36" applyFont="1" applyBorder="1" applyAlignment="1" applyProtection="1">
      <alignment horizontal="left"/>
      <protection hidden="1"/>
    </xf>
    <xf numFmtId="1" fontId="15" fillId="0" borderId="25" xfId="36" applyNumberFormat="1" applyFont="1" applyBorder="1" applyAlignment="1" applyProtection="1">
      <alignment horizontal="center" vertical="center" wrapText="1"/>
      <protection hidden="1"/>
    </xf>
    <xf numFmtId="1" fontId="15" fillId="0" borderId="17" xfId="36" applyNumberFormat="1" applyFont="1" applyBorder="1" applyAlignment="1" applyProtection="1">
      <alignment horizontal="center"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6" fillId="0" borderId="6" xfId="36" applyFont="1" applyFill="1" applyBorder="1" applyAlignment="1" applyProtection="1">
      <alignment horizontal="justify" vertical="center" wrapText="1"/>
      <protection hidden="1"/>
    </xf>
    <xf numFmtId="2" fontId="37" fillId="0" borderId="0" xfId="27" applyNumberFormat="1" applyFont="1" applyFill="1" applyBorder="1" applyAlignment="1" applyProtection="1">
      <alignment horizontal="left" vertical="center"/>
      <protection hidden="1"/>
    </xf>
    <xf numFmtId="0" fontId="6" fillId="0" borderId="47" xfId="28"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center" vertical="top"/>
    </xf>
    <xf numFmtId="0" fontId="6" fillId="0" borderId="25" xfId="0" applyNumberFormat="1" applyFont="1" applyFill="1" applyBorder="1" applyAlignment="1" applyProtection="1">
      <alignment horizontal="center" vertical="top"/>
    </xf>
    <xf numFmtId="2" fontId="5" fillId="0" borderId="11" xfId="0" applyNumberFormat="1" applyFont="1" applyFill="1" applyBorder="1" applyAlignment="1" applyProtection="1">
      <alignment horizontal="right" vertical="center"/>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gcil-tivim-pricesched_Sch-3 " xfId="30" xr:uid="{00000000-0005-0000-0000-00001E000000}"/>
    <cellStyle name="Normal_PRICE SCHEDULE-4 to 6-A4" xfId="31" xr:uid="{00000000-0005-0000-0000-00001F000000}"/>
    <cellStyle name="Normal_Price_Schedules for Insulator Package Rev-01" xfId="32" xr:uid="{00000000-0005-0000-0000-000020000000}"/>
    <cellStyle name="Normal_PRICE-SCHE Bihar-Rev-2-corrections" xfId="33" xr:uid="{00000000-0005-0000-0000-000021000000}"/>
    <cellStyle name="Normal_PRICE-SCHE Bihar-Rev-2-corrections_Annexures TW 04" xfId="34" xr:uid="{00000000-0005-0000-0000-000022000000}"/>
    <cellStyle name="Normal_PRICE-SCHE Bihar-Rev-2-corrections_Price_Schedules for Insulator Package Rev-01" xfId="35" xr:uid="{00000000-0005-0000-0000-000023000000}"/>
    <cellStyle name="Normal_QUOTED CORRECTED 2" xfId="36" xr:uid="{00000000-0005-0000-0000-000024000000}"/>
    <cellStyle name="Normal_Sch-1" xfId="37" xr:uid="{00000000-0005-0000-0000-000025000000}"/>
    <cellStyle name="Normal_Sheet1" xfId="38" xr:uid="{00000000-0005-0000-0000-000026000000}"/>
    <cellStyle name="Popis" xfId="39" xr:uid="{00000000-0005-0000-0000-000027000000}"/>
    <cellStyle name="Sledovaný hypertextový odkaz" xfId="40" xr:uid="{00000000-0005-0000-0000-000028000000}"/>
    <cellStyle name="Standard_BS14" xfId="41"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7256145" y="209550"/>
          <a:ext cx="941070" cy="845820"/>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247650</xdr:colOff>
      <xdr:row>0</xdr:row>
      <xdr:rowOff>28575</xdr:rowOff>
    </xdr:from>
    <xdr:to>
      <xdr:col>28</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36328350" y="28575"/>
          <a:ext cx="3025775" cy="835025"/>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266700</xdr:colOff>
      <xdr:row>0</xdr:row>
      <xdr:rowOff>19050</xdr:rowOff>
    </xdr:from>
    <xdr:to>
      <xdr:col>14</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6662400" y="19050"/>
          <a:ext cx="1108710" cy="695325"/>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700-0000D8E80000}"/>
            </a:ext>
          </a:extLst>
        </xdr:cNvPr>
        <xdr:cNvGrpSpPr>
          <a:grpSpLocks/>
        </xdr:cNvGrpSpPr>
      </xdr:nvGrpSpPr>
      <xdr:grpSpPr bwMode="auto">
        <a:xfrm>
          <a:off x="7381875" y="19050"/>
          <a:ext cx="0" cy="695325"/>
          <a:chOff x="804" y="5"/>
          <a:chExt cx="116" cy="73"/>
        </a:xfrm>
      </xdr:grpSpPr>
      <xdr:sp macro="" textlink="">
        <xdr:nvSpPr>
          <xdr:cNvPr id="59609" name="AutoShape 2">
            <a:extLst>
              <a:ext uri="{FF2B5EF4-FFF2-40B4-BE49-F238E27FC236}">
                <a16:creationId xmlns:a16="http://schemas.microsoft.com/office/drawing/2014/main" id="{00000000-0008-0000-07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7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208645" y="28575"/>
          <a:ext cx="1554480" cy="695325"/>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4525" y="47625"/>
          <a:ext cx="1104900" cy="695325"/>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6768465" y="19050"/>
          <a:ext cx="10287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6684645" y="19050"/>
          <a:ext cx="10287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9511665" y="11430"/>
          <a:ext cx="973455" cy="46672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8330565" y="19050"/>
          <a:ext cx="2465070" cy="941070"/>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48600" y="47625"/>
          <a:ext cx="982980" cy="8858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7AE371C-E054-40EE-B640-5349C80D93E7}" protected="1">
  <header guid="{47AE371C-E054-40EE-B640-5349C80D93E7}" dateTime="2023-03-21T16:53:15" maxSheetId="23" userName="Vakati Silpa {वाकाटि शिल्पा}"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34" Type="http://schemas.openxmlformats.org/officeDocument/2006/relationships/printerSettings" Target="../printerSettings/printerSettings67.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 Id="rId35" Type="http://schemas.openxmlformats.org/officeDocument/2006/relationships/drawing" Target="../drawings/drawing1.xml"/><Relationship Id="rId8"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26" Type="http://schemas.openxmlformats.org/officeDocument/2006/relationships/printerSettings" Target="../printerSettings/printerSettings93.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34" Type="http://schemas.openxmlformats.org/officeDocument/2006/relationships/drawing" Target="../drawings/drawing2.xml"/><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printerSettings" Target="../printerSettings/printerSettings92.bin"/><Relationship Id="rId33" Type="http://schemas.openxmlformats.org/officeDocument/2006/relationships/printerSettings" Target="../printerSettings/printerSettings100.bin"/><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29" Type="http://schemas.openxmlformats.org/officeDocument/2006/relationships/printerSettings" Target="../printerSettings/printerSettings96.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32" Type="http://schemas.openxmlformats.org/officeDocument/2006/relationships/printerSettings" Target="../printerSettings/printerSettings99.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28" Type="http://schemas.openxmlformats.org/officeDocument/2006/relationships/printerSettings" Target="../printerSettings/printerSettings95.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31" Type="http://schemas.openxmlformats.org/officeDocument/2006/relationships/printerSettings" Target="../printerSettings/printerSettings98.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 Id="rId27" Type="http://schemas.openxmlformats.org/officeDocument/2006/relationships/printerSettings" Target="../printerSettings/printerSettings94.bin"/><Relationship Id="rId30" Type="http://schemas.openxmlformats.org/officeDocument/2006/relationships/printerSettings" Target="../printerSettings/printerSettings97.bin"/><Relationship Id="rId8"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26" Type="http://schemas.openxmlformats.org/officeDocument/2006/relationships/printerSettings" Target="../printerSettings/printerSettings126.bin"/><Relationship Id="rId3" Type="http://schemas.openxmlformats.org/officeDocument/2006/relationships/printerSettings" Target="../printerSettings/printerSettings103.bin"/><Relationship Id="rId21" Type="http://schemas.openxmlformats.org/officeDocument/2006/relationships/printerSettings" Target="../printerSettings/printerSettings121.bin"/><Relationship Id="rId34" Type="http://schemas.openxmlformats.org/officeDocument/2006/relationships/printerSettings" Target="../printerSettings/printerSettings134.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5" Type="http://schemas.openxmlformats.org/officeDocument/2006/relationships/printerSettings" Target="../printerSettings/printerSettings125.bin"/><Relationship Id="rId33" Type="http://schemas.openxmlformats.org/officeDocument/2006/relationships/printerSettings" Target="../printerSettings/printerSettings133.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29" Type="http://schemas.openxmlformats.org/officeDocument/2006/relationships/printerSettings" Target="../printerSettings/printerSettings129.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24" Type="http://schemas.openxmlformats.org/officeDocument/2006/relationships/printerSettings" Target="../printerSettings/printerSettings124.bin"/><Relationship Id="rId32" Type="http://schemas.openxmlformats.org/officeDocument/2006/relationships/printerSettings" Target="../printerSettings/printerSettings132.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23" Type="http://schemas.openxmlformats.org/officeDocument/2006/relationships/printerSettings" Target="../printerSettings/printerSettings123.bin"/><Relationship Id="rId28" Type="http://schemas.openxmlformats.org/officeDocument/2006/relationships/printerSettings" Target="../printerSettings/printerSettings128.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31" Type="http://schemas.openxmlformats.org/officeDocument/2006/relationships/printerSettings" Target="../printerSettings/printerSettings131.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 Id="rId22" Type="http://schemas.openxmlformats.org/officeDocument/2006/relationships/printerSettings" Target="../printerSettings/printerSettings122.bin"/><Relationship Id="rId27" Type="http://schemas.openxmlformats.org/officeDocument/2006/relationships/printerSettings" Target="../printerSettings/printerSettings127.bin"/><Relationship Id="rId30" Type="http://schemas.openxmlformats.org/officeDocument/2006/relationships/printerSettings" Target="../printerSettings/printerSettings130.bin"/><Relationship Id="rId35" Type="http://schemas.openxmlformats.org/officeDocument/2006/relationships/drawing" Target="../drawings/drawing3.xml"/><Relationship Id="rId8" Type="http://schemas.openxmlformats.org/officeDocument/2006/relationships/printerSettings" Target="../printerSettings/printerSettings108.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47.bin"/><Relationship Id="rId18" Type="http://schemas.openxmlformats.org/officeDocument/2006/relationships/printerSettings" Target="../printerSettings/printerSettings152.bin"/><Relationship Id="rId26" Type="http://schemas.openxmlformats.org/officeDocument/2006/relationships/printerSettings" Target="../printerSettings/printerSettings160.bin"/><Relationship Id="rId3" Type="http://schemas.openxmlformats.org/officeDocument/2006/relationships/printerSettings" Target="../printerSettings/printerSettings137.bin"/><Relationship Id="rId21" Type="http://schemas.openxmlformats.org/officeDocument/2006/relationships/printerSettings" Target="../printerSettings/printerSettings155.bin"/><Relationship Id="rId7" Type="http://schemas.openxmlformats.org/officeDocument/2006/relationships/printerSettings" Target="../printerSettings/printerSettings141.bin"/><Relationship Id="rId12" Type="http://schemas.openxmlformats.org/officeDocument/2006/relationships/printerSettings" Target="../printerSettings/printerSettings146.bin"/><Relationship Id="rId17" Type="http://schemas.openxmlformats.org/officeDocument/2006/relationships/printerSettings" Target="../printerSettings/printerSettings151.bin"/><Relationship Id="rId25" Type="http://schemas.openxmlformats.org/officeDocument/2006/relationships/printerSettings" Target="../printerSettings/printerSettings159.bin"/><Relationship Id="rId33" Type="http://schemas.openxmlformats.org/officeDocument/2006/relationships/printerSettings" Target="../printerSettings/printerSettings167.bin"/><Relationship Id="rId2" Type="http://schemas.openxmlformats.org/officeDocument/2006/relationships/printerSettings" Target="../printerSettings/printerSettings136.bin"/><Relationship Id="rId16" Type="http://schemas.openxmlformats.org/officeDocument/2006/relationships/printerSettings" Target="../printerSettings/printerSettings150.bin"/><Relationship Id="rId20" Type="http://schemas.openxmlformats.org/officeDocument/2006/relationships/printerSettings" Target="../printerSettings/printerSettings154.bin"/><Relationship Id="rId29" Type="http://schemas.openxmlformats.org/officeDocument/2006/relationships/printerSettings" Target="../printerSettings/printerSettings163.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11" Type="http://schemas.openxmlformats.org/officeDocument/2006/relationships/printerSettings" Target="../printerSettings/printerSettings145.bin"/><Relationship Id="rId24" Type="http://schemas.openxmlformats.org/officeDocument/2006/relationships/printerSettings" Target="../printerSettings/printerSettings158.bin"/><Relationship Id="rId32" Type="http://schemas.openxmlformats.org/officeDocument/2006/relationships/printerSettings" Target="../printerSettings/printerSettings166.bin"/><Relationship Id="rId5" Type="http://schemas.openxmlformats.org/officeDocument/2006/relationships/printerSettings" Target="../printerSettings/printerSettings139.bin"/><Relationship Id="rId15" Type="http://schemas.openxmlformats.org/officeDocument/2006/relationships/printerSettings" Target="../printerSettings/printerSettings149.bin"/><Relationship Id="rId23" Type="http://schemas.openxmlformats.org/officeDocument/2006/relationships/printerSettings" Target="../printerSettings/printerSettings157.bin"/><Relationship Id="rId28" Type="http://schemas.openxmlformats.org/officeDocument/2006/relationships/printerSettings" Target="../printerSettings/printerSettings162.bin"/><Relationship Id="rId10" Type="http://schemas.openxmlformats.org/officeDocument/2006/relationships/printerSettings" Target="../printerSettings/printerSettings144.bin"/><Relationship Id="rId19" Type="http://schemas.openxmlformats.org/officeDocument/2006/relationships/printerSettings" Target="../printerSettings/printerSettings153.bin"/><Relationship Id="rId31" Type="http://schemas.openxmlformats.org/officeDocument/2006/relationships/printerSettings" Target="../printerSettings/printerSettings165.bin"/><Relationship Id="rId4" Type="http://schemas.openxmlformats.org/officeDocument/2006/relationships/printerSettings" Target="../printerSettings/printerSettings138.bin"/><Relationship Id="rId9" Type="http://schemas.openxmlformats.org/officeDocument/2006/relationships/printerSettings" Target="../printerSettings/printerSettings143.bin"/><Relationship Id="rId14" Type="http://schemas.openxmlformats.org/officeDocument/2006/relationships/printerSettings" Target="../printerSettings/printerSettings148.bin"/><Relationship Id="rId22" Type="http://schemas.openxmlformats.org/officeDocument/2006/relationships/printerSettings" Target="../printerSettings/printerSettings156.bin"/><Relationship Id="rId27" Type="http://schemas.openxmlformats.org/officeDocument/2006/relationships/printerSettings" Target="../printerSettings/printerSettings161.bin"/><Relationship Id="rId30" Type="http://schemas.openxmlformats.org/officeDocument/2006/relationships/printerSettings" Target="../printerSettings/printerSettings164.bin"/><Relationship Id="rId8" Type="http://schemas.openxmlformats.org/officeDocument/2006/relationships/printerSettings" Target="../printerSettings/printerSettings14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0.bin"/><Relationship Id="rId18" Type="http://schemas.openxmlformats.org/officeDocument/2006/relationships/printerSettings" Target="../printerSettings/printerSettings185.bin"/><Relationship Id="rId26" Type="http://schemas.openxmlformats.org/officeDocument/2006/relationships/printerSettings" Target="../printerSettings/printerSettings193.bin"/><Relationship Id="rId3" Type="http://schemas.openxmlformats.org/officeDocument/2006/relationships/printerSettings" Target="../printerSettings/printerSettings170.bin"/><Relationship Id="rId21" Type="http://schemas.openxmlformats.org/officeDocument/2006/relationships/printerSettings" Target="../printerSettings/printerSettings188.bin"/><Relationship Id="rId34" Type="http://schemas.openxmlformats.org/officeDocument/2006/relationships/printerSettings" Target="../printerSettings/printerSettings201.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17" Type="http://schemas.openxmlformats.org/officeDocument/2006/relationships/printerSettings" Target="../printerSettings/printerSettings184.bin"/><Relationship Id="rId25" Type="http://schemas.openxmlformats.org/officeDocument/2006/relationships/printerSettings" Target="../printerSettings/printerSettings192.bin"/><Relationship Id="rId33" Type="http://schemas.openxmlformats.org/officeDocument/2006/relationships/printerSettings" Target="../printerSettings/printerSettings200.bin"/><Relationship Id="rId2" Type="http://schemas.openxmlformats.org/officeDocument/2006/relationships/printerSettings" Target="../printerSettings/printerSettings169.bin"/><Relationship Id="rId16" Type="http://schemas.openxmlformats.org/officeDocument/2006/relationships/printerSettings" Target="../printerSettings/printerSettings183.bin"/><Relationship Id="rId20" Type="http://schemas.openxmlformats.org/officeDocument/2006/relationships/printerSettings" Target="../printerSettings/printerSettings187.bin"/><Relationship Id="rId29" Type="http://schemas.openxmlformats.org/officeDocument/2006/relationships/printerSettings" Target="../printerSettings/printerSettings196.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24" Type="http://schemas.openxmlformats.org/officeDocument/2006/relationships/printerSettings" Target="../printerSettings/printerSettings191.bin"/><Relationship Id="rId32" Type="http://schemas.openxmlformats.org/officeDocument/2006/relationships/printerSettings" Target="../printerSettings/printerSettings199.bin"/><Relationship Id="rId5" Type="http://schemas.openxmlformats.org/officeDocument/2006/relationships/printerSettings" Target="../printerSettings/printerSettings172.bin"/><Relationship Id="rId15" Type="http://schemas.openxmlformats.org/officeDocument/2006/relationships/printerSettings" Target="../printerSettings/printerSettings182.bin"/><Relationship Id="rId23" Type="http://schemas.openxmlformats.org/officeDocument/2006/relationships/printerSettings" Target="../printerSettings/printerSettings190.bin"/><Relationship Id="rId28" Type="http://schemas.openxmlformats.org/officeDocument/2006/relationships/printerSettings" Target="../printerSettings/printerSettings195.bin"/><Relationship Id="rId10" Type="http://schemas.openxmlformats.org/officeDocument/2006/relationships/printerSettings" Target="../printerSettings/printerSettings177.bin"/><Relationship Id="rId19" Type="http://schemas.openxmlformats.org/officeDocument/2006/relationships/printerSettings" Target="../printerSettings/printerSettings186.bin"/><Relationship Id="rId31" Type="http://schemas.openxmlformats.org/officeDocument/2006/relationships/printerSettings" Target="../printerSettings/printerSettings198.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 Id="rId22" Type="http://schemas.openxmlformats.org/officeDocument/2006/relationships/printerSettings" Target="../printerSettings/printerSettings189.bin"/><Relationship Id="rId27" Type="http://schemas.openxmlformats.org/officeDocument/2006/relationships/printerSettings" Target="../printerSettings/printerSettings194.bin"/><Relationship Id="rId30" Type="http://schemas.openxmlformats.org/officeDocument/2006/relationships/printerSettings" Target="../printerSettings/printerSettings197.bin"/><Relationship Id="rId35" Type="http://schemas.openxmlformats.org/officeDocument/2006/relationships/drawing" Target="../drawings/drawing4.xml"/><Relationship Id="rId8" Type="http://schemas.openxmlformats.org/officeDocument/2006/relationships/printerSettings" Target="../printerSettings/printerSettings175.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4.bin"/><Relationship Id="rId18" Type="http://schemas.openxmlformats.org/officeDocument/2006/relationships/printerSettings" Target="../printerSettings/printerSettings219.bin"/><Relationship Id="rId26" Type="http://schemas.openxmlformats.org/officeDocument/2006/relationships/printerSettings" Target="../printerSettings/printerSettings227.bin"/><Relationship Id="rId3" Type="http://schemas.openxmlformats.org/officeDocument/2006/relationships/printerSettings" Target="../printerSettings/printerSettings204.bin"/><Relationship Id="rId21" Type="http://schemas.openxmlformats.org/officeDocument/2006/relationships/printerSettings" Target="../printerSettings/printerSettings222.bin"/><Relationship Id="rId7" Type="http://schemas.openxmlformats.org/officeDocument/2006/relationships/printerSettings" Target="../printerSettings/printerSettings208.bin"/><Relationship Id="rId12" Type="http://schemas.openxmlformats.org/officeDocument/2006/relationships/printerSettings" Target="../printerSettings/printerSettings213.bin"/><Relationship Id="rId17" Type="http://schemas.openxmlformats.org/officeDocument/2006/relationships/printerSettings" Target="../printerSettings/printerSettings218.bin"/><Relationship Id="rId25" Type="http://schemas.openxmlformats.org/officeDocument/2006/relationships/printerSettings" Target="../printerSettings/printerSettings226.bin"/><Relationship Id="rId33" Type="http://schemas.openxmlformats.org/officeDocument/2006/relationships/printerSettings" Target="../printerSettings/printerSettings234.bin"/><Relationship Id="rId2" Type="http://schemas.openxmlformats.org/officeDocument/2006/relationships/printerSettings" Target="../printerSettings/printerSettings203.bin"/><Relationship Id="rId16" Type="http://schemas.openxmlformats.org/officeDocument/2006/relationships/printerSettings" Target="../printerSettings/printerSettings217.bin"/><Relationship Id="rId20" Type="http://schemas.openxmlformats.org/officeDocument/2006/relationships/printerSettings" Target="../printerSettings/printerSettings221.bin"/><Relationship Id="rId29" Type="http://schemas.openxmlformats.org/officeDocument/2006/relationships/printerSettings" Target="../printerSettings/printerSettings230.bin"/><Relationship Id="rId1" Type="http://schemas.openxmlformats.org/officeDocument/2006/relationships/printerSettings" Target="../printerSettings/printerSettings202.bin"/><Relationship Id="rId6" Type="http://schemas.openxmlformats.org/officeDocument/2006/relationships/printerSettings" Target="../printerSettings/printerSettings207.bin"/><Relationship Id="rId11" Type="http://schemas.openxmlformats.org/officeDocument/2006/relationships/printerSettings" Target="../printerSettings/printerSettings212.bin"/><Relationship Id="rId24" Type="http://schemas.openxmlformats.org/officeDocument/2006/relationships/printerSettings" Target="../printerSettings/printerSettings225.bin"/><Relationship Id="rId32" Type="http://schemas.openxmlformats.org/officeDocument/2006/relationships/printerSettings" Target="../printerSettings/printerSettings233.bin"/><Relationship Id="rId5" Type="http://schemas.openxmlformats.org/officeDocument/2006/relationships/printerSettings" Target="../printerSettings/printerSettings206.bin"/><Relationship Id="rId15" Type="http://schemas.openxmlformats.org/officeDocument/2006/relationships/printerSettings" Target="../printerSettings/printerSettings216.bin"/><Relationship Id="rId23" Type="http://schemas.openxmlformats.org/officeDocument/2006/relationships/printerSettings" Target="../printerSettings/printerSettings224.bin"/><Relationship Id="rId28" Type="http://schemas.openxmlformats.org/officeDocument/2006/relationships/printerSettings" Target="../printerSettings/printerSettings229.bin"/><Relationship Id="rId10" Type="http://schemas.openxmlformats.org/officeDocument/2006/relationships/printerSettings" Target="../printerSettings/printerSettings211.bin"/><Relationship Id="rId19" Type="http://schemas.openxmlformats.org/officeDocument/2006/relationships/printerSettings" Target="../printerSettings/printerSettings220.bin"/><Relationship Id="rId31" Type="http://schemas.openxmlformats.org/officeDocument/2006/relationships/printerSettings" Target="../printerSettings/printerSettings232.bin"/><Relationship Id="rId4" Type="http://schemas.openxmlformats.org/officeDocument/2006/relationships/printerSettings" Target="../printerSettings/printerSettings205.bin"/><Relationship Id="rId9" Type="http://schemas.openxmlformats.org/officeDocument/2006/relationships/printerSettings" Target="../printerSettings/printerSettings210.bin"/><Relationship Id="rId14" Type="http://schemas.openxmlformats.org/officeDocument/2006/relationships/printerSettings" Target="../printerSettings/printerSettings215.bin"/><Relationship Id="rId22" Type="http://schemas.openxmlformats.org/officeDocument/2006/relationships/printerSettings" Target="../printerSettings/printerSettings223.bin"/><Relationship Id="rId27" Type="http://schemas.openxmlformats.org/officeDocument/2006/relationships/printerSettings" Target="../printerSettings/printerSettings228.bin"/><Relationship Id="rId30" Type="http://schemas.openxmlformats.org/officeDocument/2006/relationships/printerSettings" Target="../printerSettings/printerSettings231.bin"/><Relationship Id="rId8" Type="http://schemas.openxmlformats.org/officeDocument/2006/relationships/printerSettings" Target="../printerSettings/printerSettings20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26" Type="http://schemas.openxmlformats.org/officeDocument/2006/relationships/printerSettings" Target="../printerSettings/printerSettings260.bin"/><Relationship Id="rId3" Type="http://schemas.openxmlformats.org/officeDocument/2006/relationships/printerSettings" Target="../printerSettings/printerSettings237.bin"/><Relationship Id="rId21" Type="http://schemas.openxmlformats.org/officeDocument/2006/relationships/printerSettings" Target="../printerSettings/printerSettings255.bin"/><Relationship Id="rId34" Type="http://schemas.openxmlformats.org/officeDocument/2006/relationships/printerSettings" Target="../printerSettings/printerSettings268.bin"/><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5" Type="http://schemas.openxmlformats.org/officeDocument/2006/relationships/printerSettings" Target="../printerSettings/printerSettings259.bin"/><Relationship Id="rId33" Type="http://schemas.openxmlformats.org/officeDocument/2006/relationships/printerSettings" Target="../printerSettings/printerSettings267.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4.bin"/><Relationship Id="rId29" Type="http://schemas.openxmlformats.org/officeDocument/2006/relationships/printerSettings" Target="../printerSettings/printerSettings263.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24" Type="http://schemas.openxmlformats.org/officeDocument/2006/relationships/printerSettings" Target="../printerSettings/printerSettings258.bin"/><Relationship Id="rId32" Type="http://schemas.openxmlformats.org/officeDocument/2006/relationships/printerSettings" Target="../printerSettings/printerSettings266.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23" Type="http://schemas.openxmlformats.org/officeDocument/2006/relationships/printerSettings" Target="../printerSettings/printerSettings257.bin"/><Relationship Id="rId28" Type="http://schemas.openxmlformats.org/officeDocument/2006/relationships/printerSettings" Target="../printerSettings/printerSettings262.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31" Type="http://schemas.openxmlformats.org/officeDocument/2006/relationships/printerSettings" Target="../printerSettings/printerSettings265.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 Id="rId22" Type="http://schemas.openxmlformats.org/officeDocument/2006/relationships/printerSettings" Target="../printerSettings/printerSettings256.bin"/><Relationship Id="rId27" Type="http://schemas.openxmlformats.org/officeDocument/2006/relationships/printerSettings" Target="../printerSettings/printerSettings261.bin"/><Relationship Id="rId30" Type="http://schemas.openxmlformats.org/officeDocument/2006/relationships/printerSettings" Target="../printerSettings/printerSettings264.bin"/><Relationship Id="rId35" Type="http://schemas.openxmlformats.org/officeDocument/2006/relationships/drawing" Target="../drawings/drawing5.xml"/><Relationship Id="rId8"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 Type="http://schemas.openxmlformats.org/officeDocument/2006/relationships/printerSettings" Target="../printerSettings/printerSettings271.bin"/><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drawing" Target="../drawings/drawing6.xml"/><Relationship Id="rId8" Type="http://schemas.openxmlformats.org/officeDocument/2006/relationships/printerSettings" Target="../printerSettings/printerSettings276.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15.bin"/><Relationship Id="rId18" Type="http://schemas.openxmlformats.org/officeDocument/2006/relationships/printerSettings" Target="../printerSettings/printerSettings320.bin"/><Relationship Id="rId26" Type="http://schemas.openxmlformats.org/officeDocument/2006/relationships/printerSettings" Target="../printerSettings/printerSettings328.bin"/><Relationship Id="rId3" Type="http://schemas.openxmlformats.org/officeDocument/2006/relationships/printerSettings" Target="../printerSettings/printerSettings305.bin"/><Relationship Id="rId21" Type="http://schemas.openxmlformats.org/officeDocument/2006/relationships/printerSettings" Target="../printerSettings/printerSettings323.bin"/><Relationship Id="rId34" Type="http://schemas.openxmlformats.org/officeDocument/2006/relationships/drawing" Target="../drawings/drawing7.xml"/><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17" Type="http://schemas.openxmlformats.org/officeDocument/2006/relationships/printerSettings" Target="../printerSettings/printerSettings319.bin"/><Relationship Id="rId25" Type="http://schemas.openxmlformats.org/officeDocument/2006/relationships/printerSettings" Target="../printerSettings/printerSettings327.bin"/><Relationship Id="rId33" Type="http://schemas.openxmlformats.org/officeDocument/2006/relationships/printerSettings" Target="../printerSettings/printerSettings335.bin"/><Relationship Id="rId2" Type="http://schemas.openxmlformats.org/officeDocument/2006/relationships/printerSettings" Target="../printerSettings/printerSettings304.bin"/><Relationship Id="rId16" Type="http://schemas.openxmlformats.org/officeDocument/2006/relationships/printerSettings" Target="../printerSettings/printerSettings318.bin"/><Relationship Id="rId20" Type="http://schemas.openxmlformats.org/officeDocument/2006/relationships/printerSettings" Target="../printerSettings/printerSettings322.bin"/><Relationship Id="rId29" Type="http://schemas.openxmlformats.org/officeDocument/2006/relationships/printerSettings" Target="../printerSettings/printerSettings331.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24" Type="http://schemas.openxmlformats.org/officeDocument/2006/relationships/printerSettings" Target="../printerSettings/printerSettings326.bin"/><Relationship Id="rId32" Type="http://schemas.openxmlformats.org/officeDocument/2006/relationships/printerSettings" Target="../printerSettings/printerSettings334.bin"/><Relationship Id="rId5" Type="http://schemas.openxmlformats.org/officeDocument/2006/relationships/printerSettings" Target="../printerSettings/printerSettings307.bin"/><Relationship Id="rId15" Type="http://schemas.openxmlformats.org/officeDocument/2006/relationships/printerSettings" Target="../printerSettings/printerSettings317.bin"/><Relationship Id="rId23" Type="http://schemas.openxmlformats.org/officeDocument/2006/relationships/printerSettings" Target="../printerSettings/printerSettings325.bin"/><Relationship Id="rId28" Type="http://schemas.openxmlformats.org/officeDocument/2006/relationships/printerSettings" Target="../printerSettings/printerSettings330.bin"/><Relationship Id="rId10" Type="http://schemas.openxmlformats.org/officeDocument/2006/relationships/printerSettings" Target="../printerSettings/printerSettings312.bin"/><Relationship Id="rId19" Type="http://schemas.openxmlformats.org/officeDocument/2006/relationships/printerSettings" Target="../printerSettings/printerSettings321.bin"/><Relationship Id="rId31" Type="http://schemas.openxmlformats.org/officeDocument/2006/relationships/printerSettings" Target="../printerSettings/printerSettings333.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 Id="rId14" Type="http://schemas.openxmlformats.org/officeDocument/2006/relationships/printerSettings" Target="../printerSettings/printerSettings316.bin"/><Relationship Id="rId22" Type="http://schemas.openxmlformats.org/officeDocument/2006/relationships/printerSettings" Target="../printerSettings/printerSettings324.bin"/><Relationship Id="rId27" Type="http://schemas.openxmlformats.org/officeDocument/2006/relationships/printerSettings" Target="../printerSettings/printerSettings329.bin"/><Relationship Id="rId30" Type="http://schemas.openxmlformats.org/officeDocument/2006/relationships/printerSettings" Target="../printerSettings/printerSettings332.bin"/><Relationship Id="rId8" Type="http://schemas.openxmlformats.org/officeDocument/2006/relationships/printerSettings" Target="../printerSettings/printerSettings310.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26" Type="http://schemas.openxmlformats.org/officeDocument/2006/relationships/printerSettings" Target="../printerSettings/printerSettings361.bin"/><Relationship Id="rId3" Type="http://schemas.openxmlformats.org/officeDocument/2006/relationships/printerSettings" Target="../printerSettings/printerSettings338.bin"/><Relationship Id="rId21" Type="http://schemas.openxmlformats.org/officeDocument/2006/relationships/printerSettings" Target="../printerSettings/printerSettings356.bin"/><Relationship Id="rId34" Type="http://schemas.openxmlformats.org/officeDocument/2006/relationships/printerSettings" Target="../printerSettings/printerSettings369.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5" Type="http://schemas.openxmlformats.org/officeDocument/2006/relationships/printerSettings" Target="../printerSettings/printerSettings360.bin"/><Relationship Id="rId33" Type="http://schemas.openxmlformats.org/officeDocument/2006/relationships/printerSettings" Target="../printerSettings/printerSettings368.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20" Type="http://schemas.openxmlformats.org/officeDocument/2006/relationships/printerSettings" Target="../printerSettings/printerSettings355.bin"/><Relationship Id="rId29" Type="http://schemas.openxmlformats.org/officeDocument/2006/relationships/printerSettings" Target="../printerSettings/printerSettings364.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24" Type="http://schemas.openxmlformats.org/officeDocument/2006/relationships/printerSettings" Target="../printerSettings/printerSettings359.bin"/><Relationship Id="rId32" Type="http://schemas.openxmlformats.org/officeDocument/2006/relationships/printerSettings" Target="../printerSettings/printerSettings367.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23" Type="http://schemas.openxmlformats.org/officeDocument/2006/relationships/printerSettings" Target="../printerSettings/printerSettings358.bin"/><Relationship Id="rId28" Type="http://schemas.openxmlformats.org/officeDocument/2006/relationships/printerSettings" Target="../printerSettings/printerSettings363.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31" Type="http://schemas.openxmlformats.org/officeDocument/2006/relationships/printerSettings" Target="../printerSettings/printerSettings366.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 Id="rId22" Type="http://schemas.openxmlformats.org/officeDocument/2006/relationships/printerSettings" Target="../printerSettings/printerSettings357.bin"/><Relationship Id="rId27" Type="http://schemas.openxmlformats.org/officeDocument/2006/relationships/printerSettings" Target="../printerSettings/printerSettings362.bin"/><Relationship Id="rId30" Type="http://schemas.openxmlformats.org/officeDocument/2006/relationships/printerSettings" Target="../printerSettings/printerSettings365.bin"/><Relationship Id="rId35" Type="http://schemas.openxmlformats.org/officeDocument/2006/relationships/drawing" Target="../drawings/drawing8.xml"/><Relationship Id="rId8" Type="http://schemas.openxmlformats.org/officeDocument/2006/relationships/printerSettings" Target="../printerSettings/printerSettings343.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82.bin"/><Relationship Id="rId18" Type="http://schemas.openxmlformats.org/officeDocument/2006/relationships/printerSettings" Target="../printerSettings/printerSettings387.bin"/><Relationship Id="rId26" Type="http://schemas.openxmlformats.org/officeDocument/2006/relationships/printerSettings" Target="../printerSettings/printerSettings395.bin"/><Relationship Id="rId3" Type="http://schemas.openxmlformats.org/officeDocument/2006/relationships/printerSettings" Target="../printerSettings/printerSettings372.bin"/><Relationship Id="rId21" Type="http://schemas.openxmlformats.org/officeDocument/2006/relationships/printerSettings" Target="../printerSettings/printerSettings390.bin"/><Relationship Id="rId34" Type="http://schemas.openxmlformats.org/officeDocument/2006/relationships/drawing" Target="../drawings/drawing9.xml"/><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17" Type="http://schemas.openxmlformats.org/officeDocument/2006/relationships/printerSettings" Target="../printerSettings/printerSettings386.bin"/><Relationship Id="rId25" Type="http://schemas.openxmlformats.org/officeDocument/2006/relationships/printerSettings" Target="../printerSettings/printerSettings394.bin"/><Relationship Id="rId33" Type="http://schemas.openxmlformats.org/officeDocument/2006/relationships/printerSettings" Target="../printerSettings/printerSettings402.bin"/><Relationship Id="rId2" Type="http://schemas.openxmlformats.org/officeDocument/2006/relationships/printerSettings" Target="../printerSettings/printerSettings371.bin"/><Relationship Id="rId16" Type="http://schemas.openxmlformats.org/officeDocument/2006/relationships/printerSettings" Target="../printerSettings/printerSettings385.bin"/><Relationship Id="rId20" Type="http://schemas.openxmlformats.org/officeDocument/2006/relationships/printerSettings" Target="../printerSettings/printerSettings389.bin"/><Relationship Id="rId29" Type="http://schemas.openxmlformats.org/officeDocument/2006/relationships/printerSettings" Target="../printerSettings/printerSettings398.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24" Type="http://schemas.openxmlformats.org/officeDocument/2006/relationships/printerSettings" Target="../printerSettings/printerSettings393.bin"/><Relationship Id="rId32" Type="http://schemas.openxmlformats.org/officeDocument/2006/relationships/printerSettings" Target="../printerSettings/printerSettings401.bin"/><Relationship Id="rId5" Type="http://schemas.openxmlformats.org/officeDocument/2006/relationships/printerSettings" Target="../printerSettings/printerSettings374.bin"/><Relationship Id="rId15" Type="http://schemas.openxmlformats.org/officeDocument/2006/relationships/printerSettings" Target="../printerSettings/printerSettings384.bin"/><Relationship Id="rId23" Type="http://schemas.openxmlformats.org/officeDocument/2006/relationships/printerSettings" Target="../printerSettings/printerSettings392.bin"/><Relationship Id="rId28" Type="http://schemas.openxmlformats.org/officeDocument/2006/relationships/printerSettings" Target="../printerSettings/printerSettings397.bin"/><Relationship Id="rId10" Type="http://schemas.openxmlformats.org/officeDocument/2006/relationships/printerSettings" Target="../printerSettings/printerSettings379.bin"/><Relationship Id="rId19" Type="http://schemas.openxmlformats.org/officeDocument/2006/relationships/printerSettings" Target="../printerSettings/printerSettings388.bin"/><Relationship Id="rId31" Type="http://schemas.openxmlformats.org/officeDocument/2006/relationships/printerSettings" Target="../printerSettings/printerSettings400.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 Id="rId22" Type="http://schemas.openxmlformats.org/officeDocument/2006/relationships/printerSettings" Target="../printerSettings/printerSettings391.bin"/><Relationship Id="rId27" Type="http://schemas.openxmlformats.org/officeDocument/2006/relationships/printerSettings" Target="../printerSettings/printerSettings396.bin"/><Relationship Id="rId30" Type="http://schemas.openxmlformats.org/officeDocument/2006/relationships/printerSettings" Target="../printerSettings/printerSettings399.bin"/><Relationship Id="rId8" Type="http://schemas.openxmlformats.org/officeDocument/2006/relationships/printerSettings" Target="../printerSettings/printerSettings377.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15.bin"/><Relationship Id="rId18" Type="http://schemas.openxmlformats.org/officeDocument/2006/relationships/printerSettings" Target="../printerSettings/printerSettings420.bin"/><Relationship Id="rId26" Type="http://schemas.openxmlformats.org/officeDocument/2006/relationships/printerSettings" Target="../printerSettings/printerSettings428.bin"/><Relationship Id="rId3" Type="http://schemas.openxmlformats.org/officeDocument/2006/relationships/printerSettings" Target="../printerSettings/printerSettings405.bin"/><Relationship Id="rId21" Type="http://schemas.openxmlformats.org/officeDocument/2006/relationships/printerSettings" Target="../printerSettings/printerSettings423.bin"/><Relationship Id="rId34" Type="http://schemas.openxmlformats.org/officeDocument/2006/relationships/printerSettings" Target="../printerSettings/printerSettings436.bin"/><Relationship Id="rId7" Type="http://schemas.openxmlformats.org/officeDocument/2006/relationships/printerSettings" Target="../printerSettings/printerSettings409.bin"/><Relationship Id="rId12" Type="http://schemas.openxmlformats.org/officeDocument/2006/relationships/printerSettings" Target="../printerSettings/printerSettings414.bin"/><Relationship Id="rId17" Type="http://schemas.openxmlformats.org/officeDocument/2006/relationships/printerSettings" Target="../printerSettings/printerSettings419.bin"/><Relationship Id="rId25" Type="http://schemas.openxmlformats.org/officeDocument/2006/relationships/printerSettings" Target="../printerSettings/printerSettings427.bin"/><Relationship Id="rId33" Type="http://schemas.openxmlformats.org/officeDocument/2006/relationships/printerSettings" Target="../printerSettings/printerSettings435.bin"/><Relationship Id="rId2" Type="http://schemas.openxmlformats.org/officeDocument/2006/relationships/printerSettings" Target="../printerSettings/printerSettings404.bin"/><Relationship Id="rId16" Type="http://schemas.openxmlformats.org/officeDocument/2006/relationships/printerSettings" Target="../printerSettings/printerSettings418.bin"/><Relationship Id="rId20" Type="http://schemas.openxmlformats.org/officeDocument/2006/relationships/printerSettings" Target="../printerSettings/printerSettings422.bin"/><Relationship Id="rId29" Type="http://schemas.openxmlformats.org/officeDocument/2006/relationships/printerSettings" Target="../printerSettings/printerSettings431.bin"/><Relationship Id="rId1" Type="http://schemas.openxmlformats.org/officeDocument/2006/relationships/printerSettings" Target="../printerSettings/printerSettings403.bin"/><Relationship Id="rId6" Type="http://schemas.openxmlformats.org/officeDocument/2006/relationships/printerSettings" Target="../printerSettings/printerSettings408.bin"/><Relationship Id="rId11" Type="http://schemas.openxmlformats.org/officeDocument/2006/relationships/printerSettings" Target="../printerSettings/printerSettings413.bin"/><Relationship Id="rId24" Type="http://schemas.openxmlformats.org/officeDocument/2006/relationships/printerSettings" Target="../printerSettings/printerSettings426.bin"/><Relationship Id="rId32" Type="http://schemas.openxmlformats.org/officeDocument/2006/relationships/printerSettings" Target="../printerSettings/printerSettings434.bin"/><Relationship Id="rId5" Type="http://schemas.openxmlformats.org/officeDocument/2006/relationships/printerSettings" Target="../printerSettings/printerSettings407.bin"/><Relationship Id="rId15" Type="http://schemas.openxmlformats.org/officeDocument/2006/relationships/printerSettings" Target="../printerSettings/printerSettings417.bin"/><Relationship Id="rId23" Type="http://schemas.openxmlformats.org/officeDocument/2006/relationships/printerSettings" Target="../printerSettings/printerSettings425.bin"/><Relationship Id="rId28" Type="http://schemas.openxmlformats.org/officeDocument/2006/relationships/printerSettings" Target="../printerSettings/printerSettings430.bin"/><Relationship Id="rId10" Type="http://schemas.openxmlformats.org/officeDocument/2006/relationships/printerSettings" Target="../printerSettings/printerSettings412.bin"/><Relationship Id="rId19" Type="http://schemas.openxmlformats.org/officeDocument/2006/relationships/printerSettings" Target="../printerSettings/printerSettings421.bin"/><Relationship Id="rId31" Type="http://schemas.openxmlformats.org/officeDocument/2006/relationships/printerSettings" Target="../printerSettings/printerSettings433.bin"/><Relationship Id="rId4" Type="http://schemas.openxmlformats.org/officeDocument/2006/relationships/printerSettings" Target="../printerSettings/printerSettings406.bin"/><Relationship Id="rId9" Type="http://schemas.openxmlformats.org/officeDocument/2006/relationships/printerSettings" Target="../printerSettings/printerSettings411.bin"/><Relationship Id="rId14" Type="http://schemas.openxmlformats.org/officeDocument/2006/relationships/printerSettings" Target="../printerSettings/printerSettings416.bin"/><Relationship Id="rId22" Type="http://schemas.openxmlformats.org/officeDocument/2006/relationships/printerSettings" Target="../printerSettings/printerSettings424.bin"/><Relationship Id="rId27" Type="http://schemas.openxmlformats.org/officeDocument/2006/relationships/printerSettings" Target="../printerSettings/printerSettings429.bin"/><Relationship Id="rId30" Type="http://schemas.openxmlformats.org/officeDocument/2006/relationships/printerSettings" Target="../printerSettings/printerSettings432.bin"/><Relationship Id="rId35" Type="http://schemas.openxmlformats.org/officeDocument/2006/relationships/drawing" Target="../drawings/drawing10.xml"/><Relationship Id="rId8" Type="http://schemas.openxmlformats.org/officeDocument/2006/relationships/printerSettings" Target="../printerSettings/printerSettings41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49.bin"/><Relationship Id="rId18" Type="http://schemas.openxmlformats.org/officeDocument/2006/relationships/printerSettings" Target="../printerSettings/printerSettings454.bin"/><Relationship Id="rId26" Type="http://schemas.openxmlformats.org/officeDocument/2006/relationships/printerSettings" Target="../printerSettings/printerSettings462.bin"/><Relationship Id="rId3" Type="http://schemas.openxmlformats.org/officeDocument/2006/relationships/printerSettings" Target="../printerSettings/printerSettings439.bin"/><Relationship Id="rId21" Type="http://schemas.openxmlformats.org/officeDocument/2006/relationships/printerSettings" Target="../printerSettings/printerSettings457.bin"/><Relationship Id="rId34" Type="http://schemas.openxmlformats.org/officeDocument/2006/relationships/drawing" Target="../drawings/drawing11.xml"/><Relationship Id="rId7" Type="http://schemas.openxmlformats.org/officeDocument/2006/relationships/printerSettings" Target="../printerSettings/printerSettings443.bin"/><Relationship Id="rId12" Type="http://schemas.openxmlformats.org/officeDocument/2006/relationships/printerSettings" Target="../printerSettings/printerSettings448.bin"/><Relationship Id="rId17" Type="http://schemas.openxmlformats.org/officeDocument/2006/relationships/printerSettings" Target="../printerSettings/printerSettings453.bin"/><Relationship Id="rId25" Type="http://schemas.openxmlformats.org/officeDocument/2006/relationships/printerSettings" Target="../printerSettings/printerSettings461.bin"/><Relationship Id="rId33" Type="http://schemas.openxmlformats.org/officeDocument/2006/relationships/printerSettings" Target="../printerSettings/printerSettings469.bin"/><Relationship Id="rId2" Type="http://schemas.openxmlformats.org/officeDocument/2006/relationships/printerSettings" Target="../printerSettings/printerSettings438.bin"/><Relationship Id="rId16" Type="http://schemas.openxmlformats.org/officeDocument/2006/relationships/printerSettings" Target="../printerSettings/printerSettings452.bin"/><Relationship Id="rId20" Type="http://schemas.openxmlformats.org/officeDocument/2006/relationships/printerSettings" Target="../printerSettings/printerSettings456.bin"/><Relationship Id="rId29" Type="http://schemas.openxmlformats.org/officeDocument/2006/relationships/printerSettings" Target="../printerSettings/printerSettings465.bin"/><Relationship Id="rId1" Type="http://schemas.openxmlformats.org/officeDocument/2006/relationships/printerSettings" Target="../printerSettings/printerSettings437.bin"/><Relationship Id="rId6" Type="http://schemas.openxmlformats.org/officeDocument/2006/relationships/printerSettings" Target="../printerSettings/printerSettings442.bin"/><Relationship Id="rId11" Type="http://schemas.openxmlformats.org/officeDocument/2006/relationships/printerSettings" Target="../printerSettings/printerSettings447.bin"/><Relationship Id="rId24" Type="http://schemas.openxmlformats.org/officeDocument/2006/relationships/printerSettings" Target="../printerSettings/printerSettings460.bin"/><Relationship Id="rId32" Type="http://schemas.openxmlformats.org/officeDocument/2006/relationships/printerSettings" Target="../printerSettings/printerSettings468.bin"/><Relationship Id="rId5" Type="http://schemas.openxmlformats.org/officeDocument/2006/relationships/printerSettings" Target="../printerSettings/printerSettings441.bin"/><Relationship Id="rId15" Type="http://schemas.openxmlformats.org/officeDocument/2006/relationships/printerSettings" Target="../printerSettings/printerSettings451.bin"/><Relationship Id="rId23" Type="http://schemas.openxmlformats.org/officeDocument/2006/relationships/printerSettings" Target="../printerSettings/printerSettings459.bin"/><Relationship Id="rId28" Type="http://schemas.openxmlformats.org/officeDocument/2006/relationships/printerSettings" Target="../printerSettings/printerSettings464.bin"/><Relationship Id="rId10" Type="http://schemas.openxmlformats.org/officeDocument/2006/relationships/printerSettings" Target="../printerSettings/printerSettings446.bin"/><Relationship Id="rId19" Type="http://schemas.openxmlformats.org/officeDocument/2006/relationships/printerSettings" Target="../printerSettings/printerSettings455.bin"/><Relationship Id="rId31" Type="http://schemas.openxmlformats.org/officeDocument/2006/relationships/printerSettings" Target="../printerSettings/printerSettings467.bin"/><Relationship Id="rId4" Type="http://schemas.openxmlformats.org/officeDocument/2006/relationships/printerSettings" Target="../printerSettings/printerSettings440.bin"/><Relationship Id="rId9" Type="http://schemas.openxmlformats.org/officeDocument/2006/relationships/printerSettings" Target="../printerSettings/printerSettings445.bin"/><Relationship Id="rId14" Type="http://schemas.openxmlformats.org/officeDocument/2006/relationships/printerSettings" Target="../printerSettings/printerSettings450.bin"/><Relationship Id="rId22" Type="http://schemas.openxmlformats.org/officeDocument/2006/relationships/printerSettings" Target="../printerSettings/printerSettings458.bin"/><Relationship Id="rId27" Type="http://schemas.openxmlformats.org/officeDocument/2006/relationships/printerSettings" Target="../printerSettings/printerSettings463.bin"/><Relationship Id="rId30" Type="http://schemas.openxmlformats.org/officeDocument/2006/relationships/printerSettings" Target="../printerSettings/printerSettings466.bin"/><Relationship Id="rId8" Type="http://schemas.openxmlformats.org/officeDocument/2006/relationships/printerSettings" Target="../printerSettings/printerSettings444.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82.bin"/><Relationship Id="rId18" Type="http://schemas.openxmlformats.org/officeDocument/2006/relationships/printerSettings" Target="../printerSettings/printerSettings487.bin"/><Relationship Id="rId26" Type="http://schemas.openxmlformats.org/officeDocument/2006/relationships/printerSettings" Target="../printerSettings/printerSettings495.bin"/><Relationship Id="rId3" Type="http://schemas.openxmlformats.org/officeDocument/2006/relationships/printerSettings" Target="../printerSettings/printerSettings472.bin"/><Relationship Id="rId21" Type="http://schemas.openxmlformats.org/officeDocument/2006/relationships/printerSettings" Target="../printerSettings/printerSettings490.bin"/><Relationship Id="rId34" Type="http://schemas.openxmlformats.org/officeDocument/2006/relationships/drawing" Target="../drawings/drawing12.xml"/><Relationship Id="rId7" Type="http://schemas.openxmlformats.org/officeDocument/2006/relationships/printerSettings" Target="../printerSettings/printerSettings476.bin"/><Relationship Id="rId12" Type="http://schemas.openxmlformats.org/officeDocument/2006/relationships/printerSettings" Target="../printerSettings/printerSettings481.bin"/><Relationship Id="rId17" Type="http://schemas.openxmlformats.org/officeDocument/2006/relationships/printerSettings" Target="../printerSettings/printerSettings486.bin"/><Relationship Id="rId25" Type="http://schemas.openxmlformats.org/officeDocument/2006/relationships/printerSettings" Target="../printerSettings/printerSettings494.bin"/><Relationship Id="rId33" Type="http://schemas.openxmlformats.org/officeDocument/2006/relationships/printerSettings" Target="../printerSettings/printerSettings502.bin"/><Relationship Id="rId2" Type="http://schemas.openxmlformats.org/officeDocument/2006/relationships/printerSettings" Target="../printerSettings/printerSettings471.bin"/><Relationship Id="rId16" Type="http://schemas.openxmlformats.org/officeDocument/2006/relationships/printerSettings" Target="../printerSettings/printerSettings485.bin"/><Relationship Id="rId20" Type="http://schemas.openxmlformats.org/officeDocument/2006/relationships/printerSettings" Target="../printerSettings/printerSettings489.bin"/><Relationship Id="rId29" Type="http://schemas.openxmlformats.org/officeDocument/2006/relationships/printerSettings" Target="../printerSettings/printerSettings498.bin"/><Relationship Id="rId1" Type="http://schemas.openxmlformats.org/officeDocument/2006/relationships/printerSettings" Target="../printerSettings/printerSettings470.bin"/><Relationship Id="rId6" Type="http://schemas.openxmlformats.org/officeDocument/2006/relationships/printerSettings" Target="../printerSettings/printerSettings475.bin"/><Relationship Id="rId11" Type="http://schemas.openxmlformats.org/officeDocument/2006/relationships/printerSettings" Target="../printerSettings/printerSettings480.bin"/><Relationship Id="rId24" Type="http://schemas.openxmlformats.org/officeDocument/2006/relationships/printerSettings" Target="../printerSettings/printerSettings493.bin"/><Relationship Id="rId32" Type="http://schemas.openxmlformats.org/officeDocument/2006/relationships/printerSettings" Target="../printerSettings/printerSettings501.bin"/><Relationship Id="rId5" Type="http://schemas.openxmlformats.org/officeDocument/2006/relationships/printerSettings" Target="../printerSettings/printerSettings474.bin"/><Relationship Id="rId15" Type="http://schemas.openxmlformats.org/officeDocument/2006/relationships/printerSettings" Target="../printerSettings/printerSettings484.bin"/><Relationship Id="rId23" Type="http://schemas.openxmlformats.org/officeDocument/2006/relationships/printerSettings" Target="../printerSettings/printerSettings492.bin"/><Relationship Id="rId28" Type="http://schemas.openxmlformats.org/officeDocument/2006/relationships/printerSettings" Target="../printerSettings/printerSettings497.bin"/><Relationship Id="rId10" Type="http://schemas.openxmlformats.org/officeDocument/2006/relationships/printerSettings" Target="../printerSettings/printerSettings479.bin"/><Relationship Id="rId19" Type="http://schemas.openxmlformats.org/officeDocument/2006/relationships/printerSettings" Target="../printerSettings/printerSettings488.bin"/><Relationship Id="rId31" Type="http://schemas.openxmlformats.org/officeDocument/2006/relationships/printerSettings" Target="../printerSettings/printerSettings500.bin"/><Relationship Id="rId4" Type="http://schemas.openxmlformats.org/officeDocument/2006/relationships/printerSettings" Target="../printerSettings/printerSettings473.bin"/><Relationship Id="rId9" Type="http://schemas.openxmlformats.org/officeDocument/2006/relationships/printerSettings" Target="../printerSettings/printerSettings478.bin"/><Relationship Id="rId14" Type="http://schemas.openxmlformats.org/officeDocument/2006/relationships/printerSettings" Target="../printerSettings/printerSettings483.bin"/><Relationship Id="rId22" Type="http://schemas.openxmlformats.org/officeDocument/2006/relationships/printerSettings" Target="../printerSettings/printerSettings491.bin"/><Relationship Id="rId27" Type="http://schemas.openxmlformats.org/officeDocument/2006/relationships/printerSettings" Target="../printerSettings/printerSettings496.bin"/><Relationship Id="rId30" Type="http://schemas.openxmlformats.org/officeDocument/2006/relationships/printerSettings" Target="../printerSettings/printerSettings499.bin"/><Relationship Id="rId8" Type="http://schemas.openxmlformats.org/officeDocument/2006/relationships/printerSettings" Target="../printerSettings/printerSettings477.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3" Type="http://schemas.openxmlformats.org/officeDocument/2006/relationships/printerSettings" Target="../printerSettings/printerSettings505.bin"/><Relationship Id="rId21" Type="http://schemas.openxmlformats.org/officeDocument/2006/relationships/printerSettings" Target="../printerSettings/printerSettings523.bin"/><Relationship Id="rId34" Type="http://schemas.openxmlformats.org/officeDocument/2006/relationships/drawing" Target="../drawings/drawing13.xml"/><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33" Type="http://schemas.openxmlformats.org/officeDocument/2006/relationships/printerSettings" Target="../printerSettings/printerSettings535.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29" Type="http://schemas.openxmlformats.org/officeDocument/2006/relationships/printerSettings" Target="../printerSettings/printerSettings531.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32" Type="http://schemas.openxmlformats.org/officeDocument/2006/relationships/printerSettings" Target="../printerSettings/printerSettings534.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printerSettings" Target="../printerSettings/printerSettings530.bin"/><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31" Type="http://schemas.openxmlformats.org/officeDocument/2006/relationships/printerSettings" Target="../printerSettings/printerSettings533.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 Id="rId30" Type="http://schemas.openxmlformats.org/officeDocument/2006/relationships/printerSettings" Target="../printerSettings/printerSettings532.bin"/><Relationship Id="rId8" Type="http://schemas.openxmlformats.org/officeDocument/2006/relationships/printerSettings" Target="../printerSettings/printerSettings51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48.bin"/><Relationship Id="rId18" Type="http://schemas.openxmlformats.org/officeDocument/2006/relationships/printerSettings" Target="../printerSettings/printerSettings553.bin"/><Relationship Id="rId26" Type="http://schemas.openxmlformats.org/officeDocument/2006/relationships/printerSettings" Target="../printerSettings/printerSettings561.bin"/><Relationship Id="rId3" Type="http://schemas.openxmlformats.org/officeDocument/2006/relationships/printerSettings" Target="../printerSettings/printerSettings538.bin"/><Relationship Id="rId21" Type="http://schemas.openxmlformats.org/officeDocument/2006/relationships/printerSettings" Target="../printerSettings/printerSettings556.bin"/><Relationship Id="rId34" Type="http://schemas.openxmlformats.org/officeDocument/2006/relationships/drawing" Target="../drawings/drawing14.xml"/><Relationship Id="rId7" Type="http://schemas.openxmlformats.org/officeDocument/2006/relationships/printerSettings" Target="../printerSettings/printerSettings542.bin"/><Relationship Id="rId12" Type="http://schemas.openxmlformats.org/officeDocument/2006/relationships/printerSettings" Target="../printerSettings/printerSettings547.bin"/><Relationship Id="rId17" Type="http://schemas.openxmlformats.org/officeDocument/2006/relationships/printerSettings" Target="../printerSettings/printerSettings552.bin"/><Relationship Id="rId25" Type="http://schemas.openxmlformats.org/officeDocument/2006/relationships/printerSettings" Target="../printerSettings/printerSettings560.bin"/><Relationship Id="rId33" Type="http://schemas.openxmlformats.org/officeDocument/2006/relationships/printerSettings" Target="../printerSettings/printerSettings568.bin"/><Relationship Id="rId2" Type="http://schemas.openxmlformats.org/officeDocument/2006/relationships/printerSettings" Target="../printerSettings/printerSettings537.bin"/><Relationship Id="rId16" Type="http://schemas.openxmlformats.org/officeDocument/2006/relationships/printerSettings" Target="../printerSettings/printerSettings551.bin"/><Relationship Id="rId20" Type="http://schemas.openxmlformats.org/officeDocument/2006/relationships/printerSettings" Target="../printerSettings/printerSettings555.bin"/><Relationship Id="rId29" Type="http://schemas.openxmlformats.org/officeDocument/2006/relationships/printerSettings" Target="../printerSettings/printerSettings564.bin"/><Relationship Id="rId1" Type="http://schemas.openxmlformats.org/officeDocument/2006/relationships/printerSettings" Target="../printerSettings/printerSettings536.bin"/><Relationship Id="rId6" Type="http://schemas.openxmlformats.org/officeDocument/2006/relationships/printerSettings" Target="../printerSettings/printerSettings541.bin"/><Relationship Id="rId11" Type="http://schemas.openxmlformats.org/officeDocument/2006/relationships/printerSettings" Target="../printerSettings/printerSettings546.bin"/><Relationship Id="rId24" Type="http://schemas.openxmlformats.org/officeDocument/2006/relationships/printerSettings" Target="../printerSettings/printerSettings559.bin"/><Relationship Id="rId32" Type="http://schemas.openxmlformats.org/officeDocument/2006/relationships/printerSettings" Target="../printerSettings/printerSettings567.bin"/><Relationship Id="rId5" Type="http://schemas.openxmlformats.org/officeDocument/2006/relationships/printerSettings" Target="../printerSettings/printerSettings540.bin"/><Relationship Id="rId15" Type="http://schemas.openxmlformats.org/officeDocument/2006/relationships/printerSettings" Target="../printerSettings/printerSettings550.bin"/><Relationship Id="rId23" Type="http://schemas.openxmlformats.org/officeDocument/2006/relationships/printerSettings" Target="../printerSettings/printerSettings558.bin"/><Relationship Id="rId28" Type="http://schemas.openxmlformats.org/officeDocument/2006/relationships/printerSettings" Target="../printerSettings/printerSettings563.bin"/><Relationship Id="rId10" Type="http://schemas.openxmlformats.org/officeDocument/2006/relationships/printerSettings" Target="../printerSettings/printerSettings545.bin"/><Relationship Id="rId19" Type="http://schemas.openxmlformats.org/officeDocument/2006/relationships/printerSettings" Target="../printerSettings/printerSettings554.bin"/><Relationship Id="rId31" Type="http://schemas.openxmlformats.org/officeDocument/2006/relationships/printerSettings" Target="../printerSettings/printerSettings566.bin"/><Relationship Id="rId4" Type="http://schemas.openxmlformats.org/officeDocument/2006/relationships/printerSettings" Target="../printerSettings/printerSettings539.bin"/><Relationship Id="rId9" Type="http://schemas.openxmlformats.org/officeDocument/2006/relationships/printerSettings" Target="../printerSettings/printerSettings544.bin"/><Relationship Id="rId14" Type="http://schemas.openxmlformats.org/officeDocument/2006/relationships/printerSettings" Target="../printerSettings/printerSettings549.bin"/><Relationship Id="rId22" Type="http://schemas.openxmlformats.org/officeDocument/2006/relationships/printerSettings" Target="../printerSettings/printerSettings557.bin"/><Relationship Id="rId27" Type="http://schemas.openxmlformats.org/officeDocument/2006/relationships/printerSettings" Target="../printerSettings/printerSettings562.bin"/><Relationship Id="rId30" Type="http://schemas.openxmlformats.org/officeDocument/2006/relationships/printerSettings" Target="../printerSettings/printerSettings565.bin"/><Relationship Id="rId8" Type="http://schemas.openxmlformats.org/officeDocument/2006/relationships/printerSettings" Target="../printerSettings/printerSettings543.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81.bin"/><Relationship Id="rId18" Type="http://schemas.openxmlformats.org/officeDocument/2006/relationships/printerSettings" Target="../printerSettings/printerSettings586.bin"/><Relationship Id="rId26" Type="http://schemas.openxmlformats.org/officeDocument/2006/relationships/printerSettings" Target="../printerSettings/printerSettings594.bin"/><Relationship Id="rId3" Type="http://schemas.openxmlformats.org/officeDocument/2006/relationships/printerSettings" Target="../printerSettings/printerSettings571.bin"/><Relationship Id="rId21" Type="http://schemas.openxmlformats.org/officeDocument/2006/relationships/printerSettings" Target="../printerSettings/printerSettings589.bin"/><Relationship Id="rId34" Type="http://schemas.openxmlformats.org/officeDocument/2006/relationships/drawing" Target="../drawings/drawing15.xml"/><Relationship Id="rId7" Type="http://schemas.openxmlformats.org/officeDocument/2006/relationships/printerSettings" Target="../printerSettings/printerSettings575.bin"/><Relationship Id="rId12" Type="http://schemas.openxmlformats.org/officeDocument/2006/relationships/printerSettings" Target="../printerSettings/printerSettings580.bin"/><Relationship Id="rId17" Type="http://schemas.openxmlformats.org/officeDocument/2006/relationships/printerSettings" Target="../printerSettings/printerSettings585.bin"/><Relationship Id="rId25" Type="http://schemas.openxmlformats.org/officeDocument/2006/relationships/printerSettings" Target="../printerSettings/printerSettings593.bin"/><Relationship Id="rId33" Type="http://schemas.openxmlformats.org/officeDocument/2006/relationships/printerSettings" Target="../printerSettings/printerSettings601.bin"/><Relationship Id="rId2" Type="http://schemas.openxmlformats.org/officeDocument/2006/relationships/printerSettings" Target="../printerSettings/printerSettings570.bin"/><Relationship Id="rId16" Type="http://schemas.openxmlformats.org/officeDocument/2006/relationships/printerSettings" Target="../printerSettings/printerSettings584.bin"/><Relationship Id="rId20" Type="http://schemas.openxmlformats.org/officeDocument/2006/relationships/printerSettings" Target="../printerSettings/printerSettings588.bin"/><Relationship Id="rId29" Type="http://schemas.openxmlformats.org/officeDocument/2006/relationships/printerSettings" Target="../printerSettings/printerSettings597.bin"/><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24" Type="http://schemas.openxmlformats.org/officeDocument/2006/relationships/printerSettings" Target="../printerSettings/printerSettings592.bin"/><Relationship Id="rId32" Type="http://schemas.openxmlformats.org/officeDocument/2006/relationships/printerSettings" Target="../printerSettings/printerSettings600.bin"/><Relationship Id="rId5" Type="http://schemas.openxmlformats.org/officeDocument/2006/relationships/printerSettings" Target="../printerSettings/printerSettings573.bin"/><Relationship Id="rId15" Type="http://schemas.openxmlformats.org/officeDocument/2006/relationships/printerSettings" Target="../printerSettings/printerSettings583.bin"/><Relationship Id="rId23" Type="http://schemas.openxmlformats.org/officeDocument/2006/relationships/printerSettings" Target="../printerSettings/printerSettings591.bin"/><Relationship Id="rId28" Type="http://schemas.openxmlformats.org/officeDocument/2006/relationships/printerSettings" Target="../printerSettings/printerSettings596.bin"/><Relationship Id="rId10" Type="http://schemas.openxmlformats.org/officeDocument/2006/relationships/printerSettings" Target="../printerSettings/printerSettings578.bin"/><Relationship Id="rId19" Type="http://schemas.openxmlformats.org/officeDocument/2006/relationships/printerSettings" Target="../printerSettings/printerSettings587.bin"/><Relationship Id="rId31" Type="http://schemas.openxmlformats.org/officeDocument/2006/relationships/printerSettings" Target="../printerSettings/printerSettings599.bin"/><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 Id="rId14" Type="http://schemas.openxmlformats.org/officeDocument/2006/relationships/printerSettings" Target="../printerSettings/printerSettings582.bin"/><Relationship Id="rId22" Type="http://schemas.openxmlformats.org/officeDocument/2006/relationships/printerSettings" Target="../printerSettings/printerSettings590.bin"/><Relationship Id="rId27" Type="http://schemas.openxmlformats.org/officeDocument/2006/relationships/printerSettings" Target="../printerSettings/printerSettings595.bin"/><Relationship Id="rId30" Type="http://schemas.openxmlformats.org/officeDocument/2006/relationships/printerSettings" Target="../printerSettings/printerSettings598.bin"/><Relationship Id="rId8" Type="http://schemas.openxmlformats.org/officeDocument/2006/relationships/printerSettings" Target="../printerSettings/printerSettings576.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14.bin"/><Relationship Id="rId18" Type="http://schemas.openxmlformats.org/officeDocument/2006/relationships/printerSettings" Target="../printerSettings/printerSettings619.bin"/><Relationship Id="rId26" Type="http://schemas.openxmlformats.org/officeDocument/2006/relationships/printerSettings" Target="../printerSettings/printerSettings627.bin"/><Relationship Id="rId3" Type="http://schemas.openxmlformats.org/officeDocument/2006/relationships/printerSettings" Target="../printerSettings/printerSettings604.bin"/><Relationship Id="rId21" Type="http://schemas.openxmlformats.org/officeDocument/2006/relationships/printerSettings" Target="../printerSettings/printerSettings622.bin"/><Relationship Id="rId34" Type="http://schemas.openxmlformats.org/officeDocument/2006/relationships/drawing" Target="../drawings/drawing16.xml"/><Relationship Id="rId7" Type="http://schemas.openxmlformats.org/officeDocument/2006/relationships/printerSettings" Target="../printerSettings/printerSettings608.bin"/><Relationship Id="rId12" Type="http://schemas.openxmlformats.org/officeDocument/2006/relationships/printerSettings" Target="../printerSettings/printerSettings613.bin"/><Relationship Id="rId17" Type="http://schemas.openxmlformats.org/officeDocument/2006/relationships/printerSettings" Target="../printerSettings/printerSettings618.bin"/><Relationship Id="rId25" Type="http://schemas.openxmlformats.org/officeDocument/2006/relationships/printerSettings" Target="../printerSettings/printerSettings626.bin"/><Relationship Id="rId33" Type="http://schemas.openxmlformats.org/officeDocument/2006/relationships/printerSettings" Target="../printerSettings/printerSettings634.bin"/><Relationship Id="rId2" Type="http://schemas.openxmlformats.org/officeDocument/2006/relationships/printerSettings" Target="../printerSettings/printerSettings603.bin"/><Relationship Id="rId16" Type="http://schemas.openxmlformats.org/officeDocument/2006/relationships/printerSettings" Target="../printerSettings/printerSettings617.bin"/><Relationship Id="rId20" Type="http://schemas.openxmlformats.org/officeDocument/2006/relationships/printerSettings" Target="../printerSettings/printerSettings621.bin"/><Relationship Id="rId29" Type="http://schemas.openxmlformats.org/officeDocument/2006/relationships/printerSettings" Target="../printerSettings/printerSettings630.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24" Type="http://schemas.openxmlformats.org/officeDocument/2006/relationships/printerSettings" Target="../printerSettings/printerSettings625.bin"/><Relationship Id="rId32" Type="http://schemas.openxmlformats.org/officeDocument/2006/relationships/printerSettings" Target="../printerSettings/printerSettings633.bin"/><Relationship Id="rId5" Type="http://schemas.openxmlformats.org/officeDocument/2006/relationships/printerSettings" Target="../printerSettings/printerSettings606.bin"/><Relationship Id="rId15" Type="http://schemas.openxmlformats.org/officeDocument/2006/relationships/printerSettings" Target="../printerSettings/printerSettings616.bin"/><Relationship Id="rId23" Type="http://schemas.openxmlformats.org/officeDocument/2006/relationships/printerSettings" Target="../printerSettings/printerSettings624.bin"/><Relationship Id="rId28" Type="http://schemas.openxmlformats.org/officeDocument/2006/relationships/printerSettings" Target="../printerSettings/printerSettings629.bin"/><Relationship Id="rId10" Type="http://schemas.openxmlformats.org/officeDocument/2006/relationships/printerSettings" Target="../printerSettings/printerSettings611.bin"/><Relationship Id="rId19" Type="http://schemas.openxmlformats.org/officeDocument/2006/relationships/printerSettings" Target="../printerSettings/printerSettings620.bin"/><Relationship Id="rId31" Type="http://schemas.openxmlformats.org/officeDocument/2006/relationships/printerSettings" Target="../printerSettings/printerSettings632.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printerSettings" Target="../printerSettings/printerSettings615.bin"/><Relationship Id="rId22" Type="http://schemas.openxmlformats.org/officeDocument/2006/relationships/printerSettings" Target="../printerSettings/printerSettings623.bin"/><Relationship Id="rId27" Type="http://schemas.openxmlformats.org/officeDocument/2006/relationships/printerSettings" Target="../printerSettings/printerSettings628.bin"/><Relationship Id="rId30" Type="http://schemas.openxmlformats.org/officeDocument/2006/relationships/printerSettings" Target="../printerSettings/printerSettings631.bin"/><Relationship Id="rId8" Type="http://schemas.openxmlformats.org/officeDocument/2006/relationships/printerSettings" Target="../printerSettings/printerSettings60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42.bin"/><Relationship Id="rId13" Type="http://schemas.openxmlformats.org/officeDocument/2006/relationships/printerSettings" Target="../printerSettings/printerSettings647.bin"/><Relationship Id="rId18" Type="http://schemas.openxmlformats.org/officeDocument/2006/relationships/printerSettings" Target="../printerSettings/printerSettings652.bin"/><Relationship Id="rId26" Type="http://schemas.openxmlformats.org/officeDocument/2006/relationships/printerSettings" Target="../printerSettings/printerSettings660.bin"/><Relationship Id="rId3" Type="http://schemas.openxmlformats.org/officeDocument/2006/relationships/printerSettings" Target="../printerSettings/printerSettings637.bin"/><Relationship Id="rId21" Type="http://schemas.openxmlformats.org/officeDocument/2006/relationships/printerSettings" Target="../printerSettings/printerSettings655.bin"/><Relationship Id="rId7" Type="http://schemas.openxmlformats.org/officeDocument/2006/relationships/printerSettings" Target="../printerSettings/printerSettings641.bin"/><Relationship Id="rId12" Type="http://schemas.openxmlformats.org/officeDocument/2006/relationships/printerSettings" Target="../printerSettings/printerSettings646.bin"/><Relationship Id="rId17" Type="http://schemas.openxmlformats.org/officeDocument/2006/relationships/printerSettings" Target="../printerSettings/printerSettings651.bin"/><Relationship Id="rId25" Type="http://schemas.openxmlformats.org/officeDocument/2006/relationships/printerSettings" Target="../printerSettings/printerSettings659.bin"/><Relationship Id="rId2" Type="http://schemas.openxmlformats.org/officeDocument/2006/relationships/printerSettings" Target="../printerSettings/printerSettings636.bin"/><Relationship Id="rId16" Type="http://schemas.openxmlformats.org/officeDocument/2006/relationships/printerSettings" Target="../printerSettings/printerSettings650.bin"/><Relationship Id="rId20" Type="http://schemas.openxmlformats.org/officeDocument/2006/relationships/printerSettings" Target="../printerSettings/printerSettings654.bin"/><Relationship Id="rId29" Type="http://schemas.openxmlformats.org/officeDocument/2006/relationships/printerSettings" Target="../printerSettings/printerSettings663.bin"/><Relationship Id="rId1" Type="http://schemas.openxmlformats.org/officeDocument/2006/relationships/printerSettings" Target="../printerSettings/printerSettings635.bin"/><Relationship Id="rId6" Type="http://schemas.openxmlformats.org/officeDocument/2006/relationships/printerSettings" Target="../printerSettings/printerSettings640.bin"/><Relationship Id="rId11" Type="http://schemas.openxmlformats.org/officeDocument/2006/relationships/printerSettings" Target="../printerSettings/printerSettings645.bin"/><Relationship Id="rId24" Type="http://schemas.openxmlformats.org/officeDocument/2006/relationships/printerSettings" Target="../printerSettings/printerSettings658.bin"/><Relationship Id="rId5" Type="http://schemas.openxmlformats.org/officeDocument/2006/relationships/printerSettings" Target="../printerSettings/printerSettings639.bin"/><Relationship Id="rId15" Type="http://schemas.openxmlformats.org/officeDocument/2006/relationships/printerSettings" Target="../printerSettings/printerSettings649.bin"/><Relationship Id="rId23" Type="http://schemas.openxmlformats.org/officeDocument/2006/relationships/printerSettings" Target="../printerSettings/printerSettings657.bin"/><Relationship Id="rId28" Type="http://schemas.openxmlformats.org/officeDocument/2006/relationships/printerSettings" Target="../printerSettings/printerSettings662.bin"/><Relationship Id="rId10" Type="http://schemas.openxmlformats.org/officeDocument/2006/relationships/printerSettings" Target="../printerSettings/printerSettings644.bin"/><Relationship Id="rId19" Type="http://schemas.openxmlformats.org/officeDocument/2006/relationships/printerSettings" Target="../printerSettings/printerSettings653.bin"/><Relationship Id="rId4" Type="http://schemas.openxmlformats.org/officeDocument/2006/relationships/printerSettings" Target="../printerSettings/printerSettings638.bin"/><Relationship Id="rId9" Type="http://schemas.openxmlformats.org/officeDocument/2006/relationships/printerSettings" Target="../printerSettings/printerSettings643.bin"/><Relationship Id="rId14" Type="http://schemas.openxmlformats.org/officeDocument/2006/relationships/printerSettings" Target="../printerSettings/printerSettings648.bin"/><Relationship Id="rId22" Type="http://schemas.openxmlformats.org/officeDocument/2006/relationships/printerSettings" Target="../printerSettings/printerSettings656.bin"/><Relationship Id="rId27" Type="http://schemas.openxmlformats.org/officeDocument/2006/relationships/printerSettings" Target="../printerSettings/printerSettings661.bin"/><Relationship Id="rId30" Type="http://schemas.openxmlformats.org/officeDocument/2006/relationships/printerSettings" Target="../printerSettings/printerSettings66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72.bin"/><Relationship Id="rId13" Type="http://schemas.openxmlformats.org/officeDocument/2006/relationships/printerSettings" Target="../printerSettings/printerSettings677.bin"/><Relationship Id="rId18" Type="http://schemas.openxmlformats.org/officeDocument/2006/relationships/printerSettings" Target="../printerSettings/printerSettings682.bin"/><Relationship Id="rId26" Type="http://schemas.openxmlformats.org/officeDocument/2006/relationships/printerSettings" Target="../printerSettings/printerSettings690.bin"/><Relationship Id="rId3" Type="http://schemas.openxmlformats.org/officeDocument/2006/relationships/printerSettings" Target="../printerSettings/printerSettings667.bin"/><Relationship Id="rId21" Type="http://schemas.openxmlformats.org/officeDocument/2006/relationships/printerSettings" Target="../printerSettings/printerSettings685.bin"/><Relationship Id="rId7" Type="http://schemas.openxmlformats.org/officeDocument/2006/relationships/printerSettings" Target="../printerSettings/printerSettings671.bin"/><Relationship Id="rId12" Type="http://schemas.openxmlformats.org/officeDocument/2006/relationships/printerSettings" Target="../printerSettings/printerSettings676.bin"/><Relationship Id="rId17" Type="http://schemas.openxmlformats.org/officeDocument/2006/relationships/printerSettings" Target="../printerSettings/printerSettings681.bin"/><Relationship Id="rId25" Type="http://schemas.openxmlformats.org/officeDocument/2006/relationships/printerSettings" Target="../printerSettings/printerSettings689.bin"/><Relationship Id="rId2" Type="http://schemas.openxmlformats.org/officeDocument/2006/relationships/printerSettings" Target="../printerSettings/printerSettings666.bin"/><Relationship Id="rId16" Type="http://schemas.openxmlformats.org/officeDocument/2006/relationships/printerSettings" Target="../printerSettings/printerSettings680.bin"/><Relationship Id="rId20" Type="http://schemas.openxmlformats.org/officeDocument/2006/relationships/printerSettings" Target="../printerSettings/printerSettings684.bin"/><Relationship Id="rId29" Type="http://schemas.openxmlformats.org/officeDocument/2006/relationships/printerSettings" Target="../printerSettings/printerSettings693.bin"/><Relationship Id="rId1" Type="http://schemas.openxmlformats.org/officeDocument/2006/relationships/printerSettings" Target="../printerSettings/printerSettings665.bin"/><Relationship Id="rId6" Type="http://schemas.openxmlformats.org/officeDocument/2006/relationships/printerSettings" Target="../printerSettings/printerSettings670.bin"/><Relationship Id="rId11" Type="http://schemas.openxmlformats.org/officeDocument/2006/relationships/printerSettings" Target="../printerSettings/printerSettings675.bin"/><Relationship Id="rId24" Type="http://schemas.openxmlformats.org/officeDocument/2006/relationships/printerSettings" Target="../printerSettings/printerSettings688.bin"/><Relationship Id="rId5" Type="http://schemas.openxmlformats.org/officeDocument/2006/relationships/printerSettings" Target="../printerSettings/printerSettings669.bin"/><Relationship Id="rId15" Type="http://schemas.openxmlformats.org/officeDocument/2006/relationships/printerSettings" Target="../printerSettings/printerSettings679.bin"/><Relationship Id="rId23" Type="http://schemas.openxmlformats.org/officeDocument/2006/relationships/printerSettings" Target="../printerSettings/printerSettings687.bin"/><Relationship Id="rId28" Type="http://schemas.openxmlformats.org/officeDocument/2006/relationships/printerSettings" Target="../printerSettings/printerSettings692.bin"/><Relationship Id="rId10" Type="http://schemas.openxmlformats.org/officeDocument/2006/relationships/printerSettings" Target="../printerSettings/printerSettings674.bin"/><Relationship Id="rId19" Type="http://schemas.openxmlformats.org/officeDocument/2006/relationships/printerSettings" Target="../printerSettings/printerSettings683.bin"/><Relationship Id="rId4" Type="http://schemas.openxmlformats.org/officeDocument/2006/relationships/printerSettings" Target="../printerSettings/printerSettings668.bin"/><Relationship Id="rId9" Type="http://schemas.openxmlformats.org/officeDocument/2006/relationships/printerSettings" Target="../printerSettings/printerSettings673.bin"/><Relationship Id="rId14" Type="http://schemas.openxmlformats.org/officeDocument/2006/relationships/printerSettings" Target="../printerSettings/printerSettings678.bin"/><Relationship Id="rId22" Type="http://schemas.openxmlformats.org/officeDocument/2006/relationships/printerSettings" Target="../printerSettings/printerSettings686.bin"/><Relationship Id="rId27" Type="http://schemas.openxmlformats.org/officeDocument/2006/relationships/printerSettings" Target="../printerSettings/printerSettings691.bin"/><Relationship Id="rId30" Type="http://schemas.openxmlformats.org/officeDocument/2006/relationships/printerSettings" Target="../printerSettings/printerSettings694.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07.bin"/><Relationship Id="rId18" Type="http://schemas.openxmlformats.org/officeDocument/2006/relationships/printerSettings" Target="../printerSettings/printerSettings712.bin"/><Relationship Id="rId26" Type="http://schemas.openxmlformats.org/officeDocument/2006/relationships/printerSettings" Target="../printerSettings/printerSettings720.bin"/><Relationship Id="rId3" Type="http://schemas.openxmlformats.org/officeDocument/2006/relationships/printerSettings" Target="../printerSettings/printerSettings697.bin"/><Relationship Id="rId21" Type="http://schemas.openxmlformats.org/officeDocument/2006/relationships/printerSettings" Target="../printerSettings/printerSettings715.bin"/><Relationship Id="rId7" Type="http://schemas.openxmlformats.org/officeDocument/2006/relationships/printerSettings" Target="../printerSettings/printerSettings701.bin"/><Relationship Id="rId12" Type="http://schemas.openxmlformats.org/officeDocument/2006/relationships/printerSettings" Target="../printerSettings/printerSettings706.bin"/><Relationship Id="rId17" Type="http://schemas.openxmlformats.org/officeDocument/2006/relationships/printerSettings" Target="../printerSettings/printerSettings711.bin"/><Relationship Id="rId25" Type="http://schemas.openxmlformats.org/officeDocument/2006/relationships/printerSettings" Target="../printerSettings/printerSettings719.bin"/><Relationship Id="rId33" Type="http://schemas.openxmlformats.org/officeDocument/2006/relationships/printerSettings" Target="../printerSettings/printerSettings727.bin"/><Relationship Id="rId2" Type="http://schemas.openxmlformats.org/officeDocument/2006/relationships/printerSettings" Target="../printerSettings/printerSettings696.bin"/><Relationship Id="rId16" Type="http://schemas.openxmlformats.org/officeDocument/2006/relationships/printerSettings" Target="../printerSettings/printerSettings710.bin"/><Relationship Id="rId20" Type="http://schemas.openxmlformats.org/officeDocument/2006/relationships/printerSettings" Target="../printerSettings/printerSettings714.bin"/><Relationship Id="rId29" Type="http://schemas.openxmlformats.org/officeDocument/2006/relationships/printerSettings" Target="../printerSettings/printerSettings723.bin"/><Relationship Id="rId1" Type="http://schemas.openxmlformats.org/officeDocument/2006/relationships/printerSettings" Target="../printerSettings/printerSettings695.bin"/><Relationship Id="rId6" Type="http://schemas.openxmlformats.org/officeDocument/2006/relationships/printerSettings" Target="../printerSettings/printerSettings700.bin"/><Relationship Id="rId11" Type="http://schemas.openxmlformats.org/officeDocument/2006/relationships/printerSettings" Target="../printerSettings/printerSettings705.bin"/><Relationship Id="rId24" Type="http://schemas.openxmlformats.org/officeDocument/2006/relationships/printerSettings" Target="../printerSettings/printerSettings718.bin"/><Relationship Id="rId32" Type="http://schemas.openxmlformats.org/officeDocument/2006/relationships/printerSettings" Target="../printerSettings/printerSettings726.bin"/><Relationship Id="rId5" Type="http://schemas.openxmlformats.org/officeDocument/2006/relationships/printerSettings" Target="../printerSettings/printerSettings699.bin"/><Relationship Id="rId15" Type="http://schemas.openxmlformats.org/officeDocument/2006/relationships/printerSettings" Target="../printerSettings/printerSettings709.bin"/><Relationship Id="rId23" Type="http://schemas.openxmlformats.org/officeDocument/2006/relationships/printerSettings" Target="../printerSettings/printerSettings717.bin"/><Relationship Id="rId28" Type="http://schemas.openxmlformats.org/officeDocument/2006/relationships/printerSettings" Target="../printerSettings/printerSettings722.bin"/><Relationship Id="rId10" Type="http://schemas.openxmlformats.org/officeDocument/2006/relationships/printerSettings" Target="../printerSettings/printerSettings704.bin"/><Relationship Id="rId19" Type="http://schemas.openxmlformats.org/officeDocument/2006/relationships/printerSettings" Target="../printerSettings/printerSettings713.bin"/><Relationship Id="rId31" Type="http://schemas.openxmlformats.org/officeDocument/2006/relationships/printerSettings" Target="../printerSettings/printerSettings725.bin"/><Relationship Id="rId4" Type="http://schemas.openxmlformats.org/officeDocument/2006/relationships/printerSettings" Target="../printerSettings/printerSettings698.bin"/><Relationship Id="rId9" Type="http://schemas.openxmlformats.org/officeDocument/2006/relationships/printerSettings" Target="../printerSettings/printerSettings703.bin"/><Relationship Id="rId14" Type="http://schemas.openxmlformats.org/officeDocument/2006/relationships/printerSettings" Target="../printerSettings/printerSettings708.bin"/><Relationship Id="rId22" Type="http://schemas.openxmlformats.org/officeDocument/2006/relationships/printerSettings" Target="../printerSettings/printerSettings716.bin"/><Relationship Id="rId27" Type="http://schemas.openxmlformats.org/officeDocument/2006/relationships/printerSettings" Target="../printerSettings/printerSettings721.bin"/><Relationship Id="rId30" Type="http://schemas.openxmlformats.org/officeDocument/2006/relationships/printerSettings" Target="../printerSettings/printerSettings724.bin"/><Relationship Id="rId8" Type="http://schemas.openxmlformats.org/officeDocument/2006/relationships/printerSettings" Target="../printerSettings/printerSettings7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D25" sqref="D25"/>
    </sheetView>
  </sheetViews>
  <sheetFormatPr defaultColWidth="9" defaultRowHeight="14.4"/>
  <cols>
    <col min="1" max="1" width="3.44140625" style="351" customWidth="1"/>
    <col min="2" max="2" width="18" style="359" customWidth="1"/>
    <col min="3" max="3" width="6.6640625" style="359" customWidth="1"/>
    <col min="4" max="4" width="43.77734375" style="359" customWidth="1"/>
    <col min="5" max="5" width="11" style="359" customWidth="1"/>
    <col min="6" max="6" width="9" style="359"/>
    <col min="7" max="16384" width="9" style="353"/>
  </cols>
  <sheetData>
    <row r="1" spans="1:6">
      <c r="B1" s="352"/>
      <c r="C1" s="352"/>
      <c r="D1" s="352"/>
      <c r="E1" s="352"/>
      <c r="F1" s="352"/>
    </row>
    <row r="2" spans="1:6" ht="18">
      <c r="A2" s="599" t="s">
        <v>150</v>
      </c>
      <c r="B2" s="599"/>
      <c r="C2" s="599"/>
      <c r="D2" s="599"/>
      <c r="E2" s="599"/>
      <c r="F2" s="599"/>
    </row>
    <row r="3" spans="1:6">
      <c r="A3" s="603" t="s">
        <v>160</v>
      </c>
      <c r="B3" s="603"/>
      <c r="C3" s="603"/>
      <c r="D3" s="603"/>
      <c r="E3" s="603"/>
      <c r="F3" s="603"/>
    </row>
    <row r="4" spans="1:6">
      <c r="B4" s="355"/>
      <c r="C4" s="355"/>
      <c r="D4" s="355"/>
      <c r="E4" s="355"/>
      <c r="F4" s="355"/>
    </row>
    <row r="5" spans="1:6" ht="90" customHeight="1">
      <c r="A5" s="356">
        <v>1</v>
      </c>
      <c r="B5" s="357" t="s">
        <v>149</v>
      </c>
      <c r="C5" s="600" t="s">
        <v>473</v>
      </c>
      <c r="D5" s="601"/>
      <c r="E5" s="601"/>
      <c r="F5" s="602"/>
    </row>
    <row r="6" spans="1:6">
      <c r="A6" s="354"/>
      <c r="B6" s="358"/>
    </row>
    <row r="7" spans="1:6" ht="24.9" customHeight="1">
      <c r="A7" s="354">
        <v>2</v>
      </c>
      <c r="B7" s="358" t="s">
        <v>152</v>
      </c>
      <c r="C7" s="606" t="s">
        <v>474</v>
      </c>
      <c r="D7" s="607"/>
      <c r="E7" s="607"/>
      <c r="F7" s="608"/>
    </row>
    <row r="8" spans="1:6">
      <c r="A8" s="354"/>
      <c r="B8" s="358"/>
    </row>
    <row r="9" spans="1:6" ht="24.9" customHeight="1">
      <c r="A9" s="354">
        <v>3</v>
      </c>
      <c r="B9" s="358" t="s">
        <v>151</v>
      </c>
      <c r="C9" s="606" t="s">
        <v>475</v>
      </c>
      <c r="D9" s="607"/>
      <c r="E9" s="607"/>
      <c r="F9" s="608"/>
    </row>
    <row r="10" spans="1:6">
      <c r="A10" s="354"/>
      <c r="B10" s="358"/>
    </row>
    <row r="11" spans="1:6" ht="24.9" hidden="1" customHeight="1">
      <c r="A11" s="354">
        <v>4</v>
      </c>
      <c r="B11" s="358" t="s">
        <v>153</v>
      </c>
      <c r="C11" s="606" t="s">
        <v>321</v>
      </c>
      <c r="D11" s="607"/>
      <c r="E11" s="607"/>
      <c r="F11" s="608"/>
    </row>
    <row r="12" spans="1:6" ht="24.9" hidden="1" customHeight="1">
      <c r="A12" s="354">
        <v>5</v>
      </c>
      <c r="B12" s="358" t="s">
        <v>156</v>
      </c>
      <c r="C12" s="609">
        <v>6615</v>
      </c>
      <c r="D12" s="607"/>
      <c r="E12" s="607"/>
      <c r="F12" s="608"/>
    </row>
    <row r="13" spans="1:6">
      <c r="A13" s="354"/>
      <c r="B13" s="358"/>
    </row>
    <row r="14" spans="1:6" ht="24.9" customHeight="1">
      <c r="A14" s="354">
        <v>6</v>
      </c>
      <c r="B14" s="358" t="s">
        <v>154</v>
      </c>
      <c r="C14" s="604" t="s">
        <v>159</v>
      </c>
      <c r="D14" s="605"/>
      <c r="E14" s="360" t="s">
        <v>155</v>
      </c>
    </row>
    <row r="15" spans="1:6" ht="20.100000000000001" customHeight="1">
      <c r="C15" s="361"/>
      <c r="D15" s="362"/>
      <c r="E15" s="363">
        <v>1</v>
      </c>
    </row>
    <row r="16" spans="1:6" ht="20.100000000000001" customHeight="1">
      <c r="C16" s="364"/>
      <c r="D16" s="365"/>
      <c r="E16" s="366">
        <v>1</v>
      </c>
    </row>
    <row r="17" spans="3:5" ht="20.100000000000001" customHeight="1">
      <c r="C17" s="364"/>
      <c r="D17" s="365"/>
      <c r="E17" s="366">
        <v>1</v>
      </c>
    </row>
    <row r="18" spans="3:5" ht="20.100000000000001" customHeight="1">
      <c r="C18" s="367"/>
      <c r="D18" s="368"/>
      <c r="E18" s="369">
        <v>1</v>
      </c>
    </row>
  </sheetData>
  <sheetProtection password="CC67" sheet="1" selectLockedCells="1" selectUnlockedCells="1"/>
  <customSheetViews>
    <customSheetView guid="{7D78D7C9-3B9E-4809-8F27-04B3C218EED3}" scale="75" showPageBreaks="1" showGridLines="0" hiddenRows="1" state="hidden" view="pageBreakPreview" showRuler="0">
      <selection activeCell="D25" sqref="D25"/>
      <pageMargins left="0.5" right="0.5" top="1" bottom="1" header="0.5" footer="0.5"/>
      <pageSetup orientation="portrait" r:id="rId1"/>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2"/>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3"/>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4"/>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5"/>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6"/>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7"/>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8"/>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9"/>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10"/>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11"/>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12"/>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13"/>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4"/>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5"/>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6"/>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7"/>
      <headerFooter alignWithMargins="0"/>
    </customSheetView>
    <customSheetView guid="{C39F923C-6CD3-45D8-86F8-6C4D806DDD7E}" showGridLines="0" hiddenRows="1" state="hidden">
      <selection activeCell="D22" sqref="D22"/>
      <pageMargins left="0.5" right="0.5" top="1" bottom="1" header="0.5" footer="0.5"/>
      <pageSetup orientation="portrait" r:id="rId18"/>
      <headerFooter alignWithMargins="0"/>
    </customSheetView>
    <customSheetView guid="{B1277D53-29D6-4226-81E2-084FB62977B6}" showGridLines="0" hiddenRows="1" state="hidden">
      <selection activeCell="I14" sqref="I14"/>
      <pageMargins left="0.75" right="0.75" top="1" bottom="1" header="0.5" footer="0.5"/>
      <pageSetup orientation="portrait" r:id="rId19"/>
      <headerFooter alignWithMargins="0"/>
    </customSheetView>
    <customSheetView guid="{58D82F59-8CF6-455F-B9F4-081499FDF243}" showGridLines="0" hiddenRows="1" state="hidden">
      <selection activeCell="I14" sqref="I14"/>
      <pageMargins left="0.75" right="0.75" top="1" bottom="1" header="0.5" footer="0.5"/>
      <pageSetup orientation="portrait" r:id="rId20"/>
      <headerFooter alignWithMargins="0"/>
    </customSheetView>
    <customSheetView guid="{696D9240-6693-44E8-B9A4-2BFADD101EE2}" showGridLines="0" hiddenRows="1" state="hidden">
      <selection activeCell="C9" sqref="C9:F9"/>
      <pageMargins left="0.75" right="0.75" top="1" bottom="1" header="0.5" footer="0.5"/>
      <pageSetup orientation="portrait" r:id="rId21"/>
      <headerFooter alignWithMargins="0"/>
    </customSheetView>
    <customSheetView guid="{B0EE7D76-5806-4718-BDAD-3A3EA691E5E4}" showGridLines="0" hiddenRows="1" state="hidden">
      <selection activeCell="I14" sqref="I14"/>
      <pageMargins left="0.75" right="0.75" top="1" bottom="1" header="0.5" footer="0.5"/>
      <pageSetup orientation="portrait" r:id="rId22"/>
      <headerFooter alignWithMargins="0"/>
    </customSheetView>
    <customSheetView guid="{E95B21C1-D936-4435-AF6F-90CF0B6A7506}" showGridLines="0" hiddenRows="1" state="hidden">
      <selection activeCell="C7" sqref="C7:F7"/>
      <pageMargins left="0.75" right="0.75" top="1" bottom="1" header="0.5" footer="0.5"/>
      <pageSetup orientation="portrait" r:id="rId23"/>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24"/>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25"/>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6"/>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7"/>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8"/>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29"/>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30"/>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31"/>
      <headerFooter alignWithMargins="0"/>
    </customSheetView>
    <customSheetView guid="{87981F99-33D2-48F3-9138-10E7D5F1DFD3}" scale="75" showPageBreaks="1" showGridLines="0" hiddenRows="1" state="hidden" view="pageBreakPreview" showRuler="0">
      <selection activeCell="M13" sqref="M13"/>
      <pageMargins left="0.5" right="0.5" top="1" bottom="1" header="0.5" footer="0.5"/>
      <pageSetup orientation="portrait" r:id="rId32"/>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3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showRuler="0" view="pageBreakPreview" zoomScaleNormal="100" zoomScaleSheetLayoutView="100" workbookViewId="0">
      <selection activeCell="F4" sqref="F4"/>
    </sheetView>
  </sheetViews>
  <sheetFormatPr defaultColWidth="8" defaultRowHeight="13.8"/>
  <cols>
    <col min="1" max="1" width="8.6640625" style="28" customWidth="1"/>
    <col min="2" max="2" width="11.109375" style="28" customWidth="1"/>
    <col min="3" max="4" width="38.6640625" style="28" customWidth="1"/>
    <col min="5" max="5" width="17.33203125" style="28" customWidth="1"/>
    <col min="6" max="6" width="8.6640625" style="20" customWidth="1"/>
    <col min="7" max="9" width="8" style="20" customWidth="1"/>
    <col min="10" max="16384" width="8" style="13"/>
  </cols>
  <sheetData>
    <row r="1" spans="1:10" ht="30.75" customHeight="1">
      <c r="A1" s="8"/>
      <c r="B1" s="614" t="s">
        <v>161</v>
      </c>
      <c r="C1" s="615"/>
      <c r="D1" s="615"/>
      <c r="E1" s="616"/>
      <c r="F1" s="9"/>
      <c r="G1" s="10"/>
      <c r="H1" s="11"/>
      <c r="I1" s="11"/>
      <c r="J1" s="12"/>
    </row>
    <row r="2" spans="1:10" ht="66.75" customHeight="1">
      <c r="A2" s="14"/>
      <c r="B2" s="619" t="str">
        <f>'Basic Data'!C5</f>
        <v>Cable Package-01 associated with bulk procurement and rate contract for Substation Equipment’s for implementation of Bay Extension work</v>
      </c>
      <c r="C2" s="620"/>
      <c r="D2" s="620"/>
      <c r="E2" s="621"/>
      <c r="F2" s="10"/>
      <c r="G2" s="10"/>
      <c r="H2" s="11"/>
      <c r="I2" s="11"/>
      <c r="J2" s="12"/>
    </row>
    <row r="3" spans="1:10" ht="23.25" customHeight="1">
      <c r="A3" s="14"/>
      <c r="B3" s="622" t="str">
        <f>"Specification No.: " &amp; 'Basic Data'!C7</f>
        <v>Specification No.: CC/NT/G-CABLE/ DOM/A04/ 23/00231</v>
      </c>
      <c r="C3" s="623"/>
      <c r="D3" s="623"/>
      <c r="E3" s="624"/>
      <c r="F3" s="10"/>
      <c r="G3" s="10"/>
      <c r="H3" s="11"/>
      <c r="I3" s="11"/>
      <c r="J3" s="12"/>
    </row>
    <row r="4" spans="1:10" ht="30" customHeight="1">
      <c r="A4" s="14"/>
      <c r="B4" s="236">
        <v>1</v>
      </c>
      <c r="C4" s="617" t="s">
        <v>460</v>
      </c>
      <c r="D4" s="617"/>
      <c r="E4" s="618"/>
      <c r="F4" s="10"/>
      <c r="G4" s="17"/>
      <c r="H4" s="17"/>
      <c r="I4" s="11"/>
      <c r="J4" s="12"/>
    </row>
    <row r="5" spans="1:10" ht="30" customHeight="1">
      <c r="A5" s="14"/>
      <c r="B5" s="236">
        <v>2</v>
      </c>
      <c r="C5" s="617" t="s">
        <v>459</v>
      </c>
      <c r="D5" s="617"/>
      <c r="E5" s="618"/>
      <c r="F5" s="10"/>
      <c r="G5" s="10"/>
      <c r="H5" s="11"/>
      <c r="I5" s="11"/>
      <c r="J5" s="12"/>
    </row>
    <row r="6" spans="1:10" s="20" customFormat="1" ht="30" customHeight="1">
      <c r="A6" s="14"/>
      <c r="B6" s="236">
        <v>3</v>
      </c>
      <c r="C6" s="617" t="s">
        <v>141</v>
      </c>
      <c r="D6" s="617"/>
      <c r="E6" s="618"/>
      <c r="F6" s="10"/>
      <c r="G6" s="10"/>
      <c r="H6" s="11"/>
      <c r="I6" s="11"/>
      <c r="J6" s="11"/>
    </row>
    <row r="7" spans="1:10" ht="52.5" hidden="1" customHeight="1">
      <c r="A7" s="14"/>
      <c r="B7" s="237">
        <v>4</v>
      </c>
      <c r="C7" s="617" t="s">
        <v>246</v>
      </c>
      <c r="D7" s="617"/>
      <c r="E7" s="618"/>
      <c r="F7" s="10"/>
      <c r="G7" s="10"/>
      <c r="H7" s="11"/>
      <c r="I7" s="11"/>
      <c r="J7" s="12"/>
    </row>
    <row r="8" spans="1:10" ht="12" customHeight="1">
      <c r="A8" s="14"/>
      <c r="B8" s="15"/>
      <c r="C8" s="14"/>
      <c r="D8" s="14"/>
      <c r="E8" s="16"/>
      <c r="F8" s="10"/>
      <c r="G8" s="10"/>
      <c r="H8" s="11"/>
      <c r="I8" s="11"/>
      <c r="J8" s="12"/>
    </row>
    <row r="9" spans="1:10" ht="20.25" customHeight="1">
      <c r="A9" s="14"/>
      <c r="B9" s="625"/>
      <c r="C9" s="626"/>
      <c r="D9" s="626"/>
      <c r="E9" s="627"/>
      <c r="F9" s="10"/>
      <c r="G9" s="10"/>
      <c r="H9" s="11"/>
      <c r="I9" s="11"/>
      <c r="J9" s="12"/>
    </row>
    <row r="10" spans="1:10" ht="33.75" hidden="1" customHeight="1">
      <c r="A10" s="14"/>
      <c r="B10" s="15"/>
      <c r="C10" s="14"/>
      <c r="D10" s="14"/>
      <c r="E10" s="18"/>
      <c r="F10" s="10"/>
      <c r="G10" s="10"/>
      <c r="H10" s="11"/>
      <c r="I10" s="11"/>
      <c r="J10" s="12"/>
    </row>
    <row r="11" spans="1:10" ht="24" customHeight="1">
      <c r="A11" s="8"/>
      <c r="B11" s="610" t="s">
        <v>215</v>
      </c>
      <c r="C11" s="611"/>
      <c r="D11" s="611"/>
      <c r="E11" s="19"/>
    </row>
    <row r="12" spans="1:10" ht="15.9" customHeight="1">
      <c r="A12" s="8"/>
      <c r="B12" s="628" t="s">
        <v>216</v>
      </c>
      <c r="C12" s="629"/>
      <c r="D12" s="629"/>
      <c r="E12" s="21"/>
      <c r="F12" s="22"/>
      <c r="G12" s="10"/>
      <c r="H12" s="11"/>
      <c r="I12" s="11"/>
      <c r="J12" s="12"/>
    </row>
    <row r="13" spans="1:10" ht="24" customHeight="1">
      <c r="A13" s="8"/>
      <c r="B13" s="610" t="s">
        <v>217</v>
      </c>
      <c r="C13" s="611"/>
      <c r="D13" s="611"/>
      <c r="E13" s="19"/>
      <c r="F13" s="23"/>
      <c r="G13" s="24"/>
      <c r="H13" s="24"/>
      <c r="I13" s="24"/>
      <c r="J13" s="24"/>
    </row>
    <row r="14" spans="1:10" ht="15.9" customHeight="1">
      <c r="A14" s="8"/>
      <c r="B14" s="612" t="s">
        <v>218</v>
      </c>
      <c r="C14" s="613"/>
      <c r="D14" s="613"/>
      <c r="E14" s="25"/>
      <c r="F14" s="23"/>
      <c r="G14" s="24"/>
      <c r="H14" s="24"/>
      <c r="I14" s="24"/>
      <c r="J14" s="24"/>
    </row>
    <row r="15" spans="1:10" ht="15.6">
      <c r="A15" s="26"/>
      <c r="B15" s="27"/>
      <c r="C15" s="27"/>
      <c r="D15" s="27"/>
      <c r="E15" s="27"/>
      <c r="F15" s="11"/>
      <c r="G15" s="11"/>
      <c r="H15" s="11"/>
      <c r="I15" s="11"/>
      <c r="J15" s="12"/>
    </row>
    <row r="16" spans="1:10" ht="15.6">
      <c r="A16" s="26"/>
      <c r="B16" s="14"/>
      <c r="C16" s="14"/>
      <c r="D16" s="14"/>
      <c r="E16" s="14"/>
      <c r="F16" s="11"/>
      <c r="G16" s="11"/>
      <c r="H16" s="11"/>
      <c r="I16" s="11"/>
      <c r="J16" s="12"/>
    </row>
    <row r="17" spans="1:10" ht="15.6">
      <c r="A17" s="26"/>
      <c r="B17" s="26"/>
      <c r="C17" s="26"/>
      <c r="D17" s="26"/>
      <c r="E17" s="26"/>
      <c r="F17" s="11"/>
      <c r="G17" s="11"/>
      <c r="H17" s="11"/>
      <c r="I17" s="11"/>
      <c r="J17" s="12"/>
    </row>
  </sheetData>
  <sheetProtection password="CC67" sheet="1" formatColumns="0" formatRows="0" selectLockedCells="1"/>
  <customSheetViews>
    <customSheetView guid="{7D78D7C9-3B9E-4809-8F27-04B3C218EED3}" showPageBreaks="1" showGridLines="0" printArea="1" hiddenRows="1" view="pageBreakPreview" showRuler="0">
      <selection activeCell="F4" sqref="F4"/>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21"/>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3"/>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4"/>
  <headerFooter alignWithMargins="0"/>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topLeftCell="A4" zoomScaleNormal="100" zoomScaleSheetLayoutView="100" workbookViewId="0">
      <selection activeCell="D22" sqref="D22"/>
    </sheetView>
  </sheetViews>
  <sheetFormatPr defaultColWidth="8" defaultRowHeight="14.4"/>
  <cols>
    <col min="1" max="1" width="8" style="203" customWidth="1"/>
    <col min="2" max="2" width="28.88671875" style="207" customWidth="1"/>
    <col min="3" max="3" width="10.21875" style="207" customWidth="1"/>
    <col min="4" max="4" width="50.77734375" style="207" customWidth="1"/>
    <col min="5" max="5" width="10.33203125" style="207" customWidth="1"/>
    <col min="6" max="25" width="10.33203125" style="213" customWidth="1"/>
    <col min="26" max="26" width="8" style="203" customWidth="1"/>
    <col min="27" max="27" width="21" style="269" customWidth="1"/>
    <col min="28" max="16384" width="8" style="203"/>
  </cols>
  <sheetData>
    <row r="1" spans="2:29" s="210" customFormat="1" ht="66.75" customHeight="1">
      <c r="B1" s="631" t="str">
        <f>Cover!$B$2</f>
        <v>Cable Package-01 associated with bulk procurement and rate contract for Substation Equipment’s for implementation of Bay Extension work</v>
      </c>
      <c r="C1" s="631"/>
      <c r="D1" s="631"/>
      <c r="E1" s="204"/>
      <c r="F1" s="239"/>
      <c r="G1" s="205"/>
      <c r="H1" s="205"/>
      <c r="I1" s="205"/>
      <c r="J1" s="205"/>
      <c r="K1" s="205"/>
      <c r="L1" s="205"/>
      <c r="M1" s="205"/>
      <c r="N1" s="205"/>
      <c r="O1" s="205"/>
      <c r="P1" s="205"/>
      <c r="Q1" s="205"/>
      <c r="R1" s="205"/>
      <c r="S1" s="205"/>
      <c r="T1" s="205"/>
      <c r="U1" s="205"/>
      <c r="V1" s="205"/>
      <c r="W1" s="205"/>
      <c r="X1" s="205"/>
      <c r="Y1" s="205"/>
      <c r="AA1" s="268"/>
      <c r="AB1" s="242"/>
      <c r="AC1" s="242"/>
    </row>
    <row r="2" spans="2:29" ht="31.5" customHeight="1">
      <c r="B2" s="632" t="str">
        <f>Cover!B3</f>
        <v>Specification No.: CC/NT/G-CABLE/ DOM/A04/ 23/00231</v>
      </c>
      <c r="C2" s="632"/>
      <c r="D2" s="632"/>
      <c r="E2" s="206"/>
      <c r="F2" s="207"/>
      <c r="G2" s="207"/>
      <c r="H2" s="207"/>
      <c r="I2" s="207"/>
      <c r="J2" s="207"/>
      <c r="K2" s="207"/>
      <c r="L2" s="207"/>
      <c r="M2" s="207"/>
      <c r="N2" s="207"/>
      <c r="O2" s="207"/>
      <c r="P2" s="207"/>
      <c r="Q2" s="207"/>
      <c r="R2" s="207"/>
      <c r="S2" s="207"/>
      <c r="T2" s="207"/>
      <c r="U2" s="207"/>
      <c r="V2" s="207"/>
      <c r="W2" s="207"/>
      <c r="X2" s="207"/>
      <c r="Y2" s="207"/>
      <c r="AA2" s="269" t="s">
        <v>162</v>
      </c>
      <c r="AB2" s="244">
        <v>1</v>
      </c>
      <c r="AC2" s="243"/>
    </row>
    <row r="3" spans="2:29" ht="12" customHeight="1">
      <c r="B3" s="208"/>
      <c r="C3" s="208"/>
      <c r="D3" s="208"/>
      <c r="E3" s="208"/>
      <c r="F3" s="207"/>
      <c r="G3" s="207"/>
      <c r="H3" s="207"/>
      <c r="I3" s="207"/>
      <c r="J3" s="207"/>
      <c r="K3" s="207"/>
      <c r="L3" s="207"/>
      <c r="M3" s="207"/>
      <c r="N3" s="207"/>
      <c r="O3" s="207"/>
      <c r="P3" s="207"/>
      <c r="Q3" s="207"/>
      <c r="R3" s="207"/>
      <c r="S3" s="207"/>
      <c r="T3" s="207"/>
      <c r="U3" s="207"/>
      <c r="V3" s="207"/>
      <c r="W3" s="207"/>
      <c r="X3" s="207"/>
      <c r="Y3" s="207"/>
      <c r="AA3" s="269" t="s">
        <v>163</v>
      </c>
      <c r="AB3" s="244">
        <v>2</v>
      </c>
      <c r="AC3" s="243"/>
    </row>
    <row r="4" spans="2:29" ht="20.100000000000001" customHeight="1">
      <c r="B4" s="630" t="s">
        <v>135</v>
      </c>
      <c r="C4" s="630"/>
      <c r="D4" s="630"/>
      <c r="E4" s="208"/>
      <c r="F4" s="207"/>
      <c r="G4" s="207"/>
      <c r="H4" s="207"/>
      <c r="I4" s="207"/>
      <c r="J4" s="207"/>
      <c r="K4" s="207"/>
      <c r="L4" s="207"/>
      <c r="M4" s="207"/>
      <c r="N4" s="207"/>
      <c r="O4" s="207"/>
      <c r="P4" s="207"/>
      <c r="Q4" s="207"/>
      <c r="R4" s="207"/>
      <c r="S4" s="207"/>
      <c r="T4" s="207"/>
      <c r="U4" s="207"/>
      <c r="V4" s="207"/>
      <c r="W4" s="207"/>
      <c r="X4" s="207"/>
      <c r="Y4" s="207"/>
      <c r="AA4" s="269" t="s">
        <v>164</v>
      </c>
      <c r="AB4" s="244"/>
      <c r="AC4" s="243"/>
    </row>
    <row r="5" spans="2:29" ht="12" customHeight="1">
      <c r="B5" s="209"/>
      <c r="C5" s="209"/>
      <c r="F5" s="207"/>
      <c r="G5" s="207"/>
      <c r="H5" s="207"/>
      <c r="I5" s="207"/>
      <c r="J5" s="207"/>
      <c r="K5" s="207"/>
      <c r="L5" s="207"/>
      <c r="M5" s="207"/>
      <c r="N5" s="207"/>
      <c r="O5" s="207"/>
      <c r="P5" s="207"/>
      <c r="Q5" s="207"/>
      <c r="R5" s="207"/>
      <c r="S5" s="207"/>
      <c r="T5" s="207"/>
      <c r="U5" s="207"/>
      <c r="V5" s="207"/>
      <c r="W5" s="207"/>
      <c r="X5" s="207"/>
      <c r="Y5" s="207"/>
      <c r="AB5" s="243"/>
      <c r="AC5" s="243"/>
    </row>
    <row r="6" spans="2:29" s="210" customFormat="1" ht="43.5" hidden="1" customHeight="1">
      <c r="B6" s="427" t="s">
        <v>333</v>
      </c>
      <c r="C6" s="211"/>
      <c r="D6" s="271" t="s">
        <v>162</v>
      </c>
      <c r="F6" s="212"/>
      <c r="G6" s="212"/>
      <c r="H6" s="212"/>
      <c r="I6" s="212"/>
      <c r="J6" s="212"/>
      <c r="K6" s="212"/>
      <c r="L6" s="212"/>
      <c r="M6" s="212"/>
      <c r="N6" s="212"/>
      <c r="O6" s="212"/>
      <c r="P6" s="212"/>
      <c r="Q6" s="212"/>
      <c r="R6" s="212"/>
      <c r="S6" s="212"/>
      <c r="U6" s="212"/>
      <c r="V6" s="212"/>
      <c r="W6" s="212"/>
      <c r="X6" s="212"/>
      <c r="Y6" s="212"/>
      <c r="AA6" s="270" t="e">
        <f xml:space="preserve"> IF(D6= "Sole Bidder", 0,#REF!)</f>
        <v>#REF!</v>
      </c>
      <c r="AB6" s="242"/>
      <c r="AC6" s="242"/>
    </row>
    <row r="7" spans="2:29" ht="19.5" customHeight="1">
      <c r="B7" s="214"/>
      <c r="C7" s="214"/>
      <c r="D7" s="212"/>
    </row>
    <row r="8" spans="2:29" ht="24" customHeight="1">
      <c r="B8" s="215" t="str">
        <f>IF(D6="Individual Firm","Name of Sole Bidder [Individual Firm]",IF(D6="Licensee of a Manufacturer","Name of Bidder [Licensee]","Name of Bidder [Authorised Representative]"))</f>
        <v>Name of Sole Bidder [Individual Firm]</v>
      </c>
      <c r="C8" s="216"/>
      <c r="D8" s="435"/>
    </row>
    <row r="9" spans="2:29" ht="27.75" customHeight="1">
      <c r="B9" s="217" t="s">
        <v>165</v>
      </c>
      <c r="C9" s="218"/>
      <c r="D9" s="435"/>
    </row>
    <row r="10" spans="2:29" ht="22.5" customHeight="1">
      <c r="B10" s="219"/>
      <c r="C10" s="220"/>
      <c r="D10" s="435"/>
    </row>
    <row r="11" spans="2:29" ht="27" customHeight="1">
      <c r="B11" s="221"/>
      <c r="C11" s="222"/>
      <c r="D11" s="435"/>
    </row>
    <row r="12" spans="2:29" ht="15" customHeight="1">
      <c r="D12" s="214"/>
    </row>
    <row r="13" spans="2:29">
      <c r="B13" s="215" t="str">
        <f>IF(D6="Individual Firm","",IF(D6="Licensee of a Manufacturer","Name of Manufacturer [Licenser]","Name of Manufacturer"))</f>
        <v/>
      </c>
      <c r="C13" s="216"/>
      <c r="D13" s="435"/>
    </row>
    <row r="14" spans="2:29">
      <c r="B14" s="217" t="s">
        <v>166</v>
      </c>
      <c r="C14" s="218"/>
      <c r="D14" s="435"/>
    </row>
    <row r="15" spans="2:29">
      <c r="B15" s="219"/>
      <c r="C15" s="220"/>
      <c r="D15" s="435"/>
    </row>
    <row r="16" spans="2:29">
      <c r="B16" s="221"/>
      <c r="C16" s="222"/>
      <c r="D16" s="435"/>
    </row>
    <row r="17" spans="2:5" ht="24" customHeight="1">
      <c r="D17" s="214"/>
    </row>
    <row r="18" spans="2:5">
      <c r="B18" s="223" t="s">
        <v>136</v>
      </c>
      <c r="C18" s="224"/>
      <c r="D18" s="435"/>
    </row>
    <row r="19" spans="2:5" ht="25.5" customHeight="1">
      <c r="B19" s="223" t="s">
        <v>137</v>
      </c>
      <c r="C19" s="224"/>
      <c r="D19" s="435"/>
    </row>
    <row r="20" spans="2:5" ht="21" customHeight="1">
      <c r="B20" s="225"/>
      <c r="C20" s="225"/>
      <c r="D20" s="226"/>
    </row>
    <row r="21" spans="2:5" ht="21" customHeight="1">
      <c r="B21" s="223" t="s">
        <v>138</v>
      </c>
      <c r="C21" s="224"/>
      <c r="D21" s="559"/>
      <c r="E21" s="213"/>
    </row>
    <row r="22" spans="2:5" ht="21" customHeight="1">
      <c r="B22" s="223" t="s">
        <v>139</v>
      </c>
      <c r="C22" s="224"/>
      <c r="D22" s="560"/>
      <c r="E22" s="213"/>
    </row>
    <row r="23" spans="2:5">
      <c r="E23" s="213"/>
    </row>
  </sheetData>
  <sheetProtection password="CC69" sheet="1" objects="1" scenarios="1" formatColumns="0" formatRows="0" selectLockedCells="1"/>
  <customSheetViews>
    <customSheetView guid="{7D78D7C9-3B9E-4809-8F27-04B3C218EED3}" showPageBreaks="1" showGridLines="0" printArea="1" hiddenRows="1" view="pageBreakPreview" topLeftCell="A4">
      <selection activeCell="D22" sqref="D22"/>
      <pageMargins left="0.75" right="0.75" top="0.69" bottom="0.7" header="0.4" footer="0.37"/>
      <pageSetup orientation="portrait" horizontalDpi="4294967295" verticalDpi="4294967295" r:id="rId1"/>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2"/>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3"/>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4"/>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5"/>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6"/>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7"/>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8"/>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9"/>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10"/>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11"/>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12"/>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13"/>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4"/>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5"/>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6"/>
      <headerFooter alignWithMargins="0"/>
    </customSheetView>
    <customSheetView guid="{9CA44E70-650F-49CD-967F-298619682CA2}" showGridLines="0" topLeftCell="A7">
      <selection activeCell="D11" sqref="D11"/>
      <pageMargins left="0.75" right="0.75" top="0.69" bottom="0.7" header="0.4" footer="0.37"/>
      <pageSetup orientation="portrait" r:id="rId17"/>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8"/>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9"/>
      <headerFooter alignWithMargins="0"/>
    </customSheetView>
    <customSheetView guid="{58D82F59-8CF6-455F-B9F4-081499FDF243}" showGridLines="0">
      <selection activeCell="D9" sqref="D9"/>
      <pageMargins left="0.75" right="0.75" top="0.69" bottom="0.7" header="0.4" footer="0.37"/>
      <pageSetup orientation="portrait" r:id="rId20"/>
      <headerFooter alignWithMargins="0"/>
    </customSheetView>
    <customSheetView guid="{696D9240-6693-44E8-B9A4-2BFADD101EE2}" showGridLines="0">
      <selection activeCell="D6" sqref="D6"/>
      <pageMargins left="0.75" right="0.75" top="0.69" bottom="0.7" header="0.4" footer="0.37"/>
      <pageSetup orientation="portrait" r:id="rId21"/>
      <headerFooter alignWithMargins="0"/>
    </customSheetView>
    <customSheetView guid="{B0EE7D76-5806-4718-BDAD-3A3EA691E5E4}" showGridLines="0" topLeftCell="A4">
      <selection activeCell="D22" sqref="D22"/>
      <pageMargins left="0.75" right="0.75" top="0.69" bottom="0.7" header="0.4" footer="0.37"/>
      <pageSetup orientation="portrait" r:id="rId22"/>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3"/>
      <headerFooter alignWithMargins="0"/>
    </customSheetView>
    <customSheetView guid="{9C0E3A54-A1E4-4406-967B-FE168F751196}" showGridLines="0" topLeftCell="A7">
      <selection activeCell="D11" sqref="D11"/>
      <pageMargins left="0.75" right="0.75" top="0.69" bottom="0.7" header="0.4" footer="0.37"/>
      <pageSetup orientation="portrait" r:id="rId24"/>
      <headerFooter alignWithMargins="0"/>
    </customSheetView>
    <customSheetView guid="{EF525F2E-18DE-47FD-A864-6F2A2CA91061}" showGridLines="0">
      <selection activeCell="D9" sqref="D9"/>
      <pageMargins left="0.75" right="0.75" top="0.69" bottom="0.7" header="0.4" footer="0.37"/>
      <pageSetup orientation="portrait" r:id="rId25"/>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6"/>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7"/>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8"/>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29"/>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30"/>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31"/>
      <headerFooter alignWithMargins="0"/>
    </customSheetView>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32"/>
      <headerFooter alignWithMargins="0"/>
    </customSheetView>
  </customSheetViews>
  <mergeCells count="3">
    <mergeCell ref="B4:D4"/>
    <mergeCell ref="B1:D1"/>
    <mergeCell ref="B2:D2"/>
  </mergeCells>
  <phoneticPr fontId="36"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33"/>
  <headerFooter alignWithMargins="0"/>
  <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AM39"/>
  <sheetViews>
    <sheetView showGridLines="0" view="pageBreakPreview" zoomScale="60" zoomScaleNormal="100" workbookViewId="0">
      <selection activeCell="M18" sqref="M18"/>
    </sheetView>
  </sheetViews>
  <sheetFormatPr defaultColWidth="9" defaultRowHeight="14.4"/>
  <cols>
    <col min="1" max="1" width="11.77734375" style="100" customWidth="1"/>
    <col min="2" max="2" width="15.6640625" style="100" customWidth="1"/>
    <col min="3" max="3" width="8.6640625" style="100" customWidth="1"/>
    <col min="4" max="4" width="26.6640625" style="100" customWidth="1"/>
    <col min="5" max="5" width="18.77734375" style="100" customWidth="1"/>
    <col min="6" max="6" width="12.88671875" style="100" customWidth="1"/>
    <col min="7" max="7" width="26.33203125" style="100" customWidth="1"/>
    <col min="8" max="8" width="11.44140625" style="100" customWidth="1"/>
    <col min="9" max="9" width="28.33203125" style="100" customWidth="1"/>
    <col min="10" max="10" width="80.44140625" style="314" customWidth="1"/>
    <col min="11" max="11" width="6.6640625" style="100" customWidth="1"/>
    <col min="12" max="12" width="13.6640625" style="100" customWidth="1"/>
    <col min="13" max="13" width="22.77734375" style="101" customWidth="1"/>
    <col min="14" max="14" width="25.21875" style="101" customWidth="1"/>
    <col min="15" max="22" width="25.21875" style="101" hidden="1" customWidth="1"/>
    <col min="23" max="23" width="15.21875" style="101" hidden="1" customWidth="1"/>
    <col min="24" max="24" width="9" style="281" hidden="1" customWidth="1"/>
    <col min="25" max="25" width="9" style="393" hidden="1" customWidth="1"/>
    <col min="26" max="26" width="6.33203125" style="393" hidden="1" customWidth="1"/>
    <col min="27" max="27" width="9" style="393" hidden="1" customWidth="1"/>
    <col min="28" max="28" width="12.88671875" style="393" hidden="1" customWidth="1"/>
    <col min="29" max="29" width="20.6640625" style="393" hidden="1" customWidth="1"/>
    <col min="30" max="30" width="18.33203125" style="393" hidden="1" customWidth="1"/>
    <col min="31" max="31" width="9" style="393" hidden="1" customWidth="1"/>
    <col min="32" max="32" width="9" style="394" hidden="1" customWidth="1"/>
    <col min="33" max="35" width="9" style="394" customWidth="1"/>
    <col min="36" max="39" width="9" style="394"/>
    <col min="40" max="16384" width="9" style="91"/>
  </cols>
  <sheetData>
    <row r="1" spans="1:30" ht="29.25" customHeight="1">
      <c r="A1" s="93" t="str">
        <f>Cover!B3</f>
        <v>Specification No.: CC/NT/G-CABLE/ DOM/A04/ 23/00231</v>
      </c>
      <c r="B1" s="93"/>
      <c r="C1" s="93"/>
      <c r="D1" s="93"/>
      <c r="E1" s="93"/>
      <c r="F1" s="93"/>
      <c r="G1" s="93"/>
      <c r="H1" s="93"/>
      <c r="I1" s="93"/>
      <c r="J1" s="313"/>
      <c r="K1" s="93"/>
      <c r="L1" s="93"/>
      <c r="M1" s="96"/>
      <c r="N1" s="97" t="s">
        <v>245</v>
      </c>
      <c r="O1" s="97"/>
      <c r="P1" s="97"/>
      <c r="Q1" s="97"/>
      <c r="R1" s="97"/>
      <c r="S1" s="97"/>
      <c r="T1" s="97"/>
      <c r="U1" s="97"/>
      <c r="V1" s="97"/>
      <c r="W1" s="97"/>
    </row>
    <row r="2" spans="1:30" ht="18" customHeight="1">
      <c r="A2" s="73"/>
      <c r="B2" s="73"/>
      <c r="C2" s="73"/>
      <c r="D2" s="73"/>
      <c r="E2" s="73"/>
      <c r="F2" s="73"/>
      <c r="G2" s="73"/>
      <c r="H2" s="73"/>
      <c r="I2" s="73"/>
      <c r="J2" s="73"/>
      <c r="K2" s="73"/>
      <c r="L2" s="73"/>
    </row>
    <row r="3" spans="1:30" ht="52.5" customHeight="1">
      <c r="A3" s="634" t="str">
        <f>Cover!$B$2</f>
        <v>Cable Package-01 associated with bulk procurement and rate contract for Substation Equipment’s for implementation of Bay Extension work</v>
      </c>
      <c r="B3" s="634"/>
      <c r="C3" s="634"/>
      <c r="D3" s="634"/>
      <c r="E3" s="634"/>
      <c r="F3" s="634"/>
      <c r="G3" s="634"/>
      <c r="H3" s="634"/>
      <c r="I3" s="634"/>
      <c r="J3" s="634"/>
      <c r="K3" s="634"/>
      <c r="L3" s="634"/>
      <c r="M3" s="634"/>
      <c r="N3" s="634"/>
      <c r="O3" s="634"/>
      <c r="P3" s="634"/>
      <c r="Q3" s="634"/>
      <c r="R3" s="634"/>
      <c r="S3" s="634"/>
      <c r="T3" s="634"/>
      <c r="U3" s="634"/>
      <c r="V3" s="634"/>
      <c r="W3" s="634"/>
    </row>
    <row r="4" spans="1:30" ht="21.9" customHeight="1">
      <c r="A4" s="635" t="s">
        <v>248</v>
      </c>
      <c r="B4" s="635"/>
      <c r="C4" s="635"/>
      <c r="D4" s="635"/>
      <c r="E4" s="635"/>
      <c r="F4" s="635"/>
      <c r="G4" s="635"/>
      <c r="H4" s="635"/>
      <c r="I4" s="635"/>
      <c r="J4" s="635"/>
      <c r="K4" s="635"/>
      <c r="L4" s="635"/>
      <c r="M4" s="635"/>
      <c r="N4" s="635"/>
      <c r="O4" s="635"/>
      <c r="P4" s="635"/>
      <c r="Q4" s="635"/>
      <c r="R4" s="635"/>
      <c r="S4" s="635"/>
      <c r="T4" s="635"/>
      <c r="U4" s="635"/>
      <c r="V4" s="635"/>
      <c r="W4" s="635"/>
    </row>
    <row r="5" spans="1:30" ht="18" customHeight="1">
      <c r="J5" s="100"/>
    </row>
    <row r="6" spans="1:30" ht="18" customHeight="1">
      <c r="A6" s="29" t="s">
        <v>167</v>
      </c>
      <c r="B6" s="29"/>
      <c r="C6" s="29"/>
      <c r="D6" s="29"/>
      <c r="E6" s="29"/>
      <c r="F6" s="29"/>
      <c r="G6" s="29"/>
      <c r="H6" s="29"/>
      <c r="I6" s="29"/>
      <c r="J6" s="30"/>
      <c r="K6" s="29"/>
      <c r="L6" s="29"/>
      <c r="M6" s="69" t="s">
        <v>219</v>
      </c>
      <c r="W6" s="30"/>
    </row>
    <row r="7" spans="1:30" ht="18" customHeight="1">
      <c r="A7" s="29" t="str">
        <f>"Bidder as "&amp; 'Names of Bidder'!D6</f>
        <v>Bidder as Individual Firm</v>
      </c>
      <c r="B7" s="29"/>
      <c r="C7" s="29"/>
      <c r="D7" s="29"/>
      <c r="E7" s="29"/>
      <c r="F7" s="29"/>
      <c r="G7" s="29"/>
      <c r="H7" s="29"/>
      <c r="I7" s="29"/>
      <c r="M7" s="68" t="s">
        <v>221</v>
      </c>
      <c r="W7" s="32"/>
    </row>
    <row r="8" spans="1:30" ht="15.75" customHeight="1">
      <c r="A8" s="74" t="s">
        <v>220</v>
      </c>
      <c r="B8" s="74"/>
      <c r="C8" s="633" t="str">
        <f>IF('Names of Bidder'!D8=0, "", 'Names of Bidder'!D8)</f>
        <v/>
      </c>
      <c r="D8" s="633"/>
      <c r="E8" s="633"/>
      <c r="F8" s="557"/>
      <c r="G8" s="557"/>
      <c r="H8" s="557"/>
      <c r="I8" s="557"/>
      <c r="J8" s="557"/>
      <c r="M8" s="68" t="s">
        <v>223</v>
      </c>
      <c r="W8" s="32"/>
    </row>
    <row r="9" spans="1:30">
      <c r="A9" s="74" t="s">
        <v>222</v>
      </c>
      <c r="B9" s="74"/>
      <c r="C9" s="633" t="str">
        <f>IF('Names of Bidder'!D9=0, "", 'Names of Bidder'!D9)</f>
        <v/>
      </c>
      <c r="D9" s="633"/>
      <c r="E9" s="633"/>
      <c r="F9" s="557"/>
      <c r="G9" s="557"/>
      <c r="H9" s="557"/>
      <c r="I9" s="557"/>
      <c r="J9" s="557"/>
      <c r="M9" s="68" t="s">
        <v>224</v>
      </c>
      <c r="W9" s="32"/>
    </row>
    <row r="10" spans="1:30">
      <c r="A10" s="76"/>
      <c r="B10" s="76"/>
      <c r="C10" s="633" t="str">
        <f>IF('Names of Bidder'!D10=0, "", 'Names of Bidder'!D10)</f>
        <v/>
      </c>
      <c r="D10" s="633"/>
      <c r="E10" s="633"/>
      <c r="F10" s="557"/>
      <c r="G10" s="557"/>
      <c r="H10" s="557"/>
      <c r="I10" s="557"/>
      <c r="J10" s="557"/>
      <c r="M10" s="428" t="s">
        <v>334</v>
      </c>
      <c r="W10" s="32"/>
    </row>
    <row r="11" spans="1:30">
      <c r="A11" s="76"/>
      <c r="B11" s="76"/>
      <c r="C11" s="633" t="str">
        <f>IF('Names of Bidder'!D11=0, "", 'Names of Bidder'!D11)</f>
        <v/>
      </c>
      <c r="D11" s="633"/>
      <c r="E11" s="633"/>
      <c r="F11" s="557"/>
      <c r="G11" s="557"/>
      <c r="H11" s="557"/>
      <c r="I11" s="557"/>
      <c r="J11" s="557"/>
      <c r="M11" s="68" t="s">
        <v>226</v>
      </c>
      <c r="W11" s="32"/>
    </row>
    <row r="12" spans="1:30" ht="18" customHeight="1">
      <c r="A12" s="76"/>
      <c r="B12" s="76"/>
      <c r="C12" s="76"/>
      <c r="D12" s="76"/>
      <c r="E12" s="76"/>
      <c r="F12" s="76"/>
      <c r="G12" s="76"/>
      <c r="H12" s="76"/>
      <c r="I12" s="76"/>
      <c r="J12" s="31"/>
      <c r="K12" s="31"/>
      <c r="L12" s="31"/>
      <c r="M12" s="68"/>
      <c r="W12" s="32"/>
    </row>
    <row r="13" spans="1:30" ht="18" customHeight="1">
      <c r="A13" s="77"/>
      <c r="B13" s="77"/>
      <c r="C13" s="77"/>
      <c r="D13" s="77"/>
      <c r="E13" s="77"/>
      <c r="F13" s="77"/>
      <c r="G13" s="77"/>
      <c r="H13" s="77"/>
      <c r="I13" s="77"/>
      <c r="J13" s="77"/>
      <c r="K13" s="77"/>
      <c r="L13" s="77"/>
      <c r="M13" s="111"/>
      <c r="N13" s="33"/>
      <c r="O13" s="33"/>
      <c r="P13" s="33"/>
      <c r="Q13" s="33"/>
      <c r="R13" s="33"/>
      <c r="S13" s="33"/>
      <c r="T13" s="33"/>
      <c r="U13" s="33"/>
      <c r="V13" s="33"/>
      <c r="W13" s="33"/>
    </row>
    <row r="14" spans="1:30" ht="27" customHeight="1">
      <c r="A14" s="638" t="s">
        <v>471</v>
      </c>
      <c r="B14" s="638"/>
      <c r="C14" s="638"/>
      <c r="D14" s="638"/>
      <c r="E14" s="638"/>
      <c r="F14" s="638"/>
      <c r="G14" s="638"/>
      <c r="H14" s="638"/>
      <c r="I14" s="638"/>
      <c r="J14" s="638"/>
      <c r="K14" s="638"/>
      <c r="L14" s="638"/>
      <c r="M14" s="638"/>
      <c r="N14" s="638"/>
      <c r="O14" s="638"/>
      <c r="P14" s="638"/>
      <c r="Q14" s="638"/>
      <c r="R14" s="638"/>
      <c r="S14" s="638"/>
      <c r="T14" s="638"/>
      <c r="U14" s="638"/>
      <c r="V14" s="638"/>
      <c r="W14" s="638"/>
      <c r="X14" s="315"/>
    </row>
    <row r="15" spans="1:30" ht="18" customHeight="1">
      <c r="J15" s="100"/>
      <c r="M15" s="96"/>
      <c r="N15" s="97" t="s">
        <v>191</v>
      </c>
      <c r="O15" s="598"/>
      <c r="P15" s="598"/>
      <c r="Q15" s="598"/>
      <c r="R15" s="598"/>
      <c r="S15" s="598"/>
      <c r="T15" s="598"/>
      <c r="U15" s="598"/>
      <c r="V15" s="598"/>
      <c r="AB15" s="393">
        <f>Discount!O18</f>
        <v>0</v>
      </c>
    </row>
    <row r="16" spans="1:30" ht="90" customHeight="1">
      <c r="A16" s="279" t="s">
        <v>192</v>
      </c>
      <c r="B16" s="279" t="s">
        <v>420</v>
      </c>
      <c r="C16" s="564" t="s">
        <v>421</v>
      </c>
      <c r="D16" s="566" t="s">
        <v>432</v>
      </c>
      <c r="E16" s="279" t="s">
        <v>422</v>
      </c>
      <c r="F16" s="567" t="s">
        <v>435</v>
      </c>
      <c r="G16" s="582" t="s">
        <v>461</v>
      </c>
      <c r="H16" s="582" t="s">
        <v>436</v>
      </c>
      <c r="I16" s="582" t="s">
        <v>450</v>
      </c>
      <c r="J16" s="279" t="s">
        <v>214</v>
      </c>
      <c r="K16" s="280" t="s">
        <v>190</v>
      </c>
      <c r="L16" s="280" t="s">
        <v>193</v>
      </c>
      <c r="M16" s="279" t="s">
        <v>441</v>
      </c>
      <c r="N16" s="279" t="s">
        <v>442</v>
      </c>
      <c r="O16" s="279"/>
      <c r="P16" s="279"/>
      <c r="Q16" s="279"/>
      <c r="R16" s="279"/>
      <c r="S16" s="279"/>
      <c r="T16" s="279"/>
      <c r="U16" s="279"/>
      <c r="V16" s="279"/>
      <c r="W16" s="279" t="s">
        <v>409</v>
      </c>
      <c r="AB16" s="393" t="e">
        <f>Discount!O19</f>
        <v>#REF!</v>
      </c>
      <c r="AD16" s="572" t="s">
        <v>451</v>
      </c>
    </row>
    <row r="17" spans="1:30" ht="18" customHeight="1">
      <c r="A17" s="280">
        <v>1</v>
      </c>
      <c r="B17" s="280">
        <v>2</v>
      </c>
      <c r="C17" s="280">
        <v>3</v>
      </c>
      <c r="D17" s="565" t="s">
        <v>434</v>
      </c>
      <c r="E17" s="565">
        <v>4</v>
      </c>
      <c r="F17" s="565" t="s">
        <v>437</v>
      </c>
      <c r="G17" s="565" t="s">
        <v>438</v>
      </c>
      <c r="H17" s="565" t="s">
        <v>439</v>
      </c>
      <c r="I17" s="565" t="s">
        <v>440</v>
      </c>
      <c r="J17" s="565">
        <v>5</v>
      </c>
      <c r="K17" s="280">
        <v>7</v>
      </c>
      <c r="L17" s="280">
        <v>8</v>
      </c>
      <c r="M17" s="280">
        <v>9</v>
      </c>
      <c r="N17" s="280" t="s">
        <v>423</v>
      </c>
      <c r="O17" s="280"/>
      <c r="P17" s="280"/>
      <c r="Q17" s="280"/>
      <c r="R17" s="280"/>
      <c r="S17" s="280"/>
      <c r="T17" s="280"/>
      <c r="U17" s="280"/>
      <c r="V17" s="280"/>
      <c r="W17" s="280">
        <v>11</v>
      </c>
      <c r="AD17" s="571"/>
    </row>
    <row r="18" spans="1:30" ht="31.8" customHeight="1">
      <c r="A18" s="280">
        <v>1</v>
      </c>
      <c r="B18" s="593">
        <v>7000020338</v>
      </c>
      <c r="C18" s="593">
        <v>40</v>
      </c>
      <c r="D18" s="593" t="s">
        <v>479</v>
      </c>
      <c r="E18" s="593">
        <v>1000031964</v>
      </c>
      <c r="F18" s="593">
        <v>85446020</v>
      </c>
      <c r="G18" s="583"/>
      <c r="H18" s="594">
        <v>18</v>
      </c>
      <c r="I18" s="583"/>
      <c r="J18" s="595" t="s">
        <v>481</v>
      </c>
      <c r="K18" s="595" t="s">
        <v>468</v>
      </c>
      <c r="L18" s="595">
        <v>25</v>
      </c>
      <c r="M18" s="580"/>
      <c r="N18" s="581" t="str">
        <f t="shared" ref="N18:N27" si="0">IF(M18=0, "INCLUDED", IF(ISERROR(L18*M18), M18, L18*M18))</f>
        <v>INCLUDED</v>
      </c>
      <c r="O18" s="581"/>
      <c r="P18" s="581"/>
      <c r="Q18" s="581"/>
      <c r="R18" s="581"/>
      <c r="S18" s="581"/>
      <c r="T18" s="581"/>
      <c r="U18" s="581"/>
      <c r="V18" s="581"/>
      <c r="W18" s="280"/>
      <c r="AD18" s="571"/>
    </row>
    <row r="19" spans="1:30" ht="31.8" customHeight="1">
      <c r="A19" s="280">
        <v>2</v>
      </c>
      <c r="B19" s="593">
        <v>7000020338</v>
      </c>
      <c r="C19" s="593">
        <v>10</v>
      </c>
      <c r="D19" s="593" t="s">
        <v>479</v>
      </c>
      <c r="E19" s="593">
        <v>1000031987</v>
      </c>
      <c r="F19" s="593">
        <v>85446020</v>
      </c>
      <c r="G19" s="583"/>
      <c r="H19" s="594">
        <v>18</v>
      </c>
      <c r="I19" s="583"/>
      <c r="J19" s="595" t="s">
        <v>482</v>
      </c>
      <c r="K19" s="595" t="s">
        <v>468</v>
      </c>
      <c r="L19" s="595">
        <v>50</v>
      </c>
      <c r="M19" s="580"/>
      <c r="N19" s="581" t="str">
        <f t="shared" si="0"/>
        <v>INCLUDED</v>
      </c>
      <c r="O19" s="581"/>
      <c r="P19" s="581"/>
      <c r="Q19" s="581"/>
      <c r="R19" s="581"/>
      <c r="S19" s="581"/>
      <c r="T19" s="581"/>
      <c r="U19" s="581"/>
      <c r="V19" s="581"/>
      <c r="W19" s="280"/>
      <c r="AD19" s="571"/>
    </row>
    <row r="20" spans="1:30" ht="31.8" customHeight="1">
      <c r="A20" s="280">
        <v>3</v>
      </c>
      <c r="B20" s="593">
        <v>7000020338</v>
      </c>
      <c r="C20" s="593">
        <v>20</v>
      </c>
      <c r="D20" s="593" t="s">
        <v>479</v>
      </c>
      <c r="E20" s="593">
        <v>1000031887</v>
      </c>
      <c r="F20" s="593">
        <v>85446020</v>
      </c>
      <c r="G20" s="583"/>
      <c r="H20" s="594">
        <v>18</v>
      </c>
      <c r="I20" s="583"/>
      <c r="J20" s="595" t="s">
        <v>483</v>
      </c>
      <c r="K20" s="595" t="s">
        <v>468</v>
      </c>
      <c r="L20" s="595">
        <v>25</v>
      </c>
      <c r="M20" s="580"/>
      <c r="N20" s="581" t="str">
        <f t="shared" si="0"/>
        <v>INCLUDED</v>
      </c>
      <c r="O20" s="581"/>
      <c r="P20" s="581"/>
      <c r="Q20" s="581"/>
      <c r="R20" s="581"/>
      <c r="S20" s="581"/>
      <c r="T20" s="581"/>
      <c r="U20" s="581"/>
      <c r="V20" s="581"/>
      <c r="W20" s="280"/>
      <c r="AD20" s="571"/>
    </row>
    <row r="21" spans="1:30" ht="31.8" customHeight="1">
      <c r="A21" s="280">
        <v>4</v>
      </c>
      <c r="B21" s="593">
        <v>7000020338</v>
      </c>
      <c r="C21" s="593">
        <v>30</v>
      </c>
      <c r="D21" s="593" t="s">
        <v>479</v>
      </c>
      <c r="E21" s="593">
        <v>1000056264</v>
      </c>
      <c r="F21" s="593">
        <v>85446020</v>
      </c>
      <c r="G21" s="583"/>
      <c r="H21" s="594">
        <v>18</v>
      </c>
      <c r="I21" s="583"/>
      <c r="J21" s="595" t="s">
        <v>484</v>
      </c>
      <c r="K21" s="595" t="s">
        <v>468</v>
      </c>
      <c r="L21" s="595">
        <v>50</v>
      </c>
      <c r="M21" s="580"/>
      <c r="N21" s="581" t="str">
        <f t="shared" si="0"/>
        <v>INCLUDED</v>
      </c>
      <c r="O21" s="581"/>
      <c r="P21" s="581"/>
      <c r="Q21" s="581"/>
      <c r="R21" s="581"/>
      <c r="S21" s="581"/>
      <c r="T21" s="581"/>
      <c r="U21" s="581"/>
      <c r="V21" s="581"/>
      <c r="W21" s="280"/>
      <c r="AD21" s="571"/>
    </row>
    <row r="22" spans="1:30" ht="31.8" customHeight="1">
      <c r="A22" s="280">
        <v>5</v>
      </c>
      <c r="B22" s="593">
        <v>7000020338</v>
      </c>
      <c r="C22" s="593">
        <v>50</v>
      </c>
      <c r="D22" s="593" t="s">
        <v>479</v>
      </c>
      <c r="E22" s="593">
        <v>1000056265</v>
      </c>
      <c r="F22" s="593">
        <v>85446020</v>
      </c>
      <c r="G22" s="583"/>
      <c r="H22" s="594">
        <v>18</v>
      </c>
      <c r="I22" s="583"/>
      <c r="J22" s="595" t="s">
        <v>485</v>
      </c>
      <c r="K22" s="595" t="s">
        <v>468</v>
      </c>
      <c r="L22" s="595">
        <v>125</v>
      </c>
      <c r="M22" s="580"/>
      <c r="N22" s="581" t="str">
        <f t="shared" si="0"/>
        <v>INCLUDED</v>
      </c>
      <c r="O22" s="581"/>
      <c r="P22" s="581"/>
      <c r="Q22" s="581"/>
      <c r="R22" s="581"/>
      <c r="S22" s="581"/>
      <c r="T22" s="581"/>
      <c r="U22" s="581"/>
      <c r="V22" s="581"/>
      <c r="W22" s="280"/>
      <c r="AD22" s="571"/>
    </row>
    <row r="23" spans="1:30" ht="31.8" customHeight="1">
      <c r="A23" s="280">
        <v>6</v>
      </c>
      <c r="B23" s="593">
        <v>7000020338</v>
      </c>
      <c r="C23" s="593">
        <v>100</v>
      </c>
      <c r="D23" s="593" t="s">
        <v>480</v>
      </c>
      <c r="E23" s="593">
        <v>1000031943</v>
      </c>
      <c r="F23" s="593">
        <v>85446020</v>
      </c>
      <c r="G23" s="583"/>
      <c r="H23" s="594">
        <v>18</v>
      </c>
      <c r="I23" s="583"/>
      <c r="J23" s="595" t="s">
        <v>486</v>
      </c>
      <c r="K23" s="595" t="s">
        <v>468</v>
      </c>
      <c r="L23" s="595">
        <v>25</v>
      </c>
      <c r="M23" s="580"/>
      <c r="N23" s="581" t="str">
        <f t="shared" si="0"/>
        <v>INCLUDED</v>
      </c>
      <c r="O23" s="581"/>
      <c r="P23" s="581"/>
      <c r="Q23" s="581"/>
      <c r="R23" s="581"/>
      <c r="S23" s="581"/>
      <c r="T23" s="581"/>
      <c r="U23" s="581"/>
      <c r="V23" s="581"/>
      <c r="W23" s="280"/>
      <c r="AD23" s="571"/>
    </row>
    <row r="24" spans="1:30" ht="31.8" customHeight="1">
      <c r="A24" s="280">
        <v>7</v>
      </c>
      <c r="B24" s="593">
        <v>7000020338</v>
      </c>
      <c r="C24" s="593">
        <v>90</v>
      </c>
      <c r="D24" s="593" t="s">
        <v>480</v>
      </c>
      <c r="E24" s="593">
        <v>1000031985</v>
      </c>
      <c r="F24" s="593">
        <v>85446020</v>
      </c>
      <c r="G24" s="583"/>
      <c r="H24" s="594">
        <v>18</v>
      </c>
      <c r="I24" s="583"/>
      <c r="J24" s="595" t="s">
        <v>487</v>
      </c>
      <c r="K24" s="595" t="s">
        <v>468</v>
      </c>
      <c r="L24" s="595">
        <v>25</v>
      </c>
      <c r="M24" s="580"/>
      <c r="N24" s="581" t="str">
        <f t="shared" si="0"/>
        <v>INCLUDED</v>
      </c>
      <c r="O24" s="581"/>
      <c r="P24" s="581"/>
      <c r="Q24" s="581"/>
      <c r="R24" s="581"/>
      <c r="S24" s="581"/>
      <c r="T24" s="581"/>
      <c r="U24" s="581"/>
      <c r="V24" s="581"/>
      <c r="W24" s="280"/>
      <c r="AD24" s="571"/>
    </row>
    <row r="25" spans="1:30" ht="31.8" customHeight="1">
      <c r="A25" s="280">
        <v>8</v>
      </c>
      <c r="B25" s="593">
        <v>7000020338</v>
      </c>
      <c r="C25" s="593">
        <v>70</v>
      </c>
      <c r="D25" s="593" t="s">
        <v>480</v>
      </c>
      <c r="E25" s="593">
        <v>1000031976</v>
      </c>
      <c r="F25" s="593">
        <v>85446020</v>
      </c>
      <c r="G25" s="583"/>
      <c r="H25" s="594">
        <v>18</v>
      </c>
      <c r="I25" s="583"/>
      <c r="J25" s="595" t="s">
        <v>488</v>
      </c>
      <c r="K25" s="595" t="s">
        <v>468</v>
      </c>
      <c r="L25" s="595">
        <v>50</v>
      </c>
      <c r="M25" s="580"/>
      <c r="N25" s="581" t="str">
        <f t="shared" si="0"/>
        <v>INCLUDED</v>
      </c>
      <c r="O25" s="581"/>
      <c r="P25" s="581"/>
      <c r="Q25" s="581"/>
      <c r="R25" s="581"/>
      <c r="S25" s="581"/>
      <c r="T25" s="581"/>
      <c r="U25" s="581"/>
      <c r="V25" s="581"/>
      <c r="W25" s="280"/>
      <c r="AD25" s="571"/>
    </row>
    <row r="26" spans="1:30" ht="31.8" customHeight="1">
      <c r="A26" s="280">
        <v>9</v>
      </c>
      <c r="B26" s="593">
        <v>7000020338</v>
      </c>
      <c r="C26" s="593">
        <v>60</v>
      </c>
      <c r="D26" s="593" t="s">
        <v>480</v>
      </c>
      <c r="E26" s="593">
        <v>1000031953</v>
      </c>
      <c r="F26" s="593">
        <v>85446020</v>
      </c>
      <c r="G26" s="583"/>
      <c r="H26" s="594">
        <v>18</v>
      </c>
      <c r="I26" s="583"/>
      <c r="J26" s="595" t="s">
        <v>489</v>
      </c>
      <c r="K26" s="595" t="s">
        <v>468</v>
      </c>
      <c r="L26" s="595">
        <v>10</v>
      </c>
      <c r="M26" s="580"/>
      <c r="N26" s="581" t="str">
        <f t="shared" si="0"/>
        <v>INCLUDED</v>
      </c>
      <c r="O26" s="581"/>
      <c r="P26" s="581"/>
      <c r="Q26" s="581"/>
      <c r="R26" s="581"/>
      <c r="S26" s="581"/>
      <c r="T26" s="581"/>
      <c r="U26" s="581"/>
      <c r="V26" s="581"/>
      <c r="W26" s="280"/>
      <c r="AD26" s="571"/>
    </row>
    <row r="27" spans="1:30" ht="31.8" customHeight="1">
      <c r="A27" s="280">
        <v>10</v>
      </c>
      <c r="B27" s="593">
        <v>7000020338</v>
      </c>
      <c r="C27" s="593">
        <v>80</v>
      </c>
      <c r="D27" s="593" t="s">
        <v>480</v>
      </c>
      <c r="E27" s="593">
        <v>1000031957</v>
      </c>
      <c r="F27" s="593">
        <v>85446020</v>
      </c>
      <c r="G27" s="583"/>
      <c r="H27" s="594">
        <v>18</v>
      </c>
      <c r="I27" s="583"/>
      <c r="J27" s="595" t="s">
        <v>490</v>
      </c>
      <c r="K27" s="595" t="s">
        <v>468</v>
      </c>
      <c r="L27" s="595">
        <v>10</v>
      </c>
      <c r="M27" s="580"/>
      <c r="N27" s="581" t="str">
        <f t="shared" si="0"/>
        <v>INCLUDED</v>
      </c>
      <c r="O27" s="581"/>
      <c r="P27" s="581"/>
      <c r="Q27" s="581"/>
      <c r="R27" s="581"/>
      <c r="S27" s="581"/>
      <c r="T27" s="581"/>
      <c r="U27" s="581"/>
      <c r="V27" s="581"/>
      <c r="W27" s="280"/>
      <c r="AD27" s="571"/>
    </row>
    <row r="28" spans="1:30" ht="26.1" customHeight="1">
      <c r="A28" s="319"/>
      <c r="B28" s="319"/>
      <c r="C28" s="319"/>
      <c r="D28" s="319"/>
      <c r="E28" s="319"/>
      <c r="F28" s="319"/>
      <c r="G28" s="319"/>
      <c r="H28" s="319"/>
      <c r="I28" s="319"/>
      <c r="J28" s="639" t="s">
        <v>251</v>
      </c>
      <c r="K28" s="639"/>
      <c r="L28" s="639"/>
      <c r="M28" s="317"/>
      <c r="N28" s="550">
        <f>ROUND(SUM(N18:N27),0)</f>
        <v>0</v>
      </c>
      <c r="O28" s="550"/>
      <c r="P28" s="550"/>
      <c r="Q28" s="550"/>
      <c r="R28" s="550"/>
      <c r="S28" s="550"/>
      <c r="T28" s="550"/>
      <c r="U28" s="550"/>
      <c r="V28" s="550"/>
      <c r="W28" s="526"/>
      <c r="X28" s="92"/>
      <c r="AD28" s="571"/>
    </row>
    <row r="29" spans="1:30" ht="26.1" customHeight="1">
      <c r="A29" s="322"/>
      <c r="B29" s="322"/>
      <c r="C29" s="322"/>
      <c r="D29" s="322"/>
      <c r="E29" s="322"/>
      <c r="F29" s="322"/>
      <c r="G29" s="322"/>
      <c r="H29" s="322"/>
      <c r="I29" s="322"/>
      <c r="J29" s="636" t="s">
        <v>322</v>
      </c>
      <c r="K29" s="636"/>
      <c r="L29" s="636"/>
      <c r="M29" s="317"/>
      <c r="N29" s="550" t="s">
        <v>261</v>
      </c>
      <c r="O29" s="550"/>
      <c r="P29" s="550"/>
      <c r="Q29" s="550"/>
      <c r="R29" s="550"/>
      <c r="S29" s="550"/>
      <c r="T29" s="550"/>
      <c r="U29" s="550"/>
      <c r="V29" s="550"/>
      <c r="W29" s="526"/>
      <c r="X29" s="92"/>
    </row>
    <row r="30" spans="1:30" ht="26.1" customHeight="1">
      <c r="A30" s="322"/>
      <c r="B30" s="322"/>
      <c r="C30" s="322"/>
      <c r="D30" s="322"/>
      <c r="E30" s="322"/>
      <c r="F30" s="322"/>
      <c r="G30" s="322"/>
      <c r="H30" s="322"/>
      <c r="I30" s="322"/>
      <c r="J30" s="640" t="s">
        <v>250</v>
      </c>
      <c r="K30" s="640"/>
      <c r="L30" s="640"/>
      <c r="M30" s="317"/>
      <c r="N30" s="541">
        <f>N28</f>
        <v>0</v>
      </c>
      <c r="O30" s="541">
        <f>N30*0.18</f>
        <v>0</v>
      </c>
      <c r="P30" s="541"/>
      <c r="Q30" s="541"/>
      <c r="R30" s="541"/>
      <c r="S30" s="541"/>
      <c r="T30" s="541"/>
      <c r="U30" s="541"/>
      <c r="V30" s="541"/>
      <c r="W30" s="526"/>
      <c r="X30" s="92"/>
    </row>
    <row r="31" spans="1:30" ht="7.5" customHeight="1">
      <c r="A31" s="323"/>
      <c r="B31" s="323"/>
      <c r="C31" s="323"/>
      <c r="D31" s="323"/>
      <c r="E31" s="323"/>
      <c r="F31" s="323"/>
      <c r="G31" s="323"/>
      <c r="H31" s="323"/>
      <c r="I31" s="323"/>
      <c r="J31" s="324"/>
      <c r="K31" s="324"/>
      <c r="L31" s="324"/>
      <c r="M31" s="325"/>
      <c r="N31" s="326"/>
      <c r="O31" s="326"/>
      <c r="P31" s="326"/>
      <c r="Q31" s="326"/>
      <c r="R31" s="326"/>
      <c r="S31" s="326"/>
      <c r="T31" s="326"/>
      <c r="U31" s="326"/>
      <c r="V31" s="326"/>
      <c r="W31" s="327"/>
    </row>
    <row r="32" spans="1:30" ht="7.5" customHeight="1">
      <c r="J32" s="641"/>
      <c r="K32" s="641"/>
      <c r="L32" s="641"/>
      <c r="M32" s="641"/>
      <c r="N32" s="641"/>
      <c r="O32" s="641"/>
      <c r="P32" s="641"/>
      <c r="Q32" s="641"/>
      <c r="R32" s="641"/>
      <c r="S32" s="641"/>
      <c r="T32" s="641"/>
      <c r="U32" s="641"/>
      <c r="V32" s="641"/>
      <c r="W32" s="641"/>
    </row>
    <row r="33" spans="1:23" ht="7.5" customHeight="1">
      <c r="A33" s="328"/>
      <c r="B33" s="328"/>
      <c r="C33" s="328"/>
      <c r="D33" s="328"/>
      <c r="E33" s="328"/>
      <c r="F33" s="328"/>
      <c r="G33" s="328"/>
      <c r="H33" s="328"/>
      <c r="I33" s="328"/>
      <c r="J33" s="641"/>
      <c r="K33" s="641"/>
      <c r="L33" s="641"/>
      <c r="M33" s="641"/>
      <c r="N33" s="641"/>
      <c r="O33" s="641"/>
      <c r="P33" s="641"/>
      <c r="Q33" s="641"/>
      <c r="R33" s="641"/>
      <c r="S33" s="641"/>
      <c r="T33" s="641"/>
      <c r="U33" s="641"/>
      <c r="V33" s="641"/>
      <c r="W33" s="641"/>
    </row>
    <row r="34" spans="1:23" ht="27" customHeight="1">
      <c r="A34" s="329" t="s">
        <v>235</v>
      </c>
      <c r="B34" s="642" t="s">
        <v>444</v>
      </c>
      <c r="C34" s="642"/>
      <c r="D34" s="642"/>
      <c r="E34" s="642"/>
      <c r="F34" s="642"/>
      <c r="G34" s="642"/>
      <c r="H34" s="642"/>
      <c r="I34" s="642"/>
      <c r="J34" s="642"/>
      <c r="K34" s="642"/>
      <c r="L34" s="642"/>
      <c r="M34" s="642"/>
      <c r="N34" s="642"/>
      <c r="O34" s="642"/>
      <c r="P34" s="642"/>
      <c r="Q34" s="642"/>
      <c r="R34" s="642"/>
      <c r="S34" s="642"/>
      <c r="T34" s="642"/>
      <c r="U34" s="642"/>
      <c r="V34" s="642"/>
      <c r="W34" s="642"/>
    </row>
    <row r="35" spans="1:23" ht="33.6" customHeight="1">
      <c r="A35" s="330"/>
      <c r="B35" s="643" t="s">
        <v>443</v>
      </c>
      <c r="C35" s="643"/>
      <c r="D35" s="643"/>
      <c r="E35" s="643"/>
      <c r="F35" s="643"/>
      <c r="G35" s="643"/>
      <c r="H35" s="643"/>
      <c r="I35" s="643"/>
      <c r="J35" s="643"/>
      <c r="K35" s="643"/>
      <c r="L35" s="643"/>
      <c r="M35" s="643"/>
    </row>
    <row r="36" spans="1:23" ht="33.6" customHeight="1">
      <c r="A36" s="104" t="s">
        <v>229</v>
      </c>
      <c r="B36" s="144">
        <f>'Names of Bidder'!D21</f>
        <v>0</v>
      </c>
      <c r="D36" s="144"/>
      <c r="E36" s="104"/>
      <c r="F36" s="104"/>
      <c r="G36" s="104"/>
      <c r="H36" s="104"/>
      <c r="I36" s="104"/>
      <c r="K36" s="528"/>
      <c r="L36" s="529"/>
      <c r="M36" s="106" t="s">
        <v>232</v>
      </c>
      <c r="N36" s="144" t="str">
        <f>IF('Names of Bidder'!D18=0, "", 'Names of Bidder'!D18)</f>
        <v/>
      </c>
      <c r="O36" s="144"/>
      <c r="P36" s="144"/>
      <c r="Q36" s="144"/>
      <c r="R36" s="144"/>
      <c r="S36" s="144"/>
      <c r="T36" s="144"/>
      <c r="U36" s="144"/>
      <c r="V36" s="144"/>
      <c r="W36" s="522"/>
    </row>
    <row r="37" spans="1:23" ht="33.6" customHeight="1">
      <c r="A37" s="104" t="s">
        <v>230</v>
      </c>
      <c r="B37" s="574">
        <f>'Names of Bidder'!D22</f>
        <v>0</v>
      </c>
      <c r="D37" s="144"/>
      <c r="E37" s="104"/>
      <c r="F37" s="104"/>
      <c r="G37" s="104"/>
      <c r="H37" s="104"/>
      <c r="I37" s="104"/>
      <c r="K37" s="530"/>
      <c r="L37" s="529"/>
      <c r="M37" s="106" t="s">
        <v>233</v>
      </c>
      <c r="N37" s="574" t="str">
        <f>IF('Names of Bidder'!D19=0, "", 'Names of Bidder'!D19)</f>
        <v/>
      </c>
      <c r="O37" s="574"/>
      <c r="P37" s="574"/>
      <c r="Q37" s="574"/>
      <c r="R37" s="574"/>
      <c r="S37" s="574"/>
      <c r="T37" s="574"/>
      <c r="U37" s="574"/>
      <c r="V37" s="574"/>
      <c r="W37" s="574"/>
    </row>
    <row r="38" spans="1:23" ht="33.6" customHeight="1">
      <c r="J38" s="332"/>
      <c r="K38" s="101"/>
    </row>
    <row r="39" spans="1:23" ht="33.6" customHeight="1">
      <c r="J39" s="332"/>
      <c r="K39" s="101"/>
      <c r="M39" s="106"/>
      <c r="N39" s="637"/>
      <c r="O39" s="637"/>
      <c r="P39" s="637"/>
      <c r="Q39" s="637"/>
      <c r="R39" s="637"/>
      <c r="S39" s="637"/>
      <c r="T39" s="637"/>
      <c r="U39" s="637"/>
      <c r="V39" s="637"/>
      <c r="W39" s="637"/>
    </row>
  </sheetData>
  <sheetProtection password="CC67" sheet="1" formatColumns="0" formatRows="0" selectLockedCells="1"/>
  <customSheetViews>
    <customSheetView guid="{7D78D7C9-3B9E-4809-8F27-04B3C218EED3}" scale="60" showPageBreaks="1" showGridLines="0" printArea="1" hiddenColumns="1" view="pageBreakPreview">
      <selection activeCell="M18" sqref="M18"/>
      <colBreaks count="1" manualBreakCount="1">
        <brk id="23"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4"/>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5"/>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6"/>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7"/>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8"/>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9"/>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10"/>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11"/>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12"/>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13"/>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14"/>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5"/>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6"/>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0"/>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22"/>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3"/>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4"/>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25"/>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6"/>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7"/>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8"/>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9"/>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0"/>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1"/>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 guid="{87981F99-33D2-48F3-9138-10E7D5F1DFD3}"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3"/>
      <headerFooter alignWithMargins="0">
        <oddFooter>&amp;R&amp;"Book Antiqua,Bold"&amp;10Schedule-1/ Page &amp;P of &amp;N</oddFooter>
      </headerFooter>
    </customSheetView>
  </customSheetViews>
  <mergeCells count="14">
    <mergeCell ref="J29:L29"/>
    <mergeCell ref="N39:W39"/>
    <mergeCell ref="A14:W14"/>
    <mergeCell ref="J28:L28"/>
    <mergeCell ref="J30:L30"/>
    <mergeCell ref="J32:W33"/>
    <mergeCell ref="B34:W34"/>
    <mergeCell ref="B35:M35"/>
    <mergeCell ref="C11:E11"/>
    <mergeCell ref="A3:W3"/>
    <mergeCell ref="A4:W4"/>
    <mergeCell ref="C8:E8"/>
    <mergeCell ref="C9:E9"/>
    <mergeCell ref="C10:E10"/>
  </mergeCells>
  <phoneticPr fontId="3" type="noConversion"/>
  <dataValidations xWindow="482" yWindow="355" count="2">
    <dataValidation type="list" allowBlank="1" showInputMessage="1" showErrorMessage="1" sqref="I18:I27" xr:uid="{00000000-0002-0000-0300-000002000000}">
      <formula1>"0,5,12,18,28"</formula1>
    </dataValidation>
    <dataValidation type="decimal" operator="greaterThan" allowBlank="1" showInputMessage="1" showErrorMessage="1" promptTitle="Enter value greater than zero" prompt="Enter value greater than zero" sqref="M18:M27" xr:uid="{F7A0124C-A1A3-496A-95D9-7FA79AF0F714}">
      <formula1>0</formula1>
    </dataValidation>
  </dataValidations>
  <printOptions horizontalCentered="1"/>
  <pageMargins left="0.21" right="0.23" top="0.48" bottom="0.48" header="0.25" footer="0.27"/>
  <pageSetup paperSize="9" scale="40" orientation="landscape" horizontalDpi="4294967295" verticalDpi="4294967295" r:id="rId34"/>
  <headerFooter alignWithMargins="0">
    <oddFooter>&amp;R&amp;"Book Antiqua,Bold"&amp;10Schedule-1/ Page &amp;P of &amp;N</oddFooter>
  </headerFooter>
  <colBreaks count="1" manualBreakCount="1">
    <brk id="23" max="1048575" man="1"/>
  </colBreaks>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4.4"/>
  <cols>
    <col min="1" max="1" width="10.6640625" style="100" customWidth="1"/>
    <col min="2" max="2" width="31.77734375" style="314" customWidth="1"/>
    <col min="3" max="3" width="11.77734375" style="314" customWidth="1"/>
    <col min="4" max="4" width="6.6640625" style="100" customWidth="1"/>
    <col min="5" max="5" width="8.109375" style="100" customWidth="1"/>
    <col min="6" max="6" width="11.33203125" style="101" customWidth="1"/>
    <col min="7" max="7" width="16.88671875" style="101" customWidth="1"/>
    <col min="8" max="8" width="11.109375" style="101" customWidth="1"/>
    <col min="9" max="9" width="9" style="281"/>
    <col min="10" max="10" width="9.88671875" style="393" customWidth="1"/>
    <col min="11" max="11" width="6.33203125" style="393" hidden="1" customWidth="1"/>
    <col min="12" max="16" width="9" style="393"/>
    <col min="17" max="24" width="9" style="394"/>
    <col min="25" max="16384" width="9" style="91"/>
  </cols>
  <sheetData>
    <row r="1" spans="1:9" ht="18" customHeight="1">
      <c r="A1" s="93" t="str">
        <f>Cover!B3</f>
        <v>Specification No.: CC/NT/G-CABLE/ DOM/A04/ 23/00231</v>
      </c>
      <c r="B1" s="313"/>
      <c r="C1" s="313"/>
      <c r="D1" s="93"/>
      <c r="E1" s="93"/>
      <c r="F1" s="96"/>
      <c r="G1" s="96"/>
      <c r="H1" s="97" t="s">
        <v>245</v>
      </c>
    </row>
    <row r="2" spans="1:9" ht="18" customHeight="1">
      <c r="A2" s="73"/>
      <c r="B2" s="73"/>
      <c r="C2" s="73"/>
      <c r="D2" s="73"/>
      <c r="E2" s="73"/>
    </row>
    <row r="3" spans="1:9" ht="64.5" customHeight="1">
      <c r="A3" s="650" t="str">
        <f>Cover!$B$2</f>
        <v>Cable Package-01 associated with bulk procurement and rate contract for Substation Equipment’s for implementation of Bay Extension work</v>
      </c>
      <c r="B3" s="650"/>
      <c r="C3" s="650"/>
      <c r="D3" s="650"/>
      <c r="E3" s="650"/>
      <c r="F3" s="650"/>
      <c r="G3" s="650"/>
      <c r="H3" s="650"/>
    </row>
    <row r="4" spans="1:9" ht="21.9" customHeight="1">
      <c r="A4" s="635" t="s">
        <v>248</v>
      </c>
      <c r="B4" s="635"/>
      <c r="C4" s="635"/>
      <c r="D4" s="635"/>
      <c r="E4" s="635"/>
      <c r="F4" s="635"/>
      <c r="G4" s="635"/>
      <c r="H4" s="635"/>
    </row>
    <row r="5" spans="1:9" ht="18" customHeight="1">
      <c r="B5" s="100"/>
      <c r="C5" s="100"/>
    </row>
    <row r="6" spans="1:9" ht="18" customHeight="1">
      <c r="A6" s="29" t="s">
        <v>167</v>
      </c>
      <c r="B6" s="30"/>
      <c r="C6" s="30"/>
      <c r="D6" s="29"/>
      <c r="E6" s="29"/>
      <c r="F6" s="69" t="s">
        <v>219</v>
      </c>
      <c r="H6" s="30"/>
    </row>
    <row r="7" spans="1:9" ht="18" customHeight="1">
      <c r="A7" s="29" t="str">
        <f>"Bidder as "&amp; 'Names of Bidder'!D6</f>
        <v>Bidder as Individual Firm</v>
      </c>
      <c r="F7" s="68" t="s">
        <v>221</v>
      </c>
      <c r="H7" s="32"/>
    </row>
    <row r="8" spans="1:9" ht="18" customHeight="1">
      <c r="A8" s="74" t="s">
        <v>220</v>
      </c>
      <c r="B8" s="651">
        <f>'Names of Bidder'!D8</f>
        <v>0</v>
      </c>
      <c r="C8" s="651"/>
      <c r="D8" s="651"/>
      <c r="E8" s="651"/>
      <c r="F8" s="68" t="s">
        <v>223</v>
      </c>
      <c r="H8" s="32"/>
    </row>
    <row r="9" spans="1:9" ht="18" customHeight="1">
      <c r="A9" s="74" t="s">
        <v>222</v>
      </c>
      <c r="B9" s="651">
        <f>'Names of Bidder'!D9</f>
        <v>0</v>
      </c>
      <c r="C9" s="651"/>
      <c r="D9" s="651"/>
      <c r="E9" s="651"/>
      <c r="F9" s="68" t="s">
        <v>224</v>
      </c>
      <c r="H9" s="32"/>
    </row>
    <row r="10" spans="1:9" ht="18" customHeight="1">
      <c r="A10" s="76"/>
      <c r="B10" s="651">
        <f>'Names of Bidder'!D10</f>
        <v>0</v>
      </c>
      <c r="C10" s="651"/>
      <c r="D10" s="651"/>
      <c r="E10" s="651"/>
      <c r="F10" s="68" t="s">
        <v>225</v>
      </c>
      <c r="H10" s="32"/>
    </row>
    <row r="11" spans="1:9" ht="18" customHeight="1">
      <c r="A11" s="76"/>
      <c r="B11" s="651">
        <f>'Names of Bidder'!D11</f>
        <v>0</v>
      </c>
      <c r="C11" s="651"/>
      <c r="D11" s="651"/>
      <c r="E11" s="651"/>
      <c r="F11" s="68" t="s">
        <v>226</v>
      </c>
      <c r="H11" s="32"/>
    </row>
    <row r="12" spans="1:9" ht="18" customHeight="1">
      <c r="A12" s="76"/>
      <c r="B12" s="31"/>
      <c r="C12" s="31"/>
      <c r="D12" s="31"/>
      <c r="E12" s="31"/>
      <c r="F12" s="68"/>
      <c r="H12" s="32"/>
    </row>
    <row r="13" spans="1:9" ht="18" customHeight="1">
      <c r="A13" s="77"/>
      <c r="B13" s="77"/>
      <c r="C13" s="77"/>
      <c r="D13" s="77"/>
      <c r="E13" s="77"/>
      <c r="F13" s="111"/>
      <c r="G13" s="33"/>
      <c r="H13" s="33"/>
    </row>
    <row r="14" spans="1:9" ht="40.5" customHeight="1">
      <c r="A14" s="648" t="s">
        <v>200</v>
      </c>
      <c r="B14" s="648"/>
      <c r="C14" s="648"/>
      <c r="D14" s="648"/>
      <c r="E14" s="648"/>
      <c r="F14" s="648"/>
      <c r="G14" s="648"/>
      <c r="H14" s="648"/>
      <c r="I14" s="315"/>
    </row>
    <row r="15" spans="1:9" ht="18" customHeight="1">
      <c r="B15" s="100"/>
      <c r="C15" s="100"/>
      <c r="F15" s="96"/>
      <c r="G15" s="96"/>
      <c r="H15" s="97" t="s">
        <v>191</v>
      </c>
    </row>
    <row r="16" spans="1:9" ht="62.25" customHeight="1">
      <c r="A16" s="279" t="s">
        <v>192</v>
      </c>
      <c r="B16" s="279" t="s">
        <v>214</v>
      </c>
      <c r="C16" s="279" t="s">
        <v>168</v>
      </c>
      <c r="D16" s="280" t="s">
        <v>190</v>
      </c>
      <c r="E16" s="280" t="s">
        <v>193</v>
      </c>
      <c r="F16" s="279" t="s">
        <v>194</v>
      </c>
      <c r="G16" s="279" t="s">
        <v>195</v>
      </c>
      <c r="H16" s="279" t="s">
        <v>227</v>
      </c>
    </row>
    <row r="17" spans="1:24" ht="18" customHeight="1">
      <c r="A17" s="280">
        <v>1</v>
      </c>
      <c r="B17" s="280">
        <v>2</v>
      </c>
      <c r="C17" s="280">
        <v>3</v>
      </c>
      <c r="D17" s="280">
        <v>4</v>
      </c>
      <c r="E17" s="280">
        <v>5</v>
      </c>
      <c r="F17" s="280">
        <v>6</v>
      </c>
      <c r="G17" s="280" t="s">
        <v>169</v>
      </c>
      <c r="H17" s="280">
        <v>8</v>
      </c>
    </row>
    <row r="18" spans="1:24" s="112" customFormat="1" ht="50.1" customHeight="1">
      <c r="A18" s="316" t="e">
        <f>'Sch-1'!#REF!</f>
        <v>#REF!</v>
      </c>
      <c r="B18" s="316" t="e">
        <f>'Sch-1'!#REF!</f>
        <v>#REF!</v>
      </c>
      <c r="C18" s="424" t="e">
        <f>'Sch-1'!#REF!</f>
        <v>#REF!</v>
      </c>
      <c r="D18" s="384" t="e">
        <f>'Sch-1'!#REF!</f>
        <v>#REF!</v>
      </c>
      <c r="E18" s="391" t="e">
        <f>'Sch-1'!#REF!</f>
        <v>#REF!</v>
      </c>
      <c r="F18" s="419" t="e">
        <f>'Sch-1'!#REF!</f>
        <v>#REF!</v>
      </c>
      <c r="G18" s="318" t="e">
        <f>IF(F18=0, "Included", IF(ISERROR(E18*F18), F18, E18*F18))</f>
        <v>#REF!</v>
      </c>
      <c r="H18" s="317" t="e">
        <f>'Sch-1'!#REF!</f>
        <v>#REF!</v>
      </c>
      <c r="I18" s="92"/>
      <c r="J18" s="395"/>
      <c r="K18" s="395" t="e">
        <f>'Sch-1'!#REF!</f>
        <v>#REF!</v>
      </c>
      <c r="L18" s="395"/>
      <c r="M18" s="395"/>
      <c r="N18" s="395"/>
      <c r="O18" s="395"/>
      <c r="P18" s="395"/>
      <c r="Q18" s="396"/>
      <c r="R18" s="396"/>
      <c r="S18" s="396"/>
      <c r="T18" s="396"/>
      <c r="U18" s="396"/>
      <c r="V18" s="396"/>
      <c r="W18" s="396"/>
      <c r="X18" s="396"/>
    </row>
    <row r="19" spans="1:24" ht="26.1" customHeight="1">
      <c r="A19" s="319"/>
      <c r="B19" s="649" t="s">
        <v>251</v>
      </c>
      <c r="C19" s="649"/>
      <c r="D19" s="649"/>
      <c r="E19" s="649"/>
      <c r="F19" s="317"/>
      <c r="G19" s="320">
        <f>SUMIF(K18:K18,"Direct",G18:G18)</f>
        <v>0</v>
      </c>
      <c r="H19" s="392" t="s">
        <v>252</v>
      </c>
      <c r="I19" s="92"/>
    </row>
    <row r="20" spans="1:24" ht="26.1" customHeight="1">
      <c r="A20" s="319"/>
      <c r="B20" s="649" t="s">
        <v>251</v>
      </c>
      <c r="C20" s="649"/>
      <c r="D20" s="649"/>
      <c r="E20" s="649"/>
      <c r="F20" s="317"/>
      <c r="G20" s="320">
        <f>SUMIF(K18:K18,"Bought Out",G18:G18)</f>
        <v>0</v>
      </c>
      <c r="H20" s="392" t="s">
        <v>323</v>
      </c>
      <c r="I20" s="92"/>
    </row>
    <row r="21" spans="1:24" ht="26.1" customHeight="1">
      <c r="A21" s="319"/>
      <c r="B21" s="649" t="s">
        <v>251</v>
      </c>
      <c r="C21" s="649"/>
      <c r="D21" s="649"/>
      <c r="E21" s="649"/>
      <c r="F21" s="317"/>
      <c r="G21" s="320">
        <f>G19+G20</f>
        <v>0</v>
      </c>
      <c r="H21" s="321"/>
      <c r="I21" s="92"/>
    </row>
    <row r="22" spans="1:24" ht="26.1" customHeight="1">
      <c r="A22" s="322"/>
      <c r="B22" s="645" t="s">
        <v>322</v>
      </c>
      <c r="C22" s="645"/>
      <c r="D22" s="645"/>
      <c r="E22" s="645"/>
      <c r="F22" s="317"/>
      <c r="G22" s="320">
        <f>'Sch-6 Dis'!F21</f>
        <v>0</v>
      </c>
      <c r="H22" s="321"/>
      <c r="I22" s="92"/>
    </row>
    <row r="23" spans="1:24" ht="26.1" customHeight="1">
      <c r="A23" s="322"/>
      <c r="B23" s="646" t="s">
        <v>250</v>
      </c>
      <c r="C23" s="646"/>
      <c r="D23" s="646"/>
      <c r="E23" s="646"/>
      <c r="F23" s="317"/>
      <c r="G23" s="320">
        <f>G21+G22</f>
        <v>0</v>
      </c>
      <c r="H23" s="321"/>
      <c r="I23" s="92"/>
    </row>
    <row r="24" spans="1:24" ht="16.5" customHeight="1">
      <c r="A24" s="323"/>
      <c r="B24" s="324"/>
      <c r="C24" s="324"/>
      <c r="D24" s="324"/>
      <c r="E24" s="324"/>
      <c r="F24" s="325"/>
      <c r="G24" s="326"/>
      <c r="H24" s="327"/>
    </row>
    <row r="25" spans="1:24" ht="16.5" customHeight="1">
      <c r="B25" s="641"/>
      <c r="C25" s="641"/>
      <c r="D25" s="641"/>
      <c r="E25" s="641"/>
      <c r="F25" s="641"/>
      <c r="G25" s="641"/>
      <c r="H25" s="641"/>
    </row>
    <row r="26" spans="1:24" ht="16.5" customHeight="1">
      <c r="A26" s="328"/>
      <c r="B26" s="641"/>
      <c r="C26" s="641"/>
      <c r="D26" s="641"/>
      <c r="E26" s="641"/>
      <c r="F26" s="641"/>
      <c r="G26" s="641"/>
      <c r="H26" s="641"/>
    </row>
    <row r="27" spans="1:24" ht="117.75" customHeight="1">
      <c r="A27" s="329" t="s">
        <v>235</v>
      </c>
      <c r="B27" s="647" t="s">
        <v>176</v>
      </c>
      <c r="C27" s="647"/>
      <c r="D27" s="647"/>
      <c r="E27" s="647"/>
      <c r="F27" s="647"/>
      <c r="G27" s="647"/>
      <c r="H27" s="647"/>
    </row>
    <row r="28" spans="1:24" ht="33.6" customHeight="1">
      <c r="A28" s="330"/>
      <c r="B28" s="331"/>
      <c r="C28" s="331"/>
      <c r="D28" s="306"/>
      <c r="E28" s="306"/>
    </row>
    <row r="29" spans="1:24" ht="33.6" customHeight="1">
      <c r="A29" s="104" t="s">
        <v>229</v>
      </c>
      <c r="B29" s="144">
        <f>'Names of Bidder'!D21</f>
        <v>0</v>
      </c>
      <c r="C29" s="144"/>
      <c r="D29" s="105"/>
      <c r="F29" s="106" t="s">
        <v>231</v>
      </c>
      <c r="G29" s="637"/>
      <c r="H29" s="637"/>
    </row>
    <row r="30" spans="1:24" s="281" customFormat="1" ht="33.6" customHeight="1">
      <c r="A30" s="104" t="s">
        <v>230</v>
      </c>
      <c r="B30" s="144">
        <f>'Names of Bidder'!D22</f>
        <v>0</v>
      </c>
      <c r="C30" s="144"/>
      <c r="D30" s="101"/>
      <c r="E30" s="100"/>
      <c r="F30" s="106" t="s">
        <v>232</v>
      </c>
      <c r="G30" s="644">
        <f>'Names of Bidder'!D18</f>
        <v>0</v>
      </c>
      <c r="H30" s="644"/>
      <c r="J30" s="393"/>
      <c r="K30" s="393"/>
      <c r="L30" s="393"/>
      <c r="M30" s="393"/>
      <c r="N30" s="393"/>
      <c r="O30" s="393"/>
      <c r="P30" s="393"/>
      <c r="Q30" s="394"/>
      <c r="R30" s="394"/>
      <c r="S30" s="394"/>
      <c r="T30" s="394"/>
      <c r="U30" s="394"/>
      <c r="V30" s="394"/>
      <c r="W30" s="394"/>
      <c r="X30" s="394"/>
    </row>
    <row r="31" spans="1:24" s="281" customFormat="1" ht="33.6" customHeight="1">
      <c r="A31" s="100"/>
      <c r="B31" s="332"/>
      <c r="C31" s="332"/>
      <c r="D31" s="101"/>
      <c r="E31" s="100"/>
      <c r="F31" s="106" t="s">
        <v>233</v>
      </c>
      <c r="G31" s="644">
        <f>'Names of Bidder'!D19</f>
        <v>0</v>
      </c>
      <c r="H31" s="644"/>
      <c r="J31" s="393"/>
      <c r="K31" s="393"/>
      <c r="L31" s="393"/>
      <c r="M31" s="393"/>
      <c r="N31" s="393"/>
      <c r="O31" s="393"/>
      <c r="P31" s="393"/>
      <c r="Q31" s="394"/>
      <c r="R31" s="394"/>
      <c r="S31" s="394"/>
      <c r="T31" s="394"/>
      <c r="U31" s="394"/>
      <c r="V31" s="394"/>
      <c r="W31" s="394"/>
      <c r="X31" s="394"/>
    </row>
    <row r="32" spans="1:24" s="281" customFormat="1" ht="33.6" customHeight="1">
      <c r="A32" s="100"/>
      <c r="B32" s="332"/>
      <c r="C32" s="332"/>
      <c r="D32" s="101"/>
      <c r="E32" s="100"/>
      <c r="F32" s="106" t="s">
        <v>234</v>
      </c>
      <c r="G32" s="637"/>
      <c r="H32" s="637"/>
      <c r="J32" s="393"/>
      <c r="K32" s="393"/>
      <c r="L32" s="393"/>
      <c r="M32" s="393"/>
      <c r="N32" s="393"/>
      <c r="O32" s="393"/>
      <c r="P32" s="393"/>
      <c r="Q32" s="394"/>
      <c r="R32" s="394"/>
      <c r="S32" s="394"/>
      <c r="T32" s="394"/>
      <c r="U32" s="394"/>
      <c r="V32" s="394"/>
      <c r="W32" s="394"/>
      <c r="X32" s="394"/>
    </row>
  </sheetData>
  <sheetProtection password="E848" sheet="1" objects="1" scenarios="1" selectLockedCells="1" selectUnlockedCells="1"/>
  <customSheetViews>
    <customSheetView guid="{7D78D7C9-3B9E-4809-8F27-04B3C218EE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2"/>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33"/>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E34"/>
  <sheetViews>
    <sheetView showGridLines="0" view="pageBreakPreview" zoomScale="60" zoomScaleNormal="100" workbookViewId="0">
      <selection activeCell="I17" sqref="I17"/>
    </sheetView>
  </sheetViews>
  <sheetFormatPr defaultColWidth="9" defaultRowHeight="14.4"/>
  <cols>
    <col min="1" max="1" width="15.88671875" style="292" customWidth="1"/>
    <col min="2" max="2" width="13.77734375" style="292" customWidth="1"/>
    <col min="3" max="3" width="9.109375" style="292" customWidth="1"/>
    <col min="4" max="4" width="22.44140625" style="292" customWidth="1"/>
    <col min="5" max="5" width="14.21875" style="292" customWidth="1"/>
    <col min="6" max="6" width="73.44140625" style="103" customWidth="1"/>
    <col min="7" max="7" width="7.6640625" style="102" customWidth="1"/>
    <col min="8" max="8" width="8.6640625" style="102" customWidth="1"/>
    <col min="9" max="10" width="24.21875" style="102" customWidth="1"/>
    <col min="11" max="11" width="25.44140625" style="102" customWidth="1"/>
    <col min="12" max="12" width="11.109375" style="92" customWidth="1"/>
    <col min="13" max="13" width="9" style="91" hidden="1" customWidth="1"/>
    <col min="14" max="14" width="0" style="91" hidden="1" customWidth="1"/>
    <col min="15" max="15" width="9" style="91"/>
    <col min="16" max="16" width="9" style="253"/>
    <col min="17" max="18" width="17.6640625" style="253" customWidth="1"/>
    <col min="19" max="31" width="9" style="253"/>
    <col min="32" max="16384" width="9" style="91"/>
  </cols>
  <sheetData>
    <row r="1" spans="1:18" ht="18" customHeight="1">
      <c r="A1" s="93" t="str">
        <f>Cover!B3</f>
        <v>Specification No.: CC/NT/G-CABLE/ DOM/A04/ 23/00231</v>
      </c>
      <c r="B1" s="93"/>
      <c r="C1" s="93"/>
      <c r="D1" s="93"/>
      <c r="E1" s="93"/>
      <c r="F1" s="94"/>
      <c r="G1" s="95"/>
      <c r="H1" s="95"/>
      <c r="I1" s="96"/>
      <c r="J1" s="96"/>
      <c r="K1" s="97" t="s">
        <v>254</v>
      </c>
    </row>
    <row r="2" spans="1:18" ht="18" customHeight="1">
      <c r="A2" s="73"/>
      <c r="B2" s="73"/>
      <c r="C2" s="73"/>
      <c r="D2" s="73"/>
      <c r="E2" s="73"/>
      <c r="F2" s="99"/>
      <c r="G2" s="100"/>
      <c r="H2" s="100"/>
      <c r="I2" s="101"/>
      <c r="J2" s="101"/>
      <c r="K2" s="101"/>
      <c r="L2" s="101"/>
    </row>
    <row r="3" spans="1:18" ht="54" customHeight="1">
      <c r="A3" s="650" t="str">
        <f>Cover!$B$2</f>
        <v>Cable Package-01 associated with bulk procurement and rate contract for Substation Equipment’s for implementation of Bay Extension work</v>
      </c>
      <c r="B3" s="650"/>
      <c r="C3" s="650"/>
      <c r="D3" s="650"/>
      <c r="E3" s="650"/>
      <c r="F3" s="650"/>
      <c r="G3" s="650"/>
      <c r="H3" s="650"/>
      <c r="I3" s="650"/>
      <c r="J3" s="650"/>
      <c r="K3" s="650"/>
      <c r="P3" s="272"/>
      <c r="R3" s="273"/>
    </row>
    <row r="4" spans="1:18" ht="21.9" customHeight="1">
      <c r="A4" s="635" t="s">
        <v>445</v>
      </c>
      <c r="B4" s="635"/>
      <c r="C4" s="635"/>
      <c r="D4" s="635"/>
      <c r="E4" s="635"/>
      <c r="F4" s="635"/>
      <c r="G4" s="635"/>
      <c r="H4" s="635"/>
      <c r="I4" s="635"/>
      <c r="J4" s="635"/>
      <c r="K4" s="635"/>
      <c r="L4" s="333"/>
      <c r="P4" s="272"/>
      <c r="R4" s="274"/>
    </row>
    <row r="5" spans="1:18" ht="18" customHeight="1">
      <c r="A5" s="334"/>
      <c r="B5" s="334"/>
      <c r="C5" s="334"/>
      <c r="D5" s="334"/>
      <c r="E5" s="334"/>
      <c r="F5" s="276"/>
      <c r="G5" s="275"/>
      <c r="H5" s="275"/>
      <c r="I5" s="275"/>
      <c r="J5" s="275"/>
      <c r="K5" s="335"/>
      <c r="L5" s="101"/>
      <c r="P5" s="272"/>
      <c r="R5" s="274"/>
    </row>
    <row r="6" spans="1:18" ht="18" customHeight="1">
      <c r="A6" s="29" t="str">
        <f>'Sch-1'!A6</f>
        <v>Bidder’s Name and Address</v>
      </c>
      <c r="B6" s="29"/>
      <c r="C6" s="29"/>
      <c r="E6" s="558"/>
      <c r="F6" s="558"/>
      <c r="G6" s="30"/>
      <c r="H6" s="30"/>
      <c r="I6" s="69" t="s">
        <v>219</v>
      </c>
      <c r="J6" s="69"/>
      <c r="K6" s="101"/>
      <c r="L6" s="30"/>
      <c r="P6" s="272"/>
      <c r="R6" s="274"/>
    </row>
    <row r="7" spans="1:18" ht="18" customHeight="1">
      <c r="A7" s="277" t="str">
        <f>'Sch-1'!A7</f>
        <v>Bidder as Individual Firm</v>
      </c>
      <c r="B7" s="277"/>
      <c r="C7" s="277"/>
      <c r="E7" s="558"/>
      <c r="F7" s="558"/>
      <c r="I7" s="68" t="s">
        <v>221</v>
      </c>
      <c r="J7" s="68"/>
      <c r="K7" s="101"/>
      <c r="L7" s="32"/>
      <c r="P7" s="272"/>
      <c r="R7" s="274"/>
    </row>
    <row r="8" spans="1:18">
      <c r="A8" s="74" t="s">
        <v>220</v>
      </c>
      <c r="B8" s="74"/>
      <c r="C8" s="74"/>
      <c r="D8" s="558" t="str">
        <f>IF('Sch-1'!C8=0, "", 'Sch-1'!C8)</f>
        <v/>
      </c>
      <c r="I8" s="68" t="s">
        <v>223</v>
      </c>
      <c r="J8" s="68"/>
      <c r="K8" s="101"/>
      <c r="L8" s="32"/>
      <c r="P8" s="272"/>
      <c r="R8" s="274"/>
    </row>
    <row r="9" spans="1:18">
      <c r="A9" s="74" t="s">
        <v>222</v>
      </c>
      <c r="B9" s="74"/>
      <c r="C9" s="74"/>
      <c r="D9" s="558" t="str">
        <f>IF('Sch-1'!C9=0, "", 'Sch-1'!C9)</f>
        <v/>
      </c>
      <c r="I9" s="68" t="s">
        <v>224</v>
      </c>
      <c r="J9" s="68"/>
      <c r="K9" s="101"/>
      <c r="L9" s="32"/>
      <c r="P9" s="272"/>
      <c r="R9" s="273"/>
    </row>
    <row r="10" spans="1:18">
      <c r="A10" s="76"/>
      <c r="B10" s="76"/>
      <c r="C10" s="76"/>
      <c r="D10" s="654" t="str">
        <f>IF('Sch-1'!C10=0, "", 'Sch-1'!C10)</f>
        <v/>
      </c>
      <c r="E10" s="654"/>
      <c r="F10" s="654"/>
      <c r="I10" s="68" t="s">
        <v>225</v>
      </c>
      <c r="J10" s="68"/>
      <c r="K10" s="101"/>
      <c r="L10" s="32"/>
    </row>
    <row r="11" spans="1:18">
      <c r="A11" s="76"/>
      <c r="B11" s="76"/>
      <c r="C11" s="76"/>
      <c r="D11" s="654" t="str">
        <f>IF('Sch-1'!C11=0, "", 'Sch-1'!C11)</f>
        <v/>
      </c>
      <c r="E11" s="654"/>
      <c r="F11" s="654"/>
      <c r="I11" s="68" t="s">
        <v>226</v>
      </c>
      <c r="J11" s="68"/>
      <c r="K11" s="101"/>
      <c r="L11" s="32"/>
    </row>
    <row r="12" spans="1:18" ht="18" customHeight="1">
      <c r="A12" s="76"/>
      <c r="B12" s="76"/>
      <c r="C12" s="76"/>
      <c r="D12" s="76"/>
      <c r="E12" s="76"/>
      <c r="F12" s="228"/>
      <c r="G12" s="228"/>
      <c r="H12" s="228"/>
      <c r="I12" s="75"/>
      <c r="J12" s="75"/>
      <c r="K12" s="101"/>
      <c r="L12" s="32"/>
    </row>
    <row r="13" spans="1:18" ht="18" customHeight="1" thickBot="1">
      <c r="A13" s="76"/>
      <c r="B13" s="76"/>
      <c r="C13" s="76"/>
      <c r="D13" s="76"/>
      <c r="E13" s="76"/>
      <c r="F13" s="111"/>
      <c r="G13" s="111"/>
      <c r="H13" s="111"/>
      <c r="I13" s="111"/>
      <c r="J13" s="111"/>
      <c r="K13" s="97" t="s">
        <v>191</v>
      </c>
      <c r="L13" s="33"/>
    </row>
    <row r="14" spans="1:18" ht="105" customHeight="1">
      <c r="A14" s="279" t="s">
        <v>192</v>
      </c>
      <c r="B14" s="279" t="s">
        <v>420</v>
      </c>
      <c r="C14" s="279" t="s">
        <v>421</v>
      </c>
      <c r="D14" s="561" t="s">
        <v>432</v>
      </c>
      <c r="E14" s="279" t="s">
        <v>422</v>
      </c>
      <c r="F14" s="279" t="s">
        <v>214</v>
      </c>
      <c r="G14" s="280" t="s">
        <v>190</v>
      </c>
      <c r="H14" s="280" t="s">
        <v>193</v>
      </c>
      <c r="I14" s="804" t="s">
        <v>491</v>
      </c>
      <c r="J14" s="804" t="s">
        <v>494</v>
      </c>
      <c r="K14" s="804" t="s">
        <v>495</v>
      </c>
      <c r="L14" s="241"/>
      <c r="Q14" s="246"/>
      <c r="R14" s="246"/>
    </row>
    <row r="15" spans="1:18" ht="18" customHeight="1">
      <c r="A15" s="280">
        <v>1</v>
      </c>
      <c r="B15" s="280">
        <v>2</v>
      </c>
      <c r="C15" s="280">
        <v>3</v>
      </c>
      <c r="D15" s="280">
        <v>4</v>
      </c>
      <c r="E15" s="280">
        <v>5</v>
      </c>
      <c r="F15" s="280">
        <v>6</v>
      </c>
      <c r="G15" s="280">
        <v>7</v>
      </c>
      <c r="H15" s="280">
        <v>8</v>
      </c>
      <c r="I15" s="805">
        <v>9</v>
      </c>
      <c r="J15" s="806" t="s">
        <v>492</v>
      </c>
      <c r="K15" s="806" t="s">
        <v>493</v>
      </c>
      <c r="L15" s="265"/>
      <c r="M15" s="91">
        <f>Discount!O20</f>
        <v>0</v>
      </c>
      <c r="Q15" s="245"/>
      <c r="R15" s="245"/>
    </row>
    <row r="16" spans="1:18" ht="37.950000000000003" hidden="1" customHeight="1">
      <c r="A16" s="584"/>
      <c r="B16" s="589"/>
      <c r="C16" s="590"/>
      <c r="D16" s="591"/>
      <c r="E16" s="592"/>
      <c r="F16" s="592"/>
      <c r="G16" s="592"/>
      <c r="H16" s="592"/>
      <c r="I16" s="592"/>
      <c r="J16" s="592"/>
      <c r="K16" s="592"/>
      <c r="L16" s="579"/>
      <c r="Q16" s="245"/>
      <c r="R16" s="245"/>
    </row>
    <row r="17" spans="1:18" ht="37.950000000000003" customHeight="1">
      <c r="A17" s="596">
        <v>1</v>
      </c>
      <c r="B17" s="595">
        <v>7000020338</v>
      </c>
      <c r="C17" s="595">
        <v>40</v>
      </c>
      <c r="D17" s="595" t="s">
        <v>479</v>
      </c>
      <c r="E17" s="595">
        <v>1000031964</v>
      </c>
      <c r="F17" s="595" t="s">
        <v>481</v>
      </c>
      <c r="G17" s="595" t="s">
        <v>468</v>
      </c>
      <c r="H17" s="595">
        <v>25</v>
      </c>
      <c r="I17" s="587"/>
      <c r="J17" s="807" t="str">
        <f>IF(I17=0, "Included",IF(ISERROR(H17*I17), I17, H17*I17))</f>
        <v>Included</v>
      </c>
      <c r="K17" s="807" t="str">
        <f>IF(I17="","Included",J17*500)</f>
        <v>Included</v>
      </c>
      <c r="L17" s="588"/>
      <c r="Q17" s="245"/>
      <c r="R17" s="245"/>
    </row>
    <row r="18" spans="1:18" ht="37.950000000000003" customHeight="1">
      <c r="A18" s="596">
        <v>2</v>
      </c>
      <c r="B18" s="595">
        <v>7000020338</v>
      </c>
      <c r="C18" s="595">
        <v>10</v>
      </c>
      <c r="D18" s="595" t="s">
        <v>479</v>
      </c>
      <c r="E18" s="595">
        <v>1000031987</v>
      </c>
      <c r="F18" s="595" t="s">
        <v>482</v>
      </c>
      <c r="G18" s="595" t="s">
        <v>468</v>
      </c>
      <c r="H18" s="595">
        <v>50</v>
      </c>
      <c r="I18" s="587"/>
      <c r="J18" s="807" t="str">
        <f t="shared" ref="J18:J26" si="0">IF(I18=0, "Included",IF(ISERROR(H18*I18), I18, H18*I18))</f>
        <v>Included</v>
      </c>
      <c r="K18" s="807" t="str">
        <f t="shared" ref="K18:K26" si="1">IF(I18="","Included",J18*500)</f>
        <v>Included</v>
      </c>
      <c r="L18" s="588"/>
      <c r="Q18" s="245"/>
      <c r="R18" s="245"/>
    </row>
    <row r="19" spans="1:18" ht="37.950000000000003" customHeight="1">
      <c r="A19" s="596">
        <v>3</v>
      </c>
      <c r="B19" s="595">
        <v>7000020338</v>
      </c>
      <c r="C19" s="595">
        <v>20</v>
      </c>
      <c r="D19" s="595" t="s">
        <v>479</v>
      </c>
      <c r="E19" s="595">
        <v>1000031887</v>
      </c>
      <c r="F19" s="595" t="s">
        <v>483</v>
      </c>
      <c r="G19" s="595" t="s">
        <v>468</v>
      </c>
      <c r="H19" s="595">
        <v>25</v>
      </c>
      <c r="I19" s="587"/>
      <c r="J19" s="807" t="str">
        <f t="shared" si="0"/>
        <v>Included</v>
      </c>
      <c r="K19" s="807" t="str">
        <f t="shared" si="1"/>
        <v>Included</v>
      </c>
      <c r="L19" s="588"/>
      <c r="Q19" s="245"/>
      <c r="R19" s="245"/>
    </row>
    <row r="20" spans="1:18" ht="37.950000000000003" customHeight="1">
      <c r="A20" s="596">
        <v>4</v>
      </c>
      <c r="B20" s="595">
        <v>7000020338</v>
      </c>
      <c r="C20" s="595">
        <v>30</v>
      </c>
      <c r="D20" s="595" t="s">
        <v>479</v>
      </c>
      <c r="E20" s="595">
        <v>1000056264</v>
      </c>
      <c r="F20" s="595" t="s">
        <v>484</v>
      </c>
      <c r="G20" s="595" t="s">
        <v>468</v>
      </c>
      <c r="H20" s="595">
        <v>50</v>
      </c>
      <c r="I20" s="587"/>
      <c r="J20" s="807" t="str">
        <f t="shared" si="0"/>
        <v>Included</v>
      </c>
      <c r="K20" s="807" t="str">
        <f t="shared" si="1"/>
        <v>Included</v>
      </c>
      <c r="L20" s="588"/>
      <c r="Q20" s="245"/>
      <c r="R20" s="245"/>
    </row>
    <row r="21" spans="1:18" ht="37.950000000000003" customHeight="1">
      <c r="A21" s="596">
        <v>5</v>
      </c>
      <c r="B21" s="595">
        <v>7000020338</v>
      </c>
      <c r="C21" s="595">
        <v>50</v>
      </c>
      <c r="D21" s="595" t="s">
        <v>479</v>
      </c>
      <c r="E21" s="595">
        <v>1000056265</v>
      </c>
      <c r="F21" s="595" t="s">
        <v>485</v>
      </c>
      <c r="G21" s="595" t="s">
        <v>468</v>
      </c>
      <c r="H21" s="595">
        <v>125</v>
      </c>
      <c r="I21" s="587"/>
      <c r="J21" s="807" t="str">
        <f t="shared" si="0"/>
        <v>Included</v>
      </c>
      <c r="K21" s="807" t="str">
        <f t="shared" si="1"/>
        <v>Included</v>
      </c>
      <c r="L21" s="588"/>
      <c r="Q21" s="245"/>
      <c r="R21" s="245"/>
    </row>
    <row r="22" spans="1:18" ht="37.950000000000003" customHeight="1">
      <c r="A22" s="596">
        <v>6</v>
      </c>
      <c r="B22" s="595">
        <v>7000020338</v>
      </c>
      <c r="C22" s="595">
        <v>100</v>
      </c>
      <c r="D22" s="595" t="s">
        <v>480</v>
      </c>
      <c r="E22" s="595">
        <v>1000031943</v>
      </c>
      <c r="F22" s="595" t="s">
        <v>486</v>
      </c>
      <c r="G22" s="595" t="s">
        <v>468</v>
      </c>
      <c r="H22" s="595">
        <v>25</v>
      </c>
      <c r="I22" s="587"/>
      <c r="J22" s="807" t="str">
        <f t="shared" si="0"/>
        <v>Included</v>
      </c>
      <c r="K22" s="807" t="str">
        <f t="shared" si="1"/>
        <v>Included</v>
      </c>
      <c r="L22" s="588"/>
      <c r="Q22" s="245"/>
      <c r="R22" s="245"/>
    </row>
    <row r="23" spans="1:18" ht="37.950000000000003" customHeight="1">
      <c r="A23" s="596">
        <v>7</v>
      </c>
      <c r="B23" s="595">
        <v>7000020338</v>
      </c>
      <c r="C23" s="595">
        <v>90</v>
      </c>
      <c r="D23" s="595" t="s">
        <v>480</v>
      </c>
      <c r="E23" s="595">
        <v>1000031985</v>
      </c>
      <c r="F23" s="595" t="s">
        <v>487</v>
      </c>
      <c r="G23" s="595" t="s">
        <v>468</v>
      </c>
      <c r="H23" s="595">
        <v>25</v>
      </c>
      <c r="I23" s="587"/>
      <c r="J23" s="807" t="str">
        <f t="shared" si="0"/>
        <v>Included</v>
      </c>
      <c r="K23" s="807" t="str">
        <f t="shared" si="1"/>
        <v>Included</v>
      </c>
      <c r="L23" s="588"/>
      <c r="Q23" s="245"/>
      <c r="R23" s="245"/>
    </row>
    <row r="24" spans="1:18" ht="37.950000000000003" customHeight="1">
      <c r="A24" s="596">
        <v>8</v>
      </c>
      <c r="B24" s="595">
        <v>7000020338</v>
      </c>
      <c r="C24" s="595">
        <v>70</v>
      </c>
      <c r="D24" s="595" t="s">
        <v>480</v>
      </c>
      <c r="E24" s="595">
        <v>1000031976</v>
      </c>
      <c r="F24" s="595" t="s">
        <v>488</v>
      </c>
      <c r="G24" s="595" t="s">
        <v>468</v>
      </c>
      <c r="H24" s="595">
        <v>50</v>
      </c>
      <c r="I24" s="587"/>
      <c r="J24" s="807" t="str">
        <f t="shared" si="0"/>
        <v>Included</v>
      </c>
      <c r="K24" s="807" t="str">
        <f t="shared" si="1"/>
        <v>Included</v>
      </c>
      <c r="L24" s="588"/>
      <c r="Q24" s="245"/>
      <c r="R24" s="245"/>
    </row>
    <row r="25" spans="1:18" ht="37.950000000000003" customHeight="1">
      <c r="A25" s="596">
        <v>9</v>
      </c>
      <c r="B25" s="595">
        <v>7000020338</v>
      </c>
      <c r="C25" s="595">
        <v>60</v>
      </c>
      <c r="D25" s="595" t="s">
        <v>480</v>
      </c>
      <c r="E25" s="595">
        <v>1000031953</v>
      </c>
      <c r="F25" s="595" t="s">
        <v>489</v>
      </c>
      <c r="G25" s="595" t="s">
        <v>468</v>
      </c>
      <c r="H25" s="595">
        <v>10</v>
      </c>
      <c r="I25" s="587"/>
      <c r="J25" s="807" t="str">
        <f t="shared" si="0"/>
        <v>Included</v>
      </c>
      <c r="K25" s="807" t="str">
        <f t="shared" si="1"/>
        <v>Included</v>
      </c>
      <c r="L25" s="588"/>
      <c r="Q25" s="245"/>
      <c r="R25" s="245"/>
    </row>
    <row r="26" spans="1:18" ht="37.950000000000003" customHeight="1">
      <c r="A26" s="596">
        <v>10</v>
      </c>
      <c r="B26" s="595">
        <v>7000020338</v>
      </c>
      <c r="C26" s="595">
        <v>80</v>
      </c>
      <c r="D26" s="595" t="s">
        <v>480</v>
      </c>
      <c r="E26" s="595">
        <v>1000031957</v>
      </c>
      <c r="F26" s="595" t="s">
        <v>490</v>
      </c>
      <c r="G26" s="595" t="s">
        <v>468</v>
      </c>
      <c r="H26" s="595">
        <v>10</v>
      </c>
      <c r="I26" s="587"/>
      <c r="J26" s="807" t="str">
        <f t="shared" si="0"/>
        <v>Included</v>
      </c>
      <c r="K26" s="807" t="str">
        <f t="shared" si="1"/>
        <v>Included</v>
      </c>
      <c r="L26" s="588"/>
      <c r="Q26" s="245"/>
      <c r="R26" s="245"/>
    </row>
    <row r="27" spans="1:18" ht="24" customHeight="1">
      <c r="A27" s="338"/>
      <c r="B27" s="338"/>
      <c r="C27" s="338"/>
      <c r="D27" s="338"/>
      <c r="E27" s="338"/>
      <c r="F27" s="655" t="s">
        <v>464</v>
      </c>
      <c r="G27" s="656"/>
      <c r="H27" s="656"/>
      <c r="I27" s="657"/>
      <c r="J27" s="597"/>
      <c r="K27" s="542">
        <f>SUM(K17:K26)</f>
        <v>0</v>
      </c>
      <c r="L27" s="33"/>
      <c r="Q27" s="247"/>
      <c r="R27" s="248"/>
    </row>
    <row r="28" spans="1:18" ht="27.9" customHeight="1">
      <c r="A28" s="385"/>
      <c r="B28" s="385"/>
      <c r="C28" s="385"/>
      <c r="D28" s="385"/>
      <c r="E28" s="385"/>
      <c r="F28" s="386"/>
      <c r="G28" s="387"/>
      <c r="H28" s="388"/>
      <c r="I28" s="389"/>
      <c r="J28" s="389"/>
      <c r="K28" s="390"/>
      <c r="L28" s="33"/>
      <c r="Q28" s="247"/>
      <c r="R28" s="248"/>
    </row>
    <row r="29" spans="1:18" ht="27.75" customHeight="1">
      <c r="A29" s="344"/>
      <c r="B29" s="344"/>
      <c r="C29" s="344"/>
      <c r="D29" s="344"/>
      <c r="E29" s="344"/>
      <c r="F29" s="294"/>
      <c r="H29" s="292"/>
      <c r="I29" s="293"/>
      <c r="J29" s="293"/>
      <c r="K29" s="293"/>
      <c r="L29" s="33"/>
    </row>
    <row r="30" spans="1:18" ht="33.6" customHeight="1">
      <c r="A30" s="104" t="s">
        <v>229</v>
      </c>
      <c r="B30" s="295" t="str">
        <f>IF('Sch-1'!B36=0,"", 'Sch-1'!B36)</f>
        <v/>
      </c>
      <c r="C30" s="104"/>
      <c r="D30" s="104"/>
      <c r="E30" s="104"/>
      <c r="G30" s="528"/>
      <c r="H30" s="529"/>
      <c r="I30" s="106" t="s">
        <v>232</v>
      </c>
      <c r="J30" s="106"/>
      <c r="K30" s="108" t="str">
        <f>IF('Sch-1'!N36=0,"",'Sch-1'!N36)</f>
        <v/>
      </c>
      <c r="L30" s="101"/>
      <c r="Q30" s="272"/>
      <c r="R30" s="345"/>
    </row>
    <row r="31" spans="1:18" ht="33.6" customHeight="1">
      <c r="A31" s="104" t="s">
        <v>230</v>
      </c>
      <c r="B31" s="295" t="str">
        <f>IF('Sch-1'!B37=0,"", 'Sch-1'!B37)</f>
        <v/>
      </c>
      <c r="C31" s="104"/>
      <c r="D31" s="104"/>
      <c r="E31" s="104"/>
      <c r="G31" s="530"/>
      <c r="H31" s="529"/>
      <c r="I31" s="106" t="s">
        <v>233</v>
      </c>
      <c r="J31" s="106"/>
      <c r="K31" s="108" t="str">
        <f>IF('Sch-1'!N37=0,"",'Sch-1'!N37)</f>
        <v/>
      </c>
      <c r="L31" s="101"/>
    </row>
    <row r="32" spans="1:18" ht="33.6" customHeight="1">
      <c r="A32" s="100"/>
      <c r="B32" s="100"/>
      <c r="C32" s="100"/>
      <c r="D32" s="100"/>
      <c r="E32" s="100"/>
      <c r="F32" s="99"/>
      <c r="G32" s="101"/>
      <c r="H32" s="100"/>
      <c r="L32" s="101"/>
    </row>
    <row r="33" spans="1:12" ht="33.6" customHeight="1">
      <c r="A33" s="100"/>
      <c r="B33" s="100"/>
      <c r="C33" s="100"/>
      <c r="D33" s="100"/>
      <c r="E33" s="100"/>
      <c r="F33" s="99"/>
      <c r="G33" s="101"/>
      <c r="H33" s="100"/>
      <c r="I33" s="106"/>
      <c r="J33" s="106"/>
      <c r="K33" s="107"/>
      <c r="L33" s="101"/>
    </row>
    <row r="34" spans="1:12">
      <c r="A34" s="100"/>
      <c r="B34" s="100"/>
      <c r="C34" s="100"/>
      <c r="D34" s="100"/>
      <c r="E34" s="100"/>
      <c r="F34" s="652"/>
      <c r="G34" s="653"/>
      <c r="H34" s="653"/>
      <c r="I34" s="653"/>
      <c r="J34" s="653"/>
      <c r="K34" s="653"/>
    </row>
  </sheetData>
  <sheetProtection password="CC67" sheet="1" formatColumns="0" formatRows="0" selectLockedCells="1"/>
  <customSheetViews>
    <customSheetView guid="{7D78D7C9-3B9E-4809-8F27-04B3C218EED3}" scale="60" showPageBreaks="1" showGridLines="0" printArea="1" hiddenRows="1" hiddenColumns="1" view="pageBreakPreview">
      <selection activeCell="I17" sqref="I17"/>
      <colBreaks count="1" manualBreakCount="1">
        <brk id="11"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4"/>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5"/>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6"/>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7"/>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8"/>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9"/>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10"/>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11"/>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12"/>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3"/>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4"/>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5"/>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6"/>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2"/>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3"/>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4"/>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5"/>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6"/>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7"/>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8"/>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9"/>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30"/>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1"/>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3"/>
      <headerFooter alignWithMargins="0">
        <oddFooter>&amp;R&amp;"Book Antiqua,Bold"&amp;10Schedule-2/ Page &amp;P of &amp;N</oddFooter>
      </headerFooter>
    </customSheetView>
  </customSheetViews>
  <mergeCells count="6">
    <mergeCell ref="F34:K34"/>
    <mergeCell ref="A3:K3"/>
    <mergeCell ref="A4:K4"/>
    <mergeCell ref="D10:F10"/>
    <mergeCell ref="D11:F11"/>
    <mergeCell ref="F27:I27"/>
  </mergeCells>
  <phoneticPr fontId="3" type="noConversion"/>
  <dataValidations count="1">
    <dataValidation type="decimal" operator="greaterThan" allowBlank="1" showInputMessage="1" showErrorMessage="1" promptTitle="Enter Value greater than zero" prompt="Enter Value greater than zero" sqref="I17:I26" xr:uid="{9E3DABB4-F6FE-44F8-BC8C-37B84860C912}">
      <formula1>0</formula1>
    </dataValidation>
  </dataValidations>
  <printOptions horizontalCentered="1"/>
  <pageMargins left="0.511811023622047" right="0.26" top="0.54" bottom="0.61" header="0.25" footer="0.43"/>
  <pageSetup paperSize="9" scale="55" orientation="landscape" horizontalDpi="4294967295" verticalDpi="4294967295" r:id="rId34"/>
  <headerFooter alignWithMargins="0">
    <oddFooter>&amp;R&amp;"Book Antiqua,Bold"&amp;10Schedule-2/ Page &amp;P of &amp;N</oddFooter>
  </headerFooter>
  <colBreaks count="1" manualBreakCount="1">
    <brk id="11" max="1048575" man="1"/>
  </colBreaks>
  <drawing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4.4"/>
  <cols>
    <col min="1" max="1" width="10.6640625" style="292" customWidth="1"/>
    <col min="2" max="2" width="33" style="103" customWidth="1"/>
    <col min="3" max="3" width="11.77734375" style="103" customWidth="1"/>
    <col min="4" max="4" width="7.6640625" style="102" customWidth="1"/>
    <col min="5" max="5" width="8.6640625" style="102" customWidth="1"/>
    <col min="6" max="6" width="14.44140625" style="102" customWidth="1"/>
    <col min="7" max="7" width="19.109375" style="102" customWidth="1"/>
    <col min="8" max="8" width="11.109375" style="92" customWidth="1"/>
    <col min="9" max="11" width="9" style="91"/>
    <col min="12" max="12" width="9" style="253"/>
    <col min="13" max="14" width="17.6640625" style="253" customWidth="1"/>
    <col min="15" max="27" width="9" style="253"/>
    <col min="28" max="16384" width="9" style="91"/>
  </cols>
  <sheetData>
    <row r="1" spans="1:14" ht="18" customHeight="1">
      <c r="A1" s="93" t="str">
        <f>Cover!B3</f>
        <v>Specification No.: CC/NT/G-CABLE/ DOM/A04/ 23/00231</v>
      </c>
      <c r="B1" s="94"/>
      <c r="C1" s="94"/>
      <c r="D1" s="95"/>
      <c r="E1" s="95"/>
      <c r="F1" s="96"/>
      <c r="G1" s="97" t="s">
        <v>254</v>
      </c>
    </row>
    <row r="2" spans="1:14" ht="18" customHeight="1">
      <c r="A2" s="73"/>
      <c r="B2" s="99"/>
      <c r="C2" s="99"/>
      <c r="D2" s="100"/>
      <c r="E2" s="100"/>
      <c r="F2" s="101"/>
      <c r="G2" s="101"/>
      <c r="H2" s="101"/>
    </row>
    <row r="3" spans="1:14" ht="44.25" customHeight="1">
      <c r="A3" s="650" t="str">
        <f>Cover!$B$2</f>
        <v>Cable Package-01 associated with bulk procurement and rate contract for Substation Equipment’s for implementation of Bay Extension work</v>
      </c>
      <c r="B3" s="650"/>
      <c r="C3" s="650"/>
      <c r="D3" s="650"/>
      <c r="E3" s="650"/>
      <c r="F3" s="650"/>
      <c r="G3" s="650"/>
      <c r="L3" s="272"/>
      <c r="N3" s="273"/>
    </row>
    <row r="4" spans="1:14" ht="21.9" customHeight="1">
      <c r="A4" s="635" t="s">
        <v>249</v>
      </c>
      <c r="B4" s="635"/>
      <c r="C4" s="635"/>
      <c r="D4" s="635"/>
      <c r="E4" s="635"/>
      <c r="F4" s="635"/>
      <c r="G4" s="635"/>
      <c r="H4" s="333"/>
      <c r="L4" s="272"/>
      <c r="N4" s="274"/>
    </row>
    <row r="5" spans="1:14" ht="18" customHeight="1">
      <c r="A5" s="334"/>
      <c r="B5" s="276"/>
      <c r="C5" s="276"/>
      <c r="D5" s="275"/>
      <c r="E5" s="275"/>
      <c r="F5" s="275"/>
      <c r="G5" s="335"/>
      <c r="H5" s="101"/>
      <c r="L5" s="272"/>
      <c r="N5" s="274"/>
    </row>
    <row r="6" spans="1:14" ht="18" customHeight="1">
      <c r="A6" s="29" t="str">
        <f>'Sch-1'!A6</f>
        <v>Bidder’s Name and Address</v>
      </c>
      <c r="B6" s="30"/>
      <c r="C6" s="30"/>
      <c r="D6" s="30"/>
      <c r="E6" s="30"/>
      <c r="F6" s="69" t="s">
        <v>219</v>
      </c>
      <c r="G6" s="101"/>
      <c r="H6" s="30"/>
      <c r="L6" s="272"/>
      <c r="N6" s="274"/>
    </row>
    <row r="7" spans="1:14" ht="18" customHeight="1">
      <c r="A7" s="277" t="str">
        <f>'Sch-1'!A7</f>
        <v>Bidder as Individual Firm</v>
      </c>
      <c r="F7" s="68" t="s">
        <v>221</v>
      </c>
      <c r="G7" s="101"/>
      <c r="H7" s="32"/>
      <c r="L7" s="272"/>
      <c r="N7" s="274"/>
    </row>
    <row r="8" spans="1:14" ht="18" customHeight="1">
      <c r="A8" s="74" t="s">
        <v>220</v>
      </c>
      <c r="B8" s="658" t="str">
        <f>IF('Sch-1'!C8=0, "", 'Sch-1'!C8)</f>
        <v/>
      </c>
      <c r="C8" s="658"/>
      <c r="D8" s="658"/>
      <c r="E8" s="658"/>
      <c r="F8" s="68" t="s">
        <v>223</v>
      </c>
      <c r="G8" s="101"/>
      <c r="H8" s="32"/>
      <c r="L8" s="272"/>
      <c r="N8" s="274"/>
    </row>
    <row r="9" spans="1:14" ht="18" customHeight="1">
      <c r="A9" s="74" t="s">
        <v>222</v>
      </c>
      <c r="B9" s="658" t="str">
        <f>IF('Sch-1'!C9=0, "", 'Sch-1'!C9)</f>
        <v/>
      </c>
      <c r="C9" s="658"/>
      <c r="D9" s="658"/>
      <c r="E9" s="658"/>
      <c r="F9" s="68" t="s">
        <v>224</v>
      </c>
      <c r="G9" s="101"/>
      <c r="H9" s="32"/>
      <c r="L9" s="272"/>
      <c r="N9" s="273"/>
    </row>
    <row r="10" spans="1:14" ht="18" customHeight="1">
      <c r="A10" s="76"/>
      <c r="B10" s="658" t="str">
        <f>IF('Sch-1'!C10=0, "", 'Sch-1'!C10)</f>
        <v/>
      </c>
      <c r="C10" s="658"/>
      <c r="D10" s="658"/>
      <c r="E10" s="658"/>
      <c r="F10" s="68" t="s">
        <v>225</v>
      </c>
      <c r="G10" s="101"/>
      <c r="H10" s="32"/>
    </row>
    <row r="11" spans="1:14" ht="18" customHeight="1">
      <c r="A11" s="76"/>
      <c r="B11" s="658" t="str">
        <f>IF('Sch-1'!C11=0, "", 'Sch-1'!C11)</f>
        <v/>
      </c>
      <c r="C11" s="658"/>
      <c r="D11" s="658"/>
      <c r="E11" s="658"/>
      <c r="F11" s="68" t="s">
        <v>226</v>
      </c>
      <c r="G11" s="101"/>
      <c r="H11" s="32"/>
    </row>
    <row r="12" spans="1:14" ht="18" customHeight="1">
      <c r="A12" s="76"/>
      <c r="B12" s="228"/>
      <c r="C12" s="228"/>
      <c r="D12" s="228"/>
      <c r="E12" s="228"/>
      <c r="F12" s="75"/>
      <c r="G12" s="101"/>
      <c r="H12" s="32"/>
    </row>
    <row r="13" spans="1:14" ht="18" customHeight="1">
      <c r="A13" s="76"/>
      <c r="B13" s="111"/>
      <c r="C13" s="111"/>
      <c r="D13" s="111"/>
      <c r="E13" s="111"/>
      <c r="F13" s="111"/>
      <c r="G13" s="97" t="s">
        <v>191</v>
      </c>
      <c r="H13" s="33"/>
    </row>
    <row r="14" spans="1:14" ht="43.5" customHeight="1">
      <c r="A14" s="279" t="s">
        <v>192</v>
      </c>
      <c r="B14" s="279" t="s">
        <v>214</v>
      </c>
      <c r="C14" s="279" t="s">
        <v>168</v>
      </c>
      <c r="D14" s="280" t="s">
        <v>190</v>
      </c>
      <c r="E14" s="280" t="s">
        <v>193</v>
      </c>
      <c r="F14" s="279" t="s">
        <v>171</v>
      </c>
      <c r="G14" s="279" t="s">
        <v>195</v>
      </c>
      <c r="H14" s="241"/>
      <c r="M14" s="246"/>
      <c r="N14" s="246"/>
    </row>
    <row r="15" spans="1:14" ht="18" customHeight="1">
      <c r="A15" s="280">
        <v>1</v>
      </c>
      <c r="B15" s="280">
        <v>2</v>
      </c>
      <c r="C15" s="280">
        <v>3</v>
      </c>
      <c r="D15" s="280">
        <v>4</v>
      </c>
      <c r="E15" s="280">
        <v>5</v>
      </c>
      <c r="F15" s="280">
        <v>6</v>
      </c>
      <c r="G15" s="280" t="s">
        <v>169</v>
      </c>
      <c r="H15" s="265"/>
      <c r="M15" s="245"/>
      <c r="N15" s="245"/>
    </row>
    <row r="16" spans="1:14" ht="50.1" customHeight="1">
      <c r="A16" s="336" t="e">
        <f>'Sch-2'!#REF!</f>
        <v>#REF!</v>
      </c>
      <c r="B16" s="336" t="e">
        <f>'Sch-2'!#REF!</f>
        <v>#REF!</v>
      </c>
      <c r="C16" s="422" t="e">
        <f>'Sch-2'!#REF!</f>
        <v>#REF!</v>
      </c>
      <c r="D16" s="336" t="e">
        <f>'Sch-2'!#REF!</f>
        <v>#REF!</v>
      </c>
      <c r="E16" s="421" t="e">
        <f>'Sch-2'!#REF!</f>
        <v>#REF!</v>
      </c>
      <c r="F16" s="337" t="e">
        <f>'Sch-2'!#REF!</f>
        <v>#REF!</v>
      </c>
      <c r="G16" s="397" t="e">
        <f>IF(F16=0, "Included", IF(ISERROR(E16*F16), F16, E16*F16))</f>
        <v>#REF!</v>
      </c>
      <c r="H16" s="33"/>
      <c r="M16" s="247"/>
      <c r="N16" s="247"/>
    </row>
    <row r="17" spans="1:14" ht="27.9" customHeight="1">
      <c r="A17" s="336">
        <f>'Sch-2'!A27</f>
        <v>0</v>
      </c>
      <c r="B17" s="339" t="s">
        <v>253</v>
      </c>
      <c r="C17" s="339"/>
      <c r="D17" s="340"/>
      <c r="E17" s="341"/>
      <c r="F17" s="342"/>
      <c r="G17" s="343" t="e">
        <f>ROUND(SUM(G16:G16),0)</f>
        <v>#REF!</v>
      </c>
      <c r="H17" s="33"/>
      <c r="M17" s="247"/>
      <c r="N17" s="248"/>
    </row>
    <row r="18" spans="1:14" ht="27.9" customHeight="1">
      <c r="A18" s="385"/>
      <c r="B18" s="386"/>
      <c r="C18" s="386"/>
      <c r="D18" s="387"/>
      <c r="E18" s="388"/>
      <c r="F18" s="389"/>
      <c r="G18" s="390"/>
      <c r="H18" s="33"/>
      <c r="M18" s="247"/>
      <c r="N18" s="248"/>
    </row>
    <row r="19" spans="1:14" ht="27.75" customHeight="1">
      <c r="A19" s="344"/>
      <c r="B19" s="294"/>
      <c r="C19" s="294"/>
      <c r="E19" s="292"/>
      <c r="F19" s="293"/>
      <c r="G19" s="293"/>
      <c r="H19" s="33"/>
    </row>
    <row r="20" spans="1:14" ht="33.6" customHeight="1">
      <c r="A20" s="104" t="s">
        <v>229</v>
      </c>
      <c r="B20" s="295" t="str">
        <f>IF('Sch-1'!B36=0,"", 'Sch-1'!B36)</f>
        <v/>
      </c>
      <c r="C20" s="295"/>
      <c r="D20" s="105"/>
      <c r="E20" s="100"/>
      <c r="F20" s="106" t="s">
        <v>231</v>
      </c>
      <c r="G20" s="107"/>
      <c r="H20" s="101"/>
      <c r="M20" s="272"/>
      <c r="N20" s="345"/>
    </row>
    <row r="21" spans="1:14" ht="33.6" customHeight="1">
      <c r="A21" s="104" t="s">
        <v>230</v>
      </c>
      <c r="B21" s="295" t="str">
        <f>IF('Sch-1'!B37=0,"", 'Sch-1'!B37)</f>
        <v/>
      </c>
      <c r="C21" s="295"/>
      <c r="D21" s="101"/>
      <c r="E21" s="100"/>
      <c r="F21" s="106" t="s">
        <v>232</v>
      </c>
      <c r="G21" s="108" t="str">
        <f>IF('Sch-1'!N36=0,"",'Sch-1'!N36)</f>
        <v/>
      </c>
      <c r="H21" s="101"/>
    </row>
    <row r="22" spans="1:14" ht="33.6" customHeight="1">
      <c r="A22" s="100"/>
      <c r="B22" s="99"/>
      <c r="C22" s="99"/>
      <c r="D22" s="101"/>
      <c r="E22" s="100"/>
      <c r="F22" s="106" t="s">
        <v>233</v>
      </c>
      <c r="G22" s="108" t="str">
        <f>IF('Sch-1'!N37=0,"",'Sch-1'!N37)</f>
        <v/>
      </c>
      <c r="H22" s="101"/>
    </row>
    <row r="23" spans="1:14" ht="33.6" customHeight="1">
      <c r="A23" s="100"/>
      <c r="B23" s="99"/>
      <c r="C23" s="99"/>
      <c r="D23" s="101"/>
      <c r="E23" s="100"/>
      <c r="F23" s="106" t="s">
        <v>234</v>
      </c>
      <c r="G23" s="107"/>
      <c r="H23" s="101"/>
    </row>
    <row r="24" spans="1:14">
      <c r="A24" s="100"/>
      <c r="B24" s="652"/>
      <c r="C24" s="652"/>
      <c r="D24" s="653"/>
      <c r="E24" s="653"/>
      <c r="F24" s="653"/>
      <c r="G24" s="653"/>
    </row>
  </sheetData>
  <sheetProtection password="E848" sheet="1" objects="1" scenarios="1" selectLockedCells="1" selectUnlockedCells="1"/>
  <customSheetViews>
    <customSheetView guid="{7D78D7C9-3B9E-4809-8F27-04B3C218EE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2"/>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33"/>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Q28"/>
  <sheetViews>
    <sheetView showGridLines="0" view="pageBreakPreview" zoomScaleNormal="100" zoomScaleSheetLayoutView="100" workbookViewId="0">
      <selection activeCell="D25" sqref="D25"/>
    </sheetView>
  </sheetViews>
  <sheetFormatPr defaultColWidth="9" defaultRowHeight="14.4"/>
  <cols>
    <col min="1" max="1" width="10.6640625" style="102" customWidth="1"/>
    <col min="2" max="2" width="24.6640625" style="103" customWidth="1"/>
    <col min="3" max="3" width="11.77734375" style="103" customWidth="1"/>
    <col min="4" max="4" width="7.6640625" style="102" customWidth="1"/>
    <col min="5" max="5" width="8.6640625" style="102" customWidth="1"/>
    <col min="6" max="6" width="14.44140625" style="102" customWidth="1"/>
    <col min="7" max="7" width="19.109375" style="102" customWidth="1"/>
    <col min="8" max="8" width="0" style="92" hidden="1" customWidth="1"/>
    <col min="9" max="11" width="0" style="91" hidden="1" customWidth="1"/>
    <col min="12" max="12" width="0" style="253" hidden="1" customWidth="1"/>
    <col min="13" max="14" width="17.6640625" style="253" hidden="1" customWidth="1"/>
    <col min="15" max="17" width="0" style="253" hidden="1" customWidth="1"/>
    <col min="18" max="19" width="0" style="91" hidden="1" customWidth="1"/>
    <col min="20" max="16384" width="9" style="91"/>
  </cols>
  <sheetData>
    <row r="1" spans="1:17" ht="18" customHeight="1">
      <c r="A1" s="93" t="str">
        <f>Cover!B3</f>
        <v>Specification No.: CC/NT/G-CABLE/ DOM/A04/ 23/00231</v>
      </c>
      <c r="B1" s="94"/>
      <c r="C1" s="94"/>
      <c r="D1" s="95"/>
      <c r="E1" s="95"/>
      <c r="F1" s="96"/>
      <c r="G1" s="97" t="s">
        <v>255</v>
      </c>
    </row>
    <row r="2" spans="1:17" ht="18" customHeight="1">
      <c r="A2" s="73"/>
      <c r="B2" s="99"/>
      <c r="C2" s="99"/>
      <c r="D2" s="100"/>
      <c r="E2" s="100"/>
      <c r="F2" s="101"/>
      <c r="G2" s="101"/>
    </row>
    <row r="3" spans="1:17" ht="54" customHeight="1">
      <c r="A3" s="650" t="str">
        <f>Cover!$B$2</f>
        <v>Cable Package-01 associated with bulk procurement and rate contract for Substation Equipment’s for implementation of Bay Extension work</v>
      </c>
      <c r="B3" s="650"/>
      <c r="C3" s="650"/>
      <c r="D3" s="650"/>
      <c r="E3" s="650"/>
      <c r="F3" s="650"/>
      <c r="G3" s="650"/>
      <c r="L3" s="272" t="s">
        <v>181</v>
      </c>
      <c r="N3" s="273"/>
    </row>
    <row r="4" spans="1:17" ht="21.9" customHeight="1">
      <c r="A4" s="635" t="s">
        <v>170</v>
      </c>
      <c r="B4" s="635"/>
      <c r="C4" s="635"/>
      <c r="D4" s="635"/>
      <c r="E4" s="635"/>
      <c r="F4" s="635"/>
      <c r="G4" s="635"/>
      <c r="L4" s="272" t="s">
        <v>182</v>
      </c>
      <c r="N4" s="274"/>
    </row>
    <row r="5" spans="1:17" ht="18" customHeight="1">
      <c r="A5" s="275"/>
      <c r="B5" s="276"/>
      <c r="C5" s="276"/>
      <c r="D5" s="275"/>
      <c r="E5" s="275"/>
      <c r="F5" s="275"/>
      <c r="G5" s="275"/>
      <c r="L5" s="272" t="s">
        <v>186</v>
      </c>
      <c r="N5" s="274"/>
    </row>
    <row r="6" spans="1:17" ht="18" customHeight="1">
      <c r="A6" s="29" t="str">
        <f>'Sch-1'!A6</f>
        <v>Bidder’s Name and Address</v>
      </c>
      <c r="B6" s="30"/>
      <c r="C6" s="30"/>
      <c r="D6" s="30"/>
      <c r="E6" s="30"/>
      <c r="F6" s="69" t="s">
        <v>219</v>
      </c>
      <c r="G6" s="101"/>
      <c r="L6" s="272" t="s">
        <v>187</v>
      </c>
      <c r="N6" s="274"/>
    </row>
    <row r="7" spans="1:17" ht="18" customHeight="1">
      <c r="A7" s="277" t="str">
        <f>'Sch-1'!A7</f>
        <v>Bidder as Individual Firm</v>
      </c>
      <c r="F7" s="68" t="s">
        <v>221</v>
      </c>
      <c r="G7" s="101"/>
      <c r="L7" s="272" t="s">
        <v>183</v>
      </c>
      <c r="N7" s="274"/>
    </row>
    <row r="8" spans="1:17">
      <c r="A8" s="74" t="s">
        <v>220</v>
      </c>
      <c r="B8" s="654" t="str">
        <f>IF('Sch-1'!C8=0, "", 'Sch-1'!C8)</f>
        <v/>
      </c>
      <c r="C8" s="654"/>
      <c r="D8" s="654"/>
      <c r="E8" s="654"/>
      <c r="F8" s="68" t="s">
        <v>223</v>
      </c>
      <c r="G8" s="101"/>
      <c r="L8" s="272" t="s">
        <v>184</v>
      </c>
      <c r="N8" s="274"/>
    </row>
    <row r="9" spans="1:17">
      <c r="A9" s="74" t="s">
        <v>222</v>
      </c>
      <c r="B9" s="654" t="str">
        <f>IF('Sch-1'!C9=0, "", 'Sch-1'!C9)</f>
        <v/>
      </c>
      <c r="C9" s="654"/>
      <c r="D9" s="654"/>
      <c r="E9" s="654"/>
      <c r="F9" s="68" t="s">
        <v>224</v>
      </c>
      <c r="G9" s="101"/>
      <c r="L9" s="272" t="s">
        <v>185</v>
      </c>
      <c r="N9" s="273"/>
    </row>
    <row r="10" spans="1:17">
      <c r="A10" s="76"/>
      <c r="B10" s="654" t="str">
        <f>IF('Sch-1'!C10=0, "", 'Sch-1'!C10)</f>
        <v/>
      </c>
      <c r="C10" s="654"/>
      <c r="D10" s="654"/>
      <c r="E10" s="654"/>
      <c r="F10" s="68" t="s">
        <v>225</v>
      </c>
      <c r="G10" s="101"/>
    </row>
    <row r="11" spans="1:17">
      <c r="A11" s="76"/>
      <c r="B11" s="654" t="str">
        <f>IF('Sch-1'!C11=0, "", 'Sch-1'!C11)</f>
        <v/>
      </c>
      <c r="C11" s="654"/>
      <c r="D11" s="654"/>
      <c r="E11" s="654"/>
      <c r="F11" s="68" t="s">
        <v>226</v>
      </c>
      <c r="G11" s="101"/>
    </row>
    <row r="12" spans="1:17" ht="18" customHeight="1">
      <c r="A12" s="76"/>
      <c r="B12" s="228"/>
      <c r="C12" s="228"/>
      <c r="D12" s="228"/>
      <c r="E12" s="228"/>
      <c r="F12" s="32"/>
      <c r="G12" s="101"/>
    </row>
    <row r="13" spans="1:17" ht="18" customHeight="1">
      <c r="A13" s="278"/>
      <c r="B13" s="278"/>
      <c r="C13" s="278"/>
      <c r="D13" s="278"/>
      <c r="E13" s="278"/>
      <c r="F13" s="278"/>
      <c r="G13" s="278"/>
    </row>
    <row r="14" spans="1:17" ht="18.600000000000001" customHeight="1">
      <c r="A14" s="76"/>
      <c r="B14" s="111"/>
      <c r="C14" s="111"/>
      <c r="D14" s="111"/>
      <c r="E14" s="111"/>
      <c r="F14" s="111"/>
      <c r="G14" s="97" t="s">
        <v>191</v>
      </c>
    </row>
    <row r="15" spans="1:17" ht="43.2">
      <c r="A15" s="279" t="s">
        <v>192</v>
      </c>
      <c r="B15" s="279" t="s">
        <v>214</v>
      </c>
      <c r="C15" s="279" t="s">
        <v>168</v>
      </c>
      <c r="D15" s="280" t="s">
        <v>190</v>
      </c>
      <c r="E15" s="280" t="s">
        <v>193</v>
      </c>
      <c r="F15" s="279" t="s">
        <v>171</v>
      </c>
      <c r="G15" s="279" t="s">
        <v>195</v>
      </c>
      <c r="M15" s="246" t="s">
        <v>197</v>
      </c>
      <c r="N15" s="246" t="s">
        <v>236</v>
      </c>
    </row>
    <row r="16" spans="1:17" s="281" customFormat="1">
      <c r="A16" s="280">
        <v>1</v>
      </c>
      <c r="B16" s="280">
        <v>2</v>
      </c>
      <c r="C16" s="280">
        <v>3</v>
      </c>
      <c r="D16" s="280">
        <v>4</v>
      </c>
      <c r="E16" s="280">
        <v>5</v>
      </c>
      <c r="F16" s="280">
        <v>6</v>
      </c>
      <c r="G16" s="280" t="s">
        <v>413</v>
      </c>
      <c r="H16" s="92"/>
      <c r="L16" s="253"/>
      <c r="M16" s="245">
        <v>5</v>
      </c>
      <c r="N16" s="245" t="s">
        <v>228</v>
      </c>
      <c r="O16" s="253"/>
      <c r="P16" s="253"/>
      <c r="Q16" s="253"/>
    </row>
    <row r="17" spans="1:17" s="281" customFormat="1">
      <c r="A17" s="282"/>
      <c r="B17" s="283"/>
      <c r="C17" s="283"/>
      <c r="D17" s="283"/>
      <c r="E17" s="283"/>
      <c r="F17" s="283"/>
      <c r="G17" s="284"/>
      <c r="H17" s="92"/>
      <c r="L17" s="253"/>
      <c r="M17" s="245"/>
      <c r="N17" s="245"/>
      <c r="O17" s="253"/>
      <c r="P17" s="253"/>
      <c r="Q17" s="253"/>
    </row>
    <row r="18" spans="1:17" s="281" customFormat="1">
      <c r="A18" s="267"/>
      <c r="B18" s="265"/>
      <c r="C18" s="265"/>
      <c r="D18" s="265"/>
      <c r="E18" s="265"/>
      <c r="F18" s="265"/>
      <c r="G18" s="266"/>
      <c r="H18" s="92"/>
      <c r="L18" s="253"/>
      <c r="M18" s="245"/>
      <c r="N18" s="245"/>
      <c r="O18" s="253"/>
      <c r="P18" s="253"/>
      <c r="Q18" s="253"/>
    </row>
    <row r="19" spans="1:17" s="281" customFormat="1">
      <c r="A19" s="659" t="s">
        <v>261</v>
      </c>
      <c r="B19" s="660"/>
      <c r="C19" s="660"/>
      <c r="D19" s="660"/>
      <c r="E19" s="660"/>
      <c r="F19" s="660"/>
      <c r="G19" s="661"/>
      <c r="H19" s="92"/>
      <c r="L19" s="253"/>
      <c r="M19" s="245"/>
      <c r="N19" s="245"/>
      <c r="O19" s="253"/>
      <c r="P19" s="253"/>
      <c r="Q19" s="253"/>
    </row>
    <row r="20" spans="1:17" s="281" customFormat="1">
      <c r="A20" s="267"/>
      <c r="B20" s="265"/>
      <c r="C20" s="265"/>
      <c r="D20" s="265"/>
      <c r="E20" s="265"/>
      <c r="F20" s="265"/>
      <c r="G20" s="266"/>
      <c r="H20" s="92"/>
      <c r="L20" s="253"/>
      <c r="M20" s="245"/>
      <c r="N20" s="245"/>
      <c r="O20" s="253"/>
      <c r="P20" s="253"/>
      <c r="Q20" s="253"/>
    </row>
    <row r="21" spans="1:17" s="281" customFormat="1">
      <c r="A21" s="285"/>
      <c r="B21" s="95"/>
      <c r="C21" s="95"/>
      <c r="D21" s="95"/>
      <c r="E21" s="95"/>
      <c r="F21" s="95"/>
      <c r="G21" s="286"/>
      <c r="H21" s="92"/>
      <c r="L21" s="253"/>
      <c r="M21" s="245"/>
      <c r="N21" s="245"/>
      <c r="O21" s="253"/>
      <c r="P21" s="253"/>
      <c r="Q21" s="253"/>
    </row>
    <row r="22" spans="1:17" ht="15.6">
      <c r="A22" s="287"/>
      <c r="B22" s="288" t="s">
        <v>256</v>
      </c>
      <c r="C22" s="288"/>
      <c r="D22" s="287"/>
      <c r="E22" s="287"/>
      <c r="F22" s="289"/>
      <c r="G22" s="290"/>
      <c r="H22" s="166"/>
      <c r="I22" s="118"/>
      <c r="M22" s="249"/>
      <c r="N22" s="250" t="e">
        <f>ROUND(SUM(#REF!),0)</f>
        <v>#REF!</v>
      </c>
    </row>
    <row r="23" spans="1:17">
      <c r="B23" s="291"/>
      <c r="C23" s="291"/>
      <c r="E23" s="292"/>
      <c r="F23" s="293"/>
      <c r="G23" s="293"/>
      <c r="H23" s="166"/>
      <c r="I23" s="118"/>
      <c r="M23" s="253" t="s">
        <v>133</v>
      </c>
      <c r="N23" s="256" t="e">
        <f>G22-N22</f>
        <v>#REF!</v>
      </c>
    </row>
    <row r="24" spans="1:17">
      <c r="B24" s="294"/>
      <c r="C24" s="294"/>
      <c r="E24" s="292"/>
      <c r="F24" s="293"/>
      <c r="G24" s="293"/>
    </row>
    <row r="25" spans="1:17" ht="33.6" customHeight="1">
      <c r="A25" s="104" t="s">
        <v>229</v>
      </c>
      <c r="B25" s="295" t="str">
        <f>IF('Sch-1'!B36=0,"", 'Sch-1'!B36)</f>
        <v/>
      </c>
      <c r="C25" s="295"/>
      <c r="D25" s="528"/>
      <c r="E25" s="529"/>
      <c r="F25" s="106" t="s">
        <v>232</v>
      </c>
      <c r="G25" s="108" t="str">
        <f>IF('Sch-1'!N36=0,"",'Sch-1'!N36)</f>
        <v/>
      </c>
    </row>
    <row r="26" spans="1:17" ht="33.6" customHeight="1">
      <c r="A26" s="104" t="s">
        <v>230</v>
      </c>
      <c r="B26" s="295" t="str">
        <f>IF('Sch-1'!B37=0,"", 'Sch-1'!B37)</f>
        <v/>
      </c>
      <c r="C26" s="295"/>
      <c r="D26" s="530"/>
      <c r="E26" s="529"/>
      <c r="F26" s="106" t="s">
        <v>233</v>
      </c>
      <c r="G26" s="108" t="str">
        <f>IF('Sch-1'!N37=0,"",'Sch-1'!N37)</f>
        <v/>
      </c>
    </row>
    <row r="27" spans="1:17" ht="33.6" customHeight="1">
      <c r="A27" s="100"/>
      <c r="B27" s="99"/>
      <c r="C27" s="99"/>
      <c r="D27" s="101"/>
      <c r="E27" s="100"/>
    </row>
    <row r="28" spans="1:17" ht="33.6" customHeight="1">
      <c r="A28" s="100"/>
      <c r="B28" s="99"/>
      <c r="C28" s="99"/>
      <c r="D28" s="101"/>
      <c r="E28" s="100"/>
      <c r="F28" s="106"/>
      <c r="G28" s="107"/>
    </row>
  </sheetData>
  <sheetProtection password="CC69" sheet="1" objects="1" scenarios="1" formatColumns="0" formatRows="0" selectLockedCells="1"/>
  <customSheetViews>
    <customSheetView guid="{7D78D7C9-3B9E-4809-8F27-04B3C218EED3}"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1"/>
      <headerFooter alignWithMargins="0">
        <oddFooter>&amp;R&amp;"Book Antiqua,Bold"&amp;10Schedule-3/ Page &amp;P of &amp;N</oddFooter>
      </headerFooter>
    </customSheetView>
    <customSheetView guid="{5C772B04-11E1-4A74-9F43-9A74EF38E5E2}"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
      <headerFooter alignWithMargins="0">
        <oddFooter>&amp;R&amp;"Book Antiqua,Bold"&amp;10Schedule-3/ Page &amp;P of &amp;N</oddFooter>
      </headerFooter>
    </customSheetView>
    <customSheetView guid="{804C0530-632A-4E06-A9A2-093B6503F55F}"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
      <headerFooter alignWithMargins="0">
        <oddFooter>&amp;R&amp;"Book Antiqua,Bold"&amp;10Schedule-3/ Page &amp;P of &amp;N</oddFooter>
      </headerFooter>
    </customSheetView>
    <customSheetView guid="{585A669F-29FF-4D0D-B50C-5C677FB93FEB}" showPageBreaks="1" showGridLines="0" printArea="1" hiddenColumns="1" view="pageBreakPreview" topLeftCell="A16">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4"/>
      <headerFooter alignWithMargins="0">
        <oddFooter>&amp;R&amp;"Book Antiqua,Bold"&amp;10Schedule-3/ Page &amp;P of &amp;N</oddFooter>
      </headerFooter>
    </customSheetView>
    <customSheetView guid="{97EFF801-2C6F-4063-9981-A39996328FAC}"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5"/>
      <headerFooter alignWithMargins="0">
        <oddFooter>&amp;R&amp;"Book Antiqua,Bold"&amp;10Schedule-3/ Page &amp;P of &amp;N</oddFooter>
      </headerFooter>
    </customSheetView>
    <customSheetView guid="{483DCDBB-D1CA-4B11-85F4-FA65A96DCE2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6"/>
      <headerFooter alignWithMargins="0">
        <oddFooter>&amp;R&amp;"Book Antiqua,Bold"&amp;10Schedule-3/ Page &amp;P of &amp;N</oddFooter>
      </headerFooter>
    </customSheetView>
    <customSheetView guid="{FA8C7114-2E15-4727-B4B0-927BCE12D1A6}"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7"/>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8"/>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9"/>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10"/>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11"/>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12"/>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13"/>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4"/>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5"/>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6"/>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20"/>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21"/>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22"/>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23"/>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24"/>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5"/>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6"/>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7"/>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8"/>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9"/>
      <headerFooter alignWithMargins="0">
        <oddFooter>&amp;R&amp;"Book Antiqua,Bold"&amp;10Schedule-3/ Page &amp;P of &amp;N</oddFooter>
      </headerFooter>
    </customSheetView>
    <customSheetView guid="{A8D67B77-0FCD-43C6-B55F-10F11F3996C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30"/>
      <headerFooter alignWithMargins="0">
        <oddFooter>&amp;R&amp;"Book Antiqua,Bold"&amp;10Schedule-3/ Page &amp;P of &amp;N</oddFooter>
      </headerFooter>
    </customSheetView>
    <customSheetView guid="{88CDEBAE-8E08-4224-B529-C4120559940A}"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1"/>
      <headerFooter alignWithMargins="0">
        <oddFooter>&amp;R&amp;"Book Antiqua,Bold"&amp;10Schedule-3/ Page &amp;P of &amp;N</oddFooter>
      </headerFooter>
    </customSheetView>
    <customSheetView guid="{2BA1F3A4-7362-4C75-9E02-FB6308B23F40}"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2"/>
      <headerFooter alignWithMargins="0">
        <oddFooter>&amp;R&amp;"Book Antiqua,Bold"&amp;10Schedule-3/ Page &amp;P of &amp;N</oddFooter>
      </headerFooter>
    </customSheetView>
    <customSheetView guid="{87981F99-33D2-48F3-9138-10E7D5F1DFD3}"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3"/>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3" type="noConversion"/>
  <printOptions horizontalCentered="1"/>
  <pageMargins left="0.51181102362204722" right="0.26" top="0.54" bottom="0.51" header="0.27" footer="0.32"/>
  <pageSetup paperSize="9" scale="89" fitToWidth="0" fitToHeight="0" orientation="landscape" horizontalDpi="4294967295" verticalDpi="4294967295" r:id="rId34"/>
  <headerFooter alignWithMargins="0">
    <oddFooter>&amp;R&amp;"Book Antiqua,Bold"&amp;10Schedule-3/ Page &amp;P of &amp;N</oddFooter>
  </headerFooter>
  <colBreaks count="1" manualBreakCount="1">
    <brk id="7" max="1048575" man="1"/>
  </colBreaks>
  <drawing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zoomScaleNormal="100" zoomScaleSheetLayoutView="100" workbookViewId="0">
      <selection activeCell="D19" sqref="D19"/>
    </sheetView>
  </sheetViews>
  <sheetFormatPr defaultColWidth="10" defaultRowHeight="15.6"/>
  <cols>
    <col min="1" max="1" width="10.33203125" style="40" customWidth="1"/>
    <col min="2" max="2" width="44" style="40" customWidth="1"/>
    <col min="3" max="3" width="15.88671875" style="40" customWidth="1"/>
    <col min="4" max="4" width="20.44140625" style="40" customWidth="1"/>
    <col min="5" max="5" width="20" style="40" customWidth="1"/>
    <col min="6" max="6" width="10" style="37" hidden="1" customWidth="1"/>
    <col min="7" max="7" width="18.77734375" style="37" hidden="1" customWidth="1"/>
    <col min="8" max="8" width="10" style="37" hidden="1" customWidth="1"/>
    <col min="9" max="9" width="10" style="251" hidden="1" customWidth="1"/>
    <col min="10" max="10" width="12.6640625" style="251" hidden="1" customWidth="1"/>
    <col min="11" max="11" width="15" style="251" hidden="1" customWidth="1"/>
    <col min="12" max="17" width="10" style="251" customWidth="1"/>
    <col min="18" max="16384" width="10" style="37"/>
  </cols>
  <sheetData>
    <row r="1" spans="1:11" ht="18" customHeight="1">
      <c r="A1" s="65" t="str">
        <f>Cover!B3</f>
        <v>Specification No.: CC/NT/G-CABLE/ DOM/A04/ 23/00231</v>
      </c>
      <c r="B1" s="66"/>
      <c r="C1" s="67"/>
      <c r="D1" s="67"/>
      <c r="E1" s="5" t="s">
        <v>177</v>
      </c>
    </row>
    <row r="2" spans="1:11" ht="15" customHeight="1">
      <c r="A2" s="2"/>
      <c r="B2" s="7"/>
      <c r="C2" s="3"/>
      <c r="D2" s="3"/>
      <c r="E2" s="1"/>
      <c r="F2" s="1"/>
    </row>
    <row r="3" spans="1:11" ht="55.5" customHeight="1">
      <c r="A3" s="662" t="str">
        <f>Cover!$B$2</f>
        <v>Cable Package-01 associated with bulk procurement and rate contract for Substation Equipment’s for implementation of Bay Extension work</v>
      </c>
      <c r="B3" s="662"/>
      <c r="C3" s="662"/>
      <c r="D3" s="662"/>
      <c r="E3" s="662"/>
    </row>
    <row r="4" spans="1:11" ht="21.9" customHeight="1">
      <c r="A4" s="674" t="s">
        <v>239</v>
      </c>
      <c r="B4" s="674"/>
      <c r="C4" s="674"/>
      <c r="D4" s="674"/>
      <c r="E4" s="674"/>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c r="A8" s="41" t="s">
        <v>237</v>
      </c>
      <c r="B8" s="671" t="str">
        <f>IF('Sch-1'!C8=0, "", 'Sch-1'!C8)</f>
        <v/>
      </c>
      <c r="C8" s="671"/>
      <c r="D8" s="71" t="s">
        <v>223</v>
      </c>
    </row>
    <row r="9" spans="1:11">
      <c r="A9" s="41" t="s">
        <v>238</v>
      </c>
      <c r="B9" s="671" t="str">
        <f>IF('Sch-1'!C9=0, "", 'Sch-1'!C9)</f>
        <v/>
      </c>
      <c r="C9" s="671"/>
      <c r="D9" s="71" t="s">
        <v>224</v>
      </c>
    </row>
    <row r="10" spans="1:11">
      <c r="A10" s="42"/>
      <c r="B10" s="671" t="str">
        <f>IF('Sch-1'!C10=0, "", 'Sch-1'!C10)</f>
        <v/>
      </c>
      <c r="C10" s="671"/>
      <c r="D10" s="71" t="s">
        <v>225</v>
      </c>
    </row>
    <row r="11" spans="1:11">
      <c r="A11" s="42"/>
      <c r="B11" s="671" t="str">
        <f>IF('Sch-1'!C11=0, "", 'Sch-1'!C11)</f>
        <v/>
      </c>
      <c r="C11" s="671"/>
      <c r="D11" s="71" t="s">
        <v>226</v>
      </c>
    </row>
    <row r="12" spans="1:11" ht="15" customHeight="1"/>
    <row r="13" spans="1:11" ht="21.9" customHeight="1">
      <c r="A13" s="86" t="s">
        <v>201</v>
      </c>
      <c r="B13" s="669" t="s">
        <v>202</v>
      </c>
      <c r="C13" s="670"/>
      <c r="D13" s="663" t="s">
        <v>203</v>
      </c>
      <c r="E13" s="664"/>
      <c r="K13" s="251" t="s">
        <v>130</v>
      </c>
    </row>
    <row r="14" spans="1:11" ht="18" customHeight="1">
      <c r="A14" s="44" t="s">
        <v>204</v>
      </c>
      <c r="B14" s="667" t="s">
        <v>447</v>
      </c>
      <c r="C14" s="668"/>
      <c r="D14" s="667"/>
      <c r="E14" s="668"/>
      <c r="G14" s="547"/>
      <c r="J14" s="251" t="s">
        <v>117</v>
      </c>
      <c r="K14" s="251" t="e">
        <f>ROUND('Sch-1'!#REF!*#REF!,0)</f>
        <v>#REF!</v>
      </c>
    </row>
    <row r="15" spans="1:11" ht="85.5" customHeight="1">
      <c r="A15" s="45"/>
      <c r="B15" s="665" t="s">
        <v>446</v>
      </c>
      <c r="C15" s="666"/>
      <c r="D15" s="672">
        <f>'Sch-1'!O30</f>
        <v>0</v>
      </c>
      <c r="E15" s="673"/>
      <c r="G15" s="543"/>
    </row>
    <row r="16" spans="1:11" ht="18" hidden="1" customHeight="1">
      <c r="A16" s="44" t="s">
        <v>206</v>
      </c>
      <c r="B16" s="667" t="s">
        <v>448</v>
      </c>
      <c r="C16" s="675"/>
      <c r="D16" s="667"/>
      <c r="E16" s="668"/>
      <c r="J16" s="251" t="s">
        <v>131</v>
      </c>
      <c r="K16" s="252">
        <f>D16</f>
        <v>0</v>
      </c>
    </row>
    <row r="17" spans="1:6" ht="98.25" hidden="1" customHeight="1">
      <c r="A17" s="45"/>
      <c r="B17" s="665" t="s">
        <v>449</v>
      </c>
      <c r="C17" s="666"/>
      <c r="D17" s="679" t="s">
        <v>261</v>
      </c>
      <c r="E17" s="679"/>
    </row>
    <row r="18" spans="1:6" ht="18" customHeight="1">
      <c r="A18" s="563"/>
      <c r="B18" s="568" t="s">
        <v>476</v>
      </c>
      <c r="C18" s="569"/>
      <c r="D18" s="678">
        <f>D15</f>
        <v>0</v>
      </c>
      <c r="E18" s="678"/>
    </row>
    <row r="19" spans="1:6" ht="15" customHeight="1">
      <c r="A19" s="52"/>
      <c r="B19" s="53"/>
      <c r="C19" s="53"/>
      <c r="D19" s="54"/>
      <c r="E19" s="54"/>
    </row>
    <row r="20" spans="1:6" ht="35.25" customHeight="1">
      <c r="A20" s="84"/>
      <c r="B20" s="676"/>
      <c r="C20" s="677"/>
      <c r="D20" s="677"/>
      <c r="E20" s="677"/>
    </row>
    <row r="21" spans="1:6" ht="15" customHeight="1">
      <c r="A21" s="55"/>
      <c r="B21" s="55"/>
      <c r="C21" s="55"/>
      <c r="D21" s="55"/>
      <c r="E21" s="55"/>
    </row>
    <row r="22" spans="1:6" ht="33" customHeight="1">
      <c r="A22" s="34" t="s">
        <v>336</v>
      </c>
      <c r="B22" s="143" t="str">
        <f>IF('Sch-1'!B36=0,"", 'Sch-1'!B36)</f>
        <v/>
      </c>
      <c r="C22" s="531"/>
      <c r="D22" s="35"/>
      <c r="E22" s="532"/>
      <c r="F22" s="36"/>
    </row>
    <row r="23" spans="1:6" ht="33" customHeight="1">
      <c r="A23" s="34" t="s">
        <v>335</v>
      </c>
      <c r="B23" s="109" t="str">
        <f>IF('Sch-1'!B37=0,"", 'Sch-1'!B37)</f>
        <v/>
      </c>
      <c r="C23" s="533"/>
      <c r="D23" s="35" t="s">
        <v>232</v>
      </c>
      <c r="E23" s="110" t="str">
        <f>IF('Sch-1'!N36=0,"",'Sch-1'!N36)</f>
        <v/>
      </c>
      <c r="F23" s="36"/>
    </row>
    <row r="24" spans="1:6" ht="33" customHeight="1">
      <c r="A24" s="3"/>
      <c r="B24" s="534"/>
      <c r="C24" s="533"/>
      <c r="D24" s="35" t="s">
        <v>233</v>
      </c>
      <c r="E24" s="110" t="str">
        <f>IF('Sch-1'!N37=0,"",'Sch-1'!N37)</f>
        <v/>
      </c>
      <c r="F24" s="36"/>
    </row>
    <row r="25" spans="1:6" ht="33" customHeight="1">
      <c r="A25" s="3"/>
      <c r="B25" s="7"/>
      <c r="C25" s="1"/>
      <c r="D25" s="35"/>
      <c r="F25" s="36"/>
    </row>
    <row r="26" spans="1:6" ht="21.9" customHeight="1">
      <c r="A26" s="56"/>
      <c r="B26" s="56"/>
      <c r="C26" s="56"/>
      <c r="D26" s="56"/>
      <c r="E26" s="57"/>
    </row>
    <row r="27" spans="1:6" ht="21.9" customHeight="1">
      <c r="A27" s="56"/>
      <c r="B27" s="56"/>
      <c r="C27" s="56"/>
      <c r="D27" s="56"/>
      <c r="E27" s="57"/>
    </row>
    <row r="28" spans="1:6" ht="21.9" customHeight="1">
      <c r="A28" s="56"/>
      <c r="B28" s="56"/>
      <c r="C28" s="56"/>
      <c r="D28" s="56"/>
      <c r="E28" s="57"/>
    </row>
    <row r="29" spans="1:6" ht="21.9" customHeight="1">
      <c r="A29" s="56"/>
      <c r="B29" s="56"/>
      <c r="C29" s="56"/>
      <c r="D29" s="56"/>
      <c r="E29" s="57"/>
    </row>
    <row r="30" spans="1:6" ht="21.9" customHeight="1">
      <c r="A30" s="56"/>
      <c r="B30" s="56"/>
      <c r="C30" s="56"/>
      <c r="D30" s="56"/>
      <c r="E30" s="57"/>
    </row>
    <row r="31" spans="1:6" ht="21.9" customHeight="1">
      <c r="A31" s="56"/>
      <c r="B31" s="56"/>
      <c r="C31" s="56"/>
      <c r="D31" s="56"/>
      <c r="E31" s="57"/>
    </row>
    <row r="32" spans="1:6"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sheetData>
  <sheetProtection password="CC67" sheet="1" formatColumns="0" formatRows="0" selectLockedCells="1"/>
  <dataConsolidate/>
  <customSheetViews>
    <customSheetView guid="{7D78D7C9-3B9E-4809-8F27-04B3C218EED3}" showPageBreaks="1" showGridLines="0" printArea="1" hiddenRows="1" hiddenColumns="1" view="pageBreakPreview">
      <selection activeCell="D19" sqref="D19"/>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4"/>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5"/>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13"/>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14"/>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5"/>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7"/>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9"/>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20"/>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21"/>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22"/>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23"/>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4"/>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0"/>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1"/>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3"/>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4"/>
  <headerFooter alignWithMargins="0">
    <oddFooter>&amp;R&amp;"Book Antiqua,Bold"&amp;10Schedule-4/ Page &amp;P of &amp;N</oddFooter>
  </headerFooter>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5.6"/>
  <cols>
    <col min="1" max="1" width="10.33203125" style="40" customWidth="1"/>
    <col min="2" max="2" width="50.109375" style="40" customWidth="1"/>
    <col min="3" max="3" width="21.33203125" style="40" customWidth="1"/>
    <col min="4" max="4" width="20.44140625" style="40" customWidth="1"/>
    <col min="5" max="5" width="20" style="40" customWidth="1"/>
    <col min="6" max="8" width="10" style="37" customWidth="1"/>
    <col min="9" max="9" width="10" style="251" customWidth="1"/>
    <col min="10" max="10" width="12.6640625" style="251" customWidth="1"/>
    <col min="11" max="11" width="15" style="251" customWidth="1"/>
    <col min="12" max="17" width="10" style="251" customWidth="1"/>
    <col min="18" max="16384" width="10" style="37"/>
  </cols>
  <sheetData>
    <row r="1" spans="1:11" ht="18" customHeight="1">
      <c r="A1" s="65" t="str">
        <f>Cover!B3</f>
        <v>Specification No.: CC/NT/G-CABLE/ DOM/A04/ 23/00231</v>
      </c>
      <c r="B1" s="66"/>
      <c r="C1" s="67"/>
      <c r="D1" s="67"/>
      <c r="E1" s="5" t="s">
        <v>177</v>
      </c>
    </row>
    <row r="2" spans="1:11" ht="15" customHeight="1">
      <c r="A2" s="2"/>
      <c r="B2" s="7"/>
      <c r="C2" s="3"/>
      <c r="D2" s="3"/>
      <c r="E2" s="1"/>
      <c r="F2" s="1"/>
    </row>
    <row r="3" spans="1:11" ht="39.9" customHeight="1">
      <c r="A3" s="662" t="str">
        <f>Cover!$B$2</f>
        <v>Cable Package-01 associated with bulk procurement and rate contract for Substation Equipment’s for implementation of Bay Extension work</v>
      </c>
      <c r="B3" s="662"/>
      <c r="C3" s="662"/>
      <c r="D3" s="662"/>
      <c r="E3" s="662"/>
    </row>
    <row r="4" spans="1:11" ht="21.9" customHeight="1">
      <c r="A4" s="674" t="s">
        <v>239</v>
      </c>
      <c r="B4" s="674"/>
      <c r="C4" s="674"/>
      <c r="D4" s="674"/>
      <c r="E4" s="674"/>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ht="18" customHeight="1">
      <c r="A8" s="41" t="s">
        <v>237</v>
      </c>
      <c r="B8" s="701" t="str">
        <f>IF('Sch-1'!C8=0, "", 'Sch-1'!C8)</f>
        <v/>
      </c>
      <c r="C8" s="701"/>
      <c r="D8" s="71" t="s">
        <v>223</v>
      </c>
    </row>
    <row r="9" spans="1:11" ht="18" customHeight="1">
      <c r="A9" s="41" t="s">
        <v>238</v>
      </c>
      <c r="B9" s="701" t="str">
        <f>IF('Sch-1'!C9=0, "", 'Sch-1'!C9)</f>
        <v/>
      </c>
      <c r="C9" s="701"/>
      <c r="D9" s="71" t="s">
        <v>224</v>
      </c>
    </row>
    <row r="10" spans="1:11" ht="18" customHeight="1">
      <c r="A10" s="42"/>
      <c r="B10" s="701" t="str">
        <f>IF('Sch-1'!C10=0, "", 'Sch-1'!C10)</f>
        <v/>
      </c>
      <c r="C10" s="701"/>
      <c r="D10" s="71" t="s">
        <v>225</v>
      </c>
    </row>
    <row r="11" spans="1:11" ht="18" customHeight="1">
      <c r="A11" s="42"/>
      <c r="B11" s="701" t="str">
        <f>IF('Sch-1'!C11=0, "", 'Sch-1'!C11)</f>
        <v/>
      </c>
      <c r="C11" s="701"/>
      <c r="D11" s="71" t="s">
        <v>226</v>
      </c>
    </row>
    <row r="12" spans="1:11" ht="15" customHeight="1"/>
    <row r="13" spans="1:11" ht="21.9" customHeight="1">
      <c r="A13" s="86" t="s">
        <v>201</v>
      </c>
      <c r="B13" s="669" t="s">
        <v>202</v>
      </c>
      <c r="C13" s="670"/>
      <c r="D13" s="663" t="s">
        <v>203</v>
      </c>
      <c r="E13" s="664"/>
      <c r="K13" s="251" t="s">
        <v>130</v>
      </c>
    </row>
    <row r="14" spans="1:11" ht="18" customHeight="1">
      <c r="A14" s="44" t="s">
        <v>204</v>
      </c>
      <c r="B14" s="667" t="s">
        <v>205</v>
      </c>
      <c r="C14" s="668"/>
      <c r="D14" s="698" t="e">
        <f>ROUND('Sch-1 Dis'!G19*C16,0)</f>
        <v>#REF!</v>
      </c>
      <c r="E14" s="699"/>
      <c r="J14" s="251" t="s">
        <v>117</v>
      </c>
      <c r="K14" s="251" t="e">
        <f>ROUND('Sch-1'!#REF!*C16,0)</f>
        <v>#REF!</v>
      </c>
    </row>
    <row r="15" spans="1:11" ht="57.9" customHeight="1">
      <c r="A15" s="45"/>
      <c r="B15" s="690" t="s">
        <v>273</v>
      </c>
      <c r="C15" s="690"/>
      <c r="D15" s="700"/>
      <c r="E15" s="700"/>
    </row>
    <row r="16" spans="1:11" ht="18" customHeight="1">
      <c r="A16" s="45"/>
      <c r="B16" s="46" t="s">
        <v>240</v>
      </c>
      <c r="C16" s="425" t="e">
        <f>'Sch-4'!#REF!</f>
        <v>#REF!</v>
      </c>
      <c r="D16" s="700"/>
      <c r="E16" s="700"/>
    </row>
    <row r="17" spans="1:11" ht="18" customHeight="1">
      <c r="A17" s="44" t="s">
        <v>206</v>
      </c>
      <c r="B17" s="47" t="s">
        <v>267</v>
      </c>
      <c r="C17" s="47"/>
      <c r="D17" s="702" t="e">
        <f>(C19+C20)*C21</f>
        <v>#REF!</v>
      </c>
      <c r="E17" s="702"/>
      <c r="J17" s="251" t="s">
        <v>131</v>
      </c>
      <c r="K17" s="252" t="e">
        <f>D17</f>
        <v>#REF!</v>
      </c>
    </row>
    <row r="18" spans="1:11" ht="57.9" customHeight="1">
      <c r="A18" s="45"/>
      <c r="B18" s="690" t="s">
        <v>271</v>
      </c>
      <c r="C18" s="690"/>
      <c r="D18" s="691"/>
      <c r="E18" s="692"/>
    </row>
    <row r="19" spans="1:11" ht="18" customHeight="1">
      <c r="A19" s="45"/>
      <c r="B19" s="46" t="s">
        <v>178</v>
      </c>
      <c r="C19" s="426" t="e">
        <f>'Sch-4'!#REF!*(1-'Sch-1'!AB15)</f>
        <v>#REF!</v>
      </c>
      <c r="D19" s="693"/>
      <c r="E19" s="694"/>
    </row>
    <row r="20" spans="1:11" ht="18" customHeight="1">
      <c r="A20" s="45"/>
      <c r="B20" s="46"/>
      <c r="C20" s="426" t="e">
        <f>C19*C16</f>
        <v>#REF!</v>
      </c>
      <c r="D20" s="693"/>
      <c r="E20" s="694"/>
    </row>
    <row r="21" spans="1:11" ht="18" customHeight="1">
      <c r="A21" s="45"/>
      <c r="B21" s="46" t="s">
        <v>269</v>
      </c>
      <c r="C21" s="425" t="e">
        <f>'Sch-4'!#REF!</f>
        <v>#REF!</v>
      </c>
      <c r="D21" s="695"/>
      <c r="E21" s="696"/>
    </row>
    <row r="22" spans="1:11" ht="18" customHeight="1">
      <c r="A22" s="44" t="s">
        <v>207</v>
      </c>
      <c r="B22" s="47" t="s">
        <v>268</v>
      </c>
      <c r="C22" s="47"/>
      <c r="D22" s="698" t="e">
        <f>(C24+C25)*C26</f>
        <v>#REF!</v>
      </c>
      <c r="E22" s="699"/>
      <c r="J22" s="251" t="s">
        <v>132</v>
      </c>
      <c r="K22" s="251" t="e">
        <f>D22</f>
        <v>#REF!</v>
      </c>
    </row>
    <row r="23" spans="1:11" ht="57.9" customHeight="1">
      <c r="A23" s="45"/>
      <c r="B23" s="690" t="s">
        <v>270</v>
      </c>
      <c r="C23" s="690"/>
      <c r="D23" s="691"/>
      <c r="E23" s="692"/>
    </row>
    <row r="24" spans="1:11" ht="25.5" customHeight="1">
      <c r="A24" s="45"/>
      <c r="B24" s="46" t="s">
        <v>338</v>
      </c>
      <c r="C24" s="439" t="e">
        <f>'Sch-1 Dis'!G19-C19</f>
        <v>#REF!</v>
      </c>
      <c r="D24" s="693"/>
      <c r="E24" s="694"/>
    </row>
    <row r="25" spans="1:11" ht="21.75" customHeight="1">
      <c r="A25" s="45"/>
      <c r="B25" s="46" t="s">
        <v>341</v>
      </c>
      <c r="C25" s="46" t="e">
        <f>C24*C16</f>
        <v>#REF!</v>
      </c>
      <c r="D25" s="693"/>
      <c r="E25" s="694"/>
    </row>
    <row r="26" spans="1:11" ht="18" customHeight="1">
      <c r="A26" s="45"/>
      <c r="B26" s="46" t="s">
        <v>142</v>
      </c>
      <c r="C26" s="425" t="e">
        <f>'Sch-4'!#REF!</f>
        <v>#REF!</v>
      </c>
      <c r="D26" s="695"/>
      <c r="E26" s="696"/>
    </row>
    <row r="27" spans="1:11" ht="18" customHeight="1">
      <c r="A27" s="44" t="s">
        <v>208</v>
      </c>
      <c r="B27" s="47" t="s">
        <v>262</v>
      </c>
      <c r="C27" s="47"/>
      <c r="D27" s="686" t="e">
        <f>'Sch-4'!#REF!</f>
        <v>#REF!</v>
      </c>
      <c r="E27" s="686"/>
    </row>
    <row r="28" spans="1:11" ht="51.75" customHeight="1">
      <c r="A28" s="45"/>
      <c r="B28" s="697" t="s">
        <v>272</v>
      </c>
      <c r="C28" s="697"/>
      <c r="D28" s="689" t="s">
        <v>324</v>
      </c>
      <c r="E28" s="689"/>
    </row>
    <row r="29" spans="1:11" ht="39" customHeight="1">
      <c r="A29" s="50"/>
      <c r="B29" s="49"/>
      <c r="C29" s="399" t="s">
        <v>325</v>
      </c>
      <c r="D29" s="689"/>
      <c r="E29" s="689"/>
    </row>
    <row r="30" spans="1:11" ht="18" customHeight="1">
      <c r="A30" s="44" t="s">
        <v>211</v>
      </c>
      <c r="B30" s="47" t="s">
        <v>263</v>
      </c>
      <c r="C30" s="47"/>
      <c r="D30" s="686" t="e">
        <f>'Sch-4'!#REF!</f>
        <v>#REF!</v>
      </c>
      <c r="E30" s="686"/>
    </row>
    <row r="31" spans="1:11" ht="50.1" customHeight="1">
      <c r="A31" s="45"/>
      <c r="B31" s="697" t="s">
        <v>272</v>
      </c>
      <c r="C31" s="697"/>
      <c r="D31" s="689" t="s">
        <v>324</v>
      </c>
      <c r="E31" s="689"/>
    </row>
    <row r="32" spans="1:11" ht="30" customHeight="1">
      <c r="A32" s="50"/>
      <c r="B32" s="49"/>
      <c r="C32" s="399" t="s">
        <v>326</v>
      </c>
      <c r="D32" s="689"/>
      <c r="E32" s="689"/>
    </row>
    <row r="33" spans="1:6" ht="18" customHeight="1">
      <c r="A33" s="44" t="s">
        <v>213</v>
      </c>
      <c r="B33" s="47" t="s">
        <v>209</v>
      </c>
      <c r="C33" s="47"/>
      <c r="D33" s="686" t="e">
        <f>'Sch-4'!#REF!</f>
        <v>#REF!</v>
      </c>
      <c r="E33" s="686"/>
    </row>
    <row r="34" spans="1:6" ht="60" customHeight="1">
      <c r="A34" s="45"/>
      <c r="B34" s="687" t="s">
        <v>274</v>
      </c>
      <c r="C34" s="688"/>
      <c r="D34" s="689" t="s">
        <v>324</v>
      </c>
      <c r="E34" s="689"/>
    </row>
    <row r="35" spans="1:6" ht="35.25" customHeight="1">
      <c r="A35" s="51"/>
      <c r="B35" s="49"/>
      <c r="C35" s="400" t="s">
        <v>326</v>
      </c>
      <c r="D35" s="689"/>
      <c r="E35" s="689"/>
    </row>
    <row r="36" spans="1:6" ht="18" customHeight="1">
      <c r="A36" s="680"/>
      <c r="B36" s="681" t="s">
        <v>275</v>
      </c>
      <c r="C36" s="682"/>
      <c r="D36" s="683" t="e">
        <f>SUM(D14,D17,D22)</f>
        <v>#REF!</v>
      </c>
      <c r="E36" s="683"/>
    </row>
    <row r="37" spans="1:6" ht="40.5" customHeight="1">
      <c r="A37" s="680"/>
      <c r="B37" s="681"/>
      <c r="C37" s="682"/>
      <c r="D37" s="684"/>
      <c r="E37" s="685"/>
    </row>
    <row r="38" spans="1:6" ht="15" customHeight="1">
      <c r="A38" s="52"/>
      <c r="B38" s="53"/>
      <c r="C38" s="53"/>
      <c r="D38" s="54"/>
      <c r="E38" s="54"/>
    </row>
    <row r="39" spans="1:6" ht="81.75" customHeight="1">
      <c r="A39" s="84" t="s">
        <v>264</v>
      </c>
      <c r="B39" s="677" t="s">
        <v>277</v>
      </c>
      <c r="C39" s="677"/>
      <c r="D39" s="677"/>
      <c r="E39" s="677"/>
    </row>
    <row r="40" spans="1:6" ht="15" customHeight="1">
      <c r="A40" s="55"/>
      <c r="B40" s="55"/>
      <c r="C40" s="55"/>
      <c r="D40" s="55"/>
      <c r="E40" s="55"/>
    </row>
    <row r="41" spans="1:6" ht="33" customHeight="1">
      <c r="A41" s="34" t="s">
        <v>276</v>
      </c>
      <c r="B41" s="143" t="str">
        <f>IF('Sch-1'!B36=0,"", 'Sch-1'!B36)</f>
        <v/>
      </c>
      <c r="C41" s="6"/>
      <c r="D41" s="35" t="s">
        <v>231</v>
      </c>
      <c r="F41" s="36"/>
    </row>
    <row r="42" spans="1:6" ht="33" customHeight="1">
      <c r="A42" s="34" t="s">
        <v>230</v>
      </c>
      <c r="B42" s="109" t="str">
        <f>IF('Sch-1'!B37=0,"", 'Sch-1'!B37)</f>
        <v/>
      </c>
      <c r="C42" s="1"/>
      <c r="D42" s="35" t="s">
        <v>232</v>
      </c>
      <c r="E42" s="110" t="str">
        <f>IF('Sch-1'!N36=0,"",'Sch-1'!N36)</f>
        <v/>
      </c>
      <c r="F42" s="36"/>
    </row>
    <row r="43" spans="1:6" ht="33" customHeight="1">
      <c r="A43" s="3"/>
      <c r="B43" s="7"/>
      <c r="C43" s="1"/>
      <c r="D43" s="35" t="s">
        <v>233</v>
      </c>
      <c r="E43" s="110" t="str">
        <f>IF('Sch-1'!N37=0,"",'Sch-1'!N37)</f>
        <v/>
      </c>
      <c r="F43" s="36"/>
    </row>
    <row r="44" spans="1:6" ht="33" customHeight="1">
      <c r="A44" s="3"/>
      <c r="B44" s="7"/>
      <c r="C44" s="1"/>
      <c r="D44" s="35" t="s">
        <v>234</v>
      </c>
      <c r="F44" s="36"/>
    </row>
    <row r="45" spans="1:6" ht="21.9" customHeight="1">
      <c r="A45" s="56"/>
      <c r="B45" s="56"/>
      <c r="C45" s="56"/>
      <c r="D45" s="56"/>
      <c r="E45" s="57"/>
    </row>
    <row r="46" spans="1:6" ht="21.9" customHeight="1">
      <c r="A46" s="56"/>
      <c r="B46" s="56"/>
      <c r="C46" s="56"/>
      <c r="D46" s="56"/>
      <c r="E46" s="57"/>
    </row>
    <row r="47" spans="1:6" ht="21.9" customHeight="1">
      <c r="A47" s="56"/>
      <c r="B47" s="56"/>
      <c r="C47" s="56"/>
      <c r="D47" s="56"/>
      <c r="E47" s="57"/>
    </row>
    <row r="48" spans="1:6" ht="21.9" customHeight="1">
      <c r="A48" s="56"/>
      <c r="B48" s="56"/>
      <c r="C48" s="56"/>
      <c r="D48" s="56"/>
      <c r="E48" s="57"/>
    </row>
    <row r="49" spans="1:5" ht="21.9" customHeight="1">
      <c r="A49" s="56"/>
      <c r="B49" s="56"/>
      <c r="C49" s="56"/>
      <c r="D49" s="56"/>
      <c r="E49" s="57"/>
    </row>
    <row r="50" spans="1:5" ht="21.9" customHeight="1">
      <c r="A50" s="56"/>
      <c r="B50" s="56"/>
      <c r="C50" s="56"/>
      <c r="D50" s="56"/>
      <c r="E50" s="57"/>
    </row>
    <row r="51" spans="1:5" ht="24.9" customHeight="1"/>
    <row r="52" spans="1:5" ht="24.9" customHeight="1"/>
    <row r="53" spans="1:5" ht="24.9" customHeight="1"/>
    <row r="54" spans="1:5" ht="24.9" customHeight="1"/>
    <row r="55" spans="1:5" ht="24.9" customHeight="1"/>
    <row r="56" spans="1:5" ht="24.9" customHeight="1"/>
    <row r="57" spans="1:5" ht="24.9" customHeight="1"/>
    <row r="58" spans="1:5" ht="24.9" customHeight="1"/>
    <row r="59" spans="1:5" ht="24.9" customHeight="1"/>
    <row r="60" spans="1:5" ht="24.9" customHeight="1"/>
    <row r="61" spans="1:5" ht="24.9" customHeight="1"/>
    <row r="62" spans="1:5" ht="24.9" customHeight="1"/>
    <row r="63" spans="1:5" ht="24.9" customHeight="1"/>
    <row r="64" spans="1:5" ht="24.9" customHeight="1"/>
    <row r="65" ht="24.9" customHeight="1"/>
    <row r="66" ht="24.9" customHeight="1"/>
    <row r="67" ht="24.9" customHeight="1"/>
    <row r="68" ht="24.9" customHeight="1"/>
    <row r="69" ht="24.9" customHeight="1"/>
    <row r="70" ht="24.9" customHeight="1"/>
    <row r="71" ht="24.9" customHeight="1"/>
    <row r="72" ht="24.9" customHeight="1"/>
    <row r="73" ht="24.9" customHeight="1"/>
  </sheetData>
  <sheetProtection password="E848" sheet="1" objects="1" scenarios="1" selectLockedCells="1" selectUnlockedCells="1"/>
  <dataConsolidate/>
  <customSheetViews>
    <customSheetView guid="{7D78D7C9-3B9E-4809-8F27-04B3C218EED3}"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32"/>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33"/>
  <headerFooter alignWithMargins="0">
    <oddFooter>&amp;R&amp;"Book Antiqua,Bold"&amp;10Schedule-5/ Page &amp;P of &amp;N</oddFooter>
  </headerFooter>
  <drawing r:id="rId3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10" zoomScaleNormal="100" zoomScaleSheetLayoutView="100" workbookViewId="0">
      <selection activeCell="A23" sqref="A23"/>
    </sheetView>
  </sheetViews>
  <sheetFormatPr defaultColWidth="10" defaultRowHeight="15.6"/>
  <cols>
    <col min="1" max="1" width="10.6640625" style="40" customWidth="1"/>
    <col min="2" max="2" width="27.44140625" style="40" customWidth="1"/>
    <col min="3" max="3" width="16.77734375" style="40" customWidth="1"/>
    <col min="4" max="4" width="39.77734375" style="40" customWidth="1"/>
    <col min="5" max="5" width="10" style="37"/>
    <col min="6" max="6" width="27" style="37" customWidth="1"/>
    <col min="7" max="7" width="10" style="37"/>
    <col min="8" max="8" width="17.44140625" style="37" customWidth="1"/>
    <col min="9" max="16384" width="10" style="37"/>
  </cols>
  <sheetData>
    <row r="1" spans="1:6" ht="18" customHeight="1">
      <c r="A1" s="65" t="str">
        <f>Cover!B3</f>
        <v>Specification No.: CC/NT/G-CABLE/ DOM/A04/ 23/00231</v>
      </c>
      <c r="B1" s="66"/>
      <c r="C1" s="4"/>
      <c r="D1" s="5" t="s">
        <v>257</v>
      </c>
    </row>
    <row r="2" spans="1:6" ht="18" customHeight="1">
      <c r="A2" s="2"/>
      <c r="B2" s="7"/>
      <c r="C2" s="1"/>
      <c r="D2" s="1"/>
    </row>
    <row r="3" spans="1:6" ht="99.75" customHeight="1">
      <c r="A3" s="662" t="str">
        <f>Cover!$B$2</f>
        <v>Cable Package-01 associated with bulk procurement and rate contract for Substation Equipment’s for implementation of Bay Extension work</v>
      </c>
      <c r="B3" s="662"/>
      <c r="C3" s="662"/>
      <c r="D3" s="662"/>
      <c r="E3" s="58"/>
      <c r="F3" s="58"/>
    </row>
    <row r="4" spans="1:6" ht="21.9" customHeight="1">
      <c r="A4" s="674" t="s">
        <v>210</v>
      </c>
      <c r="B4" s="674"/>
      <c r="C4" s="674"/>
      <c r="D4" s="674"/>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71" t="str">
        <f>IF('Sch-1'!C8=0, "", 'Sch-1'!C8)</f>
        <v/>
      </c>
      <c r="C8" s="671"/>
      <c r="D8" s="71" t="s">
        <v>223</v>
      </c>
    </row>
    <row r="9" spans="1:6">
      <c r="A9" s="41" t="s">
        <v>238</v>
      </c>
      <c r="B9" s="671" t="str">
        <f>IF('Sch-1'!C9=0, "", 'Sch-1'!C9)</f>
        <v/>
      </c>
      <c r="C9" s="671"/>
      <c r="D9" s="71" t="s">
        <v>224</v>
      </c>
    </row>
    <row r="10" spans="1:6">
      <c r="A10" s="42"/>
      <c r="B10" s="671" t="str">
        <f>IF('Sch-1'!C10=0, "", 'Sch-1'!C10)</f>
        <v/>
      </c>
      <c r="C10" s="671"/>
      <c r="D10" s="71" t="s">
        <v>225</v>
      </c>
    </row>
    <row r="11" spans="1:6">
      <c r="A11" s="42"/>
      <c r="B11" s="671" t="str">
        <f>IF('Sch-1'!C11=0, "", 'Sch-1'!C11)</f>
        <v/>
      </c>
      <c r="C11" s="671"/>
      <c r="D11" s="71" t="s">
        <v>226</v>
      </c>
    </row>
    <row r="12" spans="1:6" ht="18" customHeight="1">
      <c r="A12" s="59"/>
      <c r="B12" s="59"/>
      <c r="C12" s="59"/>
      <c r="D12" s="72"/>
    </row>
    <row r="13" spans="1:6" ht="21.9" customHeight="1">
      <c r="A13" s="60" t="s">
        <v>201</v>
      </c>
      <c r="B13" s="663" t="s">
        <v>196</v>
      </c>
      <c r="C13" s="664"/>
      <c r="D13" s="61" t="s">
        <v>203</v>
      </c>
    </row>
    <row r="14" spans="1:6" ht="21.9" customHeight="1">
      <c r="A14" s="44" t="s">
        <v>204</v>
      </c>
      <c r="B14" s="703" t="s">
        <v>241</v>
      </c>
      <c r="C14" s="703"/>
      <c r="D14" s="80"/>
    </row>
    <row r="15" spans="1:6" ht="44.25" customHeight="1">
      <c r="A15" s="62"/>
      <c r="B15" s="704" t="s">
        <v>472</v>
      </c>
      <c r="C15" s="705"/>
      <c r="D15" s="523">
        <f>'Sch-1'!N30</f>
        <v>0</v>
      </c>
      <c r="F15" s="545"/>
    </row>
    <row r="16" spans="1:6" ht="21.9" customHeight="1">
      <c r="A16" s="44" t="s">
        <v>206</v>
      </c>
      <c r="B16" s="703" t="s">
        <v>242</v>
      </c>
      <c r="C16" s="703"/>
      <c r="D16" s="81"/>
      <c r="F16" s="545"/>
    </row>
    <row r="17" spans="1:8" ht="38.25" customHeight="1">
      <c r="A17" s="62"/>
      <c r="B17" s="706" t="s">
        <v>455</v>
      </c>
      <c r="C17" s="707"/>
      <c r="D17" s="523">
        <f>'Sch-2'!K27</f>
        <v>0</v>
      </c>
    </row>
    <row r="18" spans="1:8" ht="21.9" customHeight="1">
      <c r="A18" s="44" t="s">
        <v>207</v>
      </c>
      <c r="B18" s="703" t="s">
        <v>243</v>
      </c>
      <c r="C18" s="703"/>
      <c r="D18" s="82"/>
    </row>
    <row r="19" spans="1:8" ht="24.9" customHeight="1">
      <c r="A19" s="51"/>
      <c r="B19" s="708" t="s">
        <v>414</v>
      </c>
      <c r="C19" s="709"/>
      <c r="D19" s="85" t="s">
        <v>261</v>
      </c>
    </row>
    <row r="20" spans="1:8" ht="21.9" customHeight="1">
      <c r="A20" s="44" t="s">
        <v>208</v>
      </c>
      <c r="B20" s="703" t="s">
        <v>244</v>
      </c>
      <c r="C20" s="703"/>
      <c r="D20" s="80"/>
    </row>
    <row r="21" spans="1:8" ht="24.9" customHeight="1">
      <c r="A21" s="51"/>
      <c r="B21" s="712" t="s">
        <v>212</v>
      </c>
      <c r="C21" s="713"/>
      <c r="D21" s="544">
        <f>'Sch-4'!D18:E18</f>
        <v>0</v>
      </c>
    </row>
    <row r="22" spans="1:8" ht="21.9" customHeight="1">
      <c r="A22" s="44">
        <v>5</v>
      </c>
      <c r="B22" s="703" t="s">
        <v>327</v>
      </c>
      <c r="C22" s="703"/>
      <c r="D22" s="570"/>
      <c r="H22" s="437"/>
    </row>
    <row r="23" spans="1:8" ht="45.6" customHeight="1">
      <c r="A23" s="50"/>
      <c r="B23" s="710" t="s">
        <v>265</v>
      </c>
      <c r="C23" s="711"/>
      <c r="D23" s="585" t="s">
        <v>261</v>
      </c>
    </row>
    <row r="24" spans="1:8" ht="45.6" customHeight="1">
      <c r="A24" s="575"/>
      <c r="B24" s="568" t="s">
        <v>467</v>
      </c>
      <c r="C24" s="576"/>
      <c r="D24" s="577">
        <f>D15+D17+D21</f>
        <v>0</v>
      </c>
    </row>
    <row r="25" spans="1:8" ht="30" customHeight="1">
      <c r="A25" s="34" t="s">
        <v>229</v>
      </c>
      <c r="B25" s="143" t="str">
        <f>IF('Sch-1'!B36=0,"", 'Sch-1'!B36)</f>
        <v/>
      </c>
      <c r="C25" s="35"/>
      <c r="D25" s="535"/>
      <c r="F25" s="36"/>
    </row>
    <row r="26" spans="1:8" ht="30" customHeight="1">
      <c r="A26" s="34" t="s">
        <v>230</v>
      </c>
      <c r="B26" s="143" t="str">
        <f>IF('Sch-1'!B37=0,"", 'Sch-1'!B37)</f>
        <v/>
      </c>
      <c r="C26" s="35" t="s">
        <v>232</v>
      </c>
      <c r="D26" s="109" t="str">
        <f>IF('Sch-1'!N36=0,"",'Sch-1'!N36)</f>
        <v/>
      </c>
      <c r="F26" s="48"/>
    </row>
    <row r="27" spans="1:8" ht="30" customHeight="1">
      <c r="A27" s="3"/>
      <c r="B27" s="534"/>
      <c r="C27" s="35" t="s">
        <v>233</v>
      </c>
      <c r="D27" s="109" t="str">
        <f>IF('Sch-1'!N37=0,"",'Sch-1'!N37)</f>
        <v/>
      </c>
      <c r="F27" s="48"/>
    </row>
    <row r="28" spans="1:8" ht="30" customHeight="1">
      <c r="A28" s="3"/>
      <c r="B28" s="7"/>
      <c r="C28" s="35"/>
      <c r="D28" s="3"/>
      <c r="F28" s="36"/>
    </row>
  </sheetData>
  <sheetProtection password="CC67" sheet="1" formatColumns="0" formatRows="0" selectLockedCells="1"/>
  <customSheetViews>
    <customSheetView guid="{7D78D7C9-3B9E-4809-8F27-04B3C218EE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4"/>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5"/>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21"/>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0"/>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1"/>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3"/>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fitToHeight="0" orientation="portrait" horizontalDpi="4294967295" verticalDpi="4294967295" r:id="rId34"/>
  <headerFooter alignWithMargins="0">
    <oddFooter>&amp;R&amp;"Book Antiqua,Bold"&amp;10Schedule-5/ Page &amp;P of &amp;N</oddFooter>
  </headerFooter>
  <drawing r:id="rId3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10" zoomScaleNormal="100" zoomScaleSheetLayoutView="100" workbookViewId="0">
      <selection activeCell="F24" sqref="F24"/>
    </sheetView>
  </sheetViews>
  <sheetFormatPr defaultColWidth="10" defaultRowHeight="15.6"/>
  <cols>
    <col min="1" max="1" width="10.6640625" style="40" customWidth="1"/>
    <col min="2" max="2" width="27.44140625" style="40" customWidth="1"/>
    <col min="3" max="3" width="21" style="40" customWidth="1"/>
    <col min="4" max="4" width="34.33203125" style="40" customWidth="1"/>
    <col min="5" max="5" width="10" style="37"/>
    <col min="6" max="6" width="24.33203125" style="37" customWidth="1"/>
    <col min="7" max="16384" width="10" style="37"/>
  </cols>
  <sheetData>
    <row r="1" spans="1:6" ht="18" customHeight="1">
      <c r="A1" s="65" t="str">
        <f>Cover!B3</f>
        <v>Specification No.: CC/NT/G-CABLE/ DOM/A04/ 23/00231</v>
      </c>
      <c r="B1" s="66"/>
      <c r="C1" s="4"/>
      <c r="D1" s="5" t="s">
        <v>332</v>
      </c>
    </row>
    <row r="2" spans="1:6" ht="18" customHeight="1">
      <c r="A2" s="2"/>
      <c r="B2" s="7"/>
      <c r="C2" s="1"/>
      <c r="D2" s="1"/>
    </row>
    <row r="3" spans="1:6" ht="79.5" customHeight="1">
      <c r="A3" s="662" t="str">
        <f>Cover!$B$2</f>
        <v>Cable Package-01 associated with bulk procurement and rate contract for Substation Equipment’s for implementation of Bay Extension work</v>
      </c>
      <c r="B3" s="662"/>
      <c r="C3" s="662"/>
      <c r="D3" s="662"/>
      <c r="E3" s="58"/>
      <c r="F3" s="58"/>
    </row>
    <row r="4" spans="1:6" ht="21.9" customHeight="1">
      <c r="A4" s="674" t="s">
        <v>210</v>
      </c>
      <c r="B4" s="674"/>
      <c r="C4" s="674"/>
      <c r="D4" s="674"/>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71" t="str">
        <f>IF('Sch-1'!C8=0, "", 'Sch-1'!C8)</f>
        <v/>
      </c>
      <c r="C8" s="671"/>
      <c r="D8" s="71" t="s">
        <v>223</v>
      </c>
    </row>
    <row r="9" spans="1:6">
      <c r="A9" s="41" t="s">
        <v>238</v>
      </c>
      <c r="B9" s="671" t="str">
        <f>IF('Sch-1'!C9=0, "", 'Sch-1'!C9)</f>
        <v/>
      </c>
      <c r="C9" s="671"/>
      <c r="D9" s="71" t="s">
        <v>224</v>
      </c>
    </row>
    <row r="10" spans="1:6">
      <c r="A10" s="42"/>
      <c r="B10" s="671" t="str">
        <f>IF('Sch-1'!C10=0, "", 'Sch-1'!C10)</f>
        <v/>
      </c>
      <c r="C10" s="671"/>
      <c r="D10" s="71" t="s">
        <v>225</v>
      </c>
    </row>
    <row r="11" spans="1:6">
      <c r="A11" s="42"/>
      <c r="B11" s="671" t="str">
        <f>IF('Sch-1'!C11=0, "", 'Sch-1'!C11)</f>
        <v/>
      </c>
      <c r="C11" s="671"/>
      <c r="D11" s="71" t="s">
        <v>226</v>
      </c>
    </row>
    <row r="12" spans="1:6" ht="18" customHeight="1">
      <c r="A12" s="59"/>
      <c r="B12" s="59"/>
      <c r="C12" s="59"/>
      <c r="D12" s="72"/>
    </row>
    <row r="13" spans="1:6" ht="21.9" customHeight="1">
      <c r="A13" s="60" t="s">
        <v>201</v>
      </c>
      <c r="B13" s="663" t="s">
        <v>196</v>
      </c>
      <c r="C13" s="664"/>
      <c r="D13" s="61" t="s">
        <v>203</v>
      </c>
    </row>
    <row r="14" spans="1:6" ht="21.9" customHeight="1">
      <c r="A14" s="44" t="s">
        <v>204</v>
      </c>
      <c r="B14" s="703" t="s">
        <v>241</v>
      </c>
      <c r="C14" s="703"/>
      <c r="D14" s="80"/>
    </row>
    <row r="15" spans="1:6" ht="39.75" customHeight="1">
      <c r="A15" s="62"/>
      <c r="B15" s="706" t="str">
        <f>'Sch-5'!B15:C15</f>
        <v>Ex-works price of Plant and Equipment including Type Test Charges &amp; Supervision charges</v>
      </c>
      <c r="C15" s="707"/>
      <c r="D15" s="523">
        <f>'Sch-1'!N28*(1-Discount!O18)+'Sch-6'!J21*(1-Discount!O22)</f>
        <v>0</v>
      </c>
    </row>
    <row r="16" spans="1:6" ht="21.9" customHeight="1">
      <c r="A16" s="44" t="s">
        <v>206</v>
      </c>
      <c r="B16" s="703" t="s">
        <v>242</v>
      </c>
      <c r="C16" s="703"/>
      <c r="D16" s="81"/>
    </row>
    <row r="17" spans="1:6" ht="35.1" customHeight="1">
      <c r="A17" s="62"/>
      <c r="B17" s="706" t="str">
        <f>'Sch-5'!B17:C17</f>
        <v xml:space="preserve">Local Transportation, In-transit Insurance and loading </v>
      </c>
      <c r="C17" s="707"/>
      <c r="D17" s="523">
        <f>'Sch-5'!D17*(1-Discount!O20)</f>
        <v>0</v>
      </c>
    </row>
    <row r="18" spans="1:6" ht="21.9" customHeight="1">
      <c r="A18" s="44" t="s">
        <v>207</v>
      </c>
      <c r="B18" s="703" t="s">
        <v>243</v>
      </c>
      <c r="C18" s="703"/>
      <c r="D18" s="82"/>
    </row>
    <row r="19" spans="1:6" ht="30" customHeight="1">
      <c r="A19" s="51"/>
      <c r="B19" s="708" t="s">
        <v>414</v>
      </c>
      <c r="C19" s="709"/>
      <c r="D19" s="85" t="s">
        <v>261</v>
      </c>
    </row>
    <row r="20" spans="1:6" ht="21.9" customHeight="1">
      <c r="A20" s="44" t="s">
        <v>208</v>
      </c>
      <c r="B20" s="703" t="s">
        <v>244</v>
      </c>
      <c r="C20" s="703"/>
      <c r="D20" s="80"/>
    </row>
    <row r="21" spans="1:6" ht="21" customHeight="1">
      <c r="A21" s="50"/>
      <c r="B21" s="714" t="s">
        <v>212</v>
      </c>
      <c r="C21" s="711"/>
      <c r="D21" s="544">
        <f>ROUND(('Sch-5'!D21*(1-Discount!O18)),0)</f>
        <v>0</v>
      </c>
    </row>
    <row r="22" spans="1:6" ht="5.25" customHeight="1">
      <c r="A22" s="50"/>
      <c r="B22" s="524"/>
      <c r="C22" s="429"/>
      <c r="D22" s="201"/>
      <c r="F22" s="545"/>
    </row>
    <row r="23" spans="1:6" ht="18.75" customHeight="1">
      <c r="A23" s="44">
        <v>5</v>
      </c>
      <c r="B23" s="703" t="s">
        <v>327</v>
      </c>
      <c r="C23" s="703"/>
      <c r="D23" s="79"/>
    </row>
    <row r="24" spans="1:6" ht="41.25" customHeight="1">
      <c r="A24" s="50"/>
      <c r="B24" s="715" t="s">
        <v>265</v>
      </c>
      <c r="C24" s="707"/>
      <c r="D24" s="586" t="s">
        <v>261</v>
      </c>
    </row>
    <row r="25" spans="1:6" ht="24" customHeight="1">
      <c r="A25" s="680"/>
      <c r="B25" s="681" t="s">
        <v>467</v>
      </c>
      <c r="C25" s="681"/>
      <c r="D25" s="527">
        <f>SUM(D15,D17,D21)</f>
        <v>0</v>
      </c>
    </row>
    <row r="26" spans="1:6" ht="21.75" customHeight="1">
      <c r="A26" s="680"/>
      <c r="B26" s="681"/>
      <c r="C26" s="681"/>
      <c r="D26" s="88"/>
    </row>
    <row r="27" spans="1:6" ht="30" customHeight="1">
      <c r="A27" s="87"/>
      <c r="B27" s="89"/>
      <c r="C27" s="89"/>
      <c r="D27" s="90"/>
    </row>
    <row r="28" spans="1:6" ht="30" customHeight="1">
      <c r="A28" s="34" t="s">
        <v>229</v>
      </c>
      <c r="B28" s="143" t="str">
        <f>IF('Sch-1'!B36=0,"", 'Sch-1'!B36)</f>
        <v/>
      </c>
      <c r="C28" s="35"/>
      <c r="D28" s="535"/>
      <c r="F28" s="36"/>
    </row>
    <row r="29" spans="1:6" ht="30" customHeight="1">
      <c r="A29" s="34" t="s">
        <v>230</v>
      </c>
      <c r="B29" s="143" t="str">
        <f>IF('Sch-1'!B37=0,"", 'Sch-1'!B37)</f>
        <v/>
      </c>
      <c r="C29" s="35" t="s">
        <v>232</v>
      </c>
      <c r="D29" s="109" t="str">
        <f>IF('Sch-1'!N36=0,"",'Sch-1'!N36)</f>
        <v/>
      </c>
      <c r="F29" s="48"/>
    </row>
    <row r="30" spans="1:6" ht="30" customHeight="1">
      <c r="A30" s="3"/>
      <c r="B30" s="534"/>
      <c r="C30" s="35" t="s">
        <v>233</v>
      </c>
      <c r="D30" s="109" t="str">
        <f>IF('Sch-1'!N37=0,"",'Sch-1'!N37)</f>
        <v/>
      </c>
      <c r="F30" s="48"/>
    </row>
    <row r="31" spans="1:6" ht="30" customHeight="1">
      <c r="A31" s="3"/>
      <c r="B31" s="7"/>
      <c r="C31" s="35"/>
      <c r="D31" s="3"/>
      <c r="F31" s="36"/>
    </row>
    <row r="32" spans="1:6" ht="30" customHeight="1">
      <c r="A32" s="56"/>
      <c r="B32" s="56"/>
      <c r="C32" s="63"/>
      <c r="E32" s="64"/>
    </row>
  </sheetData>
  <sheetProtection password="CC69" sheet="1" objects="1" scenarios="1" formatColumns="0" formatRows="0" selectLockedCells="1"/>
  <customSheetViews>
    <customSheetView guid="{7D78D7C9-3B9E-4809-8F27-04B3C218EED3}" showPageBreaks="1" showGridLines="0" printArea="1" view="pageBreakPreview" topLeftCell="A10">
      <selection activeCell="F24" sqref="F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8"/>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9"/>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2"/>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33"/>
  <headerFooter alignWithMargins="0">
    <oddFooter>&amp;R&amp;"Book Antiqua,Bold"&amp;10Schedule-5/ Page &amp;P of &amp;N</oddFooter>
  </headerFooter>
  <drawing r:id="rId3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K10" sqref="K10"/>
    </sheetView>
  </sheetViews>
  <sheetFormatPr defaultColWidth="9" defaultRowHeight="14.4"/>
  <cols>
    <col min="1" max="1" width="11.109375" style="125" customWidth="1"/>
    <col min="2" max="2" width="14.77734375" style="125" customWidth="1"/>
    <col min="3" max="3" width="10.109375" style="125" customWidth="1"/>
    <col min="4" max="4" width="14.109375" style="125" customWidth="1"/>
    <col min="5" max="5" width="6" style="125" hidden="1" customWidth="1"/>
    <col min="6" max="6" width="31.77734375" style="30" customWidth="1"/>
    <col min="7" max="7" width="8.6640625" style="30" customWidth="1"/>
    <col min="8" max="8" width="7.6640625" style="30" customWidth="1"/>
    <col min="9" max="9" width="13.6640625" style="30" customWidth="1"/>
    <col min="10" max="10" width="23.33203125" style="30" customWidth="1"/>
    <col min="11" max="11" width="17.6640625" style="112" customWidth="1"/>
    <col min="12" max="12" width="9" style="91" hidden="1" customWidth="1"/>
    <col min="13" max="14" width="9" style="91"/>
    <col min="15" max="16" width="0" style="91" hidden="1" customWidth="1"/>
    <col min="17" max="17" width="0" style="253" hidden="1" customWidth="1"/>
    <col min="18" max="18" width="21.33203125" style="118" hidden="1" customWidth="1"/>
    <col min="19" max="16384" width="9" style="91"/>
  </cols>
  <sheetData>
    <row r="1" spans="1:18" ht="1.2" customHeight="1">
      <c r="A1" s="93" t="s">
        <v>465</v>
      </c>
      <c r="B1" s="93"/>
      <c r="C1" s="93"/>
      <c r="D1" s="93"/>
      <c r="E1" s="93"/>
      <c r="F1" s="94"/>
      <c r="G1" s="94"/>
      <c r="H1" s="95"/>
      <c r="I1" s="95"/>
      <c r="J1" s="97" t="s">
        <v>258</v>
      </c>
    </row>
    <row r="2" spans="1:18" ht="16.5" customHeight="1">
      <c r="A2" s="73"/>
      <c r="B2" s="73"/>
      <c r="C2" s="73"/>
      <c r="D2" s="73"/>
      <c r="E2" s="73"/>
      <c r="F2" s="99"/>
      <c r="G2" s="99"/>
      <c r="H2" s="100"/>
      <c r="I2" s="100"/>
      <c r="J2" s="101"/>
    </row>
    <row r="3" spans="1:18" ht="48" customHeight="1">
      <c r="A3" s="716" t="str">
        <f>Cover!$B$2</f>
        <v>Cable Package-01 associated with bulk procurement and rate contract for Substation Equipment’s for implementation of Bay Extension work</v>
      </c>
      <c r="B3" s="716"/>
      <c r="C3" s="716"/>
      <c r="D3" s="716"/>
      <c r="E3" s="716"/>
      <c r="F3" s="716"/>
      <c r="G3" s="716"/>
      <c r="H3" s="716"/>
      <c r="I3" s="716"/>
      <c r="J3" s="716"/>
      <c r="Q3" s="272" t="s">
        <v>181</v>
      </c>
    </row>
    <row r="4" spans="1:18" ht="21.9" customHeight="1">
      <c r="A4" s="635" t="s">
        <v>415</v>
      </c>
      <c r="B4" s="635"/>
      <c r="C4" s="635"/>
      <c r="D4" s="635"/>
      <c r="E4" s="635"/>
      <c r="F4" s="635"/>
      <c r="G4" s="635"/>
      <c r="H4" s="635"/>
      <c r="I4" s="635"/>
      <c r="J4" s="635"/>
      <c r="Q4" s="272" t="s">
        <v>182</v>
      </c>
    </row>
    <row r="5" spans="1:18" ht="18" customHeight="1">
      <c r="A5" s="78"/>
      <c r="B5" s="78"/>
      <c r="C5" s="78"/>
      <c r="D5" s="78"/>
      <c r="E5" s="78"/>
      <c r="F5" s="113"/>
      <c r="G5" s="113"/>
      <c r="H5" s="113"/>
      <c r="I5" s="113"/>
      <c r="J5" s="113"/>
      <c r="Q5" s="272" t="s">
        <v>188</v>
      </c>
    </row>
    <row r="6" spans="1:18" ht="18" customHeight="1">
      <c r="A6" s="29" t="str">
        <f>'Sch-1'!A6</f>
        <v>Bidder’s Name and Address</v>
      </c>
      <c r="B6" s="29"/>
      <c r="C6" s="29"/>
      <c r="D6" s="29"/>
      <c r="E6" s="29"/>
      <c r="F6" s="40"/>
      <c r="G6" s="40"/>
      <c r="H6" s="40"/>
      <c r="I6" s="69" t="s">
        <v>219</v>
      </c>
      <c r="K6" s="101"/>
      <c r="Q6" s="272" t="s">
        <v>189</v>
      </c>
    </row>
    <row r="7" spans="1:18" ht="18" customHeight="1">
      <c r="A7" s="277" t="str">
        <f>'Sch-1'!A7</f>
        <v>Bidder as Individual Firm</v>
      </c>
      <c r="B7" s="277"/>
      <c r="C7" s="277"/>
      <c r="D7" s="277"/>
      <c r="E7" s="277"/>
      <c r="F7" s="40"/>
      <c r="G7" s="40"/>
      <c r="H7" s="40"/>
      <c r="I7" s="68" t="s">
        <v>221</v>
      </c>
      <c r="J7" s="32"/>
      <c r="K7" s="101"/>
      <c r="Q7" s="272" t="s">
        <v>183</v>
      </c>
    </row>
    <row r="8" spans="1:18" ht="26.25" customHeight="1">
      <c r="A8" s="41" t="s">
        <v>237</v>
      </c>
      <c r="B8" s="41"/>
      <c r="C8" s="41"/>
      <c r="D8" s="41"/>
      <c r="E8" s="41"/>
      <c r="F8" s="671" t="str">
        <f>IF('Sch-1'!C8=0, "", 'Sch-1'!C8)</f>
        <v/>
      </c>
      <c r="G8" s="671"/>
      <c r="H8" s="671"/>
      <c r="I8" s="68" t="s">
        <v>223</v>
      </c>
      <c r="J8" s="32"/>
      <c r="K8" s="101"/>
      <c r="Q8" s="272" t="s">
        <v>184</v>
      </c>
    </row>
    <row r="9" spans="1:18">
      <c r="A9" s="41" t="s">
        <v>238</v>
      </c>
      <c r="B9" s="41"/>
      <c r="C9" s="41"/>
      <c r="D9" s="41"/>
      <c r="E9" s="41"/>
      <c r="F9" s="671" t="str">
        <f>IF('Sch-1'!C9=0, "", 'Sch-1'!C9)</f>
        <v/>
      </c>
      <c r="G9" s="671"/>
      <c r="H9" s="671"/>
      <c r="I9" s="68" t="s">
        <v>224</v>
      </c>
      <c r="J9" s="32"/>
      <c r="K9" s="101"/>
      <c r="Q9" s="272" t="s">
        <v>185</v>
      </c>
    </row>
    <row r="10" spans="1:18">
      <c r="A10" s="42"/>
      <c r="B10" s="42"/>
      <c r="C10" s="42"/>
      <c r="D10" s="42"/>
      <c r="E10" s="42"/>
      <c r="F10" s="671" t="str">
        <f>IF('Sch-1'!C10=0, "", 'Sch-1'!C10)</f>
        <v/>
      </c>
      <c r="G10" s="671"/>
      <c r="H10" s="671"/>
      <c r="I10" s="68" t="s">
        <v>225</v>
      </c>
      <c r="J10" s="32"/>
      <c r="K10" s="101"/>
    </row>
    <row r="11" spans="1:18">
      <c r="A11" s="42"/>
      <c r="B11" s="42"/>
      <c r="C11" s="42"/>
      <c r="D11" s="42"/>
      <c r="E11" s="42"/>
      <c r="F11" s="671" t="str">
        <f>IF('Sch-1'!C11=0, "", 'Sch-1'!C11)</f>
        <v/>
      </c>
      <c r="G11" s="671"/>
      <c r="H11" s="671"/>
      <c r="I11" s="68" t="s">
        <v>226</v>
      </c>
      <c r="J11" s="32"/>
      <c r="K11" s="101"/>
    </row>
    <row r="12" spans="1:18" ht="18" customHeight="1">
      <c r="A12" s="83"/>
      <c r="B12" s="83"/>
      <c r="C12" s="83"/>
      <c r="D12" s="83"/>
      <c r="E12" s="83"/>
      <c r="F12" s="229"/>
      <c r="G12" s="229"/>
      <c r="H12" s="229"/>
      <c r="I12" s="114"/>
      <c r="J12" s="75"/>
      <c r="K12" s="101"/>
    </row>
    <row r="13" spans="1:18">
      <c r="R13" s="199"/>
    </row>
    <row r="14" spans="1:18" ht="33.75" customHeight="1">
      <c r="A14" s="115" t="s">
        <v>259</v>
      </c>
      <c r="B14" s="116" t="s">
        <v>420</v>
      </c>
      <c r="C14" s="116" t="s">
        <v>424</v>
      </c>
      <c r="D14" s="116" t="s">
        <v>425</v>
      </c>
      <c r="E14" s="116"/>
      <c r="F14" s="116" t="s">
        <v>198</v>
      </c>
      <c r="G14" s="311" t="s">
        <v>190</v>
      </c>
      <c r="H14" s="311" t="s">
        <v>172</v>
      </c>
      <c r="I14" s="311" t="s">
        <v>173</v>
      </c>
      <c r="J14" s="311" t="s">
        <v>174</v>
      </c>
      <c r="K14" s="300"/>
      <c r="R14" s="198"/>
    </row>
    <row r="15" spans="1:18" s="298" customFormat="1" ht="15.6">
      <c r="A15" s="117">
        <v>1</v>
      </c>
      <c r="B15" s="117">
        <v>2</v>
      </c>
      <c r="C15" s="117">
        <v>3</v>
      </c>
      <c r="D15" s="117">
        <v>4</v>
      </c>
      <c r="E15" s="117"/>
      <c r="F15" s="117">
        <v>5</v>
      </c>
      <c r="G15" s="117">
        <v>6</v>
      </c>
      <c r="H15" s="117">
        <v>7</v>
      </c>
      <c r="I15" s="346">
        <v>8</v>
      </c>
      <c r="J15" s="346" t="s">
        <v>426</v>
      </c>
      <c r="K15" s="301"/>
      <c r="Q15" s="299"/>
      <c r="R15" s="200"/>
    </row>
    <row r="16" spans="1:18" s="303" customFormat="1" ht="54" customHeight="1">
      <c r="A16" s="721" t="s">
        <v>433</v>
      </c>
      <c r="B16" s="722"/>
      <c r="C16" s="722"/>
      <c r="D16" s="722"/>
      <c r="E16" s="722"/>
      <c r="F16" s="722"/>
      <c r="G16" s="722"/>
      <c r="H16" s="722"/>
      <c r="I16" s="722"/>
      <c r="J16" s="723"/>
      <c r="K16" s="348"/>
      <c r="L16" s="281">
        <f>Discount!O22</f>
        <v>0</v>
      </c>
      <c r="M16" s="281"/>
      <c r="N16" s="281"/>
      <c r="O16" s="281"/>
      <c r="P16" s="281"/>
      <c r="Q16" s="253"/>
      <c r="R16" s="302"/>
    </row>
    <row r="17" spans="1:18" s="303" customFormat="1" ht="43.5" hidden="1" customHeight="1">
      <c r="A17" s="548" t="s">
        <v>157</v>
      </c>
      <c r="B17" s="556">
        <v>7000000859</v>
      </c>
      <c r="C17" s="556">
        <v>20</v>
      </c>
      <c r="D17" s="556">
        <v>9000000189</v>
      </c>
      <c r="E17" s="554"/>
      <c r="F17" s="555" t="s">
        <v>427</v>
      </c>
      <c r="G17" s="304" t="s">
        <v>428</v>
      </c>
      <c r="H17" s="349">
        <v>1</v>
      </c>
      <c r="I17" s="350"/>
      <c r="J17" s="525">
        <f>IF(I17=0, 0.01, IF(ISERROR(H17*I17), I17, H17*I17))</f>
        <v>0.01</v>
      </c>
      <c r="K17" s="305"/>
      <c r="L17" s="303">
        <f>I17*(1-L16)</f>
        <v>0</v>
      </c>
      <c r="Q17" s="253"/>
      <c r="R17" s="302"/>
    </row>
    <row r="18" spans="1:18" s="303" customFormat="1" ht="52.5" hidden="1" customHeight="1">
      <c r="A18" s="548" t="s">
        <v>158</v>
      </c>
      <c r="B18" s="556">
        <v>7000000859</v>
      </c>
      <c r="C18" s="556">
        <v>30</v>
      </c>
      <c r="D18" s="556">
        <v>9000000028</v>
      </c>
      <c r="E18" s="554"/>
      <c r="F18" s="555" t="s">
        <v>429</v>
      </c>
      <c r="G18" s="304" t="s">
        <v>428</v>
      </c>
      <c r="H18" s="349">
        <v>1</v>
      </c>
      <c r="I18" s="350"/>
      <c r="J18" s="525">
        <f>IF(I18=0, 0.01, IF(ISERROR(H18*I18), I18, H18*I18))</f>
        <v>0.01</v>
      </c>
      <c r="K18" s="305"/>
      <c r="L18" s="303">
        <f>I18*(1-L16)</f>
        <v>0</v>
      </c>
      <c r="Q18" s="253"/>
      <c r="R18" s="302"/>
    </row>
    <row r="19" spans="1:18" s="303" customFormat="1" ht="50.25" hidden="1" customHeight="1">
      <c r="A19" s="552" t="s">
        <v>412</v>
      </c>
      <c r="B19" s="556">
        <v>7000000859</v>
      </c>
      <c r="C19" s="556">
        <v>40</v>
      </c>
      <c r="D19" s="556">
        <v>9000000015</v>
      </c>
      <c r="E19" s="554"/>
      <c r="F19" s="555" t="s">
        <v>430</v>
      </c>
      <c r="G19" s="304" t="s">
        <v>428</v>
      </c>
      <c r="H19" s="349">
        <v>1</v>
      </c>
      <c r="I19" s="350"/>
      <c r="J19" s="525">
        <f>IF(I19=0, 0.01, IF(ISERROR(H19*I19), I19, H19*I19))</f>
        <v>0.01</v>
      </c>
      <c r="K19" s="305"/>
      <c r="L19" s="303">
        <f>I19*(1-L16)</f>
        <v>0</v>
      </c>
      <c r="Q19" s="253"/>
      <c r="R19" s="302"/>
    </row>
    <row r="20" spans="1:18" s="303" customFormat="1" ht="42" hidden="1" customHeight="1">
      <c r="A20" s="548" t="s">
        <v>411</v>
      </c>
      <c r="B20" s="556">
        <v>7000000859</v>
      </c>
      <c r="C20" s="556">
        <v>50</v>
      </c>
      <c r="D20" s="556">
        <v>9000000063</v>
      </c>
      <c r="E20" s="554"/>
      <c r="F20" s="555" t="s">
        <v>431</v>
      </c>
      <c r="G20" s="304" t="s">
        <v>428</v>
      </c>
      <c r="H20" s="349">
        <v>1</v>
      </c>
      <c r="I20" s="350"/>
      <c r="J20" s="525">
        <f>IF(I20=0, 0.01, IF(ISERROR(H20*I20), I20, H20*I20))</f>
        <v>0.01</v>
      </c>
      <c r="K20" s="305"/>
      <c r="L20" s="303">
        <f>I20*(1-L16)</f>
        <v>0</v>
      </c>
      <c r="Q20" s="253"/>
      <c r="R20" s="302"/>
    </row>
    <row r="21" spans="1:18" ht="37.5" hidden="1" customHeight="1">
      <c r="A21" s="119"/>
      <c r="B21" s="119"/>
      <c r="C21" s="119"/>
      <c r="D21" s="119"/>
      <c r="E21" s="119"/>
      <c r="F21" s="719" t="s">
        <v>410</v>
      </c>
      <c r="G21" s="720"/>
      <c r="H21" s="720"/>
      <c r="I21" s="720"/>
      <c r="J21" s="540">
        <v>0</v>
      </c>
      <c r="R21" s="199"/>
    </row>
    <row r="22" spans="1:18" s="296" customFormat="1" ht="48" hidden="1" customHeight="1">
      <c r="A22" s="717" t="s">
        <v>175</v>
      </c>
      <c r="B22" s="717"/>
      <c r="C22" s="717"/>
      <c r="D22" s="717"/>
      <c r="E22" s="717"/>
      <c r="F22" s="717"/>
      <c r="G22" s="717"/>
      <c r="H22" s="717"/>
      <c r="I22" s="718"/>
      <c r="J22" s="718"/>
      <c r="K22" s="112"/>
      <c r="Q22" s="297"/>
      <c r="R22" s="310"/>
    </row>
    <row r="23" spans="1:18" ht="34.5" customHeight="1">
      <c r="A23" s="104" t="s">
        <v>229</v>
      </c>
      <c r="B23" s="145">
        <f>'Sch-1'!B36</f>
        <v>0</v>
      </c>
      <c r="C23" s="104"/>
      <c r="D23" s="104"/>
      <c r="E23" s="104"/>
      <c r="G23" s="145"/>
      <c r="H23" s="528"/>
      <c r="I23" s="106" t="s">
        <v>232</v>
      </c>
      <c r="J23" s="124" t="str">
        <f>'Sch-1'!N36</f>
        <v/>
      </c>
      <c r="R23" s="199"/>
    </row>
    <row r="24" spans="1:18" ht="21.75" customHeight="1">
      <c r="A24" s="104" t="s">
        <v>230</v>
      </c>
      <c r="B24" s="123">
        <f>'Sch-1'!B37</f>
        <v>0</v>
      </c>
      <c r="C24" s="104"/>
      <c r="D24" s="104"/>
      <c r="E24" s="104"/>
      <c r="G24" s="123"/>
      <c r="H24" s="530"/>
      <c r="I24" s="106" t="s">
        <v>233</v>
      </c>
      <c r="J24" s="124" t="str">
        <f>'Sch-1'!N37</f>
        <v/>
      </c>
      <c r="R24" s="199"/>
    </row>
    <row r="25" spans="1:18" ht="33" customHeight="1">
      <c r="A25" s="100"/>
      <c r="B25" s="100"/>
      <c r="C25" s="100"/>
      <c r="D25" s="100"/>
      <c r="E25" s="100"/>
      <c r="F25" s="536"/>
      <c r="G25" s="536"/>
      <c r="H25" s="530"/>
      <c r="R25" s="199"/>
    </row>
  </sheetData>
  <sheetProtection password="CC69" sheet="1" objects="1" scenarios="1" formatColumns="0" formatRows="0" selectLockedCells="1"/>
  <customSheetViews>
    <customSheetView guid="{7D78D7C9-3B9E-4809-8F27-04B3C218EE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04C0530-632A-4E06-A9A2-093B6503F55F}"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8"/>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9"/>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10"/>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11"/>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12"/>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13"/>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14"/>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5"/>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6"/>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7"/>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25"/>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6"/>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7"/>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8"/>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9"/>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0"/>
      <headerFooter alignWithMargins="0">
        <oddFooter>&amp;R&amp;"Book Antiqua,Bold"&amp;10Schedule-6/ Page &amp;P of &amp;N</oddFooter>
      </headerFooter>
    </customSheetView>
    <customSheetView guid="{88CDEBAE-8E08-4224-B529-C4120559940A}"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1"/>
      <headerFooter alignWithMargins="0">
        <oddFooter>&amp;R&amp;"Book Antiqua,Bold"&amp;10Schedule-6/ Page &amp;P of &amp;N</oddFooter>
      </headerFooter>
    </customSheetView>
    <customSheetView guid="{2BA1F3A4-7362-4C75-9E02-FB6308B23F40}"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2"/>
      <headerFooter alignWithMargins="0">
        <oddFooter>&amp;R&amp;"Book Antiqua,Bold"&amp;10Schedule-6/ Page &amp;P of &amp;N</oddFooter>
      </headerFooter>
    </customSheetView>
    <customSheetView guid="{87981F99-33D2-48F3-9138-10E7D5F1DF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3"/>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4"/>
  <headerFooter alignWithMargins="0">
    <oddFooter>&amp;R&amp;"Book Antiqua,Bold"&amp;10Schedule-6/ Page &amp;P of &amp;N</oddFooter>
  </headerFooter>
  <colBreaks count="1" manualBreakCount="1">
    <brk id="10" max="1048575" man="1"/>
  </colBreaks>
  <drawing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4.4"/>
  <cols>
    <col min="1" max="1" width="11.33203125" style="125" customWidth="1"/>
    <col min="2" max="2" width="34.33203125" style="30" customWidth="1"/>
    <col min="3" max="3" width="8.6640625" style="30" customWidth="1"/>
    <col min="4" max="4" width="7.6640625" style="30" customWidth="1"/>
    <col min="5" max="5" width="13.6640625" style="30" customWidth="1"/>
    <col min="6" max="6" width="21.33203125" style="30" customWidth="1"/>
    <col min="7" max="7" width="17.6640625" style="112" customWidth="1"/>
    <col min="8" max="12" width="9" style="91"/>
    <col min="13" max="13" width="9" style="253"/>
    <col min="14" max="14" width="13.88671875" style="253" customWidth="1"/>
    <col min="15" max="15" width="13.6640625" style="253" customWidth="1"/>
    <col min="16" max="16" width="21.33203125" style="118" customWidth="1"/>
    <col min="17" max="16384" width="9" style="91"/>
  </cols>
  <sheetData>
    <row r="1" spans="1:16" ht="18" customHeight="1">
      <c r="A1" s="93" t="str">
        <f>Cover!B3</f>
        <v>Specification No.: CC/NT/G-CABLE/ DOM/A04/ 23/00231</v>
      </c>
      <c r="B1" s="94"/>
      <c r="C1" s="94"/>
      <c r="D1" s="95"/>
      <c r="E1" s="95"/>
      <c r="F1" s="97" t="s">
        <v>258</v>
      </c>
    </row>
    <row r="2" spans="1:16" ht="18" customHeight="1">
      <c r="A2" s="73"/>
      <c r="B2" s="99"/>
      <c r="C2" s="99"/>
      <c r="D2" s="100"/>
      <c r="E2" s="100"/>
      <c r="F2" s="101"/>
    </row>
    <row r="3" spans="1:16" ht="55.5" customHeight="1">
      <c r="A3" s="716" t="str">
        <f>Cover!$B$2</f>
        <v>Cable Package-01 associated with bulk procurement and rate contract for Substation Equipment’s for implementation of Bay Extension work</v>
      </c>
      <c r="B3" s="716"/>
      <c r="C3" s="716"/>
      <c r="D3" s="716"/>
      <c r="E3" s="716"/>
      <c r="F3" s="716"/>
      <c r="M3" s="272" t="s">
        <v>181</v>
      </c>
      <c r="O3" s="273" t="e">
        <f>Discount!G15/('Sch-5'!D15+'Sch-5'!D17+'Sch-5'!D19)</f>
        <v>#VALUE!</v>
      </c>
    </row>
    <row r="4" spans="1:16" ht="21.9" customHeight="1">
      <c r="A4" s="635" t="s">
        <v>247</v>
      </c>
      <c r="B4" s="635"/>
      <c r="C4" s="635"/>
      <c r="D4" s="635"/>
      <c r="E4" s="635"/>
      <c r="F4" s="635"/>
      <c r="M4" s="272" t="s">
        <v>182</v>
      </c>
      <c r="O4" s="273">
        <f>Discount!G16</f>
        <v>0</v>
      </c>
    </row>
    <row r="5" spans="1:16" ht="18" customHeight="1">
      <c r="A5" s="78"/>
      <c r="B5" s="113"/>
      <c r="C5" s="113"/>
      <c r="D5" s="113"/>
      <c r="E5" s="113"/>
      <c r="F5" s="113"/>
      <c r="M5" s="272" t="s">
        <v>188</v>
      </c>
      <c r="O5" s="273" t="e">
        <f>Discount!G22/D21</f>
        <v>#DIV/0!</v>
      </c>
    </row>
    <row r="6" spans="1:16" ht="18" customHeight="1">
      <c r="A6" s="29" t="str">
        <f>'Sch-1'!A6</f>
        <v>Bidder’s Name and Address</v>
      </c>
      <c r="B6" s="40"/>
      <c r="C6" s="40"/>
      <c r="D6" s="40"/>
      <c r="E6" s="69" t="s">
        <v>219</v>
      </c>
      <c r="G6" s="101"/>
      <c r="M6" s="272" t="s">
        <v>189</v>
      </c>
      <c r="O6" s="273">
        <f>Discount!G28</f>
        <v>0</v>
      </c>
    </row>
    <row r="7" spans="1:16" ht="18" customHeight="1">
      <c r="A7" s="277" t="str">
        <f>'Sch-1'!A7</f>
        <v>Bidder as Individual Firm</v>
      </c>
      <c r="B7" s="40"/>
      <c r="C7" s="40"/>
      <c r="D7" s="40"/>
      <c r="E7" s="68" t="s">
        <v>221</v>
      </c>
      <c r="F7" s="32"/>
      <c r="G7" s="101"/>
      <c r="M7" s="272" t="s">
        <v>183</v>
      </c>
      <c r="O7" s="273" t="e">
        <f>Discount!G31/('Sch-5'!D15+'Sch-5'!D17+'Sch-5'!D19)</f>
        <v>#VALUE!</v>
      </c>
    </row>
    <row r="8" spans="1:16" ht="18" customHeight="1">
      <c r="A8" s="41" t="s">
        <v>237</v>
      </c>
      <c r="B8" s="701" t="str">
        <f>IF('Sch-1'!C8=0, "", 'Sch-1'!C8)</f>
        <v/>
      </c>
      <c r="C8" s="701"/>
      <c r="D8" s="701"/>
      <c r="E8" s="68" t="s">
        <v>223</v>
      </c>
      <c r="F8" s="32"/>
      <c r="G8" s="101"/>
      <c r="M8" s="272" t="s">
        <v>184</v>
      </c>
      <c r="O8" s="273">
        <f>Discount!G33</f>
        <v>0</v>
      </c>
    </row>
    <row r="9" spans="1:16" ht="18" customHeight="1">
      <c r="A9" s="41" t="s">
        <v>238</v>
      </c>
      <c r="B9" s="701" t="str">
        <f>IF('Sch-1'!C9=0, "", 'Sch-1'!C9)</f>
        <v/>
      </c>
      <c r="C9" s="701"/>
      <c r="D9" s="701"/>
      <c r="E9" s="68" t="s">
        <v>224</v>
      </c>
      <c r="F9" s="32"/>
      <c r="G9" s="101"/>
      <c r="M9" s="272" t="s">
        <v>185</v>
      </c>
      <c r="O9" s="273" t="e">
        <f>SUM(O3:O8)</f>
        <v>#VALUE!</v>
      </c>
    </row>
    <row r="10" spans="1:16" ht="18" customHeight="1">
      <c r="A10" s="42"/>
      <c r="B10" s="701" t="str">
        <f>IF('Sch-1'!C10=0, "", 'Sch-1'!C10)</f>
        <v/>
      </c>
      <c r="C10" s="701"/>
      <c r="D10" s="701"/>
      <c r="E10" s="68" t="s">
        <v>225</v>
      </c>
      <c r="F10" s="32"/>
      <c r="G10" s="101"/>
    </row>
    <row r="11" spans="1:16" ht="18" customHeight="1">
      <c r="A11" s="42"/>
      <c r="B11" s="701" t="str">
        <f>IF('Sch-1'!C11=0, "", 'Sch-1'!C11)</f>
        <v/>
      </c>
      <c r="C11" s="701"/>
      <c r="D11" s="701"/>
      <c r="E11" s="68" t="s">
        <v>226</v>
      </c>
      <c r="F11" s="32"/>
      <c r="G11" s="101"/>
    </row>
    <row r="12" spans="1:16" ht="18" customHeight="1">
      <c r="A12" s="83"/>
      <c r="B12" s="229"/>
      <c r="C12" s="229"/>
      <c r="D12" s="229"/>
      <c r="E12" s="114"/>
      <c r="F12" s="75"/>
      <c r="G12" s="101"/>
    </row>
    <row r="13" spans="1:16">
      <c r="P13" s="199"/>
    </row>
    <row r="14" spans="1:16" ht="33.75" customHeight="1">
      <c r="A14" s="115" t="s">
        <v>259</v>
      </c>
      <c r="B14" s="116" t="s">
        <v>198</v>
      </c>
      <c r="C14" s="311" t="s">
        <v>190</v>
      </c>
      <c r="D14" s="311" t="s">
        <v>172</v>
      </c>
      <c r="E14" s="311" t="s">
        <v>173</v>
      </c>
      <c r="F14" s="311" t="s">
        <v>174</v>
      </c>
      <c r="G14" s="300"/>
      <c r="N14" s="729" t="s">
        <v>199</v>
      </c>
      <c r="O14" s="729"/>
      <c r="P14" s="198"/>
    </row>
    <row r="15" spans="1:16" s="298" customFormat="1" ht="15.6">
      <c r="A15" s="117">
        <v>1</v>
      </c>
      <c r="B15" s="117">
        <v>2</v>
      </c>
      <c r="C15" s="117">
        <v>3</v>
      </c>
      <c r="D15" s="117">
        <v>4</v>
      </c>
      <c r="E15" s="346">
        <v>5</v>
      </c>
      <c r="F15" s="346" t="s">
        <v>228</v>
      </c>
      <c r="G15" s="301"/>
      <c r="M15" s="299"/>
      <c r="N15" s="730">
        <v>3</v>
      </c>
      <c r="O15" s="730"/>
      <c r="P15" s="200"/>
    </row>
    <row r="16" spans="1:16" s="303" customFormat="1" ht="15.6">
      <c r="A16" s="307" t="e">
        <f>'Sch-6'!#REF!</f>
        <v>#REF!</v>
      </c>
      <c r="B16" s="423" t="str">
        <f>'Sch-6'!A16</f>
        <v>NOT APPLICABLE</v>
      </c>
      <c r="C16" s="307">
        <f>'Sch-6'!G16</f>
        <v>0</v>
      </c>
      <c r="D16" s="307">
        <f>'Sch-6'!H16</f>
        <v>0</v>
      </c>
      <c r="E16" s="312"/>
      <c r="F16" s="347"/>
      <c r="G16" s="348"/>
      <c r="H16" s="281"/>
      <c r="I16" s="281"/>
      <c r="J16" s="281"/>
      <c r="K16" s="281"/>
      <c r="L16" s="281"/>
      <c r="M16" s="253"/>
      <c r="N16" s="731"/>
      <c r="O16" s="731"/>
      <c r="P16" s="302"/>
    </row>
    <row r="17" spans="1:16" s="303" customFormat="1" ht="35.1" customHeight="1">
      <c r="A17" s="307" t="str">
        <f>'Sch-6'!A17</f>
        <v>(a)</v>
      </c>
      <c r="B17" s="423" t="str">
        <f>'Sch-6'!F17</f>
        <v>ACSR Zebra Conductor (for 765kV Line Only)-UTS</v>
      </c>
      <c r="C17" s="307" t="str">
        <f>'Sch-6'!G17</f>
        <v xml:space="preserve">EA </v>
      </c>
      <c r="D17" s="307">
        <f>'Sch-6'!H17</f>
        <v>1</v>
      </c>
      <c r="E17" s="420">
        <f>'Sch-6'!L17</f>
        <v>0</v>
      </c>
      <c r="F17" s="397" t="str">
        <f>IF(E17=0, "Included", IF(ISERROR(D17*E17), E17, D17*E17))</f>
        <v>Included</v>
      </c>
      <c r="G17" s="305"/>
      <c r="M17" s="253"/>
      <c r="N17" s="724" t="e">
        <f>D17-(D17*$O$9)</f>
        <v>#VALUE!</v>
      </c>
      <c r="O17" s="724"/>
      <c r="P17" s="302"/>
    </row>
    <row r="18" spans="1:16" s="303" customFormat="1" ht="35.1" customHeight="1">
      <c r="A18" s="307" t="str">
        <f>'Sch-6'!A18</f>
        <v>(b)</v>
      </c>
      <c r="B18" s="423" t="str">
        <f>'Sch-6'!F18</f>
        <v>ACSR Zebra Conductor (for 765kV Line Only)-D.C.Resistence Test</v>
      </c>
      <c r="C18" s="307" t="str">
        <f>'Sch-6'!G18</f>
        <v xml:space="preserve">EA </v>
      </c>
      <c r="D18" s="307">
        <f>'Sch-6'!H18</f>
        <v>1</v>
      </c>
      <c r="E18" s="420">
        <f>'Sch-6'!L18</f>
        <v>0</v>
      </c>
      <c r="F18" s="397" t="str">
        <f>IF(E18=0, "Included", IF(ISERROR(D18*E18), E18, D18*E18))</f>
        <v>Included</v>
      </c>
      <c r="G18" s="305"/>
      <c r="M18" s="253"/>
      <c r="N18" s="728"/>
      <c r="O18" s="728"/>
      <c r="P18" s="302"/>
    </row>
    <row r="19" spans="1:16" s="303" customFormat="1" ht="35.1" customHeight="1">
      <c r="A19" s="307" t="str">
        <f>'Sch-6'!A19</f>
        <v>(c)</v>
      </c>
      <c r="B19" s="423" t="str">
        <f>'Sch-6'!F19</f>
        <v>ACSR Zebra Conductor (for 765kV Line Only)-Corona Extn.VoltageTest(Dry)</v>
      </c>
      <c r="C19" s="307" t="str">
        <f>'Sch-6'!G19</f>
        <v xml:space="preserve">EA </v>
      </c>
      <c r="D19" s="307">
        <f>'Sch-6'!H19</f>
        <v>1</v>
      </c>
      <c r="E19" s="420">
        <f>'Sch-6'!L19</f>
        <v>0</v>
      </c>
      <c r="F19" s="397" t="str">
        <f>IF(E19=0, "Included", IF(ISERROR(D19*E19), E19, D19*E19))</f>
        <v>Included</v>
      </c>
      <c r="G19" s="305"/>
      <c r="M19" s="253"/>
      <c r="N19" s="254"/>
      <c r="O19" s="254"/>
      <c r="P19" s="302"/>
    </row>
    <row r="20" spans="1:16" s="303" customFormat="1" ht="35.1" customHeight="1">
      <c r="A20" s="307" t="str">
        <f>'Sch-6'!A20</f>
        <v>(d)</v>
      </c>
      <c r="B20" s="423" t="str">
        <f>'Sch-6'!F20</f>
        <v>ACSR Zebra Conductor (for 765kV Line Only)-RIV(Dry)</v>
      </c>
      <c r="C20" s="307" t="str">
        <f>'Sch-6'!G20</f>
        <v xml:space="preserve">EA </v>
      </c>
      <c r="D20" s="307">
        <f>'Sch-6'!H20</f>
        <v>1</v>
      </c>
      <c r="E20" s="420">
        <f>'Sch-6'!L20</f>
        <v>0</v>
      </c>
      <c r="F20" s="397" t="str">
        <f>IF(E20=0, "Included", IF(ISERROR(D20*E20), E20, D20*E20))</f>
        <v>Included</v>
      </c>
      <c r="G20" s="305"/>
      <c r="M20" s="253"/>
      <c r="N20" s="254"/>
      <c r="O20" s="254"/>
      <c r="P20" s="302"/>
    </row>
    <row r="21" spans="1:16" ht="19.5" customHeight="1">
      <c r="A21" s="119"/>
      <c r="B21" s="725" t="s">
        <v>260</v>
      </c>
      <c r="C21" s="726"/>
      <c r="D21" s="726"/>
      <c r="E21" s="308"/>
      <c r="F21" s="398">
        <f>SUM(F17:F20)</f>
        <v>0</v>
      </c>
      <c r="N21" s="724" t="e">
        <f>ROUND((#REF!+#REF!+#REF!),0)</f>
        <v>#REF!</v>
      </c>
      <c r="O21" s="724"/>
      <c r="P21" s="111"/>
    </row>
    <row r="22" spans="1:16">
      <c r="A22" s="120"/>
      <c r="B22" s="121"/>
      <c r="C22" s="121"/>
      <c r="D22" s="122"/>
      <c r="E22" s="122"/>
      <c r="F22" s="122"/>
      <c r="N22" s="255" t="s">
        <v>134</v>
      </c>
      <c r="O22" s="256" t="e">
        <f>D21-N21</f>
        <v>#REF!</v>
      </c>
      <c r="P22" s="199"/>
    </row>
    <row r="23" spans="1:16" s="296" customFormat="1" ht="33.75" customHeight="1">
      <c r="A23" s="717" t="s">
        <v>175</v>
      </c>
      <c r="B23" s="717"/>
      <c r="C23" s="717"/>
      <c r="D23" s="717"/>
      <c r="E23" s="727"/>
      <c r="F23" s="727"/>
      <c r="G23" s="112"/>
      <c r="M23" s="297"/>
      <c r="N23" s="255"/>
      <c r="O23" s="309"/>
      <c r="P23" s="310"/>
    </row>
    <row r="24" spans="1:16">
      <c r="A24" s="120"/>
      <c r="B24" s="121"/>
      <c r="C24" s="121"/>
      <c r="D24" s="122"/>
      <c r="E24" s="122"/>
      <c r="F24" s="122"/>
      <c r="N24" s="255"/>
      <c r="O24" s="256"/>
      <c r="P24" s="199"/>
    </row>
    <row r="25" spans="1:16" ht="33" customHeight="1">
      <c r="A25" s="104" t="s">
        <v>229</v>
      </c>
      <c r="B25" s="145">
        <f>'Sch-1'!B36</f>
        <v>0</v>
      </c>
      <c r="C25" s="145"/>
      <c r="D25" s="105"/>
      <c r="E25" s="106" t="s">
        <v>231</v>
      </c>
      <c r="F25" s="107"/>
      <c r="P25" s="199"/>
    </row>
    <row r="26" spans="1:16" ht="33" customHeight="1">
      <c r="A26" s="104" t="s">
        <v>230</v>
      </c>
      <c r="B26" s="123">
        <f>'Sch-1'!B37</f>
        <v>0</v>
      </c>
      <c r="C26" s="123"/>
      <c r="D26" s="101"/>
      <c r="E26" s="106" t="s">
        <v>232</v>
      </c>
      <c r="F26" s="124" t="str">
        <f>'Sch-1'!N36</f>
        <v/>
      </c>
      <c r="P26" s="199"/>
    </row>
    <row r="27" spans="1:16" ht="33" customHeight="1">
      <c r="A27" s="100"/>
      <c r="B27" s="99"/>
      <c r="C27" s="99"/>
      <c r="D27" s="101"/>
      <c r="E27" s="106" t="s">
        <v>233</v>
      </c>
      <c r="F27" s="124" t="str">
        <f>'Sch-1'!N37</f>
        <v/>
      </c>
      <c r="P27" s="199"/>
    </row>
    <row r="28" spans="1:16" ht="33" customHeight="1">
      <c r="A28" s="100"/>
      <c r="B28" s="99"/>
      <c r="C28" s="99"/>
      <c r="D28" s="101"/>
      <c r="E28" s="106" t="s">
        <v>234</v>
      </c>
      <c r="F28" s="107"/>
    </row>
  </sheetData>
  <sheetProtection password="E848" sheet="1" objects="1" scenarios="1" formatColumns="0" formatRows="0" selectLockedCells="1" selectUnlockedCells="1"/>
  <customSheetViews>
    <customSheetView guid="{7D78D7C9-3B9E-4809-8F27-04B3C218EE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2"/>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33"/>
  <headerFooter alignWithMargins="0">
    <oddFooter>&amp;R&amp;"Book Antiqua,Bold"&amp;10Schedule-7/ Page &amp;P of &amp;N</oddFooter>
  </headerFooter>
  <colBreaks count="1" manualBreakCount="1">
    <brk id="6" max="1048575" man="1"/>
  </colBreaks>
  <drawing r:id="rId3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topLeftCell="A5" zoomScaleNormal="100" zoomScaleSheetLayoutView="100" workbookViewId="0">
      <selection activeCell="G26" sqref="G26"/>
    </sheetView>
  </sheetViews>
  <sheetFormatPr defaultColWidth="9" defaultRowHeight="14.4"/>
  <cols>
    <col min="1" max="2" width="6.6640625" style="185" customWidth="1"/>
    <col min="3" max="3" width="21.6640625" style="185" customWidth="1"/>
    <col min="4" max="4" width="13.33203125" style="185" customWidth="1"/>
    <col min="5" max="5" width="30.44140625" style="185" customWidth="1"/>
    <col min="6" max="6" width="24.88671875" style="185" customWidth="1"/>
    <col min="7" max="7" width="14.33203125" style="185" customWidth="1"/>
    <col min="8" max="8" width="14.21875" style="405" customWidth="1"/>
    <col min="9" max="9" width="14.21875" style="406" hidden="1" customWidth="1"/>
    <col min="10" max="10" width="20" style="407" hidden="1" customWidth="1"/>
    <col min="11" max="13" width="14.21875" style="407" hidden="1" customWidth="1"/>
    <col min="14" max="14" width="38.109375" style="407" hidden="1" customWidth="1"/>
    <col min="15" max="15" width="21.21875" style="407" hidden="1" customWidth="1"/>
    <col min="16" max="17" width="14.21875" style="407" customWidth="1"/>
    <col min="18" max="23" width="9" style="407"/>
    <col min="24" max="16384" width="9" style="98"/>
  </cols>
  <sheetData>
    <row r="1" spans="1:23" s="171" customFormat="1" ht="39.9" customHeight="1">
      <c r="A1" s="756" t="s">
        <v>496</v>
      </c>
      <c r="B1" s="756"/>
      <c r="C1" s="756"/>
      <c r="D1" s="756"/>
      <c r="E1" s="756"/>
      <c r="F1" s="756"/>
      <c r="G1" s="756"/>
      <c r="H1" s="402"/>
      <c r="I1" s="403"/>
      <c r="J1" s="404"/>
      <c r="K1" s="404"/>
      <c r="L1" s="404"/>
      <c r="M1" s="404"/>
      <c r="N1" s="404"/>
      <c r="O1" s="404"/>
      <c r="P1" s="404"/>
      <c r="Q1" s="404"/>
      <c r="R1" s="404"/>
      <c r="S1" s="404"/>
      <c r="T1" s="404"/>
      <c r="U1" s="404"/>
      <c r="V1" s="404"/>
      <c r="W1" s="404"/>
    </row>
    <row r="2" spans="1:23" ht="18" customHeight="1">
      <c r="A2" s="93" t="str">
        <f>Cover!B3</f>
        <v>Specification No.: CC/NT/G-CABLE/ DOM/A04/ 23/00231</v>
      </c>
      <c r="B2" s="93"/>
      <c r="C2" s="94"/>
      <c r="D2" s="95"/>
      <c r="E2" s="95"/>
      <c r="F2" s="95"/>
      <c r="G2" s="97" t="s">
        <v>129</v>
      </c>
    </row>
    <row r="3" spans="1:23" ht="18" customHeight="1">
      <c r="A3" s="177"/>
      <c r="B3" s="177"/>
      <c r="C3" s="178"/>
      <c r="D3" s="179"/>
      <c r="E3" s="179"/>
      <c r="F3" s="179"/>
      <c r="G3" s="180"/>
    </row>
    <row r="4" spans="1:23" ht="18.899999999999999" customHeight="1">
      <c r="A4" s="759" t="s">
        <v>123</v>
      </c>
      <c r="B4" s="759"/>
      <c r="C4" s="759"/>
      <c r="D4" s="759"/>
      <c r="E4" s="759"/>
      <c r="F4" s="759"/>
      <c r="G4" s="759"/>
    </row>
    <row r="5" spans="1:23" ht="21" customHeight="1">
      <c r="A5" s="181" t="s">
        <v>219</v>
      </c>
      <c r="B5" s="181"/>
      <c r="C5" s="172"/>
      <c r="D5" s="172"/>
      <c r="E5" s="172"/>
      <c r="F5" s="172"/>
      <c r="G5" s="172"/>
    </row>
    <row r="6" spans="1:23" ht="21" customHeight="1">
      <c r="A6" s="182" t="s">
        <v>221</v>
      </c>
      <c r="B6" s="182"/>
      <c r="C6" s="172"/>
      <c r="D6" s="172"/>
      <c r="E6" s="172"/>
      <c r="F6" s="172"/>
      <c r="G6" s="172"/>
    </row>
    <row r="7" spans="1:23" ht="21" customHeight="1">
      <c r="A7" s="182" t="s">
        <v>223</v>
      </c>
      <c r="B7" s="182"/>
      <c r="C7" s="172"/>
      <c r="D7" s="172"/>
      <c r="E7" s="172"/>
      <c r="F7" s="172"/>
      <c r="G7" s="172"/>
    </row>
    <row r="8" spans="1:23" ht="21" customHeight="1">
      <c r="A8" s="182" t="s">
        <v>224</v>
      </c>
      <c r="B8" s="182"/>
      <c r="C8" s="172"/>
      <c r="D8" s="172"/>
      <c r="E8" s="172"/>
      <c r="F8" s="172"/>
      <c r="G8" s="172"/>
    </row>
    <row r="9" spans="1:23" ht="21" customHeight="1">
      <c r="A9" s="182" t="s">
        <v>225</v>
      </c>
      <c r="B9" s="182"/>
      <c r="C9" s="172"/>
      <c r="D9" s="172"/>
      <c r="E9" s="172"/>
      <c r="F9" s="172"/>
      <c r="G9" s="172"/>
    </row>
    <row r="10" spans="1:23" ht="21" customHeight="1">
      <c r="A10" s="182" t="s">
        <v>226</v>
      </c>
      <c r="B10" s="182"/>
      <c r="C10" s="172"/>
      <c r="D10" s="172"/>
      <c r="E10" s="172"/>
      <c r="F10" s="172"/>
      <c r="G10" s="172"/>
    </row>
    <row r="11" spans="1:23" ht="21" customHeight="1">
      <c r="A11" s="172"/>
      <c r="B11" s="172"/>
      <c r="C11" s="172"/>
      <c r="D11" s="172"/>
      <c r="E11" s="172"/>
      <c r="F11" s="172"/>
      <c r="G11" s="172"/>
    </row>
    <row r="12" spans="1:23" ht="57" customHeight="1">
      <c r="A12" s="553" t="s">
        <v>124</v>
      </c>
      <c r="B12" s="553"/>
      <c r="C12" s="757" t="str">
        <f>Cover!$B$2</f>
        <v>Cable Package-01 associated with bulk procurement and rate contract for Substation Equipment’s for implementation of Bay Extension work</v>
      </c>
      <c r="D12" s="757"/>
      <c r="E12" s="757"/>
      <c r="F12" s="757"/>
      <c r="G12" s="757"/>
    </row>
    <row r="13" spans="1:23" ht="21" customHeight="1">
      <c r="A13" s="183" t="s">
        <v>122</v>
      </c>
      <c r="B13" s="183"/>
      <c r="C13" s="184"/>
      <c r="D13" s="183"/>
      <c r="E13" s="183"/>
      <c r="F13" s="183"/>
      <c r="G13" s="183"/>
    </row>
    <row r="14" spans="1:23" ht="55.5" customHeight="1">
      <c r="A14" s="758" t="s">
        <v>125</v>
      </c>
      <c r="B14" s="758"/>
      <c r="C14" s="758"/>
      <c r="D14" s="758"/>
      <c r="E14" s="758"/>
      <c r="F14" s="758"/>
      <c r="G14" s="758"/>
      <c r="J14" s="760" t="s">
        <v>330</v>
      </c>
      <c r="K14" s="760"/>
      <c r="L14" s="760"/>
      <c r="M14" s="760"/>
      <c r="N14" s="418" t="s">
        <v>331</v>
      </c>
    </row>
    <row r="15" spans="1:23" ht="60.75" customHeight="1">
      <c r="B15" s="191">
        <v>1</v>
      </c>
      <c r="C15" s="733" t="s">
        <v>328</v>
      </c>
      <c r="D15" s="734"/>
      <c r="E15" s="734"/>
      <c r="F15" s="735"/>
      <c r="G15" s="412"/>
      <c r="I15" s="546">
        <f>'Sch-1'!N28+'Sch-2'!K27+'Sch-6'!J21</f>
        <v>0</v>
      </c>
      <c r="J15" s="438">
        <f>IF(I15=0,0,G15/I15)</f>
        <v>0</v>
      </c>
    </row>
    <row r="16" spans="1:23" ht="57.75" customHeight="1">
      <c r="B16" s="191">
        <v>2</v>
      </c>
      <c r="C16" s="733" t="s">
        <v>469</v>
      </c>
      <c r="D16" s="734"/>
      <c r="E16" s="734"/>
      <c r="F16" s="735"/>
      <c r="G16" s="197"/>
      <c r="I16" s="414">
        <f>'Sch-1'!N28+'Sch-2'!K27+'Sch-6'!J21</f>
        <v>0</v>
      </c>
      <c r="J16" s="416">
        <f>G16</f>
        <v>0</v>
      </c>
    </row>
    <row r="17" spans="1:23" s="174" customFormat="1" ht="54.9" customHeight="1">
      <c r="B17" s="192">
        <v>3</v>
      </c>
      <c r="C17" s="736" t="s">
        <v>148</v>
      </c>
      <c r="D17" s="737"/>
      <c r="E17" s="737"/>
      <c r="F17" s="738"/>
      <c r="G17" s="195"/>
      <c r="H17" s="405"/>
      <c r="I17" s="405"/>
      <c r="J17" s="408"/>
      <c r="K17" s="408"/>
      <c r="L17" s="408"/>
      <c r="M17" s="408"/>
      <c r="N17" s="408"/>
      <c r="O17" s="408"/>
      <c r="P17" s="408"/>
      <c r="Q17" s="408"/>
      <c r="R17" s="408"/>
      <c r="S17" s="408"/>
      <c r="T17" s="408"/>
      <c r="U17" s="408"/>
      <c r="V17" s="408"/>
      <c r="W17" s="408"/>
    </row>
    <row r="18" spans="1:23" s="174" customFormat="1" ht="21" customHeight="1">
      <c r="B18" s="189"/>
      <c r="C18" s="434" t="s">
        <v>456</v>
      </c>
      <c r="D18" s="187"/>
      <c r="E18" s="196"/>
      <c r="F18" s="233" t="s">
        <v>179</v>
      </c>
      <c r="G18" s="413"/>
      <c r="H18" s="405"/>
      <c r="I18" s="415">
        <f>'Sch-1'!N28</f>
        <v>0</v>
      </c>
      <c r="J18" s="436">
        <f>IF(I18=0,0,G18/I18)</f>
        <v>0</v>
      </c>
      <c r="K18" s="408"/>
      <c r="L18" s="408"/>
      <c r="M18" s="408"/>
      <c r="N18" s="434" t="s">
        <v>339</v>
      </c>
      <c r="O18" s="573">
        <f>J15+J16+J18+J24</f>
        <v>0</v>
      </c>
      <c r="P18" s="408"/>
      <c r="Q18" s="408"/>
      <c r="R18" s="408"/>
      <c r="S18" s="408"/>
      <c r="T18" s="408"/>
      <c r="U18" s="408"/>
      <c r="V18" s="408"/>
      <c r="W18" s="408"/>
    </row>
    <row r="19" spans="1:23" s="174" customFormat="1" ht="21" hidden="1" customHeight="1">
      <c r="B19" s="189"/>
      <c r="C19" s="231" t="s">
        <v>140</v>
      </c>
      <c r="D19" s="187"/>
      <c r="E19" s="196"/>
      <c r="F19" s="233" t="s">
        <v>179</v>
      </c>
      <c r="G19" s="413"/>
      <c r="H19" s="405"/>
      <c r="I19" s="415" t="e">
        <f>'Sch-1'!#REF!</f>
        <v>#REF!</v>
      </c>
      <c r="J19" s="436" t="e">
        <f>IF(I19=0,0,G19/I19)</f>
        <v>#REF!</v>
      </c>
      <c r="K19" s="408"/>
      <c r="L19" s="408"/>
      <c r="M19" s="408"/>
      <c r="N19" s="434" t="s">
        <v>340</v>
      </c>
      <c r="O19" s="573" t="e">
        <f>J15+J16+J19+J25</f>
        <v>#REF!</v>
      </c>
      <c r="P19" s="408"/>
      <c r="Q19" s="408"/>
      <c r="R19" s="408"/>
      <c r="S19" s="408"/>
      <c r="T19" s="408"/>
      <c r="U19" s="408"/>
      <c r="V19" s="408"/>
      <c r="W19" s="408"/>
    </row>
    <row r="20" spans="1:23" s="174" customFormat="1" ht="21" customHeight="1">
      <c r="B20" s="189"/>
      <c r="C20" s="578" t="s">
        <v>462</v>
      </c>
      <c r="D20" s="187"/>
      <c r="E20" s="196"/>
      <c r="F20" s="233" t="s">
        <v>179</v>
      </c>
      <c r="G20" s="413"/>
      <c r="H20" s="405"/>
      <c r="I20" s="415">
        <f>'Sch-2'!K27</f>
        <v>0</v>
      </c>
      <c r="J20" s="436">
        <f>IF(I20=0,0,G20/I20)</f>
        <v>0</v>
      </c>
      <c r="K20" s="408"/>
      <c r="L20" s="408"/>
      <c r="M20" s="408"/>
      <c r="N20" s="231" t="s">
        <v>126</v>
      </c>
      <c r="O20" s="573">
        <f>J15+J16+J20+J26</f>
        <v>0</v>
      </c>
      <c r="P20" s="408"/>
      <c r="Q20" s="408"/>
      <c r="R20" s="408"/>
      <c r="S20" s="408"/>
      <c r="T20" s="408"/>
      <c r="U20" s="408"/>
      <c r="V20" s="408"/>
      <c r="W20" s="408"/>
    </row>
    <row r="21" spans="1:23" s="174" customFormat="1" ht="21" hidden="1" customHeight="1">
      <c r="B21" s="189"/>
      <c r="C21" s="231"/>
      <c r="D21" s="187"/>
      <c r="E21" s="196"/>
      <c r="F21" s="233"/>
      <c r="G21" s="413"/>
      <c r="H21" s="405"/>
      <c r="I21" s="405"/>
      <c r="J21" s="436">
        <f>IF(I21=0,0,G21/I21)</f>
        <v>0</v>
      </c>
      <c r="K21" s="408"/>
      <c r="L21" s="408"/>
      <c r="M21" s="408"/>
      <c r="N21" s="231" t="s">
        <v>127</v>
      </c>
      <c r="O21" s="573"/>
      <c r="P21" s="408"/>
      <c r="Q21" s="408"/>
      <c r="R21" s="408"/>
      <c r="S21" s="408"/>
      <c r="T21" s="408"/>
      <c r="U21" s="408"/>
      <c r="V21" s="408"/>
      <c r="W21" s="408"/>
    </row>
    <row r="22" spans="1:23" s="174" customFormat="1" ht="21" customHeight="1">
      <c r="B22" s="190"/>
      <c r="C22" s="401" t="s">
        <v>329</v>
      </c>
      <c r="D22" s="188"/>
      <c r="E22" s="196"/>
      <c r="F22" s="234" t="s">
        <v>179</v>
      </c>
      <c r="G22" s="195"/>
      <c r="H22" s="405"/>
      <c r="I22" s="415">
        <f>'Sch-6'!J21</f>
        <v>0</v>
      </c>
      <c r="J22" s="436">
        <f>IF(I22=0,0,G22/I22)</f>
        <v>0</v>
      </c>
      <c r="K22" s="408"/>
      <c r="L22" s="408"/>
      <c r="M22" s="408"/>
      <c r="N22" s="401" t="s">
        <v>329</v>
      </c>
      <c r="O22" s="573">
        <f>J15+J16+J22+J28</f>
        <v>0</v>
      </c>
      <c r="P22" s="408"/>
      <c r="Q22" s="408"/>
      <c r="R22" s="408"/>
      <c r="S22" s="408"/>
      <c r="T22" s="408"/>
      <c r="U22" s="408"/>
      <c r="V22" s="408"/>
      <c r="W22" s="408"/>
    </row>
    <row r="23" spans="1:23" s="174" customFormat="1" ht="54.9" customHeight="1">
      <c r="B23" s="192">
        <v>4</v>
      </c>
      <c r="C23" s="739" t="s">
        <v>470</v>
      </c>
      <c r="D23" s="740"/>
      <c r="E23" s="740"/>
      <c r="F23" s="741"/>
      <c r="G23" s="195"/>
      <c r="H23" s="405"/>
      <c r="I23" s="405"/>
      <c r="J23" s="408"/>
      <c r="K23" s="408"/>
      <c r="L23" s="408"/>
      <c r="M23" s="408"/>
      <c r="N23" s="408"/>
      <c r="O23" s="408"/>
      <c r="P23" s="408"/>
      <c r="Q23" s="408"/>
      <c r="R23" s="408"/>
      <c r="S23" s="408"/>
      <c r="T23" s="408"/>
      <c r="U23" s="408"/>
      <c r="V23" s="408"/>
      <c r="W23" s="408"/>
    </row>
    <row r="24" spans="1:23" s="174" customFormat="1" ht="21" customHeight="1">
      <c r="A24" s="173"/>
      <c r="B24" s="189"/>
      <c r="C24" s="434" t="s">
        <v>457</v>
      </c>
      <c r="D24" s="187"/>
      <c r="E24" s="232"/>
      <c r="F24" s="233" t="s">
        <v>180</v>
      </c>
      <c r="G24" s="240"/>
      <c r="H24" s="405"/>
      <c r="I24" s="415">
        <f>'Sch-1'!N28</f>
        <v>0</v>
      </c>
      <c r="J24" s="417">
        <f>G24</f>
        <v>0</v>
      </c>
      <c r="K24" s="408"/>
      <c r="L24" s="408"/>
      <c r="M24" s="408"/>
      <c r="N24" s="408"/>
      <c r="O24" s="408"/>
      <c r="P24" s="408"/>
      <c r="Q24" s="408"/>
      <c r="R24" s="408"/>
      <c r="S24" s="408"/>
      <c r="T24" s="408"/>
      <c r="U24" s="408"/>
      <c r="V24" s="408"/>
      <c r="W24" s="408"/>
    </row>
    <row r="25" spans="1:23" s="174" customFormat="1" ht="21" hidden="1" customHeight="1">
      <c r="A25" s="173"/>
      <c r="B25" s="189"/>
      <c r="C25" s="231" t="s">
        <v>140</v>
      </c>
      <c r="D25" s="187"/>
      <c r="E25" s="232"/>
      <c r="F25" s="233" t="s">
        <v>180</v>
      </c>
      <c r="G25" s="240"/>
      <c r="H25" s="405"/>
      <c r="I25" s="415" t="e">
        <f>'Sch-1'!#REF!</f>
        <v>#REF!</v>
      </c>
      <c r="J25" s="417">
        <f>G25</f>
        <v>0</v>
      </c>
      <c r="K25" s="408"/>
      <c r="L25" s="408"/>
      <c r="M25" s="408"/>
      <c r="N25" s="408"/>
      <c r="O25" s="408"/>
      <c r="P25" s="408"/>
      <c r="Q25" s="408"/>
      <c r="R25" s="408"/>
      <c r="S25" s="408"/>
      <c r="T25" s="408"/>
      <c r="U25" s="408"/>
      <c r="V25" s="408"/>
      <c r="W25" s="408"/>
    </row>
    <row r="26" spans="1:23" s="174" customFormat="1" ht="40.200000000000003" customHeight="1">
      <c r="A26" s="173"/>
      <c r="B26" s="189"/>
      <c r="C26" s="578" t="s">
        <v>463</v>
      </c>
      <c r="D26" s="187"/>
      <c r="E26" s="232"/>
      <c r="F26" s="233" t="s">
        <v>180</v>
      </c>
      <c r="G26" s="240"/>
      <c r="H26" s="405"/>
      <c r="I26" s="415">
        <f>'Sch-2'!K27</f>
        <v>0</v>
      </c>
      <c r="J26" s="417">
        <f>G26</f>
        <v>0</v>
      </c>
      <c r="K26" s="408"/>
      <c r="L26" s="408"/>
      <c r="M26" s="408"/>
      <c r="N26" s="408"/>
      <c r="O26" s="408"/>
      <c r="P26" s="408"/>
      <c r="Q26" s="408"/>
      <c r="R26" s="408"/>
      <c r="S26" s="408"/>
      <c r="T26" s="408"/>
      <c r="U26" s="408"/>
      <c r="V26" s="408"/>
      <c r="W26" s="408"/>
    </row>
    <row r="27" spans="1:23" s="174" customFormat="1" ht="21" hidden="1" customHeight="1">
      <c r="A27" s="173"/>
      <c r="B27" s="189"/>
      <c r="C27" s="231" t="s">
        <v>127</v>
      </c>
      <c r="D27" s="187"/>
      <c r="E27" s="232"/>
      <c r="F27" s="233" t="s">
        <v>180</v>
      </c>
      <c r="G27" s="240"/>
      <c r="H27" s="405"/>
      <c r="I27" s="405"/>
      <c r="J27" s="417">
        <f>G27</f>
        <v>0</v>
      </c>
      <c r="K27" s="408"/>
      <c r="L27" s="408"/>
      <c r="M27" s="408"/>
      <c r="N27" s="408"/>
      <c r="O27" s="408"/>
      <c r="P27" s="408"/>
      <c r="Q27" s="408"/>
      <c r="R27" s="408"/>
      <c r="S27" s="408"/>
      <c r="T27" s="408"/>
      <c r="U27" s="408"/>
      <c r="V27" s="408"/>
      <c r="W27" s="408"/>
    </row>
    <row r="28" spans="1:23" s="174" customFormat="1" ht="21" customHeight="1">
      <c r="A28" s="173"/>
      <c r="B28" s="190"/>
      <c r="C28" s="401" t="s">
        <v>329</v>
      </c>
      <c r="D28" s="188"/>
      <c r="E28" s="235"/>
      <c r="F28" s="234" t="s">
        <v>180</v>
      </c>
      <c r="G28" s="195"/>
      <c r="H28" s="405"/>
      <c r="I28" s="415">
        <f>'Sch-6'!J21</f>
        <v>0</v>
      </c>
      <c r="J28" s="417">
        <f>G28</f>
        <v>0</v>
      </c>
      <c r="K28" s="408"/>
      <c r="L28" s="408"/>
      <c r="M28" s="408"/>
      <c r="N28" s="408"/>
      <c r="O28" s="408"/>
      <c r="P28" s="408"/>
      <c r="Q28" s="408"/>
      <c r="R28" s="408"/>
      <c r="S28" s="408"/>
      <c r="T28" s="408"/>
      <c r="U28" s="408"/>
      <c r="V28" s="408"/>
      <c r="W28" s="408"/>
    </row>
    <row r="29" spans="1:23" s="174" customFormat="1" ht="83.25" hidden="1" customHeight="1">
      <c r="A29" s="173"/>
      <c r="B29" s="190">
        <v>5</v>
      </c>
      <c r="C29" s="744" t="s">
        <v>417</v>
      </c>
      <c r="D29" s="745"/>
      <c r="E29" s="745"/>
      <c r="F29" s="746"/>
      <c r="G29" s="549"/>
      <c r="H29" s="405"/>
      <c r="I29" s="415"/>
      <c r="J29" s="417"/>
      <c r="K29" s="408"/>
      <c r="L29" s="408"/>
      <c r="M29" s="408"/>
      <c r="N29" s="408"/>
      <c r="O29" s="408"/>
      <c r="P29" s="408"/>
      <c r="Q29" s="408"/>
      <c r="R29" s="408"/>
      <c r="S29" s="408"/>
      <c r="T29" s="408"/>
      <c r="U29" s="408"/>
      <c r="V29" s="408"/>
      <c r="W29" s="408"/>
    </row>
    <row r="30" spans="1:23" s="174" customFormat="1" ht="87.75" hidden="1" customHeight="1">
      <c r="A30" s="173"/>
      <c r="B30" s="190">
        <v>6</v>
      </c>
      <c r="C30" s="744" t="s">
        <v>418</v>
      </c>
      <c r="D30" s="745"/>
      <c r="E30" s="745"/>
      <c r="F30" s="746"/>
      <c r="G30" s="549"/>
      <c r="H30" s="405"/>
      <c r="I30" s="415"/>
      <c r="J30" s="417"/>
      <c r="K30" s="408"/>
      <c r="L30" s="408"/>
      <c r="M30" s="408"/>
      <c r="N30" s="408"/>
      <c r="O30" s="408"/>
      <c r="P30" s="408"/>
      <c r="Q30" s="408"/>
      <c r="R30" s="408"/>
      <c r="S30" s="408"/>
      <c r="T30" s="408"/>
      <c r="U30" s="408"/>
      <c r="V30" s="408"/>
      <c r="W30" s="408"/>
    </row>
    <row r="31" spans="1:23" s="174" customFormat="1" ht="69.75" hidden="1" customHeight="1">
      <c r="A31" s="173"/>
      <c r="B31" s="747" t="s">
        <v>419</v>
      </c>
      <c r="C31" s="748"/>
      <c r="D31" s="748"/>
      <c r="E31" s="748"/>
      <c r="F31" s="748"/>
      <c r="G31" s="749"/>
      <c r="H31" s="405"/>
      <c r="I31" s="415" t="e">
        <f>'Sch-1'!N28+'Sch-2'!K27+'Sch-6'!#REF!</f>
        <v>#REF!</v>
      </c>
      <c r="J31" s="436" t="e">
        <f>IF(I31=0,0,G31/I31)</f>
        <v>#REF!</v>
      </c>
      <c r="K31" s="408"/>
      <c r="L31" s="408"/>
      <c r="M31" s="408"/>
      <c r="N31" s="408"/>
      <c r="O31" s="408"/>
      <c r="P31" s="408"/>
      <c r="Q31" s="408"/>
      <c r="R31" s="408"/>
      <c r="S31" s="408"/>
      <c r="T31" s="408"/>
      <c r="U31" s="408"/>
      <c r="V31" s="408"/>
      <c r="W31" s="408"/>
    </row>
    <row r="32" spans="1:23" s="174" customFormat="1" ht="24.75" hidden="1" customHeight="1">
      <c r="A32" s="173"/>
      <c r="B32" s="539">
        <v>5</v>
      </c>
      <c r="C32" s="750" t="s">
        <v>408</v>
      </c>
      <c r="D32" s="751"/>
      <c r="E32" s="751"/>
      <c r="F32" s="751"/>
      <c r="G32" s="752"/>
      <c r="H32" s="405"/>
      <c r="I32" s="415"/>
      <c r="J32" s="436"/>
      <c r="K32" s="408"/>
      <c r="L32" s="408"/>
      <c r="M32" s="408"/>
      <c r="N32" s="408"/>
      <c r="O32" s="408"/>
      <c r="P32" s="408"/>
      <c r="Q32" s="408"/>
      <c r="R32" s="408"/>
      <c r="S32" s="408"/>
      <c r="T32" s="408"/>
      <c r="U32" s="408"/>
      <c r="V32" s="408"/>
      <c r="W32" s="408"/>
    </row>
    <row r="33" spans="1:23" s="174" customFormat="1" ht="61.5" hidden="1" customHeight="1">
      <c r="A33" s="173"/>
      <c r="B33" s="753"/>
      <c r="C33" s="754"/>
      <c r="D33" s="754"/>
      <c r="E33" s="754"/>
      <c r="F33" s="754"/>
      <c r="G33" s="755"/>
      <c r="H33" s="405"/>
      <c r="I33" s="415" t="e">
        <f>'Sch-1'!N28+'Sch-2'!K27+'Sch-6'!#REF!</f>
        <v>#REF!</v>
      </c>
      <c r="J33" s="417">
        <f>G33</f>
        <v>0</v>
      </c>
      <c r="K33" s="408"/>
      <c r="L33" s="408"/>
      <c r="M33" s="408"/>
      <c r="N33" s="408"/>
      <c r="O33" s="408"/>
      <c r="P33" s="408"/>
      <c r="Q33" s="408"/>
      <c r="R33" s="408"/>
      <c r="S33" s="408"/>
      <c r="T33" s="408"/>
      <c r="U33" s="408"/>
      <c r="V33" s="408"/>
      <c r="W33" s="408"/>
    </row>
    <row r="34" spans="1:23" s="174" customFormat="1" ht="48.75" customHeight="1">
      <c r="A34" s="173"/>
      <c r="B34" s="742"/>
      <c r="C34" s="743"/>
      <c r="D34" s="743"/>
      <c r="E34" s="743"/>
      <c r="F34" s="743"/>
      <c r="G34" s="743"/>
      <c r="H34" s="405"/>
      <c r="I34" s="405"/>
      <c r="J34" s="408"/>
      <c r="K34" s="408"/>
      <c r="L34" s="408"/>
      <c r="M34" s="408"/>
      <c r="N34" s="408"/>
      <c r="O34" s="408"/>
      <c r="P34" s="408"/>
      <c r="Q34" s="408"/>
      <c r="R34" s="408"/>
      <c r="S34" s="408"/>
      <c r="T34" s="408"/>
      <c r="U34" s="408"/>
      <c r="V34" s="408"/>
      <c r="W34" s="408"/>
    </row>
    <row r="35" spans="1:23" s="174" customFormat="1" ht="33" customHeight="1">
      <c r="A35" s="176" t="s">
        <v>128</v>
      </c>
      <c r="B35" s="193"/>
      <c r="C35" s="186"/>
      <c r="E35" s="194"/>
      <c r="F35" s="194"/>
      <c r="G35" s="175"/>
      <c r="H35" s="405"/>
      <c r="I35" s="405"/>
      <c r="J35" s="408"/>
      <c r="K35" s="408"/>
      <c r="L35" s="408"/>
      <c r="M35" s="408"/>
      <c r="N35" s="408"/>
      <c r="O35" s="408"/>
      <c r="P35" s="408"/>
      <c r="Q35" s="408"/>
      <c r="R35" s="408"/>
      <c r="S35" s="408"/>
      <c r="T35" s="408"/>
      <c r="U35" s="408"/>
      <c r="V35" s="408"/>
      <c r="W35" s="408"/>
    </row>
    <row r="36" spans="1:23" s="174" customFormat="1" ht="33" customHeight="1">
      <c r="A36" s="92" t="s">
        <v>283</v>
      </c>
      <c r="B36" s="193"/>
      <c r="C36" s="186"/>
      <c r="E36" s="194"/>
      <c r="F36" s="194"/>
      <c r="G36" s="175"/>
      <c r="H36" s="405"/>
      <c r="I36" s="405"/>
      <c r="J36" s="408"/>
      <c r="K36" s="408"/>
      <c r="L36" s="408"/>
      <c r="M36" s="408"/>
      <c r="N36" s="408"/>
      <c r="O36" s="408"/>
      <c r="P36" s="408"/>
      <c r="Q36" s="408"/>
      <c r="R36" s="408"/>
      <c r="S36" s="408"/>
      <c r="T36" s="408"/>
      <c r="U36" s="408"/>
      <c r="V36" s="408"/>
      <c r="W36" s="408"/>
    </row>
    <row r="37" spans="1:23" s="174" customFormat="1" ht="33" customHeight="1">
      <c r="B37" s="92"/>
      <c r="D37" s="91"/>
      <c r="E37" s="140"/>
      <c r="F37" s="140"/>
      <c r="G37" s="140"/>
      <c r="H37" s="409"/>
      <c r="I37" s="405"/>
      <c r="J37" s="408"/>
      <c r="K37" s="408"/>
      <c r="L37" s="408"/>
      <c r="M37" s="408"/>
      <c r="N37" s="408"/>
      <c r="O37" s="408"/>
      <c r="P37" s="408"/>
      <c r="Q37" s="408"/>
      <c r="R37" s="408"/>
      <c r="S37" s="408"/>
      <c r="T37" s="408"/>
      <c r="U37" s="408"/>
      <c r="V37" s="408"/>
      <c r="W37" s="408"/>
    </row>
    <row r="38" spans="1:23" ht="33" customHeight="1">
      <c r="A38" s="131"/>
      <c r="B38" s="131"/>
      <c r="C38" s="141"/>
      <c r="D38" s="140"/>
      <c r="E38" s="92"/>
      <c r="F38" s="92"/>
      <c r="G38" s="142" t="s">
        <v>284</v>
      </c>
      <c r="H38" s="407"/>
    </row>
    <row r="39" spans="1:23" ht="33" customHeight="1">
      <c r="A39" s="131"/>
      <c r="B39" s="131"/>
      <c r="C39" s="141"/>
      <c r="D39" s="140"/>
      <c r="E39" s="92"/>
      <c r="F39" s="92"/>
      <c r="G39" s="142" t="str">
        <f>"For and on behalf of " &amp; 'Sch-1'!C8</f>
        <v xml:space="preserve">For and on behalf of </v>
      </c>
      <c r="H39" s="407"/>
    </row>
    <row r="40" spans="1:23" ht="33" customHeight="1">
      <c r="A40" s="129"/>
      <c r="B40" s="129"/>
      <c r="C40" s="129"/>
      <c r="D40" s="146"/>
      <c r="E40" s="136"/>
      <c r="F40" s="136"/>
      <c r="G40" s="98"/>
      <c r="H40" s="410"/>
    </row>
    <row r="41" spans="1:23" ht="33" customHeight="1">
      <c r="A41" s="170" t="s">
        <v>120</v>
      </c>
      <c r="B41" s="170"/>
      <c r="C41" s="562">
        <f>'Sch-1'!B36</f>
        <v>0</v>
      </c>
      <c r="D41" s="146"/>
      <c r="E41" s="136" t="s">
        <v>285</v>
      </c>
      <c r="F41" s="732" t="str">
        <f>'Sch-1'!N36</f>
        <v/>
      </c>
      <c r="G41" s="732"/>
      <c r="H41" s="407"/>
    </row>
    <row r="42" spans="1:23" ht="33" customHeight="1">
      <c r="A42" s="170" t="s">
        <v>121</v>
      </c>
      <c r="B42" s="170"/>
      <c r="C42" s="147">
        <f>'Sch-1'!B37</f>
        <v>0</v>
      </c>
      <c r="D42" s="148"/>
      <c r="E42" s="136" t="s">
        <v>286</v>
      </c>
      <c r="F42" s="732" t="str">
        <f>'Sch-1'!N37</f>
        <v/>
      </c>
      <c r="G42" s="732"/>
      <c r="H42" s="407"/>
    </row>
    <row r="43" spans="1:23" ht="33" customHeight="1">
      <c r="A43" s="131"/>
      <c r="B43" s="131"/>
      <c r="C43" s="131"/>
      <c r="D43" s="131"/>
      <c r="E43" s="136"/>
      <c r="F43" s="136"/>
      <c r="G43" s="537"/>
      <c r="H43" s="411"/>
    </row>
  </sheetData>
  <sheetProtection password="CC67" sheet="1" formatColumns="0" formatRows="0" selectLockedCells="1"/>
  <customSheetViews>
    <customSheetView guid="{7D78D7C9-3B9E-4809-8F27-04B3C218EED3}" showPageBreaks="1" showGridLines="0" zeroValues="0" printArea="1" hiddenRows="1" hiddenColumns="1" view="pageBreakPreview" topLeftCell="A5">
      <selection activeCell="G26" sqref="G26"/>
      <pageMargins left="0.72" right="0.49" top="0.62" bottom="0.52" header="0.32" footer="0.27"/>
      <pageSetup scale="67" orientation="portrait" r:id="rId1"/>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2"/>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3"/>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4"/>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5"/>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8"/>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9"/>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11"/>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12"/>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4"/>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5"/>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6"/>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7"/>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8"/>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9"/>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20"/>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22"/>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24"/>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25"/>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6"/>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7"/>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29"/>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30"/>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32"/>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33"/>
  <headerFooter alignWithMargins="0">
    <oddFooter>&amp;R&amp;"Book Antiqua,Bold"&amp;10Letter of Discount  / Page &amp;P of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4.4"/>
  <cols>
    <col min="1" max="1" width="9" style="382"/>
    <col min="2" max="2" width="26.88671875" style="112" customWidth="1"/>
    <col min="3" max="3" width="22.88671875" style="112" customWidth="1"/>
    <col min="4" max="5" width="15.6640625" style="112" customWidth="1"/>
    <col min="6" max="16384" width="9" style="91"/>
  </cols>
  <sheetData>
    <row r="1" spans="1:6">
      <c r="A1" s="370"/>
      <c r="B1" s="371"/>
      <c r="C1" s="371"/>
      <c r="D1" s="371"/>
      <c r="E1" s="371"/>
    </row>
    <row r="2" spans="1:6" ht="21.9" customHeight="1">
      <c r="A2" s="761" t="s">
        <v>294</v>
      </c>
      <c r="B2" s="761"/>
      <c r="C2" s="761"/>
      <c r="D2" s="761"/>
      <c r="E2" s="91"/>
    </row>
    <row r="3" spans="1:6">
      <c r="A3" s="370"/>
      <c r="B3" s="371"/>
      <c r="C3" s="371"/>
      <c r="D3" s="371"/>
      <c r="E3" s="371"/>
    </row>
    <row r="4" spans="1:6" ht="28.8">
      <c r="A4" s="116" t="s">
        <v>295</v>
      </c>
      <c r="B4" s="372" t="s">
        <v>296</v>
      </c>
      <c r="C4" s="116" t="s">
        <v>297</v>
      </c>
      <c r="D4" s="116" t="s">
        <v>298</v>
      </c>
      <c r="E4" s="116" t="s">
        <v>299</v>
      </c>
    </row>
    <row r="5" spans="1:6" ht="18" customHeight="1">
      <c r="A5" s="373" t="s">
        <v>300</v>
      </c>
      <c r="B5" s="373" t="s">
        <v>301</v>
      </c>
      <c r="C5" s="373" t="s">
        <v>302</v>
      </c>
      <c r="D5" s="373" t="s">
        <v>303</v>
      </c>
      <c r="E5" s="373" t="s">
        <v>304</v>
      </c>
    </row>
    <row r="6" spans="1:6" ht="45" customHeight="1">
      <c r="A6" s="374">
        <v>1</v>
      </c>
      <c r="B6" s="375"/>
      <c r="C6" s="376"/>
      <c r="D6" s="377"/>
      <c r="E6" s="378">
        <f t="shared" ref="E6:E15" si="0">C6*D6</f>
        <v>0</v>
      </c>
    </row>
    <row r="7" spans="1:6" ht="45" customHeight="1">
      <c r="A7" s="374">
        <v>2</v>
      </c>
      <c r="B7" s="375"/>
      <c r="C7" s="376"/>
      <c r="D7" s="377"/>
      <c r="E7" s="378">
        <f t="shared" si="0"/>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305</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7D78D7C9-3B9E-4809-8F27-04B3C218EED3}" showPageBreaks="1" showGridLines="0" printArea="1" state="hidden" view="pageBreakPreview">
      <selection activeCell="C6" sqref="C6"/>
      <pageMargins left="0.75" right="0.75" top="0.65" bottom="1" header="0.5" footer="0.5"/>
      <pageSetup orientation="portrait" r:id="rId1"/>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2"/>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3"/>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4"/>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5"/>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6"/>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7"/>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8"/>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9"/>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10"/>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11"/>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12"/>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13"/>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4"/>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5"/>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6"/>
      <headerFooter alignWithMargins="0"/>
    </customSheetView>
    <customSheetView guid="{9CA44E70-650F-49CD-967F-298619682CA2}" topLeftCell="A4">
      <selection activeCell="B6" sqref="B6"/>
      <pageMargins left="0.75" right="0.75" top="0.65" bottom="1" header="0.5" footer="0.5"/>
      <pageSetup orientation="portrait" r:id="rId17"/>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8"/>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9"/>
      <headerFooter alignWithMargins="0"/>
    </customSheetView>
    <customSheetView guid="{58D82F59-8CF6-455F-B9F4-081499FDF243}" scale="70">
      <selection activeCell="C6" sqref="C6:D6"/>
      <pageMargins left="0.75" right="0.75" top="0.65" bottom="1" header="0.5" footer="0.5"/>
      <pageSetup orientation="portrait" r:id="rId20"/>
      <headerFooter alignWithMargins="0"/>
    </customSheetView>
    <customSheetView guid="{696D9240-6693-44E8-B9A4-2BFADD101EE2}" scale="70">
      <selection activeCell="C6" sqref="C6:D6"/>
      <pageMargins left="0.75" right="0.75" top="0.65" bottom="1" header="0.5" footer="0.5"/>
      <pageSetup orientation="portrait" r:id="rId21"/>
      <headerFooter alignWithMargins="0"/>
    </customSheetView>
    <customSheetView guid="{B0EE7D76-5806-4718-BDAD-3A3EA691E5E4}" scale="70">
      <selection activeCell="C6" sqref="C6:D6"/>
      <pageMargins left="0.75" right="0.75" top="0.65" bottom="1" header="0.5" footer="0.5"/>
      <pageSetup orientation="portrait" r:id="rId22"/>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3"/>
      <headerFooter alignWithMargins="0"/>
    </customSheetView>
    <customSheetView guid="{9C0E3A54-A1E4-4406-967B-FE168F751196}" topLeftCell="A4">
      <selection activeCell="B6" sqref="B6"/>
      <pageMargins left="0.75" right="0.75" top="0.65" bottom="1" header="0.5" footer="0.5"/>
      <pageSetup orientation="portrait" r:id="rId24"/>
      <headerFooter alignWithMargins="0"/>
    </customSheetView>
    <customSheetView guid="{EF525F2E-18DE-47FD-A864-6F2A2CA91061}">
      <selection activeCell="B6" sqref="B6"/>
      <pageMargins left="0.75" right="0.75" top="0.65" bottom="1" header="0.5" footer="0.5"/>
      <pageSetup orientation="portrait" r:id="rId25"/>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6"/>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7"/>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8"/>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29"/>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30"/>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31"/>
      <headerFooter alignWithMargins="0"/>
    </customSheetView>
    <customSheetView guid="{87981F99-33D2-48F3-9138-10E7D5F1DFD3}" showPageBreaks="1" showGridLines="0" printArea="1" state="hidden" view="pageBreakPreview">
      <selection activeCell="C6" sqref="C6"/>
      <pageMargins left="0.75" right="0.75" top="0.65" bottom="1" header="0.5" footer="0.5"/>
      <pageSetup orientation="portrait" r:id="rId32"/>
      <headerFooter alignWithMargins="0"/>
    </customSheetView>
  </customSheetViews>
  <mergeCells count="1">
    <mergeCell ref="A2:D2"/>
  </mergeCells>
  <phoneticPr fontId="32" type="noConversion"/>
  <pageMargins left="0.75" right="0.75" top="0.65" bottom="1" header="0.5" footer="0.5"/>
  <pageSetup orientation="portrait" r:id="rId33"/>
  <headerFooter alignWithMargins="0"/>
  <drawing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4.4"/>
  <cols>
    <col min="1" max="1" width="9" style="382"/>
    <col min="2" max="2" width="26.88671875" style="112" customWidth="1"/>
    <col min="3" max="3" width="22.88671875" style="112" customWidth="1"/>
    <col min="4" max="5" width="15.6640625" style="112" customWidth="1"/>
    <col min="6" max="16384" width="9" style="91"/>
  </cols>
  <sheetData>
    <row r="1" spans="1:6">
      <c r="A1" s="370"/>
      <c r="B1" s="371"/>
      <c r="C1" s="371"/>
      <c r="D1" s="371"/>
      <c r="E1" s="371"/>
    </row>
    <row r="2" spans="1:6" ht="21.9" customHeight="1">
      <c r="A2" s="761" t="s">
        <v>306</v>
      </c>
      <c r="B2" s="761"/>
      <c r="C2" s="761"/>
      <c r="D2" s="762"/>
      <c r="E2"/>
    </row>
    <row r="3" spans="1:6">
      <c r="A3" s="370"/>
      <c r="B3" s="371"/>
      <c r="C3" s="371"/>
      <c r="D3" s="371"/>
      <c r="E3" s="371"/>
    </row>
    <row r="4" spans="1:6" ht="28.8">
      <c r="A4" s="116" t="s">
        <v>295</v>
      </c>
      <c r="B4" s="372" t="s">
        <v>296</v>
      </c>
      <c r="C4" s="116" t="s">
        <v>307</v>
      </c>
      <c r="D4" s="116" t="s">
        <v>308</v>
      </c>
      <c r="E4" s="116" t="s">
        <v>266</v>
      </c>
    </row>
    <row r="5" spans="1:6" ht="18" customHeight="1">
      <c r="A5" s="373" t="s">
        <v>300</v>
      </c>
      <c r="B5" s="373" t="s">
        <v>301</v>
      </c>
      <c r="C5" s="373" t="s">
        <v>302</v>
      </c>
      <c r="D5" s="373" t="s">
        <v>303</v>
      </c>
      <c r="E5" s="373" t="s">
        <v>304</v>
      </c>
    </row>
    <row r="6" spans="1:6" ht="45" customHeight="1">
      <c r="A6" s="374">
        <v>1</v>
      </c>
      <c r="B6" s="375"/>
      <c r="C6" s="376"/>
      <c r="D6" s="377"/>
      <c r="E6" s="378">
        <f>C6*D6</f>
        <v>0</v>
      </c>
    </row>
    <row r="7" spans="1:6" ht="45" customHeight="1">
      <c r="A7" s="374">
        <v>2</v>
      </c>
      <c r="B7" s="375"/>
      <c r="C7" s="376"/>
      <c r="D7" s="377"/>
      <c r="E7" s="378">
        <f t="shared" ref="E7:E15" si="0">C7*D7</f>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305</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7D78D7C9-3B9E-4809-8F27-04B3C218EED3}"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8"/>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9"/>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10"/>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11"/>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12"/>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13"/>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4"/>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5"/>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6"/>
      <headerFooter alignWithMargins="0"/>
    </customSheetView>
    <customSheetView guid="{9CA44E70-650F-49CD-967F-298619682CA2}" topLeftCell="A6">
      <selection activeCell="B6" sqref="B6"/>
      <pageMargins left="0.75" right="0.75" top="0.65" bottom="1" header="0.5" footer="0.5"/>
      <pageSetup orientation="portrait" r:id="rId17"/>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8"/>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9"/>
      <headerFooter alignWithMargins="0"/>
    </customSheetView>
    <customSheetView guid="{58D82F59-8CF6-455F-B9F4-081499FDF243}" scale="90">
      <selection activeCell="C8" sqref="C8"/>
      <pageMargins left="0.75" right="0.75" top="0.65" bottom="1" header="0.5" footer="0.5"/>
      <pageSetup orientation="portrait" r:id="rId20"/>
      <headerFooter alignWithMargins="0"/>
    </customSheetView>
    <customSheetView guid="{696D9240-6693-44E8-B9A4-2BFADD101EE2}" scale="90">
      <selection activeCell="C8" sqref="C8"/>
      <pageMargins left="0.75" right="0.75" top="0.65" bottom="1" header="0.5" footer="0.5"/>
      <pageSetup orientation="portrait" r:id="rId21"/>
      <headerFooter alignWithMargins="0"/>
    </customSheetView>
    <customSheetView guid="{B0EE7D76-5806-4718-BDAD-3A3EA691E5E4}" scale="90">
      <selection activeCell="C8" sqref="C8"/>
      <pageMargins left="0.75" right="0.75" top="0.65" bottom="1" header="0.5" footer="0.5"/>
      <pageSetup orientation="portrait" r:id="rId22"/>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3"/>
      <headerFooter alignWithMargins="0"/>
    </customSheetView>
    <customSheetView guid="{9C0E3A54-A1E4-4406-967B-FE168F751196}" topLeftCell="A6">
      <selection activeCell="B6" sqref="B6"/>
      <pageMargins left="0.75" right="0.75" top="0.65" bottom="1" header="0.5" footer="0.5"/>
      <pageSetup orientation="portrait" r:id="rId24"/>
      <headerFooter alignWithMargins="0"/>
    </customSheetView>
    <customSheetView guid="{EF525F2E-18DE-47FD-A864-6F2A2CA91061}" topLeftCell="A16">
      <selection activeCell="B6" sqref="B6"/>
      <pageMargins left="0.75" right="0.75" top="0.65" bottom="1" header="0.5" footer="0.5"/>
      <pageSetup orientation="portrait" r:id="rId25"/>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6"/>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7"/>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8"/>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31"/>
      <headerFooter alignWithMargins="0"/>
    </customSheetView>
    <customSheetView guid="{87981F99-33D2-48F3-9138-10E7D5F1DFD3}" scale="80" showPageBreaks="1" showGridLines="0" printArea="1" state="hidden" view="pageBreakPreview">
      <selection activeCell="C6" sqref="C6"/>
      <pageMargins left="0.75" right="0.75" top="0.65" bottom="1" header="0.5" footer="0.5"/>
      <pageSetup orientation="portrait" r:id="rId32"/>
      <headerFooter alignWithMargins="0"/>
    </customSheetView>
  </customSheetViews>
  <mergeCells count="1">
    <mergeCell ref="A2:D2"/>
  </mergeCells>
  <phoneticPr fontId="32" type="noConversion"/>
  <pageMargins left="0.75" right="0.75" top="0.65" bottom="1" header="0.5" footer="0.5"/>
  <pageSetup orientation="portrait" r:id="rId33"/>
  <headerFooter alignWithMargins="0"/>
  <drawing r:id="rId3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4.4"/>
  <cols>
    <col min="1" max="1" width="7.6640625" style="382" customWidth="1"/>
    <col min="2" max="4" width="20.6640625" style="112" customWidth="1"/>
    <col min="5" max="5" width="9.6640625" style="112" customWidth="1"/>
    <col min="6" max="6" width="12.6640625" style="112" customWidth="1"/>
    <col min="7" max="16384" width="9" style="91"/>
  </cols>
  <sheetData>
    <row r="1" spans="1:7">
      <c r="A1" s="370"/>
      <c r="B1" s="371"/>
      <c r="C1" s="371"/>
      <c r="D1" s="371"/>
      <c r="E1" s="371"/>
      <c r="F1" s="371"/>
    </row>
    <row r="2" spans="1:7" ht="21.9" customHeight="1">
      <c r="A2" s="761" t="s">
        <v>309</v>
      </c>
      <c r="B2" s="761"/>
      <c r="C2" s="761"/>
      <c r="D2" s="761"/>
      <c r="E2" s="762"/>
      <c r="F2" s="91"/>
    </row>
    <row r="3" spans="1:7">
      <c r="A3" s="370"/>
      <c r="B3" s="371"/>
      <c r="C3" s="371"/>
      <c r="D3" s="371"/>
      <c r="E3" s="371"/>
      <c r="F3" s="371"/>
    </row>
    <row r="4" spans="1:7" ht="57.6">
      <c r="A4" s="116" t="s">
        <v>295</v>
      </c>
      <c r="B4" s="372" t="s">
        <v>296</v>
      </c>
      <c r="C4" s="116" t="s">
        <v>310</v>
      </c>
      <c r="D4" s="116" t="s">
        <v>311</v>
      </c>
      <c r="E4" s="116" t="s">
        <v>312</v>
      </c>
      <c r="F4" s="116" t="s">
        <v>313</v>
      </c>
    </row>
    <row r="5" spans="1:7" ht="18" customHeight="1">
      <c r="A5" s="373" t="s">
        <v>300</v>
      </c>
      <c r="B5" s="373" t="s">
        <v>301</v>
      </c>
      <c r="C5" s="373" t="s">
        <v>302</v>
      </c>
      <c r="D5" s="373" t="s">
        <v>303</v>
      </c>
      <c r="E5" s="383" t="s">
        <v>314</v>
      </c>
      <c r="F5" s="373" t="s">
        <v>315</v>
      </c>
    </row>
    <row r="6" spans="1:7" ht="45" customHeight="1">
      <c r="A6" s="374">
        <v>1</v>
      </c>
      <c r="B6" s="375"/>
      <c r="C6" s="376"/>
      <c r="D6" s="376"/>
      <c r="E6" s="377"/>
      <c r="F6" s="378">
        <f>C6*E6</f>
        <v>0</v>
      </c>
    </row>
    <row r="7" spans="1:7" ht="45" customHeight="1">
      <c r="A7" s="374">
        <v>2</v>
      </c>
      <c r="B7" s="375"/>
      <c r="C7" s="376"/>
      <c r="D7" s="376"/>
      <c r="E7" s="377"/>
      <c r="F7" s="378">
        <f t="shared" ref="F7:F15" si="0">C7*E7</f>
        <v>0</v>
      </c>
    </row>
    <row r="8" spans="1:7" ht="45" customHeight="1">
      <c r="A8" s="374">
        <v>3</v>
      </c>
      <c r="B8" s="375"/>
      <c r="C8" s="376"/>
      <c r="D8" s="376"/>
      <c r="E8" s="377"/>
      <c r="F8" s="378">
        <f t="shared" si="0"/>
        <v>0</v>
      </c>
    </row>
    <row r="9" spans="1:7" ht="45" customHeight="1">
      <c r="A9" s="374">
        <v>4</v>
      </c>
      <c r="B9" s="375"/>
      <c r="C9" s="376"/>
      <c r="D9" s="376"/>
      <c r="E9" s="377"/>
      <c r="F9" s="378">
        <f t="shared" si="0"/>
        <v>0</v>
      </c>
    </row>
    <row r="10" spans="1:7" ht="45" customHeight="1">
      <c r="A10" s="374">
        <v>5</v>
      </c>
      <c r="B10" s="375"/>
      <c r="C10" s="376"/>
      <c r="D10" s="376"/>
      <c r="E10" s="377"/>
      <c r="F10" s="378">
        <f t="shared" si="0"/>
        <v>0</v>
      </c>
    </row>
    <row r="11" spans="1:7" ht="45" customHeight="1">
      <c r="A11" s="374">
        <v>6</v>
      </c>
      <c r="B11" s="375"/>
      <c r="C11" s="376"/>
      <c r="D11" s="376"/>
      <c r="E11" s="377"/>
      <c r="F11" s="378">
        <f t="shared" si="0"/>
        <v>0</v>
      </c>
    </row>
    <row r="12" spans="1:7" ht="45" customHeight="1">
      <c r="A12" s="374">
        <v>7</v>
      </c>
      <c r="B12" s="375"/>
      <c r="C12" s="376"/>
      <c r="D12" s="376"/>
      <c r="E12" s="377"/>
      <c r="F12" s="378">
        <f t="shared" si="0"/>
        <v>0</v>
      </c>
    </row>
    <row r="13" spans="1:7" ht="45" customHeight="1">
      <c r="A13" s="374">
        <v>8</v>
      </c>
      <c r="B13" s="375"/>
      <c r="C13" s="376"/>
      <c r="D13" s="376"/>
      <c r="E13" s="377"/>
      <c r="F13" s="378">
        <f t="shared" si="0"/>
        <v>0</v>
      </c>
    </row>
    <row r="14" spans="1:7" ht="45" customHeight="1">
      <c r="A14" s="374">
        <v>9</v>
      </c>
      <c r="B14" s="375"/>
      <c r="C14" s="376"/>
      <c r="D14" s="376"/>
      <c r="E14" s="377"/>
      <c r="F14" s="378">
        <f t="shared" si="0"/>
        <v>0</v>
      </c>
    </row>
    <row r="15" spans="1:7" ht="45" customHeight="1">
      <c r="A15" s="374">
        <v>10</v>
      </c>
      <c r="B15" s="375"/>
      <c r="C15" s="376"/>
      <c r="D15" s="376"/>
      <c r="E15" s="377"/>
      <c r="F15" s="378">
        <f t="shared" si="0"/>
        <v>0</v>
      </c>
    </row>
    <row r="16" spans="1:7" ht="45" customHeight="1">
      <c r="A16" s="379"/>
      <c r="B16" s="380" t="s">
        <v>305</v>
      </c>
      <c r="C16" s="380"/>
      <c r="D16" s="380"/>
      <c r="E16" s="380"/>
      <c r="F16" s="380">
        <f>SUM(F6:F15)</f>
        <v>0</v>
      </c>
      <c r="G16" s="381"/>
    </row>
    <row r="17" ht="30" customHeight="1"/>
    <row r="18" ht="30" customHeight="1"/>
    <row r="19" ht="30" customHeight="1"/>
    <row r="20" ht="30" customHeight="1"/>
    <row r="21" ht="30" customHeight="1"/>
  </sheetData>
  <sheetProtection password="CCB9" sheet="1" formatColumns="0" formatRows="0" selectLockedCells="1"/>
  <customSheetViews>
    <customSheetView guid="{7D78D7C9-3B9E-4809-8F27-04B3C218EED3}" showPageBreaks="1" showGridLines="0" printArea="1" state="hidden" view="pageBreakPreview">
      <selection activeCell="C6" sqref="C6"/>
      <pageMargins left="0.75" right="0.62" top="0.65" bottom="1" header="0.5" footer="0.5"/>
      <pageSetup orientation="portrait" r:id="rId1"/>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2"/>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3"/>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4"/>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5"/>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6"/>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7"/>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8"/>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9"/>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10"/>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11"/>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12"/>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13"/>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4"/>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5"/>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6"/>
      <headerFooter alignWithMargins="0"/>
    </customSheetView>
    <customSheetView guid="{9CA44E70-650F-49CD-967F-298619682CA2}" topLeftCell="A4">
      <selection activeCell="B6" sqref="B6"/>
      <pageMargins left="0.75" right="0.62" top="0.65" bottom="1" header="0.5" footer="0.5"/>
      <pageSetup orientation="portrait" r:id="rId17"/>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8"/>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9"/>
      <headerFooter alignWithMargins="0"/>
    </customSheetView>
    <customSheetView guid="{58D82F59-8CF6-455F-B9F4-081499FDF243}">
      <selection activeCell="C7" sqref="C7"/>
      <pageMargins left="0.75" right="0.62" top="0.65" bottom="1" header="0.5" footer="0.5"/>
      <pageSetup orientation="portrait" r:id="rId20"/>
      <headerFooter alignWithMargins="0"/>
    </customSheetView>
    <customSheetView guid="{696D9240-6693-44E8-B9A4-2BFADD101EE2}">
      <selection activeCell="C7" sqref="C7"/>
      <pageMargins left="0.75" right="0.62" top="0.65" bottom="1" header="0.5" footer="0.5"/>
      <pageSetup orientation="portrait" r:id="rId21"/>
      <headerFooter alignWithMargins="0"/>
    </customSheetView>
    <customSheetView guid="{B0EE7D76-5806-4718-BDAD-3A3EA691E5E4}">
      <selection activeCell="C7" sqref="C7"/>
      <pageMargins left="0.75" right="0.62" top="0.65" bottom="1" header="0.5" footer="0.5"/>
      <pageSetup orientation="portrait" r:id="rId22"/>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23"/>
      <headerFooter alignWithMargins="0"/>
    </customSheetView>
    <customSheetView guid="{9C0E3A54-A1E4-4406-967B-FE168F751196}" topLeftCell="A4">
      <selection activeCell="B6" sqref="B6"/>
      <pageMargins left="0.75" right="0.62" top="0.65" bottom="1" header="0.5" footer="0.5"/>
      <pageSetup orientation="portrait" r:id="rId24"/>
      <headerFooter alignWithMargins="0"/>
    </customSheetView>
    <customSheetView guid="{EF525F2E-18DE-47FD-A864-6F2A2CA91061}" topLeftCell="A16">
      <selection activeCell="B6" sqref="B6"/>
      <pageMargins left="0.75" right="0.62" top="0.65" bottom="1" header="0.5" footer="0.5"/>
      <pageSetup orientation="portrait" r:id="rId25"/>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6"/>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7"/>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8"/>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29"/>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30"/>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31"/>
      <headerFooter alignWithMargins="0"/>
    </customSheetView>
    <customSheetView guid="{87981F99-33D2-48F3-9138-10E7D5F1DFD3}" showPageBreaks="1" showGridLines="0" printArea="1" state="hidden" view="pageBreakPreview">
      <selection activeCell="C6" sqref="C6"/>
      <pageMargins left="0.75" right="0.62" top="0.65" bottom="1" header="0.5" footer="0.5"/>
      <pageSetup orientation="portrait" r:id="rId32"/>
      <headerFooter alignWithMargins="0"/>
    </customSheetView>
  </customSheetViews>
  <mergeCells count="1">
    <mergeCell ref="A2:E2"/>
  </mergeCells>
  <phoneticPr fontId="32" type="noConversion"/>
  <pageMargins left="0.75" right="0.62" top="0.65" bottom="1" header="0.5" footer="0.5"/>
  <pageSetup orientation="portrait" r:id="rId33"/>
  <headerFooter alignWithMargins="0"/>
  <drawing r:id="rId3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tabSelected="1" view="pageBreakPreview" topLeftCell="A10" zoomScaleNormal="100" zoomScaleSheetLayoutView="100" workbookViewId="0">
      <selection activeCell="C5" sqref="C5:F5"/>
    </sheetView>
  </sheetViews>
  <sheetFormatPr defaultColWidth="8" defaultRowHeight="14.4"/>
  <cols>
    <col min="1" max="1" width="9.33203125" style="131" customWidth="1"/>
    <col min="2" max="2" width="20.77734375" style="134" customWidth="1"/>
    <col min="3" max="3" width="12.88671875" style="131" customWidth="1"/>
    <col min="4" max="4" width="18.109375" style="131" customWidth="1"/>
    <col min="5" max="5" width="18.44140625" style="131" customWidth="1"/>
    <col min="6" max="6" width="29.88671875" style="128" customWidth="1"/>
    <col min="7" max="8" width="8" style="128" customWidth="1"/>
    <col min="9" max="25" width="8" style="129" customWidth="1"/>
    <col min="26" max="27" width="8" style="257" customWidth="1"/>
    <col min="28" max="28" width="17.44140625" style="257" customWidth="1"/>
    <col min="29" max="29" width="12.109375" style="257" customWidth="1"/>
    <col min="30" max="30" width="8" style="257" customWidth="1"/>
    <col min="31" max="31" width="8" style="258" customWidth="1"/>
    <col min="32" max="32" width="12" style="258" customWidth="1"/>
    <col min="33" max="35" width="8" style="257" customWidth="1"/>
    <col min="36" max="36" width="9.109375" style="257" customWidth="1"/>
    <col min="37" max="41" width="8" style="257" customWidth="1"/>
    <col min="42" max="16384" width="8" style="129"/>
  </cols>
  <sheetData>
    <row r="1" spans="1:36" ht="34.5" customHeight="1">
      <c r="A1" s="126" t="str">
        <f>Cover!B3</f>
        <v>Specification No.: CC/NT/G-CABLE/ DOM/A04/ 23/00231</v>
      </c>
      <c r="B1" s="126"/>
      <c r="C1" s="127"/>
      <c r="D1" s="127"/>
      <c r="E1" s="127"/>
      <c r="F1" s="137" t="s">
        <v>316</v>
      </c>
      <c r="Z1" s="257" t="str">
        <f>'Names of Bidder'!D6</f>
        <v>Individual Firm</v>
      </c>
      <c r="AE1" s="258">
        <v>1</v>
      </c>
      <c r="AF1" s="258" t="s">
        <v>1</v>
      </c>
      <c r="AI1" s="258">
        <v>1</v>
      </c>
      <c r="AJ1" s="257" t="s">
        <v>5</v>
      </c>
    </row>
    <row r="2" spans="1:36">
      <c r="B2" s="131"/>
      <c r="F2" s="131"/>
      <c r="Z2" s="257" t="e">
        <f>'Names of Bidder'!AA6</f>
        <v>#REF!</v>
      </c>
      <c r="AE2" s="258">
        <v>2</v>
      </c>
      <c r="AF2" s="258" t="s">
        <v>2</v>
      </c>
      <c r="AI2" s="258">
        <v>2</v>
      </c>
      <c r="AJ2" s="257" t="s">
        <v>6</v>
      </c>
    </row>
    <row r="3" spans="1:36">
      <c r="A3" s="769" t="s">
        <v>118</v>
      </c>
      <c r="B3" s="769"/>
      <c r="C3" s="769"/>
      <c r="D3" s="769"/>
      <c r="E3" s="769"/>
      <c r="F3" s="769"/>
      <c r="AE3" s="258">
        <v>3</v>
      </c>
      <c r="AF3" s="258" t="s">
        <v>3</v>
      </c>
      <c r="AI3" s="258">
        <v>3</v>
      </c>
      <c r="AJ3" s="257" t="s">
        <v>7</v>
      </c>
    </row>
    <row r="4" spans="1:36">
      <c r="A4" s="130"/>
      <c r="B4" s="130"/>
      <c r="C4" s="130"/>
      <c r="D4" s="130"/>
      <c r="E4" s="130"/>
      <c r="F4" s="130"/>
      <c r="AE4" s="258">
        <v>4</v>
      </c>
      <c r="AF4" s="258" t="s">
        <v>4</v>
      </c>
      <c r="AI4" s="258">
        <v>4</v>
      </c>
      <c r="AJ4" s="257" t="s">
        <v>8</v>
      </c>
    </row>
    <row r="5" spans="1:36">
      <c r="A5" s="134" t="s">
        <v>287</v>
      </c>
      <c r="C5" s="770"/>
      <c r="D5" s="771"/>
      <c r="E5" s="771"/>
      <c r="F5" s="771"/>
      <c r="AE5" s="258">
        <v>5</v>
      </c>
      <c r="AF5" s="258" t="s">
        <v>4</v>
      </c>
      <c r="AI5" s="258">
        <v>5</v>
      </c>
      <c r="AJ5" s="257" t="s">
        <v>9</v>
      </c>
    </row>
    <row r="6" spans="1:36">
      <c r="A6" s="134" t="s">
        <v>278</v>
      </c>
      <c r="B6" s="772">
        <f>'Sch-1'!B36</f>
        <v>0</v>
      </c>
      <c r="C6" s="772"/>
      <c r="F6" s="131"/>
      <c r="AE6" s="258">
        <v>6</v>
      </c>
      <c r="AF6" s="258" t="s">
        <v>4</v>
      </c>
      <c r="AG6" s="259">
        <f>DAY(B6)</f>
        <v>0</v>
      </c>
      <c r="AI6" s="258">
        <v>6</v>
      </c>
      <c r="AJ6" s="257" t="s">
        <v>10</v>
      </c>
    </row>
    <row r="7" spans="1:36">
      <c r="A7" s="134"/>
      <c r="B7" s="138"/>
      <c r="C7" s="138"/>
      <c r="F7" s="131"/>
      <c r="AE7" s="258">
        <v>7</v>
      </c>
      <c r="AF7" s="258" t="s">
        <v>4</v>
      </c>
      <c r="AG7" s="259">
        <f>MONTH(B6)</f>
        <v>1</v>
      </c>
      <c r="AI7" s="258">
        <v>7</v>
      </c>
      <c r="AJ7" s="257" t="s">
        <v>11</v>
      </c>
    </row>
    <row r="8" spans="1:36">
      <c r="A8" s="133" t="str">
        <f>'Sch-1'!M6</f>
        <v>To:</v>
      </c>
      <c r="B8" s="132"/>
      <c r="F8" s="135"/>
      <c r="AE8" s="258">
        <v>8</v>
      </c>
      <c r="AF8" s="258" t="s">
        <v>4</v>
      </c>
      <c r="AG8" s="259" t="str">
        <f>LOOKUP(AG7,AI1:AI12,AJ1:AJ12)</f>
        <v>January</v>
      </c>
      <c r="AI8" s="258">
        <v>8</v>
      </c>
      <c r="AJ8" s="257" t="s">
        <v>12</v>
      </c>
    </row>
    <row r="9" spans="1:36">
      <c r="A9" s="133" t="str">
        <f>'Sch-1'!M7</f>
        <v>Contract Services</v>
      </c>
      <c r="B9" s="133"/>
      <c r="F9" s="135"/>
      <c r="AE9" s="258">
        <v>9</v>
      </c>
      <c r="AF9" s="258" t="s">
        <v>4</v>
      </c>
      <c r="AG9" s="259">
        <f>YEAR(B6)</f>
        <v>1900</v>
      </c>
      <c r="AI9" s="258">
        <v>9</v>
      </c>
      <c r="AJ9" s="257" t="s">
        <v>13</v>
      </c>
    </row>
    <row r="10" spans="1:36">
      <c r="A10" s="133" t="str">
        <f>'Sch-1'!M8</f>
        <v>Power Grid Corporation of India Ltd.,</v>
      </c>
      <c r="B10" s="133"/>
      <c r="F10" s="135"/>
      <c r="AE10" s="258">
        <v>10</v>
      </c>
      <c r="AF10" s="258" t="s">
        <v>4</v>
      </c>
      <c r="AI10" s="258">
        <v>10</v>
      </c>
      <c r="AJ10" s="257" t="s">
        <v>14</v>
      </c>
    </row>
    <row r="11" spans="1:36">
      <c r="A11" s="133" t="str">
        <f>'Sch-1'!M9</f>
        <v>"Saudamini", Plot No.-2</v>
      </c>
      <c r="B11" s="133"/>
      <c r="F11" s="135"/>
      <c r="AE11" s="258">
        <v>11</v>
      </c>
      <c r="AF11" s="258" t="s">
        <v>4</v>
      </c>
      <c r="AI11" s="258">
        <v>11</v>
      </c>
      <c r="AJ11" s="257" t="s">
        <v>15</v>
      </c>
    </row>
    <row r="12" spans="1:36">
      <c r="A12" s="133" t="str">
        <f>'Sch-1'!M10</f>
        <v>Sector-29,</v>
      </c>
      <c r="B12" s="133"/>
      <c r="F12" s="135"/>
      <c r="AE12" s="258">
        <v>12</v>
      </c>
      <c r="AF12" s="258" t="s">
        <v>4</v>
      </c>
      <c r="AI12" s="258">
        <v>12</v>
      </c>
      <c r="AJ12" s="257" t="s">
        <v>16</v>
      </c>
    </row>
    <row r="13" spans="1:36">
      <c r="A13" s="133" t="str">
        <f>'Sch-1'!M11</f>
        <v>Gurgaon (Haryana) - 122001</v>
      </c>
      <c r="B13" s="133"/>
      <c r="F13" s="135"/>
      <c r="AE13" s="258">
        <v>13</v>
      </c>
      <c r="AF13" s="258" t="s">
        <v>4</v>
      </c>
    </row>
    <row r="14" spans="1:36" ht="49.5" customHeight="1">
      <c r="A14" s="134"/>
      <c r="F14" s="135"/>
      <c r="AE14" s="258">
        <v>14</v>
      </c>
      <c r="AF14" s="258" t="s">
        <v>4</v>
      </c>
    </row>
    <row r="15" spans="1:36" ht="70.5" customHeight="1">
      <c r="A15" s="551" t="s">
        <v>288</v>
      </c>
      <c r="B15" s="149"/>
      <c r="C15" s="773" t="str">
        <f>Cover!B2</f>
        <v>Cable Package-01 associated with bulk procurement and rate contract for Substation Equipment’s for implementation of Bay Extension work</v>
      </c>
      <c r="D15" s="773"/>
      <c r="E15" s="773"/>
      <c r="F15" s="773"/>
      <c r="AE15" s="258">
        <v>15</v>
      </c>
      <c r="AF15" s="258" t="s">
        <v>4</v>
      </c>
    </row>
    <row r="16" spans="1:36" ht="33" customHeight="1">
      <c r="A16" s="131" t="s">
        <v>279</v>
      </c>
      <c r="B16" s="131"/>
      <c r="C16" s="135"/>
      <c r="D16" s="135"/>
      <c r="E16" s="135"/>
      <c r="F16" s="135"/>
      <c r="AE16" s="258">
        <v>16</v>
      </c>
      <c r="AF16" s="258" t="s">
        <v>4</v>
      </c>
    </row>
    <row r="17" spans="1:41" ht="123.75" customHeight="1">
      <c r="A17" s="149">
        <v>1</v>
      </c>
      <c r="B17" s="76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64"/>
      <c r="D17" s="764"/>
      <c r="E17" s="764"/>
      <c r="F17" s="764"/>
      <c r="Z17" s="260" t="s">
        <v>466</v>
      </c>
      <c r="AA17" s="261" t="s">
        <v>0</v>
      </c>
      <c r="AB17" s="262">
        <f>'Sch-5 After Discount'!D25</f>
        <v>0</v>
      </c>
      <c r="AC17" s="263" t="str">
        <f>" (" &amp; 'N to W'!A4 &amp; ")"</f>
        <v xml:space="preserve"> (Rs. Zero Only )</v>
      </c>
      <c r="AE17" s="258">
        <v>17</v>
      </c>
      <c r="AF17" s="258" t="s">
        <v>4</v>
      </c>
    </row>
    <row r="18" spans="1:41" ht="43.5" customHeight="1">
      <c r="B18" s="775" t="s">
        <v>280</v>
      </c>
      <c r="C18" s="775"/>
      <c r="D18" s="775"/>
      <c r="E18" s="775"/>
      <c r="F18" s="775"/>
      <c r="AE18" s="258">
        <v>18</v>
      </c>
      <c r="AF18" s="258" t="s">
        <v>4</v>
      </c>
    </row>
    <row r="19" spans="1:41" s="128" customFormat="1" ht="33" customHeight="1">
      <c r="A19" s="150">
        <v>2</v>
      </c>
      <c r="B19" s="776" t="s">
        <v>281</v>
      </c>
      <c r="C19" s="776"/>
      <c r="D19" s="776"/>
      <c r="E19" s="776"/>
      <c r="F19" s="776"/>
      <c r="Z19" s="264"/>
      <c r="AA19" s="264"/>
      <c r="AB19" s="264"/>
      <c r="AC19" s="264"/>
      <c r="AD19" s="264"/>
      <c r="AE19" s="258">
        <v>19</v>
      </c>
      <c r="AF19" s="258" t="s">
        <v>4</v>
      </c>
      <c r="AG19" s="264"/>
      <c r="AH19" s="264"/>
      <c r="AI19" s="264"/>
      <c r="AJ19" s="264"/>
      <c r="AK19" s="264"/>
      <c r="AL19" s="264"/>
      <c r="AM19" s="264"/>
      <c r="AN19" s="264"/>
      <c r="AO19" s="264"/>
    </row>
    <row r="20" spans="1:41" ht="45" customHeight="1">
      <c r="A20" s="149">
        <v>2.1</v>
      </c>
      <c r="B20" s="764" t="s">
        <v>282</v>
      </c>
      <c r="C20" s="764"/>
      <c r="D20" s="764"/>
      <c r="E20" s="764"/>
      <c r="F20" s="764"/>
      <c r="AE20" s="258">
        <v>20</v>
      </c>
      <c r="AF20" s="258" t="s">
        <v>4</v>
      </c>
    </row>
    <row r="21" spans="1:41" ht="36.75" customHeight="1">
      <c r="B21" s="430" t="str">
        <f>"Schedule 1 "</f>
        <v xml:space="preserve">Schedule 1 </v>
      </c>
      <c r="C21" s="431"/>
      <c r="D21" s="777" t="s">
        <v>317</v>
      </c>
      <c r="E21" s="778"/>
      <c r="F21" s="778"/>
      <c r="AE21" s="258">
        <v>21</v>
      </c>
      <c r="AF21" s="258" t="s">
        <v>1</v>
      </c>
    </row>
    <row r="22" spans="1:41" ht="38.25" customHeight="1">
      <c r="B22" s="430" t="str">
        <f>"Schedule 2"</f>
        <v>Schedule 2</v>
      </c>
      <c r="C22" s="431"/>
      <c r="D22" s="779" t="s">
        <v>458</v>
      </c>
      <c r="E22" s="780"/>
      <c r="F22" s="780"/>
      <c r="AE22" s="258">
        <v>22</v>
      </c>
      <c r="AF22" s="258" t="s">
        <v>4</v>
      </c>
    </row>
    <row r="23" spans="1:41" ht="25.8" customHeight="1">
      <c r="B23" s="430" t="str">
        <f>"Schedule 3 "</f>
        <v xml:space="preserve">Schedule 3 </v>
      </c>
      <c r="C23" s="431"/>
      <c r="D23" s="432" t="s">
        <v>477</v>
      </c>
      <c r="E23" s="431"/>
      <c r="F23" s="433"/>
      <c r="H23" s="230" t="str">
        <f>'Names of Bidder'!D6</f>
        <v>Individual Firm</v>
      </c>
      <c r="AE23" s="258">
        <v>23</v>
      </c>
      <c r="AF23" s="258" t="s">
        <v>4</v>
      </c>
    </row>
    <row r="24" spans="1:41" ht="33" customHeight="1">
      <c r="B24" s="430" t="str">
        <f>"Schedule 4 "</f>
        <v xml:space="preserve">Schedule 4 </v>
      </c>
      <c r="C24" s="431"/>
      <c r="D24" s="432" t="s">
        <v>318</v>
      </c>
      <c r="E24" s="431"/>
      <c r="F24" s="433"/>
      <c r="AE24" s="258">
        <v>24</v>
      </c>
      <c r="AF24" s="258" t="s">
        <v>4</v>
      </c>
    </row>
    <row r="25" spans="1:41" ht="33" customHeight="1">
      <c r="B25" s="430" t="str">
        <f>"Schedule 5 "</f>
        <v xml:space="preserve">Schedule 5 </v>
      </c>
      <c r="C25" s="431"/>
      <c r="D25" s="432" t="s">
        <v>319</v>
      </c>
      <c r="E25" s="431"/>
      <c r="F25" s="433"/>
      <c r="AE25" s="258">
        <v>25</v>
      </c>
      <c r="AF25" s="258" t="s">
        <v>4</v>
      </c>
    </row>
    <row r="26" spans="1:41" ht="33" customHeight="1">
      <c r="B26" s="430" t="str">
        <f>"Schedule 6 "</f>
        <v xml:space="preserve">Schedule 6 </v>
      </c>
      <c r="C26" s="431"/>
      <c r="D26" s="432" t="s">
        <v>478</v>
      </c>
      <c r="E26" s="431"/>
      <c r="F26" s="433"/>
      <c r="AE26" s="258">
        <v>26</v>
      </c>
      <c r="AF26" s="258" t="s">
        <v>4</v>
      </c>
    </row>
    <row r="27" spans="1:41" ht="96" customHeight="1">
      <c r="A27" s="151">
        <v>2.2000000000000002</v>
      </c>
      <c r="B27" s="764" t="s">
        <v>289</v>
      </c>
      <c r="C27" s="764"/>
      <c r="D27" s="764"/>
      <c r="E27" s="764"/>
      <c r="F27" s="764"/>
      <c r="AE27" s="258">
        <v>28</v>
      </c>
      <c r="AF27" s="258" t="s">
        <v>4</v>
      </c>
    </row>
    <row r="28" spans="1:41" ht="65.25" customHeight="1">
      <c r="A28" s="151">
        <v>2.2999999999999998</v>
      </c>
      <c r="B28" s="764" t="s">
        <v>290</v>
      </c>
      <c r="C28" s="764"/>
      <c r="D28" s="764"/>
      <c r="E28" s="764"/>
      <c r="F28" s="764"/>
      <c r="AE28" s="258">
        <v>29</v>
      </c>
      <c r="AF28" s="258" t="s">
        <v>4</v>
      </c>
    </row>
    <row r="29" spans="1:41" ht="149.25" customHeight="1">
      <c r="A29" s="151">
        <v>2.4</v>
      </c>
      <c r="B29" s="764" t="s">
        <v>291</v>
      </c>
      <c r="C29" s="764"/>
      <c r="D29" s="764"/>
      <c r="E29" s="764"/>
      <c r="F29" s="764"/>
      <c r="AE29" s="258">
        <v>30</v>
      </c>
      <c r="AF29" s="258" t="s">
        <v>4</v>
      </c>
    </row>
    <row r="30" spans="1:41" ht="90.75" customHeight="1">
      <c r="A30" s="151">
        <v>2.5</v>
      </c>
      <c r="B30" s="764" t="s">
        <v>292</v>
      </c>
      <c r="C30" s="764"/>
      <c r="D30" s="764"/>
      <c r="E30" s="764"/>
      <c r="F30" s="764"/>
      <c r="AE30" s="258">
        <v>31</v>
      </c>
      <c r="AF30" s="258" t="s">
        <v>1</v>
      </c>
    </row>
    <row r="31" spans="1:41" ht="89.25" customHeight="1">
      <c r="A31" s="149">
        <v>3</v>
      </c>
      <c r="B31" s="764" t="s">
        <v>320</v>
      </c>
      <c r="C31" s="764"/>
      <c r="D31" s="764"/>
      <c r="E31" s="764"/>
      <c r="F31" s="764"/>
    </row>
    <row r="32" spans="1:41" ht="84" customHeight="1">
      <c r="A32" s="151">
        <v>3.1</v>
      </c>
      <c r="B32" s="764" t="s">
        <v>452</v>
      </c>
      <c r="C32" s="764"/>
      <c r="D32" s="764"/>
      <c r="E32" s="764"/>
      <c r="F32" s="764"/>
    </row>
    <row r="33" spans="1:41" ht="84.75" customHeight="1">
      <c r="A33" s="151">
        <v>3.2</v>
      </c>
      <c r="B33" s="764" t="s">
        <v>453</v>
      </c>
      <c r="C33" s="764"/>
      <c r="D33" s="764"/>
      <c r="E33" s="764"/>
      <c r="F33" s="764"/>
    </row>
    <row r="34" spans="1:41" ht="70.5" hidden="1" customHeight="1">
      <c r="A34" s="151">
        <v>3.3</v>
      </c>
      <c r="B34" s="764" t="s">
        <v>416</v>
      </c>
      <c r="C34" s="764"/>
      <c r="D34" s="764"/>
      <c r="E34" s="764"/>
      <c r="F34" s="764"/>
    </row>
    <row r="35" spans="1:41" ht="51.75" customHeight="1">
      <c r="A35" s="151">
        <v>3.3</v>
      </c>
      <c r="B35" s="773" t="s">
        <v>454</v>
      </c>
      <c r="C35" s="773"/>
      <c r="D35" s="773"/>
      <c r="E35" s="773"/>
      <c r="F35" s="773"/>
    </row>
    <row r="36" spans="1:41" ht="117" customHeight="1">
      <c r="A36" s="149">
        <v>4</v>
      </c>
      <c r="B36" s="764" t="s">
        <v>293</v>
      </c>
      <c r="C36" s="764"/>
      <c r="D36" s="764"/>
      <c r="E36" s="764"/>
      <c r="F36" s="764"/>
    </row>
    <row r="37" spans="1:41" ht="21" customHeight="1">
      <c r="B37" s="92" t="str">
        <f>IF('Names of Bidder'!D26=0,"Dated this……... day of ……….", "Dated this " &amp; AG6 &amp; LOOKUP(AG6,AE1:AE30,AF1:AF30) &amp; " day of " &amp; AG8 &amp; " " &amp;AG9)</f>
        <v>Dated this……... day of ……….</v>
      </c>
      <c r="C37" s="92"/>
      <c r="D37" s="92"/>
      <c r="E37" s="139"/>
      <c r="F37" s="139"/>
    </row>
    <row r="38" spans="1:41" ht="21" customHeight="1">
      <c r="B38" s="92" t="s">
        <v>283</v>
      </c>
      <c r="C38" s="91"/>
      <c r="D38" s="140"/>
      <c r="E38" s="140"/>
      <c r="F38" s="140"/>
    </row>
    <row r="39" spans="1:41" ht="21" customHeight="1">
      <c r="B39" s="141"/>
      <c r="C39" s="140"/>
      <c r="D39" s="140"/>
      <c r="E39" s="92"/>
      <c r="F39" s="142" t="s">
        <v>284</v>
      </c>
    </row>
    <row r="40" spans="1:41" ht="33" customHeight="1">
      <c r="B40" s="141"/>
      <c r="C40" s="140"/>
      <c r="D40" s="92"/>
      <c r="E40" s="92"/>
      <c r="F40" s="142" t="str">
        <f>"For and on behalf of " &amp; 'Sch-1'!C8</f>
        <v xml:space="preserve">For and on behalf of </v>
      </c>
    </row>
    <row r="41" spans="1:41" ht="24.9" customHeight="1">
      <c r="A41" s="129"/>
      <c r="B41" s="129"/>
      <c r="C41" s="146"/>
      <c r="D41" s="129"/>
      <c r="E41" s="136"/>
      <c r="F41" s="134"/>
    </row>
    <row r="42" spans="1:41" ht="24.9" customHeight="1">
      <c r="A42" s="170" t="s">
        <v>120</v>
      </c>
      <c r="B42" s="774">
        <f>'Sch-1'!B36</f>
        <v>0</v>
      </c>
      <c r="C42" s="774"/>
      <c r="D42" s="538"/>
      <c r="E42" s="136" t="s">
        <v>285</v>
      </c>
      <c r="F42" s="147" t="str">
        <f>'Sch-1'!N36</f>
        <v/>
      </c>
    </row>
    <row r="43" spans="1:41" ht="24.9" customHeight="1">
      <c r="A43" s="170" t="s">
        <v>121</v>
      </c>
      <c r="B43" s="147">
        <f>'Sch-1'!B37</f>
        <v>0</v>
      </c>
      <c r="C43" s="148"/>
      <c r="D43" s="538"/>
      <c r="E43" s="136" t="s">
        <v>286</v>
      </c>
      <c r="F43" s="147" t="str">
        <f>'Sch-1'!N37</f>
        <v/>
      </c>
    </row>
    <row r="44" spans="1:41" ht="24.9" customHeight="1">
      <c r="B44" s="131"/>
      <c r="D44" s="129"/>
      <c r="E44" s="136"/>
      <c r="F44" s="131"/>
    </row>
    <row r="45" spans="1:41" s="128" customFormat="1" ht="33" customHeight="1">
      <c r="A45" s="163" t="s">
        <v>119</v>
      </c>
      <c r="B45" s="164"/>
      <c r="C45" s="165"/>
      <c r="D45" s="166"/>
      <c r="E45" s="167"/>
      <c r="F45" s="168"/>
      <c r="H45" s="152"/>
      <c r="Z45" s="264"/>
      <c r="AA45" s="264"/>
      <c r="AB45" s="264"/>
      <c r="AC45" s="264"/>
      <c r="AD45" s="264"/>
      <c r="AE45" s="258"/>
      <c r="AF45" s="258"/>
      <c r="AG45" s="264"/>
      <c r="AH45" s="264"/>
      <c r="AI45" s="264"/>
      <c r="AJ45" s="264"/>
      <c r="AK45" s="264"/>
      <c r="AL45" s="264"/>
      <c r="AM45" s="264"/>
      <c r="AN45" s="264"/>
      <c r="AO45" s="264"/>
    </row>
    <row r="46" spans="1:41" s="128" customFormat="1" ht="33" customHeight="1">
      <c r="A46" s="765" t="s">
        <v>144</v>
      </c>
      <c r="B46" s="765"/>
      <c r="C46" s="765"/>
      <c r="D46" s="202"/>
      <c r="E46" s="202"/>
      <c r="F46" s="202"/>
      <c r="H46" s="152"/>
      <c r="Z46" s="264"/>
      <c r="AA46" s="264"/>
      <c r="AB46" s="264"/>
      <c r="AC46" s="264"/>
      <c r="AD46" s="264"/>
      <c r="AE46" s="258"/>
      <c r="AF46" s="258"/>
      <c r="AG46" s="264"/>
      <c r="AH46" s="264"/>
      <c r="AI46" s="264"/>
      <c r="AJ46" s="264"/>
      <c r="AK46" s="264"/>
      <c r="AL46" s="264"/>
      <c r="AM46" s="264"/>
      <c r="AN46" s="264"/>
      <c r="AO46" s="264"/>
    </row>
    <row r="47" spans="1:41" s="128" customFormat="1" ht="33" customHeight="1">
      <c r="A47" s="767"/>
      <c r="B47" s="767"/>
      <c r="C47" s="767"/>
      <c r="D47" s="202"/>
      <c r="E47" s="202"/>
      <c r="F47" s="202"/>
      <c r="H47" s="152"/>
      <c r="Z47" s="264"/>
      <c r="AA47" s="264"/>
      <c r="AB47" s="264"/>
      <c r="AC47" s="264"/>
      <c r="AD47" s="264"/>
      <c r="AE47" s="258"/>
      <c r="AF47" s="258"/>
      <c r="AG47" s="264"/>
      <c r="AH47" s="264"/>
      <c r="AI47" s="264"/>
      <c r="AJ47" s="264"/>
      <c r="AK47" s="264"/>
      <c r="AL47" s="264"/>
      <c r="AM47" s="264"/>
      <c r="AN47" s="264"/>
      <c r="AO47" s="264"/>
    </row>
    <row r="48" spans="1:41" s="128" customFormat="1" ht="33" customHeight="1">
      <c r="A48" s="763"/>
      <c r="B48" s="763"/>
      <c r="C48" s="763"/>
      <c r="D48" s="202"/>
      <c r="E48" s="202"/>
      <c r="F48" s="202"/>
      <c r="H48" s="152"/>
      <c r="Z48" s="264"/>
      <c r="AA48" s="264"/>
      <c r="AB48" s="264"/>
      <c r="AC48" s="264"/>
      <c r="AD48" s="264"/>
      <c r="AE48" s="258"/>
      <c r="AF48" s="258"/>
      <c r="AG48" s="264"/>
      <c r="AH48" s="264"/>
      <c r="AI48" s="264"/>
      <c r="AJ48" s="264"/>
      <c r="AK48" s="264"/>
      <c r="AL48" s="264"/>
      <c r="AM48" s="264"/>
      <c r="AN48" s="264"/>
      <c r="AO48" s="264"/>
    </row>
    <row r="49" spans="1:41" s="128" customFormat="1" ht="33" customHeight="1">
      <c r="A49" s="768" t="s">
        <v>145</v>
      </c>
      <c r="B49" s="768"/>
      <c r="C49" s="768"/>
      <c r="D49" s="202"/>
      <c r="E49" s="202"/>
      <c r="F49" s="202"/>
      <c r="H49" s="152"/>
      <c r="Z49" s="264"/>
      <c r="AA49" s="264"/>
      <c r="AB49" s="264"/>
      <c r="AC49" s="264"/>
      <c r="AD49" s="264"/>
      <c r="AE49" s="258"/>
      <c r="AF49" s="258"/>
      <c r="AG49" s="264"/>
      <c r="AH49" s="264"/>
      <c r="AI49" s="264"/>
      <c r="AJ49" s="264"/>
      <c r="AK49" s="264"/>
      <c r="AL49" s="264"/>
      <c r="AM49" s="264"/>
      <c r="AN49" s="264"/>
      <c r="AO49" s="264"/>
    </row>
    <row r="50" spans="1:41" s="128" customFormat="1" ht="33" customHeight="1">
      <c r="A50" s="768" t="s">
        <v>143</v>
      </c>
      <c r="B50" s="768"/>
      <c r="C50" s="768"/>
      <c r="D50" s="202"/>
      <c r="E50" s="202"/>
      <c r="F50" s="202"/>
      <c r="H50" s="152"/>
      <c r="Z50" s="264"/>
      <c r="AA50" s="264"/>
      <c r="AB50" s="264"/>
      <c r="AC50" s="264"/>
      <c r="AD50" s="264"/>
      <c r="AE50" s="258"/>
      <c r="AF50" s="258"/>
      <c r="AG50" s="264"/>
      <c r="AH50" s="264"/>
      <c r="AI50" s="264"/>
      <c r="AJ50" s="264"/>
      <c r="AK50" s="264"/>
      <c r="AL50" s="264"/>
      <c r="AM50" s="264"/>
      <c r="AN50" s="264"/>
      <c r="AO50" s="264"/>
    </row>
    <row r="51" spans="1:41" s="128" customFormat="1" ht="33" customHeight="1">
      <c r="A51" s="768" t="s">
        <v>146</v>
      </c>
      <c r="B51" s="768"/>
      <c r="C51" s="768"/>
      <c r="D51" s="202"/>
      <c r="E51" s="202"/>
      <c r="F51" s="202"/>
      <c r="H51" s="152"/>
      <c r="Z51" s="264"/>
      <c r="AA51" s="264"/>
      <c r="AB51" s="264"/>
      <c r="AC51" s="264"/>
      <c r="AD51" s="264"/>
      <c r="AE51" s="258"/>
      <c r="AF51" s="258"/>
      <c r="AG51" s="264"/>
      <c r="AH51" s="264"/>
      <c r="AI51" s="264"/>
      <c r="AJ51" s="264"/>
      <c r="AK51" s="264"/>
      <c r="AL51" s="264"/>
      <c r="AM51" s="264"/>
      <c r="AN51" s="264"/>
      <c r="AO51" s="264"/>
    </row>
    <row r="52" spans="1:41" s="128" customFormat="1" ht="33" customHeight="1">
      <c r="A52" s="765" t="s">
        <v>147</v>
      </c>
      <c r="B52" s="765"/>
      <c r="C52" s="765"/>
      <c r="D52" s="202"/>
      <c r="E52" s="202"/>
      <c r="F52" s="202"/>
      <c r="H52" s="152"/>
      <c r="Z52" s="264"/>
      <c r="AA52" s="264"/>
      <c r="AB52" s="264"/>
      <c r="AC52" s="264"/>
      <c r="AD52" s="264"/>
      <c r="AE52" s="258"/>
      <c r="AF52" s="258"/>
      <c r="AG52" s="264"/>
      <c r="AH52" s="264"/>
      <c r="AI52" s="264"/>
      <c r="AJ52" s="264"/>
      <c r="AK52" s="264"/>
      <c r="AL52" s="264"/>
      <c r="AM52" s="264"/>
      <c r="AN52" s="264"/>
      <c r="AO52" s="264"/>
    </row>
    <row r="53" spans="1:41" s="128" customFormat="1" ht="33" customHeight="1">
      <c r="A53" s="767"/>
      <c r="B53" s="767"/>
      <c r="C53" s="767"/>
      <c r="D53" s="202"/>
      <c r="E53" s="202"/>
      <c r="F53" s="202"/>
      <c r="H53" s="152"/>
      <c r="Z53" s="264"/>
      <c r="AA53" s="264"/>
      <c r="AB53" s="264"/>
      <c r="AC53" s="264"/>
      <c r="AD53" s="264"/>
      <c r="AE53" s="258"/>
      <c r="AF53" s="258"/>
      <c r="AG53" s="264"/>
      <c r="AH53" s="264"/>
      <c r="AI53" s="264"/>
      <c r="AJ53" s="264"/>
      <c r="AK53" s="264"/>
      <c r="AL53" s="264"/>
      <c r="AM53" s="264"/>
      <c r="AN53" s="264"/>
      <c r="AO53" s="264"/>
    </row>
    <row r="54" spans="1:41" s="128" customFormat="1" ht="33" customHeight="1">
      <c r="A54" s="763"/>
      <c r="B54" s="763"/>
      <c r="C54" s="763"/>
      <c r="D54" s="766"/>
      <c r="E54" s="766"/>
      <c r="F54" s="766"/>
      <c r="H54" s="152"/>
      <c r="Z54" s="264"/>
      <c r="AA54" s="264"/>
      <c r="AB54" s="264"/>
      <c r="AC54" s="264"/>
      <c r="AD54" s="264"/>
      <c r="AE54" s="258"/>
      <c r="AF54" s="258"/>
      <c r="AG54" s="264"/>
      <c r="AH54" s="264"/>
      <c r="AI54" s="264"/>
      <c r="AJ54" s="264"/>
      <c r="AK54" s="264"/>
      <c r="AL54" s="264"/>
      <c r="AM54" s="264"/>
      <c r="AN54" s="264"/>
      <c r="AO54" s="264"/>
    </row>
    <row r="55" spans="1:41" s="128" customFormat="1" ht="33" customHeight="1">
      <c r="A55" s="238"/>
      <c r="B55" s="238"/>
      <c r="C55" s="238"/>
      <c r="D55" s="169"/>
      <c r="E55" s="169"/>
      <c r="F55" s="169"/>
      <c r="H55" s="152"/>
      <c r="Z55" s="264"/>
      <c r="AA55" s="264"/>
      <c r="AB55" s="264"/>
      <c r="AC55" s="264"/>
      <c r="AD55" s="264"/>
      <c r="AE55" s="258"/>
      <c r="AF55" s="258"/>
      <c r="AG55" s="264"/>
      <c r="AH55" s="264"/>
      <c r="AI55" s="264"/>
      <c r="AJ55" s="264"/>
      <c r="AK55" s="264"/>
      <c r="AL55" s="264"/>
      <c r="AM55" s="264"/>
      <c r="AN55" s="264"/>
      <c r="AO55" s="264"/>
    </row>
    <row r="56" spans="1:41" s="128" customFormat="1" ht="33" customHeight="1">
      <c r="A56" s="152"/>
      <c r="B56" s="134"/>
      <c r="C56" s="131"/>
      <c r="D56" s="131"/>
      <c r="E56" s="131"/>
      <c r="H56" s="152"/>
      <c r="Z56" s="264"/>
      <c r="AA56" s="264"/>
      <c r="AB56" s="264"/>
      <c r="AC56" s="264"/>
      <c r="AD56" s="264"/>
      <c r="AE56" s="258"/>
      <c r="AF56" s="258"/>
      <c r="AG56" s="264"/>
      <c r="AH56" s="264"/>
      <c r="AI56" s="264"/>
      <c r="AJ56" s="264"/>
      <c r="AK56" s="264"/>
      <c r="AL56" s="264"/>
      <c r="AM56" s="264"/>
      <c r="AN56" s="264"/>
      <c r="AO56" s="264"/>
    </row>
    <row r="57" spans="1:41" s="128" customFormat="1" ht="33" customHeight="1">
      <c r="A57" s="152"/>
      <c r="B57" s="134"/>
      <c r="C57" s="131"/>
      <c r="D57" s="131"/>
      <c r="E57" s="131"/>
      <c r="H57" s="152"/>
      <c r="Z57" s="264"/>
      <c r="AA57" s="264"/>
      <c r="AB57" s="264"/>
      <c r="AC57" s="264"/>
      <c r="AD57" s="264"/>
      <c r="AE57" s="258"/>
      <c r="AF57" s="258"/>
      <c r="AG57" s="264"/>
      <c r="AH57" s="264"/>
      <c r="AI57" s="264"/>
      <c r="AJ57" s="264"/>
      <c r="AK57" s="264"/>
      <c r="AL57" s="264"/>
      <c r="AM57" s="264"/>
      <c r="AN57" s="264"/>
      <c r="AO57" s="264"/>
    </row>
    <row r="58" spans="1:41" s="128" customFormat="1" ht="33" customHeight="1">
      <c r="A58" s="152"/>
      <c r="B58" s="134"/>
      <c r="C58" s="131"/>
      <c r="D58" s="131"/>
      <c r="E58" s="131"/>
      <c r="H58" s="152"/>
      <c r="Z58" s="264"/>
      <c r="AA58" s="264"/>
      <c r="AB58" s="264"/>
      <c r="AC58" s="264"/>
      <c r="AD58" s="264"/>
      <c r="AE58" s="258"/>
      <c r="AF58" s="258"/>
      <c r="AG58" s="264"/>
      <c r="AH58" s="264"/>
      <c r="AI58" s="264"/>
      <c r="AJ58" s="264"/>
      <c r="AK58" s="264"/>
      <c r="AL58" s="264"/>
      <c r="AM58" s="264"/>
      <c r="AN58" s="264"/>
      <c r="AO58" s="264"/>
    </row>
    <row r="59" spans="1:41">
      <c r="A59" s="134"/>
    </row>
    <row r="60" spans="1:41">
      <c r="A60" s="134"/>
    </row>
    <row r="61" spans="1:41">
      <c r="A61" s="134"/>
    </row>
    <row r="62" spans="1:41">
      <c r="A62" s="134"/>
    </row>
    <row r="63" spans="1:41">
      <c r="A63" s="134"/>
    </row>
    <row r="64" spans="1:41">
      <c r="A64" s="134"/>
    </row>
    <row r="65" spans="1:1">
      <c r="A65" s="134"/>
    </row>
    <row r="66" spans="1:1">
      <c r="A66" s="134"/>
    </row>
    <row r="67" spans="1:1">
      <c r="A67" s="134"/>
    </row>
    <row r="68" spans="1:1">
      <c r="A68" s="134"/>
    </row>
    <row r="69" spans="1:1">
      <c r="A69" s="134"/>
    </row>
    <row r="70" spans="1:1">
      <c r="A70" s="134"/>
    </row>
  </sheetData>
  <sheetProtection password="CC67" sheet="1" formatColumns="0" formatRows="0" selectLockedCells="1"/>
  <customSheetViews>
    <customSheetView guid="{7D78D7C9-3B9E-4809-8F27-04B3C218EED3}" showPageBreaks="1" showGridLines="0" zeroValues="0" printArea="1" hiddenRows="1" view="pageBreakPreview" topLeftCell="A10">
      <selection activeCell="C5" sqref="C5:F5"/>
      <rowBreaks count="1" manualBreakCount="1">
        <brk id="32" max="5" man="1"/>
      </rowBreaks>
      <pageMargins left="0.75" right="0.77" top="0.73" bottom="0.75" header="0.52" footer="0.45"/>
      <pageSetup scale="83" orientation="portrait" r:id="rId1"/>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2"/>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4"/>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5"/>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6"/>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7"/>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8"/>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9"/>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10"/>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11"/>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12"/>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13"/>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4"/>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5"/>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3"/>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24"/>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25"/>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6"/>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7"/>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8"/>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9"/>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30"/>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1"/>
      <headerFooter alignWithMargins="0"/>
    </customSheetView>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32"/>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scale="83" orientation="portrait" r:id="rId33"/>
  <headerFooter alignWithMargins="0"/>
  <rowBreaks count="1" manualBreakCount="1">
    <brk id="32" max="5" man="1"/>
  </rowBreaks>
  <drawing r:id="rId3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4.4"/>
  <cols>
    <col min="1" max="1" width="7.44140625" style="504" customWidth="1"/>
    <col min="2" max="2" width="46.88671875" style="504" customWidth="1"/>
    <col min="3" max="3" width="2.21875" style="504" customWidth="1"/>
    <col min="4" max="4" width="17.6640625" style="505" customWidth="1"/>
    <col min="5" max="5" width="4.109375" style="505" customWidth="1"/>
    <col min="6" max="6" width="17.6640625" style="505" customWidth="1"/>
    <col min="7" max="7" width="29.6640625" style="443" customWidth="1"/>
    <col min="8" max="8" width="15.21875" style="443" customWidth="1"/>
    <col min="9" max="9" width="8.88671875" style="443" bestFit="1" customWidth="1"/>
    <col min="10" max="11" width="8" style="443"/>
    <col min="12" max="12" width="14" style="443" customWidth="1"/>
    <col min="13" max="16384" width="8" style="443"/>
  </cols>
  <sheetData>
    <row r="1" spans="1:8" ht="15.9" customHeight="1">
      <c r="A1" s="440"/>
      <c r="B1" s="791" t="s">
        <v>342</v>
      </c>
      <c r="C1" s="792"/>
      <c r="D1" s="792"/>
      <c r="E1" s="792"/>
      <c r="F1" s="792"/>
    </row>
    <row r="2" spans="1:8" ht="15.9" customHeight="1">
      <c r="A2" s="440"/>
      <c r="B2" s="441"/>
      <c r="C2" s="442"/>
      <c r="D2" s="444"/>
      <c r="E2" s="444"/>
      <c r="F2" s="444"/>
    </row>
    <row r="3" spans="1:8" s="445" customFormat="1" ht="15.9" customHeight="1">
      <c r="A3" s="440"/>
      <c r="B3" s="440"/>
      <c r="C3" s="440"/>
      <c r="D3" s="793" t="s">
        <v>343</v>
      </c>
      <c r="E3" s="793"/>
      <c r="F3" s="793"/>
    </row>
    <row r="4" spans="1:8" s="445" customFormat="1" ht="20.25" customHeight="1">
      <c r="A4" s="794" t="s">
        <v>344</v>
      </c>
      <c r="B4" s="794"/>
      <c r="C4" s="794"/>
      <c r="D4" s="795" t="str">
        <f>'Sch-1'!C8</f>
        <v/>
      </c>
      <c r="E4" s="795"/>
      <c r="F4" s="795"/>
    </row>
    <row r="5" spans="1:8" s="451" customFormat="1" ht="21" customHeight="1">
      <c r="A5" s="447" t="s">
        <v>201</v>
      </c>
      <c r="B5" s="798" t="s">
        <v>345</v>
      </c>
      <c r="C5" s="799"/>
      <c r="D5" s="448" t="s">
        <v>346</v>
      </c>
      <c r="E5" s="800" t="s">
        <v>347</v>
      </c>
      <c r="F5" s="801"/>
    </row>
    <row r="6" spans="1:8" s="445" customFormat="1" ht="36" customHeight="1">
      <c r="A6" s="452">
        <v>1</v>
      </c>
      <c r="B6" s="453" t="s">
        <v>348</v>
      </c>
      <c r="C6" s="454"/>
      <c r="D6" s="455">
        <f>'Sch-5'!D15</f>
        <v>0</v>
      </c>
      <c r="E6" s="456" t="s">
        <v>349</v>
      </c>
      <c r="F6" s="457">
        <f>D6</f>
        <v>0</v>
      </c>
      <c r="G6" s="458"/>
    </row>
    <row r="7" spans="1:8" s="445" customFormat="1" ht="34.5" customHeight="1">
      <c r="A7" s="452">
        <v>2</v>
      </c>
      <c r="B7" s="453" t="s">
        <v>350</v>
      </c>
      <c r="C7" s="454"/>
      <c r="D7" s="455">
        <f>'Sch-5'!D17</f>
        <v>0</v>
      </c>
      <c r="E7" s="456"/>
      <c r="F7" s="457">
        <f>D7</f>
        <v>0</v>
      </c>
      <c r="G7" s="458"/>
    </row>
    <row r="8" spans="1:8" s="445" customFormat="1" ht="21" customHeight="1">
      <c r="A8" s="452">
        <v>3</v>
      </c>
      <c r="B8" s="453" t="s">
        <v>351</v>
      </c>
      <c r="C8" s="454"/>
      <c r="D8" s="459" t="str">
        <f>'Sch-5'!D19</f>
        <v>Not Applicable</v>
      </c>
      <c r="E8" s="449"/>
      <c r="F8" s="450" t="str">
        <f>D8</f>
        <v>Not Applicable</v>
      </c>
      <c r="G8" s="458"/>
    </row>
    <row r="9" spans="1:8" s="445" customFormat="1" ht="21" customHeight="1">
      <c r="A9" s="452">
        <v>4</v>
      </c>
      <c r="B9" s="453" t="s">
        <v>352</v>
      </c>
      <c r="C9" s="454"/>
      <c r="D9" s="460" t="s">
        <v>261</v>
      </c>
      <c r="E9" s="456"/>
      <c r="F9" s="450" t="str">
        <f>D9</f>
        <v>Not Applicable</v>
      </c>
    </row>
    <row r="10" spans="1:8" s="445" customFormat="1" ht="21" customHeight="1">
      <c r="A10" s="452">
        <v>5</v>
      </c>
      <c r="B10" s="453" t="s">
        <v>353</v>
      </c>
      <c r="C10" s="454"/>
      <c r="D10" s="461">
        <f>SUM(D6,D7,D8)</f>
        <v>0</v>
      </c>
      <c r="E10" s="456"/>
      <c r="F10" s="462">
        <f>SUM(F6,F7,F8)</f>
        <v>0</v>
      </c>
    </row>
    <row r="11" spans="1:8" s="445" customFormat="1" ht="21" customHeight="1">
      <c r="A11" s="452">
        <v>6</v>
      </c>
      <c r="B11" s="463" t="s">
        <v>354</v>
      </c>
      <c r="C11" s="464" t="s">
        <v>349</v>
      </c>
      <c r="D11" s="465" t="e">
        <f>H11</f>
        <v>#REF!</v>
      </c>
      <c r="E11" s="466" t="s">
        <v>349</v>
      </c>
      <c r="F11" s="457" t="e">
        <f>D11</f>
        <v>#REF!</v>
      </c>
      <c r="H11" s="467" t="e">
        <f>ROUND(('Sch-1'!N30-'Sch-1 Dis'!G23)+('Sch-2'!K27-'Sch-2 Dis'!G17),0)</f>
        <v>#REF!</v>
      </c>
    </row>
    <row r="12" spans="1:8" s="445" customFormat="1" ht="21.9" customHeight="1">
      <c r="A12" s="452">
        <v>7</v>
      </c>
      <c r="B12" s="463" t="s">
        <v>355</v>
      </c>
      <c r="C12" s="454"/>
      <c r="D12" s="448" t="e">
        <f>D10-D11</f>
        <v>#REF!</v>
      </c>
      <c r="E12" s="456"/>
      <c r="F12" s="462" t="e">
        <f>F10-F11</f>
        <v>#REF!</v>
      </c>
      <c r="G12" s="468"/>
    </row>
    <row r="13" spans="1:8" s="445" customFormat="1" ht="21.9" customHeight="1">
      <c r="A13" s="452">
        <v>8</v>
      </c>
      <c r="B13" s="453" t="s">
        <v>356</v>
      </c>
      <c r="C13" s="454"/>
      <c r="D13" s="465"/>
      <c r="E13" s="456"/>
      <c r="F13" s="457"/>
    </row>
    <row r="14" spans="1:8" s="445" customFormat="1" ht="21.9" customHeight="1">
      <c r="A14" s="452" t="s">
        <v>349</v>
      </c>
      <c r="B14" s="453" t="s">
        <v>357</v>
      </c>
      <c r="C14" s="469"/>
      <c r="D14" s="470" t="e">
        <f>'Sch-4 Dis'!D14:E14</f>
        <v>#REF!</v>
      </c>
      <c r="E14" s="471"/>
      <c r="F14" s="450">
        <f>F32</f>
        <v>0</v>
      </c>
      <c r="G14" s="458"/>
    </row>
    <row r="15" spans="1:8" s="445" customFormat="1" ht="21.9" customHeight="1">
      <c r="A15" s="452"/>
      <c r="B15" s="453" t="s">
        <v>358</v>
      </c>
      <c r="C15" s="454"/>
      <c r="D15" s="470" t="e">
        <f>'Sch-4 Dis'!D17:E17</f>
        <v>#REF!</v>
      </c>
      <c r="E15" s="472"/>
      <c r="F15" s="450" t="e">
        <f>F34</f>
        <v>#REF!</v>
      </c>
      <c r="G15" s="458"/>
    </row>
    <row r="16" spans="1:8" s="445" customFormat="1" ht="21.9" customHeight="1">
      <c r="A16" s="452"/>
      <c r="B16" s="453" t="s">
        <v>359</v>
      </c>
      <c r="C16" s="454"/>
      <c r="D16" s="470" t="e">
        <f>'Sch-4 Dis'!D22:E22</f>
        <v>#REF!</v>
      </c>
      <c r="E16" s="472"/>
      <c r="F16" s="450" t="e">
        <f>F35</f>
        <v>#REF!</v>
      </c>
      <c r="G16" s="458"/>
    </row>
    <row r="17" spans="1:12" s="445" customFormat="1" ht="21.9" customHeight="1">
      <c r="A17" s="452"/>
      <c r="B17" s="453" t="s">
        <v>360</v>
      </c>
      <c r="C17" s="454"/>
      <c r="D17" s="470" t="e">
        <f>SUM('Sch-4 Dis'!D27:E27,'Sch-4 Dis'!D30:E30)</f>
        <v>#REF!</v>
      </c>
      <c r="E17" s="472"/>
      <c r="F17" s="450" t="e">
        <f>F38</f>
        <v>#REF!</v>
      </c>
      <c r="G17" s="458"/>
    </row>
    <row r="18" spans="1:12" s="445" customFormat="1" ht="21.9" customHeight="1">
      <c r="A18" s="452"/>
      <c r="B18" s="453" t="s">
        <v>361</v>
      </c>
      <c r="C18" s="454"/>
      <c r="D18" s="459" t="e">
        <f>'Sch-4'!#REF!</f>
        <v>#REF!</v>
      </c>
      <c r="E18" s="449"/>
      <c r="F18" s="450" t="e">
        <f>F36</f>
        <v>#REF!</v>
      </c>
    </row>
    <row r="19" spans="1:12" s="445" customFormat="1" ht="27" customHeight="1">
      <c r="A19" s="452"/>
      <c r="B19" s="453" t="s">
        <v>362</v>
      </c>
      <c r="C19" s="473"/>
      <c r="D19" s="474" t="e">
        <f>SUM(D14,D15,D16,D17,D18)</f>
        <v>#REF!</v>
      </c>
      <c r="E19" s="475"/>
      <c r="F19" s="473" t="e">
        <f>SUM(F14:F18)</f>
        <v>#REF!</v>
      </c>
      <c r="G19" s="458"/>
    </row>
    <row r="20" spans="1:12" s="445" customFormat="1" ht="33.75" customHeight="1">
      <c r="A20" s="452">
        <v>8</v>
      </c>
      <c r="B20" s="453" t="s">
        <v>363</v>
      </c>
      <c r="C20" s="454"/>
      <c r="D20" s="448" t="e">
        <f>D10+D19</f>
        <v>#REF!</v>
      </c>
      <c r="E20" s="476" t="s">
        <v>349</v>
      </c>
      <c r="F20" s="477" t="e">
        <f>F10+F19</f>
        <v>#REF!</v>
      </c>
      <c r="G20" s="458"/>
    </row>
    <row r="21" spans="1:12" s="445" customFormat="1" ht="51" customHeight="1">
      <c r="A21" s="452">
        <v>9</v>
      </c>
      <c r="B21" s="453" t="s">
        <v>364</v>
      </c>
      <c r="C21" s="454"/>
      <c r="D21" s="465" t="str">
        <f>'Sch-1'!N29</f>
        <v>Not Applicable</v>
      </c>
      <c r="E21" s="456"/>
      <c r="F21" s="457" t="str">
        <f>D21</f>
        <v>Not Applicable</v>
      </c>
    </row>
    <row r="22" spans="1:12" s="483" customFormat="1" ht="23.25" customHeight="1">
      <c r="A22" s="478" t="s">
        <v>349</v>
      </c>
      <c r="B22" s="479" t="s">
        <v>349</v>
      </c>
      <c r="C22" s="479"/>
      <c r="D22" s="480"/>
      <c r="E22" s="481"/>
      <c r="F22" s="482"/>
    </row>
    <row r="23" spans="1:12" s="445" customFormat="1" ht="18.75" customHeight="1">
      <c r="A23" s="484" t="s">
        <v>365</v>
      </c>
      <c r="B23" s="781" t="s">
        <v>366</v>
      </c>
      <c r="C23" s="781"/>
      <c r="D23" s="781"/>
      <c r="E23" s="781"/>
      <c r="F23" s="802"/>
    </row>
    <row r="24" spans="1:12" s="445" customFormat="1" ht="18.75" customHeight="1">
      <c r="A24" s="484"/>
      <c r="B24" s="785" t="e">
        <f>H24&amp;" "&amp;G24&amp;" "&amp;I24&amp;" "&amp;J24&amp;"%"&amp; " as"&amp;" "&amp;K24&amp; " "&amp;L24</f>
        <v>#REF!</v>
      </c>
      <c r="C24" s="786"/>
      <c r="D24" s="786"/>
      <c r="E24" s="786"/>
      <c r="F24" s="787"/>
      <c r="G24" s="486" t="str">
        <f>IF('Sch-4'!D15=0,"",'Sch-4'!D15)</f>
        <v/>
      </c>
      <c r="H24" s="487" t="s">
        <v>367</v>
      </c>
      <c r="I24" s="487" t="e">
        <f>IF(J24="","","@")</f>
        <v>#REF!</v>
      </c>
      <c r="J24" s="488" t="e">
        <f>IF('Sch-4'!#REF!*100=0,"",'Sch-4'!#REF!*100)</f>
        <v>#REF!</v>
      </c>
      <c r="K24" s="489" t="e">
        <f>IF(OR(L24=0,L24=""),"","Rs.")</f>
        <v>#REF!</v>
      </c>
      <c r="L24" s="490" t="e">
        <f>IF(D14=0,"",D14)</f>
        <v>#REF!</v>
      </c>
    </row>
    <row r="25" spans="1:12" s="445" customFormat="1" ht="19.5" customHeight="1">
      <c r="B25" s="785" t="e">
        <f>H25&amp;" "&amp;G25&amp;" "&amp;I25&amp;" "&amp;J25&amp;"%"&amp; " as"&amp;" "&amp;K25&amp; " "&amp;L25</f>
        <v>#REF!</v>
      </c>
      <c r="C25" s="786"/>
      <c r="D25" s="786"/>
      <c r="E25" s="786"/>
      <c r="F25" s="787"/>
      <c r="G25" s="486" t="str">
        <f>IF('Sch-4'!D17=0,"",'Sch-4'!D17)</f>
        <v>Not Applicable</v>
      </c>
      <c r="H25" s="487" t="s">
        <v>368</v>
      </c>
      <c r="I25" s="487" t="e">
        <f>IF(J25="","","@")</f>
        <v>#REF!</v>
      </c>
      <c r="J25" s="488" t="e">
        <f>IF('Sch-4'!#REF!*100=0,"",'Sch-4'!#REF!*100)</f>
        <v>#REF!</v>
      </c>
      <c r="K25" s="489" t="e">
        <f>IF(OR(L25=0,L25=""),"","Rs.")</f>
        <v>#REF!</v>
      </c>
      <c r="L25" s="490" t="e">
        <f>IF(D15=0,"",D15)</f>
        <v>#REF!</v>
      </c>
    </row>
    <row r="26" spans="1:12" s="445" customFormat="1" ht="19.5" customHeight="1">
      <c r="B26" s="785" t="e">
        <f>H26&amp;" "&amp;G26&amp;" "&amp;I26&amp;" "&amp;J26&amp;"%"&amp; " as"&amp;" "&amp;K26&amp; " "&amp;L26</f>
        <v>#REF!</v>
      </c>
      <c r="C26" s="786"/>
      <c r="D26" s="786"/>
      <c r="E26" s="786"/>
      <c r="F26" s="787"/>
      <c r="G26" s="486" t="e">
        <f>IF('Sch-4'!#REF!=0,"",'Sch-4'!#REF!)</f>
        <v>#REF!</v>
      </c>
      <c r="H26" s="487" t="s">
        <v>369</v>
      </c>
      <c r="I26" s="487" t="e">
        <f>IF(J26="","","@")</f>
        <v>#REF!</v>
      </c>
      <c r="J26" s="488" t="e">
        <f>IF('Sch-4'!#REF!*100=0,"",'Sch-4'!#REF!*100)</f>
        <v>#REF!</v>
      </c>
      <c r="K26" s="489" t="e">
        <f>IF(OR(L26=0,L26=""),"","Rs.")</f>
        <v>#REF!</v>
      </c>
      <c r="L26" s="490" t="e">
        <f>IF(D16=0,"",D16)</f>
        <v>#REF!</v>
      </c>
    </row>
    <row r="27" spans="1:12" s="445" customFormat="1" ht="19.5" customHeight="1">
      <c r="B27" s="785" t="e">
        <f>H27&amp;" "&amp;G27&amp;" "&amp;I27&amp;" "&amp;J27&amp; " as"&amp;" "&amp;K27&amp; " "&amp;L27</f>
        <v>#REF!</v>
      </c>
      <c r="C27" s="786"/>
      <c r="D27" s="786"/>
      <c r="E27" s="786"/>
      <c r="F27" s="787"/>
      <c r="G27" s="486" t="e">
        <f>IF('Sch-4'!#REF!=0,"",'Sch-4'!#REF!)</f>
        <v>#REF!</v>
      </c>
      <c r="H27" s="487" t="s">
        <v>370</v>
      </c>
      <c r="I27" s="487"/>
      <c r="J27" s="491"/>
      <c r="K27" s="489" t="e">
        <f>IF(OR(L27=0,L27=""),"","Rs.")</f>
        <v>#REF!</v>
      </c>
      <c r="L27" s="490" t="e">
        <f>IF(D17=0,"",D17)</f>
        <v>#REF!</v>
      </c>
    </row>
    <row r="28" spans="1:12" s="445" customFormat="1" ht="19.5" customHeight="1">
      <c r="B28" s="785" t="e">
        <f>H28&amp;" "&amp;G28&amp;" "&amp;I28&amp;" "&amp;J28&amp; " as"&amp;" "&amp;K28&amp; " "&amp;L28</f>
        <v>#REF!</v>
      </c>
      <c r="C28" s="786"/>
      <c r="D28" s="786"/>
      <c r="E28" s="786"/>
      <c r="F28" s="787"/>
      <c r="G28" s="486" t="e">
        <f>IF('Sch-4'!#REF!=0,"",'Sch-4'!#REF!)</f>
        <v>#REF!</v>
      </c>
      <c r="H28" s="485" t="s">
        <v>371</v>
      </c>
      <c r="I28" s="485"/>
      <c r="J28" s="485"/>
      <c r="K28" s="485" t="e">
        <f>IF(OR(L28=0,L28=""),"","Rs.")</f>
        <v>#REF!</v>
      </c>
      <c r="L28" s="492" t="e">
        <f>IF(D18=0,"",D18)</f>
        <v>#REF!</v>
      </c>
    </row>
    <row r="29" spans="1:12" s="445" customFormat="1" ht="19.5" customHeight="1">
      <c r="B29" s="796"/>
      <c r="C29" s="796"/>
      <c r="D29" s="796"/>
      <c r="E29" s="796"/>
      <c r="F29" s="797"/>
    </row>
    <row r="30" spans="1:12" s="494" customFormat="1" ht="59.25" customHeight="1">
      <c r="A30" s="493" t="s">
        <v>372</v>
      </c>
      <c r="B30" s="788" t="s">
        <v>373</v>
      </c>
      <c r="C30" s="789"/>
      <c r="D30" s="789"/>
      <c r="E30" s="789"/>
      <c r="F30" s="790"/>
    </row>
    <row r="31" spans="1:12" s="445" customFormat="1" ht="19.5" customHeight="1">
      <c r="A31" s="495" t="s">
        <v>374</v>
      </c>
      <c r="B31" s="781" t="s">
        <v>375</v>
      </c>
      <c r="C31" s="781"/>
      <c r="D31" s="781"/>
      <c r="E31" s="485" t="s">
        <v>376</v>
      </c>
      <c r="F31" s="490">
        <f>'Sch-1'!N28</f>
        <v>0</v>
      </c>
    </row>
    <row r="32" spans="1:12" s="445" customFormat="1" ht="19.5" customHeight="1">
      <c r="A32" s="495" t="s">
        <v>377</v>
      </c>
      <c r="B32" s="487" t="s">
        <v>378</v>
      </c>
      <c r="C32" s="496"/>
      <c r="D32" s="497">
        <v>0.10299999999999999</v>
      </c>
      <c r="E32" s="485" t="s">
        <v>376</v>
      </c>
      <c r="F32" s="490">
        <f>ROUND(D32*F31,0)</f>
        <v>0</v>
      </c>
      <c r="H32" s="781"/>
      <c r="I32" s="781"/>
      <c r="J32" s="781"/>
    </row>
    <row r="33" spans="1:10" s="445" customFormat="1" ht="19.5" customHeight="1">
      <c r="A33" s="498" t="s">
        <v>379</v>
      </c>
      <c r="B33" s="487" t="s">
        <v>337</v>
      </c>
      <c r="C33" s="496"/>
      <c r="D33" s="499" t="e">
        <f>'Sch-4 Dis'!C19</f>
        <v>#REF!</v>
      </c>
      <c r="E33" s="485"/>
      <c r="F33" s="490" t="e">
        <f>D33</f>
        <v>#REF!</v>
      </c>
      <c r="H33" s="485"/>
      <c r="I33" s="485"/>
      <c r="J33" s="485"/>
    </row>
    <row r="34" spans="1:10" s="445" customFormat="1" ht="19.5" customHeight="1">
      <c r="A34" s="498" t="s">
        <v>380</v>
      </c>
      <c r="B34" s="487" t="s">
        <v>381</v>
      </c>
      <c r="D34" s="497">
        <v>0</v>
      </c>
      <c r="E34" s="485" t="s">
        <v>376</v>
      </c>
      <c r="F34" s="490" t="e">
        <f>ROUND((F33+(F33*D32))*D34,0)</f>
        <v>#REF!</v>
      </c>
    </row>
    <row r="35" spans="1:10" s="445" customFormat="1" ht="19.5" customHeight="1">
      <c r="A35" s="498" t="s">
        <v>382</v>
      </c>
      <c r="B35" s="487" t="s">
        <v>383</v>
      </c>
      <c r="C35" s="485"/>
      <c r="D35" s="497">
        <v>0</v>
      </c>
      <c r="E35" s="485"/>
      <c r="F35" s="490" t="e">
        <f>ROUND(((F31-F33)+((F31-F33)*D32))*D35,0)</f>
        <v>#REF!</v>
      </c>
    </row>
    <row r="36" spans="1:10" s="445" customFormat="1" ht="19.5" customHeight="1">
      <c r="A36" s="498" t="s">
        <v>384</v>
      </c>
      <c r="B36" s="489" t="s">
        <v>385</v>
      </c>
      <c r="C36" s="485"/>
      <c r="D36" s="485"/>
      <c r="E36" s="485" t="s">
        <v>376</v>
      </c>
      <c r="F36" s="500" t="e">
        <f>L28</f>
        <v>#REF!</v>
      </c>
    </row>
    <row r="37" spans="1:10" s="445" customFormat="1" ht="19.5" customHeight="1">
      <c r="A37" s="498" t="s">
        <v>386</v>
      </c>
      <c r="B37" s="781" t="s">
        <v>387</v>
      </c>
      <c r="C37" s="781"/>
      <c r="D37" s="781"/>
      <c r="E37" s="485" t="s">
        <v>376</v>
      </c>
      <c r="F37" s="501" t="e">
        <f>SUM(F31,F32,F34,F35,F36)</f>
        <v>#REF!</v>
      </c>
    </row>
    <row r="38" spans="1:10" s="445" customFormat="1" ht="19.5" customHeight="1">
      <c r="A38" s="498" t="s">
        <v>388</v>
      </c>
      <c r="B38" s="489" t="s">
        <v>389</v>
      </c>
      <c r="C38" s="485"/>
      <c r="D38" s="497"/>
      <c r="E38" s="485" t="s">
        <v>376</v>
      </c>
      <c r="F38" s="500" t="e">
        <f>ROUND(D38*F37,0)</f>
        <v>#REF!</v>
      </c>
    </row>
    <row r="39" spans="1:10" s="445" customFormat="1" ht="19.5" customHeight="1">
      <c r="A39" s="495"/>
      <c r="B39" s="485"/>
      <c r="C39" s="485"/>
      <c r="D39" s="485"/>
      <c r="E39" s="485"/>
      <c r="F39" s="502"/>
    </row>
    <row r="40" spans="1:10" s="445" customFormat="1" ht="15" customHeight="1">
      <c r="A40" s="495"/>
      <c r="B40" s="485"/>
      <c r="C40" s="485"/>
      <c r="D40" s="485"/>
      <c r="E40" s="485"/>
      <c r="F40" s="502"/>
    </row>
    <row r="41" spans="1:10" s="445" customFormat="1" ht="15" customHeight="1">
      <c r="A41" s="495"/>
      <c r="B41" s="485"/>
      <c r="C41" s="485"/>
      <c r="D41" s="485"/>
      <c r="E41" s="485"/>
      <c r="F41" s="502"/>
    </row>
    <row r="42" spans="1:10" s="445" customFormat="1" ht="19.5" customHeight="1">
      <c r="A42" s="495"/>
      <c r="B42" s="485"/>
      <c r="C42" s="485"/>
      <c r="D42" s="485"/>
      <c r="E42" s="485"/>
      <c r="F42" s="502"/>
    </row>
    <row r="43" spans="1:10" ht="49.5" customHeight="1">
      <c r="A43" s="782" t="str">
        <f>Cover!B2</f>
        <v>Cable Package-01 associated with bulk procurement and rate contract for Substation Equipment’s for implementation of Bay Extension work</v>
      </c>
      <c r="B43" s="782"/>
      <c r="C43" s="782"/>
      <c r="D43" s="783" t="s">
        <v>390</v>
      </c>
      <c r="E43" s="784"/>
      <c r="F43" s="446" t="s">
        <v>391</v>
      </c>
    </row>
    <row r="46" spans="1:10">
      <c r="A46" s="503"/>
    </row>
  </sheetData>
  <sheetProtection selectLockedCells="1" selectUnlockedCells="1"/>
  <customSheetViews>
    <customSheetView guid="{7D78D7C9-3B9E-4809-8F27-04B3C218EE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9"/>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30"/>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4.4"/>
  <cols>
    <col min="1" max="1" width="7.44140625" customWidth="1"/>
    <col min="2" max="2" width="13" customWidth="1"/>
    <col min="3" max="3" width="44.6640625" style="506" customWidth="1"/>
    <col min="4" max="4" width="34.6640625" customWidth="1"/>
    <col min="5" max="5" width="26.44140625" customWidth="1"/>
    <col min="7" max="7" width="15.21875" customWidth="1"/>
    <col min="12" max="12" width="18.21875" customWidth="1"/>
  </cols>
  <sheetData>
    <row r="1" spans="1:12" ht="28.8">
      <c r="G1" s="507" t="str">
        <f>'Q &amp; C'!G24</f>
        <v/>
      </c>
      <c r="H1" s="487" t="str">
        <f>'Q &amp; C'!H24</f>
        <v xml:space="preserve">Excise Duty </v>
      </c>
      <c r="I1" s="487" t="e">
        <f>'Q &amp; C'!I24</f>
        <v>#REF!</v>
      </c>
      <c r="J1" s="491" t="e">
        <f>'Q &amp; C'!J24</f>
        <v>#REF!</v>
      </c>
      <c r="K1" s="485" t="e">
        <f>'Q &amp; C'!K24</f>
        <v>#REF!</v>
      </c>
      <c r="L1" s="490" t="e">
        <f>'Q &amp; C'!L24</f>
        <v>#REF!</v>
      </c>
    </row>
    <row r="2" spans="1:12">
      <c r="A2" s="508" t="s">
        <v>201</v>
      </c>
      <c r="B2" s="508" t="s">
        <v>392</v>
      </c>
      <c r="C2" s="509" t="s">
        <v>393</v>
      </c>
      <c r="D2" s="508" t="s">
        <v>394</v>
      </c>
      <c r="E2" s="508" t="s">
        <v>395</v>
      </c>
      <c r="G2" s="510" t="str">
        <f>'Q &amp; C'!G25</f>
        <v>Not Applicable</v>
      </c>
      <c r="H2" s="510" t="str">
        <f>'Q &amp; C'!H25</f>
        <v xml:space="preserve">CST </v>
      </c>
      <c r="I2" s="510" t="e">
        <f>'Q &amp; C'!I25</f>
        <v>#REF!</v>
      </c>
      <c r="J2" s="510" t="e">
        <f>'Q &amp; C'!J25</f>
        <v>#REF!</v>
      </c>
      <c r="K2" s="510" t="e">
        <f>'Q &amp; C'!K25</f>
        <v>#REF!</v>
      </c>
      <c r="L2" s="510" t="e">
        <f>'Q &amp; C'!L25</f>
        <v>#REF!</v>
      </c>
    </row>
    <row r="3" spans="1:12" ht="23.25" customHeight="1">
      <c r="A3" s="511">
        <v>1</v>
      </c>
      <c r="B3" s="512" t="s">
        <v>396</v>
      </c>
      <c r="C3" s="513" t="s">
        <v>397</v>
      </c>
      <c r="D3" s="514"/>
      <c r="E3" s="514"/>
      <c r="G3" s="510" t="e">
        <f>'Q &amp; C'!G26</f>
        <v>#REF!</v>
      </c>
      <c r="H3" s="510" t="str">
        <f>'Q &amp; C'!H26</f>
        <v xml:space="preserve">VAT </v>
      </c>
      <c r="I3" s="510" t="e">
        <f>'Q &amp; C'!I26</f>
        <v>#REF!</v>
      </c>
      <c r="J3" s="510" t="e">
        <f>'Q &amp; C'!J26</f>
        <v>#REF!</v>
      </c>
      <c r="K3" s="510" t="e">
        <f>'Q &amp; C'!K26</f>
        <v>#REF!</v>
      </c>
      <c r="L3" s="510" t="e">
        <f>'Q &amp; C'!L26</f>
        <v>#REF!</v>
      </c>
    </row>
    <row r="4" spans="1:12" ht="30" customHeight="1">
      <c r="A4" s="514"/>
      <c r="B4" s="514"/>
      <c r="C4" s="515" t="s">
        <v>398</v>
      </c>
      <c r="D4" s="512" t="e">
        <f>H1&amp;" "&amp;G1&amp;" "&amp;I1&amp;" "&amp;J1&amp;"%"&amp; " as"&amp;" "&amp;K1&amp; " "&amp;L1</f>
        <v>#REF!</v>
      </c>
      <c r="E4" s="512"/>
      <c r="G4" s="510" t="e">
        <f>'Q &amp; C'!G27</f>
        <v>#REF!</v>
      </c>
      <c r="H4" s="510" t="str">
        <f>'Q &amp; C'!H27</f>
        <v>Entry Tax/ Octroi</v>
      </c>
      <c r="I4" s="516"/>
      <c r="J4" s="516"/>
      <c r="K4" s="510" t="e">
        <f>'Q &amp; C'!K27</f>
        <v>#REF!</v>
      </c>
      <c r="L4" s="510" t="e">
        <f>'Q &amp; C'!L27</f>
        <v>#REF!</v>
      </c>
    </row>
    <row r="5" spans="1:12" ht="40.5" customHeight="1">
      <c r="A5" s="514"/>
      <c r="B5" s="514"/>
      <c r="C5" s="515" t="s">
        <v>399</v>
      </c>
      <c r="D5" s="512" t="e">
        <f>H2&amp;" "&amp;G2&amp;" "&amp;I2&amp;" "&amp;J2&amp;"%"&amp; " as"&amp;" "&amp;K2&amp; " "&amp;L2</f>
        <v>#REF!</v>
      </c>
      <c r="E5" s="512"/>
      <c r="G5" s="510" t="e">
        <f>'Q &amp; C'!G28</f>
        <v>#REF!</v>
      </c>
      <c r="H5" s="510" t="str">
        <f>'Q &amp; C'!H28</f>
        <v xml:space="preserve">Others </v>
      </c>
      <c r="I5" s="516"/>
      <c r="J5" s="516"/>
      <c r="K5" s="510" t="e">
        <f>'Q &amp; C'!K28</f>
        <v>#REF!</v>
      </c>
      <c r="L5" s="510" t="e">
        <f>'Q &amp; C'!L28</f>
        <v>#REF!</v>
      </c>
    </row>
    <row r="6" spans="1:12" ht="42" customHeight="1">
      <c r="A6" s="514"/>
      <c r="B6" s="514"/>
      <c r="C6" s="515" t="s">
        <v>400</v>
      </c>
      <c r="D6" s="512" t="e">
        <f>H3&amp;" "&amp;G3&amp;" "&amp;I3&amp;" "&amp;J3&amp;"%"&amp; " as"&amp;" "&amp;K3&amp; " "&amp;L3</f>
        <v>#REF!</v>
      </c>
      <c r="E6" s="512"/>
      <c r="G6" s="510"/>
      <c r="H6" s="510"/>
      <c r="I6" s="510"/>
      <c r="J6" s="510"/>
      <c r="K6" s="510"/>
      <c r="L6" s="510"/>
    </row>
    <row r="7" spans="1:12" ht="59.25" customHeight="1">
      <c r="A7" s="514"/>
      <c r="B7" s="514"/>
      <c r="C7" s="515" t="s">
        <v>401</v>
      </c>
      <c r="D7" s="512" t="e">
        <f>H4&amp;" "&amp;G4&amp;" "&amp;I4&amp;" "&amp;J4&amp; " as"&amp;" "&amp;K4&amp; " "&amp;L4</f>
        <v>#REF!</v>
      </c>
      <c r="E7" s="512"/>
    </row>
    <row r="8" spans="1:12" ht="27.6">
      <c r="A8" s="514"/>
      <c r="B8" s="514"/>
      <c r="C8" s="515" t="s">
        <v>402</v>
      </c>
      <c r="D8" s="512" t="e">
        <f>H5&amp;" "&amp;G5&amp;" "&amp;I5&amp;" "&amp;J5&amp; " as"&amp;" "&amp;K5&amp; " "&amp;L5</f>
        <v>#REF!</v>
      </c>
      <c r="E8" s="512"/>
    </row>
    <row r="9" spans="1:12" ht="41.4">
      <c r="A9" s="514"/>
      <c r="B9" s="514"/>
      <c r="C9" s="515" t="s">
        <v>403</v>
      </c>
      <c r="D9" s="512"/>
      <c r="E9" s="512"/>
    </row>
    <row r="10" spans="1:12" ht="110.4">
      <c r="A10" s="514"/>
      <c r="B10" s="514"/>
      <c r="C10" s="515" t="s">
        <v>404</v>
      </c>
      <c r="D10" s="512"/>
      <c r="E10" s="512"/>
    </row>
    <row r="11" spans="1:12" ht="69">
      <c r="A11" s="514"/>
      <c r="B11" s="514"/>
      <c r="C11" s="515" t="s">
        <v>405</v>
      </c>
      <c r="D11" s="512"/>
      <c r="E11" s="512"/>
    </row>
    <row r="12" spans="1:12" ht="110.4">
      <c r="A12" s="517">
        <v>2</v>
      </c>
      <c r="B12" s="518" t="s">
        <v>406</v>
      </c>
      <c r="C12" s="519" t="s">
        <v>407</v>
      </c>
      <c r="D12" s="518"/>
      <c r="E12" s="518"/>
    </row>
    <row r="13" spans="1:12">
      <c r="C13" s="520"/>
      <c r="D13" s="520"/>
      <c r="E13" s="520"/>
    </row>
    <row r="14" spans="1:12">
      <c r="C14" s="520"/>
      <c r="D14" s="520"/>
      <c r="E14" s="520"/>
    </row>
    <row r="15" spans="1:12">
      <c r="C15" s="520"/>
      <c r="D15" s="520"/>
      <c r="E15" s="520"/>
    </row>
    <row r="16" spans="1:12">
      <c r="C16" s="520"/>
      <c r="D16" s="520"/>
      <c r="E16" s="520"/>
    </row>
    <row r="17" spans="3:5">
      <c r="C17" s="520"/>
      <c r="D17" s="520"/>
      <c r="E17" s="521"/>
    </row>
    <row r="18" spans="3:5">
      <c r="C18" s="520"/>
      <c r="D18" s="520"/>
      <c r="E18" s="520"/>
    </row>
    <row r="19" spans="3:5">
      <c r="C19" s="520"/>
      <c r="D19" s="520"/>
      <c r="E19" s="520"/>
    </row>
    <row r="20" spans="3:5">
      <c r="C20" s="520"/>
      <c r="D20" s="520"/>
      <c r="E20" s="520"/>
    </row>
    <row r="21" spans="3:5">
      <c r="C21" s="520"/>
      <c r="D21" s="520"/>
      <c r="E21" s="520"/>
    </row>
    <row r="22" spans="3:5">
      <c r="C22" s="520"/>
      <c r="D22" s="520"/>
      <c r="E22" s="520"/>
    </row>
    <row r="23" spans="3:5">
      <c r="C23" s="520"/>
      <c r="D23" s="520"/>
      <c r="E23" s="520"/>
    </row>
    <row r="24" spans="3:5">
      <c r="C24" s="520"/>
      <c r="D24" s="520"/>
      <c r="E24" s="520"/>
    </row>
    <row r="25" spans="3:5">
      <c r="C25" s="520"/>
      <c r="D25" s="520"/>
      <c r="E25" s="520"/>
    </row>
    <row r="26" spans="3:5">
      <c r="C26" s="520"/>
      <c r="D26" s="520"/>
      <c r="E26" s="520"/>
    </row>
  </sheetData>
  <customSheetViews>
    <customSheetView guid="{7D78D7C9-3B9E-4809-8F27-04B3C218EED3}" scale="80" showPageBreaks="1" printArea="1" state="hidden" view="pageBreakPreview" topLeftCell="B7">
      <selection activeCell="I10" sqref="I10"/>
      <pageMargins left="0.7" right="0.7" top="0.75" bottom="0.75" header="0.3" footer="0.3"/>
      <pageSetup scale="99" orientation="landscape" r:id="rId1"/>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2"/>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3"/>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4"/>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5"/>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6"/>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7"/>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8"/>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9"/>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10"/>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11"/>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2"/>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3"/>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4"/>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5"/>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6"/>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7"/>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8"/>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9"/>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20"/>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21"/>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22"/>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23"/>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24"/>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5"/>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26"/>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27"/>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28"/>
    </customSheetView>
    <customSheetView guid="{87981F99-33D2-48F3-9138-10E7D5F1DFD3}" scale="80" showPageBreaks="1" printArea="1" state="hidden" view="pageBreakPreview" topLeftCell="B7">
      <selection activeCell="I10" sqref="I10"/>
      <pageMargins left="0.7" right="0.7" top="0.75" bottom="0.75" header="0.3" footer="0.3"/>
      <pageSetup scale="99" orientation="landscape" r:id="rId29"/>
    </customSheetView>
  </customSheetViews>
  <phoneticPr fontId="32" type="noConversion"/>
  <pageMargins left="0.7" right="0.7" top="0.75" bottom="0.75" header="0.3" footer="0.3"/>
  <pageSetup scale="99" orientation="landscape" r:id="rId3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3.2"/>
  <cols>
    <col min="1" max="1" width="11.6640625" style="157" customWidth="1"/>
    <col min="2" max="2" width="10.33203125" style="157" customWidth="1"/>
    <col min="3" max="16384" width="8" style="157"/>
  </cols>
  <sheetData>
    <row r="1" spans="1:4" s="155" customFormat="1" ht="30" customHeight="1">
      <c r="A1" s="803">
        <f>'Bid Form 2nd Envelope'!AB17</f>
        <v>0</v>
      </c>
      <c r="B1" s="803"/>
    </row>
    <row r="2" spans="1:4" s="155" customFormat="1" ht="30" customHeight="1">
      <c r="A2" s="156"/>
    </row>
    <row r="3" spans="1:4">
      <c r="A3" s="156"/>
    </row>
    <row r="4" spans="1:4">
      <c r="A4" s="154" t="str">
        <f>IF(OR((A1&gt;9999999999),(A1&lt;0)),"Invalid Entry - More than 1000 crore OR -ve value",IF(A1=0, "Rs. Zero Only ",+CONCATENATE("Rs. ", B11,D11,B10,D10,B9,D9,B8,D8,B7,D7,B6," Only")))</f>
        <v xml:space="preserve">Rs. Zero Only </v>
      </c>
    </row>
    <row r="5" spans="1:4">
      <c r="A5" s="156"/>
    </row>
    <row r="6" spans="1:4">
      <c r="A6" s="153">
        <f>-INT(A1/100)*100+ROUND(A1,0)</f>
        <v>0</v>
      </c>
      <c r="B6" s="157" t="str">
        <f t="shared" ref="B6:B11" si="0">IF(A6=0,"",LOOKUP(A6,$A$13:$A$112,$B$13:$B$112))</f>
        <v/>
      </c>
      <c r="D6" s="154"/>
    </row>
    <row r="7" spans="1:4">
      <c r="A7" s="153">
        <f>-INT(A1/1000)*10+INT(A1/100)</f>
        <v>0</v>
      </c>
      <c r="B7" s="157" t="str">
        <f t="shared" si="0"/>
        <v/>
      </c>
      <c r="D7" s="154" t="str">
        <f>+IF(B7="",""," Hundred ")</f>
        <v/>
      </c>
    </row>
    <row r="8" spans="1:4">
      <c r="A8" s="153">
        <f>-INT(A1/100000)*100+INT(A1/1000)</f>
        <v>0</v>
      </c>
      <c r="B8" s="157" t="str">
        <f t="shared" si="0"/>
        <v/>
      </c>
      <c r="D8" s="154" t="str">
        <f>IF((B8=""),IF(C8="",""," Thousand ")," Thousand ")</f>
        <v/>
      </c>
    </row>
    <row r="9" spans="1:4">
      <c r="A9" s="153">
        <f>-INT(A1/10000000)*100+INT(A1/100000)</f>
        <v>0</v>
      </c>
      <c r="B9" s="157" t="str">
        <f t="shared" si="0"/>
        <v/>
      </c>
      <c r="D9" s="154" t="str">
        <f>IF((B9=""),IF(C9="",""," Lac ")," Lac ")</f>
        <v/>
      </c>
    </row>
    <row r="10" spans="1:4">
      <c r="A10" s="153">
        <f>-INT(A1/1000000000)*100+INT(A1/10000000)</f>
        <v>0</v>
      </c>
      <c r="B10" s="158" t="str">
        <f t="shared" si="0"/>
        <v/>
      </c>
      <c r="D10" s="154" t="str">
        <f>IF((B10=""),IF(C10="",""," Crore ")," Crore ")</f>
        <v/>
      </c>
    </row>
    <row r="11" spans="1:4">
      <c r="A11" s="159">
        <f>-INT(A1/10000000000)*1000+INT(A1/1000000000)</f>
        <v>0</v>
      </c>
      <c r="B11" s="158" t="str">
        <f t="shared" si="0"/>
        <v/>
      </c>
      <c r="D11" s="154" t="str">
        <f>IF((B11=""),IF(C11="",""," Hundred ")," Hundred ")</f>
        <v/>
      </c>
    </row>
    <row r="13" spans="1:4">
      <c r="A13" s="160">
        <v>1</v>
      </c>
      <c r="B13" s="161" t="s">
        <v>17</v>
      </c>
    </row>
    <row r="14" spans="1:4">
      <c r="A14" s="160">
        <v>2</v>
      </c>
      <c r="B14" s="161" t="s">
        <v>18</v>
      </c>
    </row>
    <row r="15" spans="1:4">
      <c r="A15" s="160">
        <v>3</v>
      </c>
      <c r="B15" s="161" t="s">
        <v>19</v>
      </c>
    </row>
    <row r="16" spans="1:4">
      <c r="A16" s="160">
        <v>4</v>
      </c>
      <c r="B16" s="161" t="s">
        <v>20</v>
      </c>
    </row>
    <row r="17" spans="1:2">
      <c r="A17" s="160">
        <v>5</v>
      </c>
      <c r="B17" s="161" t="s">
        <v>21</v>
      </c>
    </row>
    <row r="18" spans="1:2">
      <c r="A18" s="160">
        <v>6</v>
      </c>
      <c r="B18" s="161" t="s">
        <v>22</v>
      </c>
    </row>
    <row r="19" spans="1:2">
      <c r="A19" s="160">
        <v>7</v>
      </c>
      <c r="B19" s="161" t="s">
        <v>23</v>
      </c>
    </row>
    <row r="20" spans="1:2">
      <c r="A20" s="160">
        <v>8</v>
      </c>
      <c r="B20" s="161" t="s">
        <v>24</v>
      </c>
    </row>
    <row r="21" spans="1:2">
      <c r="A21" s="160">
        <v>9</v>
      </c>
      <c r="B21" s="161" t="s">
        <v>25</v>
      </c>
    </row>
    <row r="22" spans="1:2">
      <c r="A22" s="160">
        <v>10</v>
      </c>
      <c r="B22" s="161" t="s">
        <v>26</v>
      </c>
    </row>
    <row r="23" spans="1:2">
      <c r="A23" s="160">
        <v>11</v>
      </c>
      <c r="B23" s="161" t="s">
        <v>27</v>
      </c>
    </row>
    <row r="24" spans="1:2">
      <c r="A24" s="160">
        <v>12</v>
      </c>
      <c r="B24" s="161" t="s">
        <v>28</v>
      </c>
    </row>
    <row r="25" spans="1:2">
      <c r="A25" s="160">
        <v>13</v>
      </c>
      <c r="B25" s="161" t="s">
        <v>29</v>
      </c>
    </row>
    <row r="26" spans="1:2">
      <c r="A26" s="160">
        <v>14</v>
      </c>
      <c r="B26" s="161" t="s">
        <v>30</v>
      </c>
    </row>
    <row r="27" spans="1:2">
      <c r="A27" s="160">
        <v>15</v>
      </c>
      <c r="B27" s="161" t="s">
        <v>31</v>
      </c>
    </row>
    <row r="28" spans="1:2">
      <c r="A28" s="160">
        <v>16</v>
      </c>
      <c r="B28" s="161" t="s">
        <v>32</v>
      </c>
    </row>
    <row r="29" spans="1:2">
      <c r="A29" s="160">
        <v>17</v>
      </c>
      <c r="B29" s="161" t="s">
        <v>33</v>
      </c>
    </row>
    <row r="30" spans="1:2">
      <c r="A30" s="160">
        <v>18</v>
      </c>
      <c r="B30" s="161" t="s">
        <v>34</v>
      </c>
    </row>
    <row r="31" spans="1:2">
      <c r="A31" s="160">
        <v>19</v>
      </c>
      <c r="B31" s="161" t="s">
        <v>35</v>
      </c>
    </row>
    <row r="32" spans="1:2">
      <c r="A32" s="160">
        <v>20</v>
      </c>
      <c r="B32" s="161" t="s">
        <v>36</v>
      </c>
    </row>
    <row r="33" spans="1:2">
      <c r="A33" s="160">
        <v>21</v>
      </c>
      <c r="B33" s="161" t="s">
        <v>38</v>
      </c>
    </row>
    <row r="34" spans="1:2">
      <c r="A34" s="160">
        <v>22</v>
      </c>
      <c r="B34" s="161" t="s">
        <v>37</v>
      </c>
    </row>
    <row r="35" spans="1:2">
      <c r="A35" s="160">
        <v>23</v>
      </c>
      <c r="B35" s="161" t="s">
        <v>39</v>
      </c>
    </row>
    <row r="36" spans="1:2">
      <c r="A36" s="160">
        <v>24</v>
      </c>
      <c r="B36" s="161" t="s">
        <v>40</v>
      </c>
    </row>
    <row r="37" spans="1:2">
      <c r="A37" s="160">
        <v>25</v>
      </c>
      <c r="B37" s="161" t="s">
        <v>42</v>
      </c>
    </row>
    <row r="38" spans="1:2">
      <c r="A38" s="160">
        <v>26</v>
      </c>
      <c r="B38" s="161" t="s">
        <v>41</v>
      </c>
    </row>
    <row r="39" spans="1:2">
      <c r="A39" s="160">
        <v>27</v>
      </c>
      <c r="B39" s="161" t="s">
        <v>43</v>
      </c>
    </row>
    <row r="40" spans="1:2">
      <c r="A40" s="160">
        <v>28</v>
      </c>
      <c r="B40" s="161" t="s">
        <v>44</v>
      </c>
    </row>
    <row r="41" spans="1:2">
      <c r="A41" s="160">
        <v>29</v>
      </c>
      <c r="B41" s="161" t="s">
        <v>45</v>
      </c>
    </row>
    <row r="42" spans="1:2">
      <c r="A42" s="160">
        <v>30</v>
      </c>
      <c r="B42" s="161" t="s">
        <v>46</v>
      </c>
    </row>
    <row r="43" spans="1:2">
      <c r="A43" s="160">
        <v>31</v>
      </c>
      <c r="B43" s="161" t="s">
        <v>47</v>
      </c>
    </row>
    <row r="44" spans="1:2">
      <c r="A44" s="160">
        <v>32</v>
      </c>
      <c r="B44" s="161" t="s">
        <v>48</v>
      </c>
    </row>
    <row r="45" spans="1:2">
      <c r="A45" s="160">
        <v>33</v>
      </c>
      <c r="B45" s="161" t="s">
        <v>49</v>
      </c>
    </row>
    <row r="46" spans="1:2">
      <c r="A46" s="160">
        <v>34</v>
      </c>
      <c r="B46" s="161" t="s">
        <v>50</v>
      </c>
    </row>
    <row r="47" spans="1:2">
      <c r="A47" s="160">
        <v>35</v>
      </c>
      <c r="B47" s="161" t="s">
        <v>51</v>
      </c>
    </row>
    <row r="48" spans="1:2">
      <c r="A48" s="160">
        <v>36</v>
      </c>
      <c r="B48" s="161" t="s">
        <v>52</v>
      </c>
    </row>
    <row r="49" spans="1:2">
      <c r="A49" s="160">
        <v>37</v>
      </c>
      <c r="B49" s="161" t="s">
        <v>53</v>
      </c>
    </row>
    <row r="50" spans="1:2">
      <c r="A50" s="160">
        <v>38</v>
      </c>
      <c r="B50" s="161" t="s">
        <v>54</v>
      </c>
    </row>
    <row r="51" spans="1:2">
      <c r="A51" s="160">
        <v>39</v>
      </c>
      <c r="B51" s="161" t="s">
        <v>55</v>
      </c>
    </row>
    <row r="52" spans="1:2">
      <c r="A52" s="160">
        <v>40</v>
      </c>
      <c r="B52" s="161" t="s">
        <v>56</v>
      </c>
    </row>
    <row r="53" spans="1:2">
      <c r="A53" s="160">
        <v>41</v>
      </c>
      <c r="B53" s="161" t="s">
        <v>57</v>
      </c>
    </row>
    <row r="54" spans="1:2">
      <c r="A54" s="160">
        <v>42</v>
      </c>
      <c r="B54" s="161" t="s">
        <v>58</v>
      </c>
    </row>
    <row r="55" spans="1:2">
      <c r="A55" s="160">
        <v>43</v>
      </c>
      <c r="B55" s="161" t="s">
        <v>59</v>
      </c>
    </row>
    <row r="56" spans="1:2">
      <c r="A56" s="160">
        <v>44</v>
      </c>
      <c r="B56" s="161" t="s">
        <v>60</v>
      </c>
    </row>
    <row r="57" spans="1:2">
      <c r="A57" s="160">
        <v>45</v>
      </c>
      <c r="B57" s="161" t="s">
        <v>61</v>
      </c>
    </row>
    <row r="58" spans="1:2">
      <c r="A58" s="160">
        <v>46</v>
      </c>
      <c r="B58" s="161" t="s">
        <v>62</v>
      </c>
    </row>
    <row r="59" spans="1:2">
      <c r="A59" s="160">
        <v>47</v>
      </c>
      <c r="B59" s="161" t="s">
        <v>63</v>
      </c>
    </row>
    <row r="60" spans="1:2">
      <c r="A60" s="160">
        <v>48</v>
      </c>
      <c r="B60" s="161" t="s">
        <v>64</v>
      </c>
    </row>
    <row r="61" spans="1:2">
      <c r="A61" s="160">
        <v>49</v>
      </c>
      <c r="B61" s="161" t="s">
        <v>65</v>
      </c>
    </row>
    <row r="62" spans="1:2">
      <c r="A62" s="160">
        <v>50</v>
      </c>
      <c r="B62" s="161" t="s">
        <v>66</v>
      </c>
    </row>
    <row r="63" spans="1:2">
      <c r="A63" s="160">
        <v>51</v>
      </c>
      <c r="B63" s="161" t="s">
        <v>67</v>
      </c>
    </row>
    <row r="64" spans="1:2">
      <c r="A64" s="160">
        <v>52</v>
      </c>
      <c r="B64" s="161" t="s">
        <v>68</v>
      </c>
    </row>
    <row r="65" spans="1:2">
      <c r="A65" s="160">
        <v>53</v>
      </c>
      <c r="B65" s="161" t="s">
        <v>69</v>
      </c>
    </row>
    <row r="66" spans="1:2">
      <c r="A66" s="160">
        <v>54</v>
      </c>
      <c r="B66" s="161" t="s">
        <v>70</v>
      </c>
    </row>
    <row r="67" spans="1:2">
      <c r="A67" s="160">
        <v>55</v>
      </c>
      <c r="B67" s="161" t="s">
        <v>71</v>
      </c>
    </row>
    <row r="68" spans="1:2">
      <c r="A68" s="160">
        <v>56</v>
      </c>
      <c r="B68" s="161" t="s">
        <v>72</v>
      </c>
    </row>
    <row r="69" spans="1:2">
      <c r="A69" s="160">
        <v>57</v>
      </c>
      <c r="B69" s="161" t="s">
        <v>73</v>
      </c>
    </row>
    <row r="70" spans="1:2">
      <c r="A70" s="160">
        <v>58</v>
      </c>
      <c r="B70" s="161" t="s">
        <v>74</v>
      </c>
    </row>
    <row r="71" spans="1:2">
      <c r="A71" s="160">
        <v>59</v>
      </c>
      <c r="B71" s="161" t="s">
        <v>75</v>
      </c>
    </row>
    <row r="72" spans="1:2">
      <c r="A72" s="160">
        <v>60</v>
      </c>
      <c r="B72" s="161" t="s">
        <v>76</v>
      </c>
    </row>
    <row r="73" spans="1:2">
      <c r="A73" s="160">
        <v>61</v>
      </c>
      <c r="B73" s="161" t="s">
        <v>77</v>
      </c>
    </row>
    <row r="74" spans="1:2">
      <c r="A74" s="160">
        <v>62</v>
      </c>
      <c r="B74" s="161" t="s">
        <v>78</v>
      </c>
    </row>
    <row r="75" spans="1:2">
      <c r="A75" s="160">
        <v>63</v>
      </c>
      <c r="B75" s="162" t="s">
        <v>79</v>
      </c>
    </row>
    <row r="76" spans="1:2">
      <c r="A76" s="160">
        <v>64</v>
      </c>
      <c r="B76" s="162" t="s">
        <v>80</v>
      </c>
    </row>
    <row r="77" spans="1:2">
      <c r="A77" s="160">
        <v>65</v>
      </c>
      <c r="B77" s="162" t="s">
        <v>81</v>
      </c>
    </row>
    <row r="78" spans="1:2">
      <c r="A78" s="160">
        <v>66</v>
      </c>
      <c r="B78" s="162" t="s">
        <v>82</v>
      </c>
    </row>
    <row r="79" spans="1:2">
      <c r="A79" s="160">
        <v>67</v>
      </c>
      <c r="B79" s="162" t="s">
        <v>83</v>
      </c>
    </row>
    <row r="80" spans="1:2">
      <c r="A80" s="160">
        <v>68</v>
      </c>
      <c r="B80" s="162" t="s">
        <v>84</v>
      </c>
    </row>
    <row r="81" spans="1:2">
      <c r="A81" s="160">
        <v>69</v>
      </c>
      <c r="B81" s="162" t="s">
        <v>85</v>
      </c>
    </row>
    <row r="82" spans="1:2">
      <c r="A82" s="160">
        <v>70</v>
      </c>
      <c r="B82" s="162" t="s">
        <v>86</v>
      </c>
    </row>
    <row r="83" spans="1:2">
      <c r="A83" s="160">
        <v>71</v>
      </c>
      <c r="B83" s="162" t="s">
        <v>87</v>
      </c>
    </row>
    <row r="84" spans="1:2">
      <c r="A84" s="160">
        <v>72</v>
      </c>
      <c r="B84" s="162" t="s">
        <v>88</v>
      </c>
    </row>
    <row r="85" spans="1:2">
      <c r="A85" s="160">
        <v>73</v>
      </c>
      <c r="B85" s="162" t="s">
        <v>89</v>
      </c>
    </row>
    <row r="86" spans="1:2">
      <c r="A86" s="160">
        <v>74</v>
      </c>
      <c r="B86" s="162" t="s">
        <v>90</v>
      </c>
    </row>
    <row r="87" spans="1:2">
      <c r="A87" s="160">
        <v>75</v>
      </c>
      <c r="B87" s="162" t="s">
        <v>91</v>
      </c>
    </row>
    <row r="88" spans="1:2">
      <c r="A88" s="160">
        <v>76</v>
      </c>
      <c r="B88" s="162" t="s">
        <v>92</v>
      </c>
    </row>
    <row r="89" spans="1:2">
      <c r="A89" s="160">
        <v>77</v>
      </c>
      <c r="B89" s="162" t="s">
        <v>93</v>
      </c>
    </row>
    <row r="90" spans="1:2">
      <c r="A90" s="160">
        <v>78</v>
      </c>
      <c r="B90" s="162" t="s">
        <v>94</v>
      </c>
    </row>
    <row r="91" spans="1:2">
      <c r="A91" s="160">
        <v>79</v>
      </c>
      <c r="B91" s="162" t="s">
        <v>95</v>
      </c>
    </row>
    <row r="92" spans="1:2">
      <c r="A92" s="160">
        <v>80</v>
      </c>
      <c r="B92" s="162" t="s">
        <v>96</v>
      </c>
    </row>
    <row r="93" spans="1:2">
      <c r="A93" s="160">
        <v>81</v>
      </c>
      <c r="B93" s="162" t="s">
        <v>97</v>
      </c>
    </row>
    <row r="94" spans="1:2">
      <c r="A94" s="160">
        <v>82</v>
      </c>
      <c r="B94" s="162" t="s">
        <v>98</v>
      </c>
    </row>
    <row r="95" spans="1:2">
      <c r="A95" s="160">
        <v>83</v>
      </c>
      <c r="B95" s="162" t="s">
        <v>99</v>
      </c>
    </row>
    <row r="96" spans="1:2">
      <c r="A96" s="160">
        <v>84</v>
      </c>
      <c r="B96" s="162" t="s">
        <v>100</v>
      </c>
    </row>
    <row r="97" spans="1:2">
      <c r="A97" s="160">
        <v>85</v>
      </c>
      <c r="B97" s="162" t="s">
        <v>101</v>
      </c>
    </row>
    <row r="98" spans="1:2">
      <c r="A98" s="160">
        <v>86</v>
      </c>
      <c r="B98" s="162" t="s">
        <v>102</v>
      </c>
    </row>
    <row r="99" spans="1:2">
      <c r="A99" s="160">
        <v>87</v>
      </c>
      <c r="B99" s="162" t="s">
        <v>103</v>
      </c>
    </row>
    <row r="100" spans="1:2">
      <c r="A100" s="160">
        <v>88</v>
      </c>
      <c r="B100" s="162" t="s">
        <v>104</v>
      </c>
    </row>
    <row r="101" spans="1:2">
      <c r="A101" s="160">
        <v>89</v>
      </c>
      <c r="B101" s="162" t="s">
        <v>105</v>
      </c>
    </row>
    <row r="102" spans="1:2">
      <c r="A102" s="160">
        <v>90</v>
      </c>
      <c r="B102" s="162" t="s">
        <v>106</v>
      </c>
    </row>
    <row r="103" spans="1:2">
      <c r="A103" s="160">
        <v>91</v>
      </c>
      <c r="B103" s="162" t="s">
        <v>107</v>
      </c>
    </row>
    <row r="104" spans="1:2">
      <c r="A104" s="160">
        <v>92</v>
      </c>
      <c r="B104" s="162" t="s">
        <v>108</v>
      </c>
    </row>
    <row r="105" spans="1:2">
      <c r="A105" s="160">
        <v>93</v>
      </c>
      <c r="B105" s="162" t="s">
        <v>109</v>
      </c>
    </row>
    <row r="106" spans="1:2">
      <c r="A106" s="160">
        <v>94</v>
      </c>
      <c r="B106" s="162" t="s">
        <v>110</v>
      </c>
    </row>
    <row r="107" spans="1:2">
      <c r="A107" s="160">
        <v>95</v>
      </c>
      <c r="B107" s="162" t="s">
        <v>111</v>
      </c>
    </row>
    <row r="108" spans="1:2">
      <c r="A108" s="160">
        <v>96</v>
      </c>
      <c r="B108" s="162" t="s">
        <v>112</v>
      </c>
    </row>
    <row r="109" spans="1:2">
      <c r="A109" s="160">
        <v>97</v>
      </c>
      <c r="B109" s="162" t="s">
        <v>113</v>
      </c>
    </row>
    <row r="110" spans="1:2">
      <c r="A110" s="160">
        <v>98</v>
      </c>
      <c r="B110" s="162" t="s">
        <v>114</v>
      </c>
    </row>
    <row r="111" spans="1:2">
      <c r="A111" s="160">
        <v>99</v>
      </c>
      <c r="B111" s="162" t="s">
        <v>115</v>
      </c>
    </row>
    <row r="112" spans="1:2">
      <c r="A112" s="160">
        <v>100</v>
      </c>
      <c r="B112" s="162" t="s">
        <v>116</v>
      </c>
    </row>
  </sheetData>
  <sheetProtection password="E848" sheet="1" objects="1" selectLockedCells="1" selectUnlockedCells="1"/>
  <customSheetViews>
    <customSheetView guid="{7D78D7C9-3B9E-4809-8F27-04B3C218EED3}" state="hidden">
      <selection activeCell="E8" sqref="E8"/>
      <pageMargins left="0.75" right="0.75" top="1" bottom="1" header="0.5" footer="0.5"/>
      <pageSetup orientation="portrait" r:id="rId1"/>
      <headerFooter alignWithMargins="0"/>
    </customSheetView>
    <customSheetView guid="{5C772B04-11E1-4A74-9F43-9A74EF38E5E2}" state="hidden">
      <selection activeCell="E8" sqref="E8"/>
      <pageMargins left="0.75" right="0.75" top="1" bottom="1" header="0.5" footer="0.5"/>
      <pageSetup orientation="portrait" r:id="rId2"/>
      <headerFooter alignWithMargins="0"/>
    </customSheetView>
    <customSheetView guid="{804C0530-632A-4E06-A9A2-093B6503F55F}" state="hidden">
      <selection activeCell="E8" sqref="E8"/>
      <pageMargins left="0.75" right="0.75" top="1" bottom="1" header="0.5" footer="0.5"/>
      <pageSetup orientation="portrait" r:id="rId3"/>
      <headerFooter alignWithMargins="0"/>
    </customSheetView>
    <customSheetView guid="{585A669F-29FF-4D0D-B50C-5C677FB93FEB}" state="hidden">
      <selection activeCell="E8" sqref="E8"/>
      <pageMargins left="0.75" right="0.75" top="1" bottom="1" header="0.5" footer="0.5"/>
      <pageSetup orientation="portrait" r:id="rId4"/>
      <headerFooter alignWithMargins="0"/>
    </customSheetView>
    <customSheetView guid="{97EFF801-2C6F-4063-9981-A39996328FAC}" state="hidden">
      <selection activeCell="E8" sqref="E8"/>
      <pageMargins left="0.75" right="0.75" top="1" bottom="1" header="0.5" footer="0.5"/>
      <pageSetup orientation="portrait" r:id="rId5"/>
      <headerFooter alignWithMargins="0"/>
    </customSheetView>
    <customSheetView guid="{483DCDBB-D1CA-4B11-85F4-FA65A96DCE29}" state="hidden">
      <selection activeCell="E8" sqref="E8"/>
      <pageMargins left="0.75" right="0.75" top="1" bottom="1" header="0.5" footer="0.5"/>
      <pageSetup orientation="portrait" r:id="rId6"/>
      <headerFooter alignWithMargins="0"/>
    </customSheetView>
    <customSheetView guid="{FA8C7114-2E15-4727-B4B0-927BCE12D1A6}" state="hidden">
      <selection activeCell="E8" sqref="E8"/>
      <pageMargins left="0.75" right="0.75" top="1" bottom="1" header="0.5" footer="0.5"/>
      <pageSetup orientation="portrait" r:id="rId7"/>
      <headerFooter alignWithMargins="0"/>
    </customSheetView>
    <customSheetView guid="{883F4F4D-A630-4132-B676-8201FF751979}" state="hidden">
      <selection activeCell="E8" sqref="E8"/>
      <pageMargins left="0.75" right="0.75" top="1" bottom="1" header="0.5" footer="0.5"/>
      <pageSetup orientation="portrait" r:id="rId8"/>
      <headerFooter alignWithMargins="0"/>
    </customSheetView>
    <customSheetView guid="{D545044E-B7FF-408B-A291-2187C526EC3D}" state="hidden">
      <selection activeCell="E8" sqref="E8"/>
      <pageMargins left="0.75" right="0.75" top="1" bottom="1" header="0.5" footer="0.5"/>
      <pageSetup orientation="portrait" r:id="rId9"/>
      <headerFooter alignWithMargins="0"/>
    </customSheetView>
    <customSheetView guid="{D963BE1A-1920-4E18-8F54-07F354CCE224}" state="hidden">
      <selection activeCell="E8" sqref="E8"/>
      <pageMargins left="0.75" right="0.75" top="1" bottom="1" header="0.5" footer="0.5"/>
      <pageSetup orientation="portrait" r:id="rId10"/>
      <headerFooter alignWithMargins="0"/>
    </customSheetView>
    <customSheetView guid="{D39E83F3-4061-47C5-8153-10B7C21D208A}" state="hidden">
      <selection activeCell="E8" sqref="E8"/>
      <pageMargins left="0.75" right="0.75" top="1" bottom="1" header="0.5" footer="0.5"/>
      <pageSetup orientation="portrait" r:id="rId11"/>
      <headerFooter alignWithMargins="0"/>
    </customSheetView>
    <customSheetView guid="{EFF9997F-F423-457E-8339-C5D06689EC0D}" state="hidden">
      <selection activeCell="E8" sqref="E8"/>
      <pageMargins left="0.75" right="0.75" top="1" bottom="1" header="0.5" footer="0.5"/>
      <pageSetup orientation="portrait" r:id="rId12"/>
      <headerFooter alignWithMargins="0"/>
    </customSheetView>
    <customSheetView guid="{8020169D-1904-4071-9010-34C6BAD35472}" state="hidden">
      <selection activeCell="E8" sqref="E8"/>
      <pageMargins left="0.75" right="0.75" top="1" bottom="1" header="0.5" footer="0.5"/>
      <pageSetup orientation="portrait" r:id="rId13"/>
      <headerFooter alignWithMargins="0"/>
    </customSheetView>
    <customSheetView guid="{BE00177C-666B-4CCB-B6AF-EE8409A04F15}" state="hidden">
      <selection activeCell="E8" sqref="E8"/>
      <pageMargins left="0.75" right="0.75" top="1" bottom="1" header="0.5" footer="0.5"/>
      <pageSetup orientation="portrait" r:id="rId14"/>
      <headerFooter alignWithMargins="0"/>
    </customSheetView>
    <customSheetView guid="{5A07DBA2-29FE-46EA-8A64-6BF1FB7295C8}" state="hidden" showRuler="0">
      <selection activeCell="E8" sqref="E8"/>
      <pageMargins left="0.75" right="0.75" top="1" bottom="1" header="0.5" footer="0.5"/>
      <pageSetup orientation="portrait" r:id="rId15"/>
      <headerFooter alignWithMargins="0"/>
    </customSheetView>
    <customSheetView guid="{42E48991-4351-4471-8AF6-A35D24AE57E4}" state="hidden">
      <selection activeCell="E8" sqref="E8"/>
      <pageMargins left="0.75" right="0.75" top="1" bottom="1" header="0.5" footer="0.5"/>
      <pageSetup orientation="portrait" r:id="rId16"/>
      <headerFooter alignWithMargins="0"/>
    </customSheetView>
    <customSheetView guid="{9CA44E70-650F-49CD-967F-298619682CA2}" state="hidden">
      <selection activeCell="E8" sqref="E8"/>
      <pageMargins left="0.75" right="0.75" top="1" bottom="1" header="0.5" footer="0.5"/>
      <pageSetup orientation="portrait" r:id="rId17"/>
      <headerFooter alignWithMargins="0"/>
    </customSheetView>
    <customSheetView guid="{C39F923C-6CD3-45D8-86F8-6C4D806DDD7E}" state="hidden">
      <selection activeCell="E8" sqref="E8"/>
      <pageMargins left="0.75" right="0.75" top="1" bottom="1" header="0.5" footer="0.5"/>
      <pageSetup orientation="portrait" r:id="rId18"/>
      <headerFooter alignWithMargins="0"/>
    </customSheetView>
    <customSheetView guid="{B1277D53-29D6-4226-81E2-084FB62977B6}" state="hidden">
      <selection activeCell="E8" sqref="E8"/>
      <pageMargins left="0.75" right="0.75" top="1" bottom="1" header="0.5" footer="0.5"/>
      <pageSetup orientation="portrait" r:id="rId19"/>
      <headerFooter alignWithMargins="0"/>
    </customSheetView>
    <customSheetView guid="{58D82F59-8CF6-455F-B9F4-081499FDF243}" state="hidden">
      <selection activeCell="E8" sqref="E8"/>
      <pageMargins left="0.75" right="0.75" top="1" bottom="1" header="0.5" footer="0.5"/>
      <pageSetup orientation="portrait" r:id="rId20"/>
      <headerFooter alignWithMargins="0"/>
    </customSheetView>
    <customSheetView guid="{696D9240-6693-44E8-B9A4-2BFADD101EE2}" state="hidden">
      <selection activeCell="E8" sqref="E8"/>
      <pageMargins left="0.75" right="0.75" top="1" bottom="1" header="0.5" footer="0.5"/>
      <pageSetup orientation="portrait" r:id="rId21"/>
      <headerFooter alignWithMargins="0"/>
    </customSheetView>
    <customSheetView guid="{B0EE7D76-5806-4718-BDAD-3A3EA691E5E4}" state="hidden">
      <selection activeCell="E8" sqref="E8"/>
      <pageMargins left="0.75" right="0.75" top="1" bottom="1" header="0.5" footer="0.5"/>
      <pageSetup orientation="portrait" r:id="rId22"/>
      <headerFooter alignWithMargins="0"/>
    </customSheetView>
    <customSheetView guid="{E95B21C1-D936-4435-AF6F-90CF0B6A7506}" state="hidden">
      <selection activeCell="E8" sqref="E8"/>
      <pageMargins left="0.75" right="0.75" top="1" bottom="1" header="0.5" footer="0.5"/>
      <pageSetup orientation="portrait" r:id="rId23"/>
      <headerFooter alignWithMargins="0"/>
    </customSheetView>
    <customSheetView guid="{9C0E3A54-A1E4-4406-967B-FE168F751196}" state="hidden">
      <selection activeCell="E8" sqref="E8"/>
      <pageMargins left="0.75" right="0.75" top="1" bottom="1" header="0.5" footer="0.5"/>
      <pageSetup orientation="portrait" r:id="rId24"/>
      <headerFooter alignWithMargins="0"/>
    </customSheetView>
    <customSheetView guid="{EF525F2E-18DE-47FD-A864-6F2A2CA91061}" state="hidden">
      <selection activeCell="E8" sqref="E8"/>
      <pageMargins left="0.75" right="0.75" top="1" bottom="1" header="0.5" footer="0.5"/>
      <pageSetup orientation="portrait" r:id="rId25"/>
      <headerFooter alignWithMargins="0"/>
    </customSheetView>
    <customSheetView guid="{FE49A1A8-589E-4C61-B5F2-2DC8472D06ED}" state="hidden">
      <selection activeCell="E8" sqref="E8"/>
      <pageMargins left="0.75" right="0.75" top="1" bottom="1" header="0.5" footer="0.5"/>
      <pageSetup orientation="portrait" r:id="rId26"/>
      <headerFooter alignWithMargins="0"/>
    </customSheetView>
    <customSheetView guid="{7781E931-9022-448B-8CEA-16A952A0B08B}" state="hidden">
      <selection activeCell="E8" sqref="E8"/>
      <pageMargins left="0.75" right="0.75" top="1" bottom="1" header="0.5" footer="0.5"/>
      <pageSetup orientation="portrait" r:id="rId27"/>
      <headerFooter alignWithMargins="0"/>
    </customSheetView>
    <customSheetView guid="{2B22B4D9-734E-466D-B6F8-DF61D532EF69}" state="hidden">
      <selection activeCell="E8" sqref="E8"/>
      <pageMargins left="0.75" right="0.75" top="1" bottom="1" header="0.5" footer="0.5"/>
      <pageSetup orientation="portrait" r:id="rId28"/>
      <headerFooter alignWithMargins="0"/>
    </customSheetView>
    <customSheetView guid="{A8D67B77-0FCD-43C6-B55F-10F11F3996C9}" state="hidden">
      <selection activeCell="E8" sqref="E8"/>
      <pageMargins left="0.75" right="0.75" top="1" bottom="1" header="0.5" footer="0.5"/>
      <pageSetup orientation="portrait" r:id="rId29"/>
      <headerFooter alignWithMargins="0"/>
    </customSheetView>
    <customSheetView guid="{88CDEBAE-8E08-4224-B529-C4120559940A}" state="hidden">
      <selection activeCell="E8" sqref="E8"/>
      <pageMargins left="0.75" right="0.75" top="1" bottom="1" header="0.5" footer="0.5"/>
      <pageSetup orientation="portrait" r:id="rId30"/>
      <headerFooter alignWithMargins="0"/>
    </customSheetView>
    <customSheetView guid="{2BA1F3A4-7362-4C75-9E02-FB6308B23F40}" state="hidden">
      <selection activeCell="E8" sqref="E8"/>
      <pageMargins left="0.75" right="0.75" top="1" bottom="1" header="0.5" footer="0.5"/>
      <pageSetup orientation="portrait" r:id="rId31"/>
      <headerFooter alignWithMargins="0"/>
    </customSheetView>
    <customSheetView guid="{87981F99-33D2-48F3-9138-10E7D5F1DFD3}" state="hidden">
      <selection activeCell="E8" sqref="E8"/>
      <pageMargins left="0.75" right="0.75" top="1" bottom="1" header="0.5" footer="0.5"/>
      <pageSetup orientation="portrait" r:id="rId32"/>
      <headerFooter alignWithMargins="0"/>
    </customSheetView>
  </customSheetViews>
  <mergeCells count="1">
    <mergeCell ref="A1:B1"/>
  </mergeCells>
  <phoneticPr fontId="3" type="noConversion"/>
  <pageMargins left="0.75" right="0.75" top="1" bottom="1" header="0.5" footer="0.5"/>
  <pageSetup orientation="portrait" r:id="rId3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Vakati Silpa {वाकाटि शिल्पा}</cp:lastModifiedBy>
  <cp:lastPrinted>2021-04-13T07:05:41Z</cp:lastPrinted>
  <dcterms:created xsi:type="dcterms:W3CDTF">2001-07-26T10:23:15Z</dcterms:created>
  <dcterms:modified xsi:type="dcterms:W3CDTF">2023-03-21T11:23:17Z</dcterms:modified>
</cp:coreProperties>
</file>