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revisions/userNames.xml" ContentType="application/vnd.openxmlformats-officedocument.spreadsheetml.userNames+xml"/>
  <Override PartName="/xl/revisions/revisionHeaders.xml" ContentType="application/vnd.openxmlformats-officedocument.spreadsheetml.revisionHeaders+xml"/>
  <Override PartName="/xl/revisions/revisionLog1.xml" ContentType="application/vnd.openxmlformats-officedocument.spreadsheetml.revisionLog+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hidePivotFieldList="1" defaultThemeVersion="124226"/>
  <mc:AlternateContent xmlns:mc="http://schemas.openxmlformats.org/markup-compatibility/2006">
    <mc:Choice Requires="x15">
      <x15ac:absPath xmlns:x15ac="http://schemas.microsoft.com/office/spreadsheetml/2010/11/ac" url="Z:\04_VENKATESH KARRI\RTM\19-TW01 CVPPPL\2-BD\"/>
    </mc:Choice>
  </mc:AlternateContent>
  <workbookProtection workbookPassword="CFB5" revisionsPassword="C038" lockStructure="1" lockRevision="1"/>
  <bookViews>
    <workbookView xWindow="0" yWindow="0" windowWidth="28800" windowHeight="11085" tabRatio="821" firstSheet="1" activeTab="22"/>
  </bookViews>
  <sheets>
    <sheet name="Basic" sheetId="1" state="hidden" r:id="rId1"/>
    <sheet name="Cover" sheetId="2" r:id="rId2"/>
    <sheet name="Instructions" sheetId="3" r:id="rId3"/>
    <sheet name="Names of Bidder" sheetId="4" r:id="rId4"/>
    <sheet name="Sch-1" sheetId="5" r:id="rId5"/>
    <sheet name="Sch-1 dis" sheetId="6" state="hidden" r:id="rId6"/>
    <sheet name="Sch-2" sheetId="7" r:id="rId7"/>
    <sheet name="Sch-2 Dis" sheetId="8" state="hidden" r:id="rId8"/>
    <sheet name="Sch-3 " sheetId="9" r:id="rId9"/>
    <sheet name="Sch-3 Dis" sheetId="10" state="hidden" r:id="rId10"/>
    <sheet name="Sch-4" sheetId="11" r:id="rId11"/>
    <sheet name="Sch-4b" sheetId="12" state="hidden" r:id="rId12"/>
    <sheet name="Sch-5" sheetId="13" r:id="rId13"/>
    <sheet name="Sch-5 Dis" sheetId="14" state="hidden" r:id="rId14"/>
    <sheet name="Sch-6" sheetId="15" r:id="rId15"/>
    <sheet name="Sch-6 After Discount" sheetId="16" r:id="rId16"/>
    <sheet name="Sch-7" sheetId="17" r:id="rId17"/>
    <sheet name="Sch-7 Dis" sheetId="18" state="hidden" r:id="rId18"/>
    <sheet name="Discount" sheetId="19" r:id="rId19"/>
    <sheet name="Octroi" sheetId="20" state="hidden" r:id="rId20"/>
    <sheet name="Entry Tax" sheetId="21" state="hidden" r:id="rId21"/>
    <sheet name="Other Taxes &amp; Duties" sheetId="22" state="hidden" r:id="rId22"/>
    <sheet name="Bid Form 2nd Envelope" sheetId="23" r:id="rId23"/>
    <sheet name="Q &amp; C (2)" sheetId="24" state="hidden" r:id="rId24"/>
    <sheet name="Q &amp; C" sheetId="25" state="hidden" r:id="rId25"/>
    <sheet name="N to W" sheetId="26" state="hidden" r:id="rId26"/>
    <sheet name="Sheet1" sheetId="27" state="hidden" r:id="rId27"/>
    <sheet name="Sheet3" sheetId="28" state="hidden" r:id="rId28"/>
  </sheets>
  <definedNames>
    <definedName name="\A">#REF!</definedName>
    <definedName name="\B">#REF!</definedName>
    <definedName name="\C">#REF!</definedName>
    <definedName name="\M">#REF!</definedName>
    <definedName name="\N">#REF!</definedName>
    <definedName name="\P">#REF!</definedName>
    <definedName name="\R">#REF!</definedName>
    <definedName name="\U">#REF!</definedName>
    <definedName name="\V">#REF!</definedName>
    <definedName name="_xlnm._FilterDatabase" localSheetId="4" hidden="1">'Sch-1'!$A$22:$AZ$22</definedName>
    <definedName name="_xlnm._FilterDatabase" localSheetId="5" hidden="1">'Sch-1 dis'!$A$16:$B$21</definedName>
    <definedName name="_xlnm._FilterDatabase" localSheetId="6" hidden="1">'Sch-2'!$G$21:$J$251</definedName>
    <definedName name="_xlnm._FilterDatabase" localSheetId="7" hidden="1">'Sch-2 Dis'!$A$15:$F$56</definedName>
    <definedName name="_xlnm._FilterDatabase" localSheetId="8" hidden="1">'Sch-3 '!$A$20:$BB$174</definedName>
    <definedName name="_xlnm._FilterDatabase" localSheetId="9" hidden="1">'Sch-3 Dis'!$A$15:$F$81</definedName>
    <definedName name="ab">#REF!</definedName>
    <definedName name="logo1">"Picture 7"</definedName>
    <definedName name="_xlnm.Print_Area" localSheetId="22">'Bid Form 2nd Envelope'!$A$1:$F$68</definedName>
    <definedName name="_xlnm.Print_Area" localSheetId="1">Cover!$A$1:$F$15</definedName>
    <definedName name="_xlnm.Print_Area" localSheetId="18">Discount!$A$2:$G$43</definedName>
    <definedName name="_xlnm.Print_Area" localSheetId="20">'Entry Tax'!$A$1:$E$16</definedName>
    <definedName name="_xlnm.Print_Area" localSheetId="2">Instructions!$A$1:$C$54</definedName>
    <definedName name="_xlnm.Print_Area" localSheetId="3">'Names of Bidder'!$B$1:$G$32</definedName>
    <definedName name="_xlnm.Print_Area" localSheetId="19">Octroi!$A$1:$E$16</definedName>
    <definedName name="_xlnm.Print_Area" localSheetId="21">'Other Taxes &amp; Duties'!$A$1:$F$16</definedName>
    <definedName name="_xlnm.Print_Area" localSheetId="24">'Q &amp; C'!$A$1:$F$38</definedName>
    <definedName name="_xlnm.Print_Area" localSheetId="23">'Q &amp; C (2)'!$A$1:$F$44</definedName>
    <definedName name="_xlnm.Print_Area" localSheetId="4">'Sch-1'!$A$1:$O$260</definedName>
    <definedName name="_xlnm.Print_Area" localSheetId="5">'Sch-1 dis'!$A$1:$G$84</definedName>
    <definedName name="_xlnm.Print_Area" localSheetId="6">'Sch-2'!$A$1:$J$260</definedName>
    <definedName name="_xlnm.Print_Area" localSheetId="7">'Sch-2 Dis'!$A$1:$F$62</definedName>
    <definedName name="_xlnm.Print_Area" localSheetId="8">'Sch-3 '!$A$1:$Q$182</definedName>
    <definedName name="_xlnm.Print_Area" localSheetId="9">'Sch-3 Dis'!$A$1:$F$87</definedName>
    <definedName name="_xlnm.Print_Area" localSheetId="10">'Sch-4'!$A$1:$Q$29</definedName>
    <definedName name="_xlnm.Print_Area" localSheetId="11">'Sch-4b'!$A$1:$Q$37</definedName>
    <definedName name="_xlnm.Print_Area" localSheetId="12">'Sch-5'!$A$1:$E$26</definedName>
    <definedName name="_xlnm.Print_Area" localSheetId="13">'Sch-5 Dis'!$A$1:$E$26</definedName>
    <definedName name="_xlnm.Print_Area" localSheetId="14">'Sch-6'!$A$1:$D$33</definedName>
    <definedName name="_xlnm.Print_Area" localSheetId="15">'Sch-6 After Discount'!$A$1:$D$33</definedName>
    <definedName name="_xlnm.Print_Area" localSheetId="16">'Sch-7'!$A$1:$N$25</definedName>
    <definedName name="_xlnm.Print_Area" localSheetId="17">'Sch-7 Dis'!$A$1:$G$28</definedName>
    <definedName name="_xlnm.Print_Titles" localSheetId="4">'Sch-1'!$15:$17</definedName>
    <definedName name="_xlnm.Print_Titles" localSheetId="5">'Sch-1 dis'!$14:$16</definedName>
    <definedName name="_xlnm.Print_Titles" localSheetId="6">'Sch-2'!$15:$17</definedName>
    <definedName name="_xlnm.Print_Titles" localSheetId="7">'Sch-2 Dis'!$13:$15</definedName>
    <definedName name="_xlnm.Print_Titles" localSheetId="8">'Sch-3 '!$13:$17</definedName>
    <definedName name="_xlnm.Print_Titles" localSheetId="9">'Sch-3 Dis'!$13:$15</definedName>
    <definedName name="_xlnm.Print_Titles" localSheetId="12">'Sch-5'!$3:$13</definedName>
    <definedName name="_xlnm.Print_Titles" localSheetId="13">'Sch-5 Dis'!$3:$13</definedName>
    <definedName name="_xlnm.Print_Titles" localSheetId="14">'Sch-6'!$3:$13</definedName>
    <definedName name="_xlnm.Print_Titles" localSheetId="15">'Sch-6 After Discount'!$3:$13</definedName>
    <definedName name="_xlnm.Print_Titles" localSheetId="16">'Sch-7'!$14:$14</definedName>
    <definedName name="_xlnm.Print_Titles" localSheetId="17">'Sch-7 Dis'!$14:$14</definedName>
    <definedName name="_xlnm.Recorder">#REF!</definedName>
    <definedName name="TEST">#REF!</definedName>
    <definedName name="Z_01ACF2E1_8E61_4459_ABC1_B6C183DEED61_.wvu.PrintArea" localSheetId="22" hidden="1">'Bid Form 2nd Envelope'!$A$1:$F$68</definedName>
    <definedName name="Z_01ACF2E1_8E61_4459_ABC1_B6C183DEED61_.wvu.PrintArea" localSheetId="20" hidden="1">'Entry Tax'!$A$1:$E$16</definedName>
    <definedName name="Z_01ACF2E1_8E61_4459_ABC1_B6C183DEED61_.wvu.PrintArea" localSheetId="3" hidden="1">'Names of Bidder'!$B$1:$E$30</definedName>
    <definedName name="Z_01ACF2E1_8E61_4459_ABC1_B6C183DEED61_.wvu.PrintArea" localSheetId="19" hidden="1">Octroi!$A$1:$E$16</definedName>
    <definedName name="Z_01ACF2E1_8E61_4459_ABC1_B6C183DEED61_.wvu.PrintArea" localSheetId="21" hidden="1">'Other Taxes &amp; Duties'!$A$1:$F$16</definedName>
    <definedName name="Z_01ACF2E1_8E61_4459_ABC1_B6C183DEED61_.wvu.PrintArea" localSheetId="24" hidden="1">'Q &amp; C'!$A$1:$F$38</definedName>
    <definedName name="Z_01ACF2E1_8E61_4459_ABC1_B6C183DEED61_.wvu.PrintArea" localSheetId="4" hidden="1">'Sch-1'!$A$1:$O$261</definedName>
    <definedName name="Z_01ACF2E1_8E61_4459_ABC1_B6C183DEED61_.wvu.PrintArea" localSheetId="5" hidden="1">'Sch-1 dis'!$A$1:$G$84</definedName>
    <definedName name="Z_01ACF2E1_8E61_4459_ABC1_B6C183DEED61_.wvu.PrintArea" localSheetId="6" hidden="1">'Sch-2'!$A$1:$J$250</definedName>
    <definedName name="Z_01ACF2E1_8E61_4459_ABC1_B6C183DEED61_.wvu.PrintArea" localSheetId="7" hidden="1">'Sch-2 Dis'!$A$1:$F$55</definedName>
    <definedName name="Z_01ACF2E1_8E61_4459_ABC1_B6C183DEED61_.wvu.PrintArea" localSheetId="8" hidden="1">'Sch-3 '!$A$1:$P$175</definedName>
    <definedName name="Z_01ACF2E1_8E61_4459_ABC1_B6C183DEED61_.wvu.PrintArea" localSheetId="9" hidden="1">'Sch-3 Dis'!$A$1:$F$80</definedName>
    <definedName name="Z_01ACF2E1_8E61_4459_ABC1_B6C183DEED61_.wvu.PrintArea" localSheetId="10" hidden="1">'Sch-4'!$A$1:$Q$29</definedName>
    <definedName name="Z_01ACF2E1_8E61_4459_ABC1_B6C183DEED61_.wvu.PrintArea" localSheetId="11" hidden="1">'Sch-4b'!$A$1:$Q$37</definedName>
    <definedName name="Z_01ACF2E1_8E61_4459_ABC1_B6C183DEED61_.wvu.PrintArea" localSheetId="12" hidden="1">'Sch-5'!$A$1:$E$27</definedName>
    <definedName name="Z_01ACF2E1_8E61_4459_ABC1_B6C183DEED61_.wvu.PrintArea" localSheetId="13" hidden="1">'Sch-5 Dis'!$A$1:$E$27</definedName>
    <definedName name="Z_01ACF2E1_8E61_4459_ABC1_B6C183DEED61_.wvu.PrintArea" localSheetId="14" hidden="1">'Sch-6'!$A$1:$D$35</definedName>
    <definedName name="Z_01ACF2E1_8E61_4459_ABC1_B6C183DEED61_.wvu.PrintArea" localSheetId="15" hidden="1">'Sch-6 After Discount'!$A$1:$D$35</definedName>
    <definedName name="Z_01ACF2E1_8E61_4459_ABC1_B6C183DEED61_.wvu.PrintArea" localSheetId="16" hidden="1">'Sch-7'!$A$1:$M$25</definedName>
    <definedName name="Z_01ACF2E1_8E61_4459_ABC1_B6C183DEED61_.wvu.PrintArea" localSheetId="17" hidden="1">'Sch-7 Dis'!$A$1:$G$28</definedName>
    <definedName name="Z_01ACF2E1_8E61_4459_ABC1_B6C183DEED61_.wvu.PrintTitles" localSheetId="4" hidden="1">'Sch-1'!$15:$17</definedName>
    <definedName name="Z_01ACF2E1_8E61_4459_ABC1_B6C183DEED61_.wvu.PrintTitles" localSheetId="5" hidden="1">'Sch-1 dis'!$14:$16</definedName>
    <definedName name="Z_01ACF2E1_8E61_4459_ABC1_B6C183DEED61_.wvu.PrintTitles" localSheetId="6" hidden="1">'Sch-2'!$15:$17</definedName>
    <definedName name="Z_01ACF2E1_8E61_4459_ABC1_B6C183DEED61_.wvu.PrintTitles" localSheetId="7" hidden="1">'Sch-2 Dis'!$13:$15</definedName>
    <definedName name="Z_01ACF2E1_8E61_4459_ABC1_B6C183DEED61_.wvu.PrintTitles" localSheetId="8" hidden="1">'Sch-3 '!$13:$17</definedName>
    <definedName name="Z_01ACF2E1_8E61_4459_ABC1_B6C183DEED61_.wvu.PrintTitles" localSheetId="9" hidden="1">'Sch-3 Dis'!$13:$15</definedName>
    <definedName name="Z_01ACF2E1_8E61_4459_ABC1_B6C183DEED61_.wvu.PrintTitles" localSheetId="12" hidden="1">'Sch-5'!$3:$13</definedName>
    <definedName name="Z_01ACF2E1_8E61_4459_ABC1_B6C183DEED61_.wvu.PrintTitles" localSheetId="13" hidden="1">'Sch-5 Dis'!$3:$13</definedName>
    <definedName name="Z_01ACF2E1_8E61_4459_ABC1_B6C183DEED61_.wvu.PrintTitles" localSheetId="14" hidden="1">'Sch-6'!$3:$13</definedName>
    <definedName name="Z_01ACF2E1_8E61_4459_ABC1_B6C183DEED61_.wvu.PrintTitles" localSheetId="15" hidden="1">'Sch-6 After Discount'!$3:$13</definedName>
    <definedName name="Z_01ACF2E1_8E61_4459_ABC1_B6C183DEED61_.wvu.PrintTitles" localSheetId="16" hidden="1">'Sch-7'!$14:$14</definedName>
    <definedName name="Z_01ACF2E1_8E61_4459_ABC1_B6C183DEED61_.wvu.PrintTitles" localSheetId="17" hidden="1">'Sch-7 Dis'!$14:$14</definedName>
    <definedName name="Z_14D7F02E_BCCA_4517_ABC7_537FF4AEB67A_.wvu.Cols" localSheetId="6" hidden="1">'Sch-2'!#REF!</definedName>
    <definedName name="Z_14D7F02E_BCCA_4517_ABC7_537FF4AEB67A_.wvu.Cols" localSheetId="7" hidden="1">'Sch-2 Dis'!$K:$Q</definedName>
    <definedName name="Z_14D7F02E_BCCA_4517_ABC7_537FF4AEB67A_.wvu.Cols" localSheetId="8" hidden="1">'Sch-3 '!$AK:$AP</definedName>
    <definedName name="Z_14D7F02E_BCCA_4517_ABC7_537FF4AEB67A_.wvu.Cols" localSheetId="9" hidden="1">'Sch-3 Dis'!$AA:$AF</definedName>
    <definedName name="Z_14D7F02E_BCCA_4517_ABC7_537FF4AEB67A_.wvu.Cols" localSheetId="12" hidden="1">'Sch-5'!$I:$P</definedName>
    <definedName name="Z_14D7F02E_BCCA_4517_ABC7_537FF4AEB67A_.wvu.Cols" localSheetId="13" hidden="1">'Sch-5 Dis'!$I:$P</definedName>
    <definedName name="Z_14D7F02E_BCCA_4517_ABC7_537FF4AEB67A_.wvu.Cols" localSheetId="16" hidden="1">'Sch-7'!$AG:$AM</definedName>
    <definedName name="Z_14D7F02E_BCCA_4517_ABC7_537FF4AEB67A_.wvu.Cols" localSheetId="17" hidden="1">'Sch-7 Dis'!$AD:$AJ</definedName>
    <definedName name="Z_14D7F02E_BCCA_4517_ABC7_537FF4AEB67A_.wvu.FilterData" localSheetId="4" hidden="1">'Sch-1'!$A$18:$O$255</definedName>
    <definedName name="Z_14D7F02E_BCCA_4517_ABC7_537FF4AEB67A_.wvu.FilterData" localSheetId="5" hidden="1">'Sch-1 dis'!$A$17:$G$79</definedName>
    <definedName name="Z_14D7F02E_BCCA_4517_ABC7_537FF4AEB67A_.wvu.FilterData" localSheetId="8" hidden="1">'Sch-3 '!$A$16:$P$176</definedName>
    <definedName name="Z_14D7F02E_BCCA_4517_ABC7_537FF4AEB67A_.wvu.FilterData" localSheetId="9" hidden="1">'Sch-3 Dis'!$A$14:$F$81</definedName>
    <definedName name="Z_14D7F02E_BCCA_4517_ABC7_537FF4AEB67A_.wvu.PrintArea" localSheetId="22" hidden="1">'Bid Form 2nd Envelope'!$A$1:$F$68</definedName>
    <definedName name="Z_14D7F02E_BCCA_4517_ABC7_537FF4AEB67A_.wvu.PrintArea" localSheetId="2" hidden="1">Instructions!$A$1:$C$54</definedName>
    <definedName name="Z_14D7F02E_BCCA_4517_ABC7_537FF4AEB67A_.wvu.PrintArea" localSheetId="3" hidden="1">'Names of Bidder'!$B$1:$E$30</definedName>
    <definedName name="Z_14D7F02E_BCCA_4517_ABC7_537FF4AEB67A_.wvu.PrintArea" localSheetId="24" hidden="1">'Q &amp; C'!$A$1:$F$38</definedName>
    <definedName name="Z_14D7F02E_BCCA_4517_ABC7_537FF4AEB67A_.wvu.PrintArea" localSheetId="4" hidden="1">'Sch-1'!$A$1:$O$261</definedName>
    <definedName name="Z_14D7F02E_BCCA_4517_ABC7_537FF4AEB67A_.wvu.PrintArea" localSheetId="5" hidden="1">'Sch-1 dis'!$A$1:$G$84</definedName>
    <definedName name="Z_14D7F02E_BCCA_4517_ABC7_537FF4AEB67A_.wvu.PrintArea" localSheetId="6" hidden="1">'Sch-2'!$A$1:$J$259</definedName>
    <definedName name="Z_14D7F02E_BCCA_4517_ABC7_537FF4AEB67A_.wvu.PrintArea" localSheetId="7" hidden="1">'Sch-2 Dis'!$A$1:$F$62</definedName>
    <definedName name="Z_14D7F02E_BCCA_4517_ABC7_537FF4AEB67A_.wvu.PrintArea" localSheetId="8" hidden="1">'Sch-3 '!$A$1:$P$183</definedName>
    <definedName name="Z_14D7F02E_BCCA_4517_ABC7_537FF4AEB67A_.wvu.PrintArea" localSheetId="9" hidden="1">'Sch-3 Dis'!$A$1:$F$87</definedName>
    <definedName name="Z_14D7F02E_BCCA_4517_ABC7_537FF4AEB67A_.wvu.PrintArea" localSheetId="10" hidden="1">'Sch-4'!$A$1:$Q$29</definedName>
    <definedName name="Z_14D7F02E_BCCA_4517_ABC7_537FF4AEB67A_.wvu.PrintArea" localSheetId="11" hidden="1">'Sch-4b'!$A$1:$Q$37</definedName>
    <definedName name="Z_14D7F02E_BCCA_4517_ABC7_537FF4AEB67A_.wvu.PrintArea" localSheetId="12" hidden="1">'Sch-5'!$A$1:$E$26</definedName>
    <definedName name="Z_14D7F02E_BCCA_4517_ABC7_537FF4AEB67A_.wvu.PrintArea" localSheetId="13" hidden="1">'Sch-5 Dis'!$A$1:$E$26</definedName>
    <definedName name="Z_14D7F02E_BCCA_4517_ABC7_537FF4AEB67A_.wvu.PrintArea" localSheetId="14" hidden="1">'Sch-6'!$A$1:$D$34</definedName>
    <definedName name="Z_14D7F02E_BCCA_4517_ABC7_537FF4AEB67A_.wvu.PrintArea" localSheetId="15" hidden="1">'Sch-6 After Discount'!$A$1:$D$34</definedName>
    <definedName name="Z_14D7F02E_BCCA_4517_ABC7_537FF4AEB67A_.wvu.PrintArea" localSheetId="16" hidden="1">'Sch-7'!$A$1:$M$25</definedName>
    <definedName name="Z_14D7F02E_BCCA_4517_ABC7_537FF4AEB67A_.wvu.PrintArea" localSheetId="17" hidden="1">'Sch-7 Dis'!$A$1:$G$28</definedName>
    <definedName name="Z_14D7F02E_BCCA_4517_ABC7_537FF4AEB67A_.wvu.PrintTitles" localSheetId="4" hidden="1">'Sch-1'!$15:$17</definedName>
    <definedName name="Z_14D7F02E_BCCA_4517_ABC7_537FF4AEB67A_.wvu.PrintTitles" localSheetId="5" hidden="1">'Sch-1 dis'!$14:$16</definedName>
    <definedName name="Z_14D7F02E_BCCA_4517_ABC7_537FF4AEB67A_.wvu.PrintTitles" localSheetId="6" hidden="1">'Sch-2'!$15:$17</definedName>
    <definedName name="Z_14D7F02E_BCCA_4517_ABC7_537FF4AEB67A_.wvu.PrintTitles" localSheetId="7" hidden="1">'Sch-2 Dis'!$13:$15</definedName>
    <definedName name="Z_14D7F02E_BCCA_4517_ABC7_537FF4AEB67A_.wvu.PrintTitles" localSheetId="8" hidden="1">'Sch-3 '!$13:$17</definedName>
    <definedName name="Z_14D7F02E_BCCA_4517_ABC7_537FF4AEB67A_.wvu.PrintTitles" localSheetId="9" hidden="1">'Sch-3 Dis'!$13:$15</definedName>
    <definedName name="Z_14D7F02E_BCCA_4517_ABC7_537FF4AEB67A_.wvu.PrintTitles" localSheetId="12" hidden="1">'Sch-5'!$3:$13</definedName>
    <definedName name="Z_14D7F02E_BCCA_4517_ABC7_537FF4AEB67A_.wvu.PrintTitles" localSheetId="13" hidden="1">'Sch-5 Dis'!$3:$13</definedName>
    <definedName name="Z_14D7F02E_BCCA_4517_ABC7_537FF4AEB67A_.wvu.PrintTitles" localSheetId="14" hidden="1">'Sch-6'!$3:$13</definedName>
    <definedName name="Z_14D7F02E_BCCA_4517_ABC7_537FF4AEB67A_.wvu.PrintTitles" localSheetId="15" hidden="1">'Sch-6 After Discount'!$3:$13</definedName>
    <definedName name="Z_14D7F02E_BCCA_4517_ABC7_537FF4AEB67A_.wvu.PrintTitles" localSheetId="16" hidden="1">'Sch-7'!$14:$14</definedName>
    <definedName name="Z_14D7F02E_BCCA_4517_ABC7_537FF4AEB67A_.wvu.PrintTitles" localSheetId="17" hidden="1">'Sch-7 Dis'!$14:$14</definedName>
    <definedName name="Z_14D7F02E_BCCA_4517_ABC7_537FF4AEB67A_.wvu.Rows" localSheetId="8" hidden="1">'Sch-3 '!#REF!</definedName>
    <definedName name="Z_14D7F02E_BCCA_4517_ABC7_537FF4AEB67A_.wvu.Rows" localSheetId="9" hidden="1">'Sch-3 Dis'!#REF!</definedName>
    <definedName name="Z_14D7F02E_BCCA_4517_ABC7_537FF4AEB67A_.wvu.Rows" localSheetId="16" hidden="1">'Sch-7'!$98:$216</definedName>
    <definedName name="Z_14D7F02E_BCCA_4517_ABC7_537FF4AEB67A_.wvu.Rows" localSheetId="17" hidden="1">'Sch-7 Dis'!$104:$222</definedName>
    <definedName name="Z_1E0C44A1_9358_4FBD_8C2C_4DB661DA1476_.wvu.Cols" localSheetId="22" hidden="1">'Bid Form 2nd Envelope'!$G:$K,'Bid Form 2nd Envelope'!$Y:$AN</definedName>
    <definedName name="Z_1E0C44A1_9358_4FBD_8C2C_4DB661DA1476_.wvu.Cols" localSheetId="18" hidden="1">Discount!$H:$K</definedName>
    <definedName name="Z_1E0C44A1_9358_4FBD_8C2C_4DB661DA1476_.wvu.Cols" localSheetId="3" hidden="1">'Names of Bidder'!$H:$R,'Names of Bidder'!$Z:$AC</definedName>
    <definedName name="Z_1E0C44A1_9358_4FBD_8C2C_4DB661DA1476_.wvu.Cols" localSheetId="4" hidden="1">'Sch-1'!$Q:$R,'Sch-1'!$AD:$AM</definedName>
    <definedName name="Z_1E0C44A1_9358_4FBD_8C2C_4DB661DA1476_.wvu.Cols" localSheetId="7" hidden="1">'Sch-2 Dis'!$K:$Q</definedName>
    <definedName name="Z_1E0C44A1_9358_4FBD_8C2C_4DB661DA1476_.wvu.Cols" localSheetId="8" hidden="1">'Sch-3 '!$R:$S,'Sch-3 '!$AK:$AP</definedName>
    <definedName name="Z_1E0C44A1_9358_4FBD_8C2C_4DB661DA1476_.wvu.Cols" localSheetId="9" hidden="1">'Sch-3 Dis'!$AA:$AF</definedName>
    <definedName name="Z_1E0C44A1_9358_4FBD_8C2C_4DB661DA1476_.wvu.Cols" localSheetId="10" hidden="1">'Sch-4'!$R:$S</definedName>
    <definedName name="Z_1E0C44A1_9358_4FBD_8C2C_4DB661DA1476_.wvu.Cols" localSheetId="11" hidden="1">'Sch-4b'!$R:$S</definedName>
    <definedName name="Z_1E0C44A1_9358_4FBD_8C2C_4DB661DA1476_.wvu.Cols" localSheetId="12" hidden="1">'Sch-5'!$I:$P</definedName>
    <definedName name="Z_1E0C44A1_9358_4FBD_8C2C_4DB661DA1476_.wvu.Cols" localSheetId="16" hidden="1">'Sch-7'!$P:$R,'Sch-7'!$AG:$AM</definedName>
    <definedName name="Z_1E0C44A1_9358_4FBD_8C2C_4DB661DA1476_.wvu.Cols" localSheetId="17" hidden="1">'Sch-7 Dis'!$AD:$AJ</definedName>
    <definedName name="Z_1E0C44A1_9358_4FBD_8C2C_4DB661DA1476_.wvu.FilterData" localSheetId="4" hidden="1">'Sch-1'!$A$22:$AY$249</definedName>
    <definedName name="Z_1E0C44A1_9358_4FBD_8C2C_4DB661DA1476_.wvu.FilterData" localSheetId="5" hidden="1">'Sch-1 dis'!$A$16:$B$21</definedName>
    <definedName name="Z_1E0C44A1_9358_4FBD_8C2C_4DB661DA1476_.wvu.FilterData" localSheetId="6" hidden="1">'Sch-2'!$G$21:$J$251</definedName>
    <definedName name="Z_1E0C44A1_9358_4FBD_8C2C_4DB661DA1476_.wvu.FilterData" localSheetId="7" hidden="1">'Sch-2 Dis'!$A$15:$F$56</definedName>
    <definedName name="Z_1E0C44A1_9358_4FBD_8C2C_4DB661DA1476_.wvu.FilterData" localSheetId="8" hidden="1">'Sch-3 '!$A$20:$BB$174</definedName>
    <definedName name="Z_1E0C44A1_9358_4FBD_8C2C_4DB661DA1476_.wvu.FilterData" localSheetId="9" hidden="1">'Sch-3 Dis'!$A$15:$F$81</definedName>
    <definedName name="Z_1E0C44A1_9358_4FBD_8C2C_4DB661DA1476_.wvu.PrintArea" localSheetId="22" hidden="1">'Bid Form 2nd Envelope'!$A$1:$F$68</definedName>
    <definedName name="Z_1E0C44A1_9358_4FBD_8C2C_4DB661DA1476_.wvu.PrintArea" localSheetId="1" hidden="1">Cover!$A$1:$F$15</definedName>
    <definedName name="Z_1E0C44A1_9358_4FBD_8C2C_4DB661DA1476_.wvu.PrintArea" localSheetId="18" hidden="1">Discount!$A$2:$G$43</definedName>
    <definedName name="Z_1E0C44A1_9358_4FBD_8C2C_4DB661DA1476_.wvu.PrintArea" localSheetId="20" hidden="1">'Entry Tax'!$A$1:$E$16</definedName>
    <definedName name="Z_1E0C44A1_9358_4FBD_8C2C_4DB661DA1476_.wvu.PrintArea" localSheetId="2" hidden="1">Instructions!$A$1:$C$54</definedName>
    <definedName name="Z_1E0C44A1_9358_4FBD_8C2C_4DB661DA1476_.wvu.PrintArea" localSheetId="3" hidden="1">'Names of Bidder'!$B$1:$G$32</definedName>
    <definedName name="Z_1E0C44A1_9358_4FBD_8C2C_4DB661DA1476_.wvu.PrintArea" localSheetId="19" hidden="1">Octroi!$A$1:$E$16</definedName>
    <definedName name="Z_1E0C44A1_9358_4FBD_8C2C_4DB661DA1476_.wvu.PrintArea" localSheetId="21" hidden="1">'Other Taxes &amp; Duties'!$A$1:$F$16</definedName>
    <definedName name="Z_1E0C44A1_9358_4FBD_8C2C_4DB661DA1476_.wvu.PrintArea" localSheetId="24" hidden="1">'Q &amp; C'!$A$1:$F$38</definedName>
    <definedName name="Z_1E0C44A1_9358_4FBD_8C2C_4DB661DA1476_.wvu.PrintArea" localSheetId="23" hidden="1">'Q &amp; C (2)'!$A$1:$F$44</definedName>
    <definedName name="Z_1E0C44A1_9358_4FBD_8C2C_4DB661DA1476_.wvu.PrintArea" localSheetId="4" hidden="1">'Sch-1'!$A$1:$O$260</definedName>
    <definedName name="Z_1E0C44A1_9358_4FBD_8C2C_4DB661DA1476_.wvu.PrintArea" localSheetId="5" hidden="1">'Sch-1 dis'!$A$1:$G$84</definedName>
    <definedName name="Z_1E0C44A1_9358_4FBD_8C2C_4DB661DA1476_.wvu.PrintArea" localSheetId="6" hidden="1">'Sch-2'!$A$1:$J$260</definedName>
    <definedName name="Z_1E0C44A1_9358_4FBD_8C2C_4DB661DA1476_.wvu.PrintArea" localSheetId="7" hidden="1">'Sch-2 Dis'!$A$1:$F$62</definedName>
    <definedName name="Z_1E0C44A1_9358_4FBD_8C2C_4DB661DA1476_.wvu.PrintArea" localSheetId="8" hidden="1">'Sch-3 '!$A$1:$Q$182</definedName>
    <definedName name="Z_1E0C44A1_9358_4FBD_8C2C_4DB661DA1476_.wvu.PrintArea" localSheetId="9" hidden="1">'Sch-3 Dis'!$A$1:$F$87</definedName>
    <definedName name="Z_1E0C44A1_9358_4FBD_8C2C_4DB661DA1476_.wvu.PrintArea" localSheetId="10" hidden="1">'Sch-4'!$A$1:$Q$29</definedName>
    <definedName name="Z_1E0C44A1_9358_4FBD_8C2C_4DB661DA1476_.wvu.PrintArea" localSheetId="11" hidden="1">'Sch-4b'!$A$1:$Q$37</definedName>
    <definedName name="Z_1E0C44A1_9358_4FBD_8C2C_4DB661DA1476_.wvu.PrintArea" localSheetId="12" hidden="1">'Sch-5'!$A$1:$E$26</definedName>
    <definedName name="Z_1E0C44A1_9358_4FBD_8C2C_4DB661DA1476_.wvu.PrintArea" localSheetId="13" hidden="1">'Sch-5 Dis'!$A$1:$E$26</definedName>
    <definedName name="Z_1E0C44A1_9358_4FBD_8C2C_4DB661DA1476_.wvu.PrintArea" localSheetId="14" hidden="1">'Sch-6'!$A$1:$D$33</definedName>
    <definedName name="Z_1E0C44A1_9358_4FBD_8C2C_4DB661DA1476_.wvu.PrintArea" localSheetId="15" hidden="1">'Sch-6 After Discount'!$A$1:$D$33</definedName>
    <definedName name="Z_1E0C44A1_9358_4FBD_8C2C_4DB661DA1476_.wvu.PrintArea" localSheetId="16" hidden="1">'Sch-7'!$A$1:$N$25</definedName>
    <definedName name="Z_1E0C44A1_9358_4FBD_8C2C_4DB661DA1476_.wvu.PrintArea" localSheetId="17" hidden="1">'Sch-7 Dis'!$A$1:$G$28</definedName>
    <definedName name="Z_1E0C44A1_9358_4FBD_8C2C_4DB661DA1476_.wvu.PrintTitles" localSheetId="4" hidden="1">'Sch-1'!$15:$17</definedName>
    <definedName name="Z_1E0C44A1_9358_4FBD_8C2C_4DB661DA1476_.wvu.PrintTitles" localSheetId="5" hidden="1">'Sch-1 dis'!$14:$16</definedName>
    <definedName name="Z_1E0C44A1_9358_4FBD_8C2C_4DB661DA1476_.wvu.PrintTitles" localSheetId="6" hidden="1">'Sch-2'!$15:$17</definedName>
    <definedName name="Z_1E0C44A1_9358_4FBD_8C2C_4DB661DA1476_.wvu.PrintTitles" localSheetId="7" hidden="1">'Sch-2 Dis'!$13:$15</definedName>
    <definedName name="Z_1E0C44A1_9358_4FBD_8C2C_4DB661DA1476_.wvu.PrintTitles" localSheetId="8" hidden="1">'Sch-3 '!$13:$17</definedName>
    <definedName name="Z_1E0C44A1_9358_4FBD_8C2C_4DB661DA1476_.wvu.PrintTitles" localSheetId="9" hidden="1">'Sch-3 Dis'!$13:$15</definedName>
    <definedName name="Z_1E0C44A1_9358_4FBD_8C2C_4DB661DA1476_.wvu.PrintTitles" localSheetId="12" hidden="1">'Sch-5'!$3:$13</definedName>
    <definedName name="Z_1E0C44A1_9358_4FBD_8C2C_4DB661DA1476_.wvu.PrintTitles" localSheetId="13" hidden="1">'Sch-5 Dis'!$3:$13</definedName>
    <definedName name="Z_1E0C44A1_9358_4FBD_8C2C_4DB661DA1476_.wvu.PrintTitles" localSheetId="14" hidden="1">'Sch-6'!$3:$13</definedName>
    <definedName name="Z_1E0C44A1_9358_4FBD_8C2C_4DB661DA1476_.wvu.PrintTitles" localSheetId="15" hidden="1">'Sch-6 After Discount'!$3:$13</definedName>
    <definedName name="Z_1E0C44A1_9358_4FBD_8C2C_4DB661DA1476_.wvu.PrintTitles" localSheetId="16" hidden="1">'Sch-7'!$14:$14</definedName>
    <definedName name="Z_1E0C44A1_9358_4FBD_8C2C_4DB661DA1476_.wvu.PrintTitles" localSheetId="17" hidden="1">'Sch-7 Dis'!$14:$14</definedName>
    <definedName name="Z_1E0C44A1_9358_4FBD_8C2C_4DB661DA1476_.wvu.Rows" localSheetId="22" hidden="1">'Bid Form 2nd Envelope'!$25:$25,'Bid Form 2nd Envelope'!$52:$52</definedName>
    <definedName name="Z_1E0C44A1_9358_4FBD_8C2C_4DB661DA1476_.wvu.Rows" localSheetId="1" hidden="1">Cover!$7:$7</definedName>
    <definedName name="Z_1E0C44A1_9358_4FBD_8C2C_4DB661DA1476_.wvu.Rows" localSheetId="18" hidden="1">Discount!$22:$22,Discount!$29:$29,Discount!$32:$34</definedName>
    <definedName name="Z_1E0C44A1_9358_4FBD_8C2C_4DB661DA1476_.wvu.Rows" localSheetId="2" hidden="1">Instructions!$35:$36</definedName>
    <definedName name="Z_1E0C44A1_9358_4FBD_8C2C_4DB661DA1476_.wvu.Rows" localSheetId="4" hidden="1">'Sch-1'!$18:$19</definedName>
    <definedName name="Z_1E0C44A1_9358_4FBD_8C2C_4DB661DA1476_.wvu.Rows" localSheetId="6" hidden="1">'Sch-2'!$18:$19</definedName>
    <definedName name="Z_1E0C44A1_9358_4FBD_8C2C_4DB661DA1476_.wvu.Rows" localSheetId="14" hidden="1">'Sch-6'!$22:$23</definedName>
    <definedName name="Z_1E0C44A1_9358_4FBD_8C2C_4DB661DA1476_.wvu.Rows" localSheetId="15" hidden="1">'Sch-6 After Discount'!$22:$23</definedName>
    <definedName name="Z_1E0C44A1_9358_4FBD_8C2C_4DB661DA1476_.wvu.Rows" localSheetId="16" hidden="1">'Sch-7'!$17:$18,'Sch-7'!$98:$216</definedName>
    <definedName name="Z_1E0C44A1_9358_4FBD_8C2C_4DB661DA1476_.wvu.Rows" localSheetId="17" hidden="1">'Sch-7 Dis'!$104:$222</definedName>
    <definedName name="Z_223BC0FC_814D_40F0_9795_CE82A16FF3A5_.wvu.Cols" localSheetId="22" hidden="1">'Bid Form 2nd Envelope'!$G:$K,'Bid Form 2nd Envelope'!$Y:$AN</definedName>
    <definedName name="Z_223BC0FC_814D_40F0_9795_CE82A16FF3A5_.wvu.Cols" localSheetId="18" hidden="1">Discount!$H:$K</definedName>
    <definedName name="Z_223BC0FC_814D_40F0_9795_CE82A16FF3A5_.wvu.Cols" localSheetId="3" hidden="1">'Names of Bidder'!$H:$R,'Names of Bidder'!$Z:$AC</definedName>
    <definedName name="Z_223BC0FC_814D_40F0_9795_CE82A16FF3A5_.wvu.Cols" localSheetId="4" hidden="1">'Sch-1'!$AD:$AM</definedName>
    <definedName name="Z_223BC0FC_814D_40F0_9795_CE82A16FF3A5_.wvu.Cols" localSheetId="7" hidden="1">'Sch-2 Dis'!$K:$Q</definedName>
    <definedName name="Z_223BC0FC_814D_40F0_9795_CE82A16FF3A5_.wvu.Cols" localSheetId="8" hidden="1">'Sch-3 '!$R:$S,'Sch-3 '!$AK:$AP</definedName>
    <definedName name="Z_223BC0FC_814D_40F0_9795_CE82A16FF3A5_.wvu.Cols" localSheetId="9" hidden="1">'Sch-3 Dis'!$AA:$AF</definedName>
    <definedName name="Z_223BC0FC_814D_40F0_9795_CE82A16FF3A5_.wvu.Cols" localSheetId="10" hidden="1">'Sch-4'!$R:$S</definedName>
    <definedName name="Z_223BC0FC_814D_40F0_9795_CE82A16FF3A5_.wvu.Cols" localSheetId="11" hidden="1">'Sch-4b'!$R:$S</definedName>
    <definedName name="Z_223BC0FC_814D_40F0_9795_CE82A16FF3A5_.wvu.Cols" localSheetId="12" hidden="1">'Sch-5'!$I:$P</definedName>
    <definedName name="Z_223BC0FC_814D_40F0_9795_CE82A16FF3A5_.wvu.Cols" localSheetId="16" hidden="1">'Sch-7'!$P:$R,'Sch-7'!$AG:$AM</definedName>
    <definedName name="Z_223BC0FC_814D_40F0_9795_CE82A16FF3A5_.wvu.Cols" localSheetId="17" hidden="1">'Sch-7 Dis'!$AD:$AJ</definedName>
    <definedName name="Z_223BC0FC_814D_40F0_9795_CE82A16FF3A5_.wvu.FilterData" localSheetId="4" hidden="1">'Sch-1'!$A$22:$AZ$22</definedName>
    <definedName name="Z_223BC0FC_814D_40F0_9795_CE82A16FF3A5_.wvu.FilterData" localSheetId="5" hidden="1">'Sch-1 dis'!$A$16:$B$21</definedName>
    <definedName name="Z_223BC0FC_814D_40F0_9795_CE82A16FF3A5_.wvu.FilterData" localSheetId="6" hidden="1">'Sch-2'!$G$21:$J$251</definedName>
    <definedName name="Z_223BC0FC_814D_40F0_9795_CE82A16FF3A5_.wvu.FilterData" localSheetId="7" hidden="1">'Sch-2 Dis'!$A$15:$F$56</definedName>
    <definedName name="Z_223BC0FC_814D_40F0_9795_CE82A16FF3A5_.wvu.FilterData" localSheetId="8" hidden="1">'Sch-3 '!$A$20:$BB$174</definedName>
    <definedName name="Z_223BC0FC_814D_40F0_9795_CE82A16FF3A5_.wvu.FilterData" localSheetId="9" hidden="1">'Sch-3 Dis'!$A$15:$F$81</definedName>
    <definedName name="Z_223BC0FC_814D_40F0_9795_CE82A16FF3A5_.wvu.PrintArea" localSheetId="22" hidden="1">'Bid Form 2nd Envelope'!$A$1:$F$68</definedName>
    <definedName name="Z_223BC0FC_814D_40F0_9795_CE82A16FF3A5_.wvu.PrintArea" localSheetId="1" hidden="1">Cover!$A$1:$F$15</definedName>
    <definedName name="Z_223BC0FC_814D_40F0_9795_CE82A16FF3A5_.wvu.PrintArea" localSheetId="18" hidden="1">Discount!$A$2:$G$43</definedName>
    <definedName name="Z_223BC0FC_814D_40F0_9795_CE82A16FF3A5_.wvu.PrintArea" localSheetId="20" hidden="1">'Entry Tax'!$A$1:$E$16</definedName>
    <definedName name="Z_223BC0FC_814D_40F0_9795_CE82A16FF3A5_.wvu.PrintArea" localSheetId="2" hidden="1">Instructions!$A$1:$C$54</definedName>
    <definedName name="Z_223BC0FC_814D_40F0_9795_CE82A16FF3A5_.wvu.PrintArea" localSheetId="3" hidden="1">'Names of Bidder'!$B$1:$G$32</definedName>
    <definedName name="Z_223BC0FC_814D_40F0_9795_CE82A16FF3A5_.wvu.PrintArea" localSheetId="19" hidden="1">Octroi!$A$1:$E$16</definedName>
    <definedName name="Z_223BC0FC_814D_40F0_9795_CE82A16FF3A5_.wvu.PrintArea" localSheetId="21" hidden="1">'Other Taxes &amp; Duties'!$A$1:$F$16</definedName>
    <definedName name="Z_223BC0FC_814D_40F0_9795_CE82A16FF3A5_.wvu.PrintArea" localSheetId="24" hidden="1">'Q &amp; C'!$A$1:$F$38</definedName>
    <definedName name="Z_223BC0FC_814D_40F0_9795_CE82A16FF3A5_.wvu.PrintArea" localSheetId="23" hidden="1">'Q &amp; C (2)'!$A$1:$F$44</definedName>
    <definedName name="Z_223BC0FC_814D_40F0_9795_CE82A16FF3A5_.wvu.PrintArea" localSheetId="4" hidden="1">'Sch-1'!$A$1:$O$260</definedName>
    <definedName name="Z_223BC0FC_814D_40F0_9795_CE82A16FF3A5_.wvu.PrintArea" localSheetId="5" hidden="1">'Sch-1 dis'!$A$1:$G$84</definedName>
    <definedName name="Z_223BC0FC_814D_40F0_9795_CE82A16FF3A5_.wvu.PrintArea" localSheetId="6" hidden="1">'Sch-2'!$A$1:$J$260</definedName>
    <definedName name="Z_223BC0FC_814D_40F0_9795_CE82A16FF3A5_.wvu.PrintArea" localSheetId="7" hidden="1">'Sch-2 Dis'!$A$1:$F$62</definedName>
    <definedName name="Z_223BC0FC_814D_40F0_9795_CE82A16FF3A5_.wvu.PrintArea" localSheetId="8" hidden="1">'Sch-3 '!$A$1:$Q$182</definedName>
    <definedName name="Z_223BC0FC_814D_40F0_9795_CE82A16FF3A5_.wvu.PrintArea" localSheetId="9" hidden="1">'Sch-3 Dis'!$A$1:$F$87</definedName>
    <definedName name="Z_223BC0FC_814D_40F0_9795_CE82A16FF3A5_.wvu.PrintArea" localSheetId="10" hidden="1">'Sch-4'!$A$1:$Q$29</definedName>
    <definedName name="Z_223BC0FC_814D_40F0_9795_CE82A16FF3A5_.wvu.PrintArea" localSheetId="11" hidden="1">'Sch-4b'!$A$1:$Q$37</definedName>
    <definedName name="Z_223BC0FC_814D_40F0_9795_CE82A16FF3A5_.wvu.PrintArea" localSheetId="12" hidden="1">'Sch-5'!$A$1:$E$26</definedName>
    <definedName name="Z_223BC0FC_814D_40F0_9795_CE82A16FF3A5_.wvu.PrintArea" localSheetId="13" hidden="1">'Sch-5 Dis'!$A$1:$E$26</definedName>
    <definedName name="Z_223BC0FC_814D_40F0_9795_CE82A16FF3A5_.wvu.PrintArea" localSheetId="14" hidden="1">'Sch-6'!$A$1:$D$33</definedName>
    <definedName name="Z_223BC0FC_814D_40F0_9795_CE82A16FF3A5_.wvu.PrintArea" localSheetId="15" hidden="1">'Sch-6 After Discount'!$A$1:$D$33</definedName>
    <definedName name="Z_223BC0FC_814D_40F0_9795_CE82A16FF3A5_.wvu.PrintArea" localSheetId="16" hidden="1">'Sch-7'!$A$1:$N$25</definedName>
    <definedName name="Z_223BC0FC_814D_40F0_9795_CE82A16FF3A5_.wvu.PrintArea" localSheetId="17" hidden="1">'Sch-7 Dis'!$A$1:$G$28</definedName>
    <definedName name="Z_223BC0FC_814D_40F0_9795_CE82A16FF3A5_.wvu.PrintTitles" localSheetId="4" hidden="1">'Sch-1'!$15:$17</definedName>
    <definedName name="Z_223BC0FC_814D_40F0_9795_CE82A16FF3A5_.wvu.PrintTitles" localSheetId="5" hidden="1">'Sch-1 dis'!$14:$16</definedName>
    <definedName name="Z_223BC0FC_814D_40F0_9795_CE82A16FF3A5_.wvu.PrintTitles" localSheetId="6" hidden="1">'Sch-2'!$15:$17</definedName>
    <definedName name="Z_223BC0FC_814D_40F0_9795_CE82A16FF3A5_.wvu.PrintTitles" localSheetId="7" hidden="1">'Sch-2 Dis'!$13:$15</definedName>
    <definedName name="Z_223BC0FC_814D_40F0_9795_CE82A16FF3A5_.wvu.PrintTitles" localSheetId="8" hidden="1">'Sch-3 '!$13:$17</definedName>
    <definedName name="Z_223BC0FC_814D_40F0_9795_CE82A16FF3A5_.wvu.PrintTitles" localSheetId="9" hidden="1">'Sch-3 Dis'!$13:$15</definedName>
    <definedName name="Z_223BC0FC_814D_40F0_9795_CE82A16FF3A5_.wvu.PrintTitles" localSheetId="12" hidden="1">'Sch-5'!$3:$13</definedName>
    <definedName name="Z_223BC0FC_814D_40F0_9795_CE82A16FF3A5_.wvu.PrintTitles" localSheetId="13" hidden="1">'Sch-5 Dis'!$3:$13</definedName>
    <definedName name="Z_223BC0FC_814D_40F0_9795_CE82A16FF3A5_.wvu.PrintTitles" localSheetId="14" hidden="1">'Sch-6'!$3:$13</definedName>
    <definedName name="Z_223BC0FC_814D_40F0_9795_CE82A16FF3A5_.wvu.PrintTitles" localSheetId="15" hidden="1">'Sch-6 After Discount'!$3:$13</definedName>
    <definedName name="Z_223BC0FC_814D_40F0_9795_CE82A16FF3A5_.wvu.PrintTitles" localSheetId="16" hidden="1">'Sch-7'!$14:$14</definedName>
    <definedName name="Z_223BC0FC_814D_40F0_9795_CE82A16FF3A5_.wvu.PrintTitles" localSheetId="17" hidden="1">'Sch-7 Dis'!$14:$14</definedName>
    <definedName name="Z_223BC0FC_814D_40F0_9795_CE82A16FF3A5_.wvu.Rows" localSheetId="22" hidden="1">'Bid Form 2nd Envelope'!$25:$25</definedName>
    <definedName name="Z_223BC0FC_814D_40F0_9795_CE82A16FF3A5_.wvu.Rows" localSheetId="1" hidden="1">Cover!$7:$7</definedName>
    <definedName name="Z_223BC0FC_814D_40F0_9795_CE82A16FF3A5_.wvu.Rows" localSheetId="18" hidden="1">Discount!$22:$22,Discount!$29:$29,Discount!$32:$34</definedName>
    <definedName name="Z_223BC0FC_814D_40F0_9795_CE82A16FF3A5_.wvu.Rows" localSheetId="2" hidden="1">Instructions!$35:$36</definedName>
    <definedName name="Z_223BC0FC_814D_40F0_9795_CE82A16FF3A5_.wvu.Rows" localSheetId="4" hidden="1">'Sch-1'!$18:$20</definedName>
    <definedName name="Z_223BC0FC_814D_40F0_9795_CE82A16FF3A5_.wvu.Rows" localSheetId="6" hidden="1">'Sch-2'!$18:$20</definedName>
    <definedName name="Z_223BC0FC_814D_40F0_9795_CE82A16FF3A5_.wvu.Rows" localSheetId="8" hidden="1">'Sch-3 '!$18:$18</definedName>
    <definedName name="Z_223BC0FC_814D_40F0_9795_CE82A16FF3A5_.wvu.Rows" localSheetId="14" hidden="1">'Sch-6'!$22:$23</definedName>
    <definedName name="Z_223BC0FC_814D_40F0_9795_CE82A16FF3A5_.wvu.Rows" localSheetId="15" hidden="1">'Sch-6 After Discount'!$22:$23</definedName>
    <definedName name="Z_223BC0FC_814D_40F0_9795_CE82A16FF3A5_.wvu.Rows" localSheetId="16" hidden="1">'Sch-7'!$17:$18,'Sch-7'!$98:$216</definedName>
    <definedName name="Z_223BC0FC_814D_40F0_9795_CE82A16FF3A5_.wvu.Rows" localSheetId="17" hidden="1">'Sch-7 Dis'!$104:$222</definedName>
    <definedName name="Z_27A45B7A_04F2_4516_B80B_5ED0825D4ED3_.wvu.Cols" localSheetId="18" hidden="1">Discount!$H:$J</definedName>
    <definedName name="Z_27A45B7A_04F2_4516_B80B_5ED0825D4ED3_.wvu.Cols" localSheetId="4" hidden="1">'Sch-1'!$T:$W</definedName>
    <definedName name="Z_27A45B7A_04F2_4516_B80B_5ED0825D4ED3_.wvu.Cols" localSheetId="6" hidden="1">'Sch-2'!$M:$M</definedName>
    <definedName name="Z_27A45B7A_04F2_4516_B80B_5ED0825D4ED3_.wvu.Cols" localSheetId="7" hidden="1">'Sch-2 Dis'!$K:$Q</definedName>
    <definedName name="Z_27A45B7A_04F2_4516_B80B_5ED0825D4ED3_.wvu.Cols" localSheetId="8" hidden="1">'Sch-3 '!$S:$S,'Sch-3 '!$AK:$AP</definedName>
    <definedName name="Z_27A45B7A_04F2_4516_B80B_5ED0825D4ED3_.wvu.Cols" localSheetId="9" hidden="1">'Sch-3 Dis'!$AA:$AF</definedName>
    <definedName name="Z_27A45B7A_04F2_4516_B80B_5ED0825D4ED3_.wvu.Cols" localSheetId="12" hidden="1">'Sch-5'!$I:$P</definedName>
    <definedName name="Z_27A45B7A_04F2_4516_B80B_5ED0825D4ED3_.wvu.Cols" localSheetId="13" hidden="1">'Sch-5 Dis'!$I:$P</definedName>
    <definedName name="Z_27A45B7A_04F2_4516_B80B_5ED0825D4ED3_.wvu.Cols" localSheetId="16" hidden="1">'Sch-7'!$O:$O,'Sch-7'!$AG:$AM</definedName>
    <definedName name="Z_27A45B7A_04F2_4516_B80B_5ED0825D4ED3_.wvu.Cols" localSheetId="17" hidden="1">'Sch-7 Dis'!$AD:$AJ</definedName>
    <definedName name="Z_27A45B7A_04F2_4516_B80B_5ED0825D4ED3_.wvu.FilterData" localSheetId="4" hidden="1">'Sch-1'!$A$18:$O$249</definedName>
    <definedName name="Z_27A45B7A_04F2_4516_B80B_5ED0825D4ED3_.wvu.FilterData" localSheetId="5" hidden="1">'Sch-1 dis'!$A$16:$B$21</definedName>
    <definedName name="Z_27A45B7A_04F2_4516_B80B_5ED0825D4ED3_.wvu.FilterData" localSheetId="6" hidden="1">'Sch-2'!$G$21:$J$251</definedName>
    <definedName name="Z_27A45B7A_04F2_4516_B80B_5ED0825D4ED3_.wvu.FilterData" localSheetId="7" hidden="1">'Sch-2 Dis'!$A$15:$F$56</definedName>
    <definedName name="Z_27A45B7A_04F2_4516_B80B_5ED0825D4ED3_.wvu.FilterData" localSheetId="8" hidden="1">'Sch-3 '!$A$19:$P$176</definedName>
    <definedName name="Z_27A45B7A_04F2_4516_B80B_5ED0825D4ED3_.wvu.FilterData" localSheetId="9" hidden="1">'Sch-3 Dis'!$A$15:$F$81</definedName>
    <definedName name="Z_27A45B7A_04F2_4516_B80B_5ED0825D4ED3_.wvu.PrintArea" localSheetId="22" hidden="1">'Bid Form 2nd Envelope'!$A$1:$F$68</definedName>
    <definedName name="Z_27A45B7A_04F2_4516_B80B_5ED0825D4ED3_.wvu.PrintArea" localSheetId="18" hidden="1">Discount!$A$2:$G$43</definedName>
    <definedName name="Z_27A45B7A_04F2_4516_B80B_5ED0825D4ED3_.wvu.PrintArea" localSheetId="20" hidden="1">'Entry Tax'!$A$1:$E$16</definedName>
    <definedName name="Z_27A45B7A_04F2_4516_B80B_5ED0825D4ED3_.wvu.PrintArea" localSheetId="2" hidden="1">Instructions!$A$1:$C$54</definedName>
    <definedName name="Z_27A45B7A_04F2_4516_B80B_5ED0825D4ED3_.wvu.PrintArea" localSheetId="3" hidden="1">'Names of Bidder'!$B$1:$E$30</definedName>
    <definedName name="Z_27A45B7A_04F2_4516_B80B_5ED0825D4ED3_.wvu.PrintArea" localSheetId="19" hidden="1">Octroi!$A$1:$E$16</definedName>
    <definedName name="Z_27A45B7A_04F2_4516_B80B_5ED0825D4ED3_.wvu.PrintArea" localSheetId="21" hidden="1">'Other Taxes &amp; Duties'!$A$1:$F$16</definedName>
    <definedName name="Z_27A45B7A_04F2_4516_B80B_5ED0825D4ED3_.wvu.PrintArea" localSheetId="24" hidden="1">'Q &amp; C'!$A$1:$F$38</definedName>
    <definedName name="Z_27A45B7A_04F2_4516_B80B_5ED0825D4ED3_.wvu.PrintArea" localSheetId="23" hidden="1">'Q &amp; C (2)'!$A$1:$F$43</definedName>
    <definedName name="Z_27A45B7A_04F2_4516_B80B_5ED0825D4ED3_.wvu.PrintArea" localSheetId="4" hidden="1">'Sch-1'!$A$1:$O$261</definedName>
    <definedName name="Z_27A45B7A_04F2_4516_B80B_5ED0825D4ED3_.wvu.PrintArea" localSheetId="5" hidden="1">'Sch-1 dis'!$A$1:$G$84</definedName>
    <definedName name="Z_27A45B7A_04F2_4516_B80B_5ED0825D4ED3_.wvu.PrintArea" localSheetId="6" hidden="1">'Sch-2'!$A$1:$J$259</definedName>
    <definedName name="Z_27A45B7A_04F2_4516_B80B_5ED0825D4ED3_.wvu.PrintArea" localSheetId="7" hidden="1">'Sch-2 Dis'!$A$1:$F$62</definedName>
    <definedName name="Z_27A45B7A_04F2_4516_B80B_5ED0825D4ED3_.wvu.PrintArea" localSheetId="8" hidden="1">'Sch-3 '!$A$1:$P$183</definedName>
    <definedName name="Z_27A45B7A_04F2_4516_B80B_5ED0825D4ED3_.wvu.PrintArea" localSheetId="9" hidden="1">'Sch-3 Dis'!$A$1:$F$87</definedName>
    <definedName name="Z_27A45B7A_04F2_4516_B80B_5ED0825D4ED3_.wvu.PrintArea" localSheetId="10" hidden="1">'Sch-4'!$A$1:$Q$29</definedName>
    <definedName name="Z_27A45B7A_04F2_4516_B80B_5ED0825D4ED3_.wvu.PrintArea" localSheetId="11" hidden="1">'Sch-4b'!$A$1:$Q$37</definedName>
    <definedName name="Z_27A45B7A_04F2_4516_B80B_5ED0825D4ED3_.wvu.PrintArea" localSheetId="12" hidden="1">'Sch-5'!$A$1:$E$26</definedName>
    <definedName name="Z_27A45B7A_04F2_4516_B80B_5ED0825D4ED3_.wvu.PrintArea" localSheetId="13" hidden="1">'Sch-5 Dis'!$A$1:$E$26</definedName>
    <definedName name="Z_27A45B7A_04F2_4516_B80B_5ED0825D4ED3_.wvu.PrintArea" localSheetId="14" hidden="1">'Sch-6'!$A$1:$D$34</definedName>
    <definedName name="Z_27A45B7A_04F2_4516_B80B_5ED0825D4ED3_.wvu.PrintArea" localSheetId="15" hidden="1">'Sch-6 After Discount'!$A$1:$D$34</definedName>
    <definedName name="Z_27A45B7A_04F2_4516_B80B_5ED0825D4ED3_.wvu.PrintArea" localSheetId="16" hidden="1">'Sch-7'!$A$1:$M$25</definedName>
    <definedName name="Z_27A45B7A_04F2_4516_B80B_5ED0825D4ED3_.wvu.PrintArea" localSheetId="17" hidden="1">'Sch-7 Dis'!$A$1:$G$28</definedName>
    <definedName name="Z_27A45B7A_04F2_4516_B80B_5ED0825D4ED3_.wvu.PrintTitles" localSheetId="4" hidden="1">'Sch-1'!$15:$17</definedName>
    <definedName name="Z_27A45B7A_04F2_4516_B80B_5ED0825D4ED3_.wvu.PrintTitles" localSheetId="5" hidden="1">'Sch-1 dis'!$14:$16</definedName>
    <definedName name="Z_27A45B7A_04F2_4516_B80B_5ED0825D4ED3_.wvu.PrintTitles" localSheetId="6" hidden="1">'Sch-2'!$15:$17</definedName>
    <definedName name="Z_27A45B7A_04F2_4516_B80B_5ED0825D4ED3_.wvu.PrintTitles" localSheetId="7" hidden="1">'Sch-2 Dis'!$13:$15</definedName>
    <definedName name="Z_27A45B7A_04F2_4516_B80B_5ED0825D4ED3_.wvu.PrintTitles" localSheetId="8" hidden="1">'Sch-3 '!$13:$17</definedName>
    <definedName name="Z_27A45B7A_04F2_4516_B80B_5ED0825D4ED3_.wvu.PrintTitles" localSheetId="9" hidden="1">'Sch-3 Dis'!$13:$15</definedName>
    <definedName name="Z_27A45B7A_04F2_4516_B80B_5ED0825D4ED3_.wvu.PrintTitles" localSheetId="12" hidden="1">'Sch-5'!$3:$13</definedName>
    <definedName name="Z_27A45B7A_04F2_4516_B80B_5ED0825D4ED3_.wvu.PrintTitles" localSheetId="13" hidden="1">'Sch-5 Dis'!$3:$13</definedName>
    <definedName name="Z_27A45B7A_04F2_4516_B80B_5ED0825D4ED3_.wvu.PrintTitles" localSheetId="14" hidden="1">'Sch-6'!$3:$13</definedName>
    <definedName name="Z_27A45B7A_04F2_4516_B80B_5ED0825D4ED3_.wvu.PrintTitles" localSheetId="15" hidden="1">'Sch-6 After Discount'!$3:$13</definedName>
    <definedName name="Z_27A45B7A_04F2_4516_B80B_5ED0825D4ED3_.wvu.PrintTitles" localSheetId="16" hidden="1">'Sch-7'!$14:$14</definedName>
    <definedName name="Z_27A45B7A_04F2_4516_B80B_5ED0825D4ED3_.wvu.PrintTitles" localSheetId="17" hidden="1">'Sch-7 Dis'!$14:$14</definedName>
    <definedName name="Z_27A45B7A_04F2_4516_B80B_5ED0825D4ED3_.wvu.Rows" localSheetId="1" hidden="1">Cover!$7:$7</definedName>
    <definedName name="Z_27A45B7A_04F2_4516_B80B_5ED0825D4ED3_.wvu.Rows" localSheetId="18" hidden="1">Discount!#REF!</definedName>
    <definedName name="Z_27A45B7A_04F2_4516_B80B_5ED0825D4ED3_.wvu.Rows" localSheetId="9" hidden="1">'Sch-3 Dis'!#REF!</definedName>
    <definedName name="Z_27A45B7A_04F2_4516_B80B_5ED0825D4ED3_.wvu.Rows" localSheetId="16" hidden="1">'Sch-7'!$98:$216</definedName>
    <definedName name="Z_27A45B7A_04F2_4516_B80B_5ED0825D4ED3_.wvu.Rows" localSheetId="17" hidden="1">'Sch-7 Dis'!$104:$222</definedName>
    <definedName name="Z_3D662AA8_535D_445A_A535_5FFD33E1146F_.wvu.PrintArea" localSheetId="24" hidden="1">'Q &amp; C'!$A$1:$F$38</definedName>
    <definedName name="Z_3D662AA8_535D_445A_A535_5FFD33E1146F_.wvu.PrintArea" localSheetId="23" hidden="1">'Q &amp; C (2)'!$A$1:$F$43</definedName>
    <definedName name="Z_420F5FBD_E556_4311_8218_D9BF2725836B_.wvu.PrintArea" localSheetId="23" hidden="1">'Q &amp; C (2)'!$A$1:$F$43</definedName>
    <definedName name="Z_498493C3_769C_4143_9114_C68CD1D40B11_.wvu.Cols" localSheetId="22" hidden="1">'Bid Form 2nd Envelope'!$G:$K,'Bid Form 2nd Envelope'!$Y:$AN</definedName>
    <definedName name="Z_498493C3_769C_4143_9114_C68CD1D40B11_.wvu.Cols" localSheetId="18" hidden="1">Discount!$H:$K</definedName>
    <definedName name="Z_498493C3_769C_4143_9114_C68CD1D40B11_.wvu.Cols" localSheetId="3" hidden="1">'Names of Bidder'!$H:$O,'Names of Bidder'!$Z:$AC</definedName>
    <definedName name="Z_498493C3_769C_4143_9114_C68CD1D40B11_.wvu.Cols" localSheetId="4" hidden="1">'Sch-1'!$Q:$R,'Sch-1'!$AD:$AM</definedName>
    <definedName name="Z_498493C3_769C_4143_9114_C68CD1D40B11_.wvu.Cols" localSheetId="7" hidden="1">'Sch-2 Dis'!$K:$Q</definedName>
    <definedName name="Z_498493C3_769C_4143_9114_C68CD1D40B11_.wvu.Cols" localSheetId="8" hidden="1">'Sch-3 '!$R:$S,'Sch-3 '!$AK:$AP</definedName>
    <definedName name="Z_498493C3_769C_4143_9114_C68CD1D40B11_.wvu.Cols" localSheetId="9" hidden="1">'Sch-3 Dis'!$AA:$AF</definedName>
    <definedName name="Z_498493C3_769C_4143_9114_C68CD1D40B11_.wvu.Cols" localSheetId="10" hidden="1">'Sch-4'!$R:$S</definedName>
    <definedName name="Z_498493C3_769C_4143_9114_C68CD1D40B11_.wvu.Cols" localSheetId="11" hidden="1">'Sch-4b'!$R:$S</definedName>
    <definedName name="Z_498493C3_769C_4143_9114_C68CD1D40B11_.wvu.Cols" localSheetId="12" hidden="1">'Sch-5'!$I:$P</definedName>
    <definedName name="Z_498493C3_769C_4143_9114_C68CD1D40B11_.wvu.Cols" localSheetId="16" hidden="1">'Sch-7'!$P:$R,'Sch-7'!$AG:$AM</definedName>
    <definedName name="Z_498493C3_769C_4143_9114_C68CD1D40B11_.wvu.Cols" localSheetId="17" hidden="1">'Sch-7 Dis'!$AD:$AJ</definedName>
    <definedName name="Z_498493C3_769C_4143_9114_C68CD1D40B11_.wvu.FilterData" localSheetId="4" hidden="1">'Sch-1'!$A$22:$AY$249</definedName>
    <definedName name="Z_498493C3_769C_4143_9114_C68CD1D40B11_.wvu.FilterData" localSheetId="5" hidden="1">'Sch-1 dis'!$A$16:$B$21</definedName>
    <definedName name="Z_498493C3_769C_4143_9114_C68CD1D40B11_.wvu.FilterData" localSheetId="6" hidden="1">'Sch-2'!$G$21:$J$251</definedName>
    <definedName name="Z_498493C3_769C_4143_9114_C68CD1D40B11_.wvu.FilterData" localSheetId="7" hidden="1">'Sch-2 Dis'!$A$15:$F$56</definedName>
    <definedName name="Z_498493C3_769C_4143_9114_C68CD1D40B11_.wvu.FilterData" localSheetId="8" hidden="1">'Sch-3 '!$A$20:$BB$174</definedName>
    <definedName name="Z_498493C3_769C_4143_9114_C68CD1D40B11_.wvu.FilterData" localSheetId="9" hidden="1">'Sch-3 Dis'!$A$15:$F$81</definedName>
    <definedName name="Z_498493C3_769C_4143_9114_C68CD1D40B11_.wvu.PrintArea" localSheetId="22" hidden="1">'Bid Form 2nd Envelope'!$A$1:$F$68</definedName>
    <definedName name="Z_498493C3_769C_4143_9114_C68CD1D40B11_.wvu.PrintArea" localSheetId="1" hidden="1">Cover!$A$1:$F$15</definedName>
    <definedName name="Z_498493C3_769C_4143_9114_C68CD1D40B11_.wvu.PrintArea" localSheetId="18" hidden="1">Discount!$A$2:$G$43</definedName>
    <definedName name="Z_498493C3_769C_4143_9114_C68CD1D40B11_.wvu.PrintArea" localSheetId="20" hidden="1">'Entry Tax'!$A$1:$E$16</definedName>
    <definedName name="Z_498493C3_769C_4143_9114_C68CD1D40B11_.wvu.PrintArea" localSheetId="2" hidden="1">Instructions!$A$1:$C$54</definedName>
    <definedName name="Z_498493C3_769C_4143_9114_C68CD1D40B11_.wvu.PrintArea" localSheetId="3" hidden="1">'Names of Bidder'!$B$1:$G$32</definedName>
    <definedName name="Z_498493C3_769C_4143_9114_C68CD1D40B11_.wvu.PrintArea" localSheetId="19" hidden="1">Octroi!$A$1:$E$16</definedName>
    <definedName name="Z_498493C3_769C_4143_9114_C68CD1D40B11_.wvu.PrintArea" localSheetId="21" hidden="1">'Other Taxes &amp; Duties'!$A$1:$F$16</definedName>
    <definedName name="Z_498493C3_769C_4143_9114_C68CD1D40B11_.wvu.PrintArea" localSheetId="24" hidden="1">'Q &amp; C'!$A$1:$F$38</definedName>
    <definedName name="Z_498493C3_769C_4143_9114_C68CD1D40B11_.wvu.PrintArea" localSheetId="23" hidden="1">'Q &amp; C (2)'!$A$1:$F$44</definedName>
    <definedName name="Z_498493C3_769C_4143_9114_C68CD1D40B11_.wvu.PrintArea" localSheetId="4" hidden="1">'Sch-1'!$A$1:$O$260</definedName>
    <definedName name="Z_498493C3_769C_4143_9114_C68CD1D40B11_.wvu.PrintArea" localSheetId="5" hidden="1">'Sch-1 dis'!$A$1:$G$84</definedName>
    <definedName name="Z_498493C3_769C_4143_9114_C68CD1D40B11_.wvu.PrintArea" localSheetId="6" hidden="1">'Sch-2'!$A$1:$J$260</definedName>
    <definedName name="Z_498493C3_769C_4143_9114_C68CD1D40B11_.wvu.PrintArea" localSheetId="7" hidden="1">'Sch-2 Dis'!$A$1:$F$62</definedName>
    <definedName name="Z_498493C3_769C_4143_9114_C68CD1D40B11_.wvu.PrintArea" localSheetId="8" hidden="1">'Sch-3 '!$A$1:$Q$182</definedName>
    <definedName name="Z_498493C3_769C_4143_9114_C68CD1D40B11_.wvu.PrintArea" localSheetId="9" hidden="1">'Sch-3 Dis'!$A$1:$F$87</definedName>
    <definedName name="Z_498493C3_769C_4143_9114_C68CD1D40B11_.wvu.PrintArea" localSheetId="10" hidden="1">'Sch-4'!$A$1:$Q$29</definedName>
    <definedName name="Z_498493C3_769C_4143_9114_C68CD1D40B11_.wvu.PrintArea" localSheetId="11" hidden="1">'Sch-4b'!$A$1:$Q$37</definedName>
    <definedName name="Z_498493C3_769C_4143_9114_C68CD1D40B11_.wvu.PrintArea" localSheetId="12" hidden="1">'Sch-5'!$A$1:$E$26</definedName>
    <definedName name="Z_498493C3_769C_4143_9114_C68CD1D40B11_.wvu.PrintArea" localSheetId="13" hidden="1">'Sch-5 Dis'!$A$1:$E$26</definedName>
    <definedName name="Z_498493C3_769C_4143_9114_C68CD1D40B11_.wvu.PrintArea" localSheetId="14" hidden="1">'Sch-6'!$A$1:$D$33</definedName>
    <definedName name="Z_498493C3_769C_4143_9114_C68CD1D40B11_.wvu.PrintArea" localSheetId="15" hidden="1">'Sch-6 After Discount'!$A$1:$D$33</definedName>
    <definedName name="Z_498493C3_769C_4143_9114_C68CD1D40B11_.wvu.PrintArea" localSheetId="16" hidden="1">'Sch-7'!$A$1:$N$25</definedName>
    <definedName name="Z_498493C3_769C_4143_9114_C68CD1D40B11_.wvu.PrintArea" localSheetId="17" hidden="1">'Sch-7 Dis'!$A$1:$G$28</definedName>
    <definedName name="Z_498493C3_769C_4143_9114_C68CD1D40B11_.wvu.PrintTitles" localSheetId="4" hidden="1">'Sch-1'!$15:$17</definedName>
    <definedName name="Z_498493C3_769C_4143_9114_C68CD1D40B11_.wvu.PrintTitles" localSheetId="5" hidden="1">'Sch-1 dis'!$14:$16</definedName>
    <definedName name="Z_498493C3_769C_4143_9114_C68CD1D40B11_.wvu.PrintTitles" localSheetId="6" hidden="1">'Sch-2'!$15:$17</definedName>
    <definedName name="Z_498493C3_769C_4143_9114_C68CD1D40B11_.wvu.PrintTitles" localSheetId="7" hidden="1">'Sch-2 Dis'!$13:$15</definedName>
    <definedName name="Z_498493C3_769C_4143_9114_C68CD1D40B11_.wvu.PrintTitles" localSheetId="8" hidden="1">'Sch-3 '!$13:$17</definedName>
    <definedName name="Z_498493C3_769C_4143_9114_C68CD1D40B11_.wvu.PrintTitles" localSheetId="9" hidden="1">'Sch-3 Dis'!$13:$15</definedName>
    <definedName name="Z_498493C3_769C_4143_9114_C68CD1D40B11_.wvu.PrintTitles" localSheetId="12" hidden="1">'Sch-5'!$3:$13</definedName>
    <definedName name="Z_498493C3_769C_4143_9114_C68CD1D40B11_.wvu.PrintTitles" localSheetId="13" hidden="1">'Sch-5 Dis'!$3:$13</definedName>
    <definedName name="Z_498493C3_769C_4143_9114_C68CD1D40B11_.wvu.PrintTitles" localSheetId="14" hidden="1">'Sch-6'!$3:$13</definedName>
    <definedName name="Z_498493C3_769C_4143_9114_C68CD1D40B11_.wvu.PrintTitles" localSheetId="15" hidden="1">'Sch-6 After Discount'!$3:$13</definedName>
    <definedName name="Z_498493C3_769C_4143_9114_C68CD1D40B11_.wvu.PrintTitles" localSheetId="16" hidden="1">'Sch-7'!$14:$14</definedName>
    <definedName name="Z_498493C3_769C_4143_9114_C68CD1D40B11_.wvu.PrintTitles" localSheetId="17" hidden="1">'Sch-7 Dis'!$14:$14</definedName>
    <definedName name="Z_498493C3_769C_4143_9114_C68CD1D40B11_.wvu.Rows" localSheetId="22" hidden="1">'Bid Form 2nd Envelope'!$25:$25,'Bid Form 2nd Envelope'!$52:$52</definedName>
    <definedName name="Z_498493C3_769C_4143_9114_C68CD1D40B11_.wvu.Rows" localSheetId="1" hidden="1">Cover!$7:$7</definedName>
    <definedName name="Z_498493C3_769C_4143_9114_C68CD1D40B11_.wvu.Rows" localSheetId="18" hidden="1">Discount!$22:$22,Discount!$29:$29,Discount!$32:$34</definedName>
    <definedName name="Z_498493C3_769C_4143_9114_C68CD1D40B11_.wvu.Rows" localSheetId="6" hidden="1">'Sch-2'!$18:$19</definedName>
    <definedName name="Z_498493C3_769C_4143_9114_C68CD1D40B11_.wvu.Rows" localSheetId="14" hidden="1">'Sch-6'!$22:$23</definedName>
    <definedName name="Z_498493C3_769C_4143_9114_C68CD1D40B11_.wvu.Rows" localSheetId="15" hidden="1">'Sch-6 After Discount'!$22:$23</definedName>
    <definedName name="Z_498493C3_769C_4143_9114_C68CD1D40B11_.wvu.Rows" localSheetId="16" hidden="1">'Sch-7'!$17:$18,'Sch-7'!$98:$216</definedName>
    <definedName name="Z_498493C3_769C_4143_9114_C68CD1D40B11_.wvu.Rows" localSheetId="17" hidden="1">'Sch-7 Dis'!$104:$222</definedName>
    <definedName name="Z_4AA1107B_A795_4744_B566_827168772C7A_.wvu.Cols" localSheetId="18" hidden="1">Discount!$H:$O</definedName>
    <definedName name="Z_4AA1107B_A795_4744_B566_827168772C7A_.wvu.Cols" localSheetId="6" hidden="1">'Sch-2'!$M:$R</definedName>
    <definedName name="Z_4AA1107B_A795_4744_B566_827168772C7A_.wvu.Cols" localSheetId="7" hidden="1">'Sch-2 Dis'!$K:$Q</definedName>
    <definedName name="Z_4AA1107B_A795_4744_B566_827168772C7A_.wvu.Cols" localSheetId="8" hidden="1">'Sch-3 '!$S:$AE,'Sch-3 '!$AK:$AP</definedName>
    <definedName name="Z_4AA1107B_A795_4744_B566_827168772C7A_.wvu.Cols" localSheetId="9" hidden="1">'Sch-3 Dis'!$AA:$AF</definedName>
    <definedName name="Z_4AA1107B_A795_4744_B566_827168772C7A_.wvu.Cols" localSheetId="12" hidden="1">'Sch-5'!$I:$P</definedName>
    <definedName name="Z_4AA1107B_A795_4744_B566_827168772C7A_.wvu.Cols" localSheetId="16" hidden="1">'Sch-7'!$O:$O,'Sch-7'!$AG:$AM</definedName>
    <definedName name="Z_4AA1107B_A795_4744_B566_827168772C7A_.wvu.Cols" localSheetId="17" hidden="1">'Sch-7 Dis'!$AD:$AJ</definedName>
    <definedName name="Z_4AA1107B_A795_4744_B566_827168772C7A_.wvu.FilterData" localSheetId="4" hidden="1">'Sch-1'!$A$18:$O$249</definedName>
    <definedName name="Z_4AA1107B_A795_4744_B566_827168772C7A_.wvu.FilterData" localSheetId="5" hidden="1">'Sch-1 dis'!$A$16:$B$21</definedName>
    <definedName name="Z_4AA1107B_A795_4744_B566_827168772C7A_.wvu.FilterData" localSheetId="6" hidden="1">'Sch-2'!$G$21:$J$251</definedName>
    <definedName name="Z_4AA1107B_A795_4744_B566_827168772C7A_.wvu.FilterData" localSheetId="7" hidden="1">'Sch-2 Dis'!$A$15:$F$56</definedName>
    <definedName name="Z_4AA1107B_A795_4744_B566_827168772C7A_.wvu.FilterData" localSheetId="8" hidden="1">'Sch-3 '!$A$19:$P$176</definedName>
    <definedName name="Z_4AA1107B_A795_4744_B566_827168772C7A_.wvu.FilterData" localSheetId="9" hidden="1">'Sch-3 Dis'!$A$15:$F$81</definedName>
    <definedName name="Z_4AA1107B_A795_4744_B566_827168772C7A_.wvu.PrintArea" localSheetId="22" hidden="1">'Bid Form 2nd Envelope'!$A$1:$F$68</definedName>
    <definedName name="Z_4AA1107B_A795_4744_B566_827168772C7A_.wvu.PrintArea" localSheetId="18" hidden="1">Discount!$A$2:$G$43</definedName>
    <definedName name="Z_4AA1107B_A795_4744_B566_827168772C7A_.wvu.PrintArea" localSheetId="20" hidden="1">'Entry Tax'!$A$1:$E$16</definedName>
    <definedName name="Z_4AA1107B_A795_4744_B566_827168772C7A_.wvu.PrintArea" localSheetId="2" hidden="1">Instructions!$A$1:$C$54</definedName>
    <definedName name="Z_4AA1107B_A795_4744_B566_827168772C7A_.wvu.PrintArea" localSheetId="3" hidden="1">'Names of Bidder'!$B$1:$G$32</definedName>
    <definedName name="Z_4AA1107B_A795_4744_B566_827168772C7A_.wvu.PrintArea" localSheetId="19" hidden="1">Octroi!$A$1:$E$16</definedName>
    <definedName name="Z_4AA1107B_A795_4744_B566_827168772C7A_.wvu.PrintArea" localSheetId="21" hidden="1">'Other Taxes &amp; Duties'!$A$1:$F$16</definedName>
    <definedName name="Z_4AA1107B_A795_4744_B566_827168772C7A_.wvu.PrintArea" localSheetId="24" hidden="1">'Q &amp; C'!$A$1:$F$38</definedName>
    <definedName name="Z_4AA1107B_A795_4744_B566_827168772C7A_.wvu.PrintArea" localSheetId="23" hidden="1">'Q &amp; C (2)'!$A$1:$F$44</definedName>
    <definedName name="Z_4AA1107B_A795_4744_B566_827168772C7A_.wvu.PrintArea" localSheetId="4" hidden="1">'Sch-1'!$A$1:$O$260</definedName>
    <definedName name="Z_4AA1107B_A795_4744_B566_827168772C7A_.wvu.PrintArea" localSheetId="5" hidden="1">'Sch-1 dis'!$A$1:$G$84</definedName>
    <definedName name="Z_4AA1107B_A795_4744_B566_827168772C7A_.wvu.PrintArea" localSheetId="6" hidden="1">'Sch-2'!$A$1:$J$258</definedName>
    <definedName name="Z_4AA1107B_A795_4744_B566_827168772C7A_.wvu.PrintArea" localSheetId="7" hidden="1">'Sch-2 Dis'!$A$1:$F$62</definedName>
    <definedName name="Z_4AA1107B_A795_4744_B566_827168772C7A_.wvu.PrintArea" localSheetId="8" hidden="1">'Sch-3 '!$A$1:$P$182</definedName>
    <definedName name="Z_4AA1107B_A795_4744_B566_827168772C7A_.wvu.PrintArea" localSheetId="9" hidden="1">'Sch-3 Dis'!$A$1:$F$87</definedName>
    <definedName name="Z_4AA1107B_A795_4744_B566_827168772C7A_.wvu.PrintArea" localSheetId="10" hidden="1">'Sch-4'!$A$1:$Q$29</definedName>
    <definedName name="Z_4AA1107B_A795_4744_B566_827168772C7A_.wvu.PrintArea" localSheetId="11" hidden="1">'Sch-4b'!$A$1:$Q$37</definedName>
    <definedName name="Z_4AA1107B_A795_4744_B566_827168772C7A_.wvu.PrintArea" localSheetId="12" hidden="1">'Sch-5'!$A$1:$E$26</definedName>
    <definedName name="Z_4AA1107B_A795_4744_B566_827168772C7A_.wvu.PrintArea" localSheetId="13" hidden="1">'Sch-5 Dis'!$A$1:$E$26</definedName>
    <definedName name="Z_4AA1107B_A795_4744_B566_827168772C7A_.wvu.PrintArea" localSheetId="14" hidden="1">'Sch-6'!$A$1:$D$33</definedName>
    <definedName name="Z_4AA1107B_A795_4744_B566_827168772C7A_.wvu.PrintArea" localSheetId="15" hidden="1">'Sch-6 After Discount'!$A$1:$D$33</definedName>
    <definedName name="Z_4AA1107B_A795_4744_B566_827168772C7A_.wvu.PrintArea" localSheetId="16" hidden="1">'Sch-7'!$A$1:$M$25</definedName>
    <definedName name="Z_4AA1107B_A795_4744_B566_827168772C7A_.wvu.PrintArea" localSheetId="17" hidden="1">'Sch-7 Dis'!$A$1:$G$28</definedName>
    <definedName name="Z_4AA1107B_A795_4744_B566_827168772C7A_.wvu.PrintTitles" localSheetId="4" hidden="1">'Sch-1'!$15:$17</definedName>
    <definedName name="Z_4AA1107B_A795_4744_B566_827168772C7A_.wvu.PrintTitles" localSheetId="5" hidden="1">'Sch-1 dis'!$14:$16</definedName>
    <definedName name="Z_4AA1107B_A795_4744_B566_827168772C7A_.wvu.PrintTitles" localSheetId="6" hidden="1">'Sch-2'!$15:$17</definedName>
    <definedName name="Z_4AA1107B_A795_4744_B566_827168772C7A_.wvu.PrintTitles" localSheetId="7" hidden="1">'Sch-2 Dis'!$13:$15</definedName>
    <definedName name="Z_4AA1107B_A795_4744_B566_827168772C7A_.wvu.PrintTitles" localSheetId="8" hidden="1">'Sch-3 '!$13:$17</definedName>
    <definedName name="Z_4AA1107B_A795_4744_B566_827168772C7A_.wvu.PrintTitles" localSheetId="9" hidden="1">'Sch-3 Dis'!$13:$15</definedName>
    <definedName name="Z_4AA1107B_A795_4744_B566_827168772C7A_.wvu.PrintTitles" localSheetId="12" hidden="1">'Sch-5'!$3:$13</definedName>
    <definedName name="Z_4AA1107B_A795_4744_B566_827168772C7A_.wvu.PrintTitles" localSheetId="13" hidden="1">'Sch-5 Dis'!$3:$13</definedName>
    <definedName name="Z_4AA1107B_A795_4744_B566_827168772C7A_.wvu.PrintTitles" localSheetId="14" hidden="1">'Sch-6'!$3:$13</definedName>
    <definedName name="Z_4AA1107B_A795_4744_B566_827168772C7A_.wvu.PrintTitles" localSheetId="15" hidden="1">'Sch-6 After Discount'!$3:$13</definedName>
    <definedName name="Z_4AA1107B_A795_4744_B566_827168772C7A_.wvu.PrintTitles" localSheetId="16" hidden="1">'Sch-7'!$14:$14</definedName>
    <definedName name="Z_4AA1107B_A795_4744_B566_827168772C7A_.wvu.PrintTitles" localSheetId="17" hidden="1">'Sch-7 Dis'!$14:$14</definedName>
    <definedName name="Z_4AA1107B_A795_4744_B566_827168772C7A_.wvu.Rows" localSheetId="1" hidden="1">Cover!$7:$7</definedName>
    <definedName name="Z_4AA1107B_A795_4744_B566_827168772C7A_.wvu.Rows" localSheetId="18" hidden="1">Discount!$32:$34</definedName>
    <definedName name="Z_4AA1107B_A795_4744_B566_827168772C7A_.wvu.Rows" localSheetId="6" hidden="1">'Sch-2'!#REF!,'Sch-2'!#REF!</definedName>
    <definedName name="Z_4AA1107B_A795_4744_B566_827168772C7A_.wvu.Rows" localSheetId="16" hidden="1">'Sch-7'!$22:$22,'Sch-7'!$98:$216</definedName>
    <definedName name="Z_4AA1107B_A795_4744_B566_827168772C7A_.wvu.Rows" localSheetId="17" hidden="1">'Sch-7 Dis'!$104:$222</definedName>
    <definedName name="Z_4F65FF32_EC61_4022_A399_2986D7B6B8B3_.wvu.Cols" localSheetId="22" hidden="1">'Bid Form 2nd Envelope'!$Z:$AJ</definedName>
    <definedName name="Z_4F65FF32_EC61_4022_A399_2986D7B6B8B3_.wvu.Cols" localSheetId="4" hidden="1">'Sch-1'!$Y:$AL</definedName>
    <definedName name="Z_4F65FF32_EC61_4022_A399_2986D7B6B8B3_.wvu.Cols" localSheetId="5" hidden="1">'Sch-1 dis'!$O:$AB</definedName>
    <definedName name="Z_4F65FF32_EC61_4022_A399_2986D7B6B8B3_.wvu.Cols" localSheetId="6" hidden="1">'Sch-2'!#REF!</definedName>
    <definedName name="Z_4F65FF32_EC61_4022_A399_2986D7B6B8B3_.wvu.Cols" localSheetId="7" hidden="1">'Sch-2 Dis'!$K:$Q</definedName>
    <definedName name="Z_4F65FF32_EC61_4022_A399_2986D7B6B8B3_.wvu.Cols" localSheetId="8" hidden="1">'Sch-3 '!$AK:$AP</definedName>
    <definedName name="Z_4F65FF32_EC61_4022_A399_2986D7B6B8B3_.wvu.Cols" localSheetId="9" hidden="1">'Sch-3 Dis'!$AA:$AF</definedName>
    <definedName name="Z_4F65FF32_EC61_4022_A399_2986D7B6B8B3_.wvu.Cols" localSheetId="12" hidden="1">'Sch-5'!$I:$P</definedName>
    <definedName name="Z_4F65FF32_EC61_4022_A399_2986D7B6B8B3_.wvu.Cols" localSheetId="13" hidden="1">'Sch-5 Dis'!$I:$P</definedName>
    <definedName name="Z_4F65FF32_EC61_4022_A399_2986D7B6B8B3_.wvu.Cols" localSheetId="16" hidden="1">'Sch-7'!$AG:$AM</definedName>
    <definedName name="Z_4F65FF32_EC61_4022_A399_2986D7B6B8B3_.wvu.Cols" localSheetId="17" hidden="1">'Sch-7 Dis'!$AD:$AJ</definedName>
    <definedName name="Z_4F65FF32_EC61_4022_A399_2986D7B6B8B3_.wvu.PrintArea" localSheetId="22" hidden="1">'Bid Form 2nd Envelope'!$A$1:$F$68</definedName>
    <definedName name="Z_4F65FF32_EC61_4022_A399_2986D7B6B8B3_.wvu.PrintArea" localSheetId="18" hidden="1">Discount!$A$2:$G$41</definedName>
    <definedName name="Z_4F65FF32_EC61_4022_A399_2986D7B6B8B3_.wvu.PrintArea" localSheetId="20" hidden="1">'Entry Tax'!$A$1:$E$16</definedName>
    <definedName name="Z_4F65FF32_EC61_4022_A399_2986D7B6B8B3_.wvu.PrintArea" localSheetId="2" hidden="1">Instructions!$A$1:$C$54</definedName>
    <definedName name="Z_4F65FF32_EC61_4022_A399_2986D7B6B8B3_.wvu.PrintArea" localSheetId="3" hidden="1">'Names of Bidder'!$B$1:$E$30</definedName>
    <definedName name="Z_4F65FF32_EC61_4022_A399_2986D7B6B8B3_.wvu.PrintArea" localSheetId="19" hidden="1">Octroi!$A$1:$E$16</definedName>
    <definedName name="Z_4F65FF32_EC61_4022_A399_2986D7B6B8B3_.wvu.PrintArea" localSheetId="21" hidden="1">'Other Taxes &amp; Duties'!$A$1:$F$16</definedName>
    <definedName name="Z_4F65FF32_EC61_4022_A399_2986D7B6B8B3_.wvu.PrintArea" localSheetId="24" hidden="1">'Q &amp; C'!$A$1:$F$38</definedName>
    <definedName name="Z_4F65FF32_EC61_4022_A399_2986D7B6B8B3_.wvu.PrintArea" localSheetId="4" hidden="1">'Sch-1'!$A$1:$O$261</definedName>
    <definedName name="Z_4F65FF32_EC61_4022_A399_2986D7B6B8B3_.wvu.PrintArea" localSheetId="5" hidden="1">'Sch-1 dis'!$A$1:$G$84</definedName>
    <definedName name="Z_4F65FF32_EC61_4022_A399_2986D7B6B8B3_.wvu.PrintArea" localSheetId="6" hidden="1">'Sch-2'!$A$1:$J$250</definedName>
    <definedName name="Z_4F65FF32_EC61_4022_A399_2986D7B6B8B3_.wvu.PrintArea" localSheetId="7" hidden="1">'Sch-2 Dis'!$A$1:$F$55</definedName>
    <definedName name="Z_4F65FF32_EC61_4022_A399_2986D7B6B8B3_.wvu.PrintArea" localSheetId="8" hidden="1">'Sch-3 '!$A$1:$P$175</definedName>
    <definedName name="Z_4F65FF32_EC61_4022_A399_2986D7B6B8B3_.wvu.PrintArea" localSheetId="9" hidden="1">'Sch-3 Dis'!$A$1:$F$80</definedName>
    <definedName name="Z_4F65FF32_EC61_4022_A399_2986D7B6B8B3_.wvu.PrintArea" localSheetId="10" hidden="1">'Sch-4'!$A$1:$Q$29</definedName>
    <definedName name="Z_4F65FF32_EC61_4022_A399_2986D7B6B8B3_.wvu.PrintArea" localSheetId="11" hidden="1">'Sch-4b'!$A$1:$Q$37</definedName>
    <definedName name="Z_4F65FF32_EC61_4022_A399_2986D7B6B8B3_.wvu.PrintArea" localSheetId="12" hidden="1">'Sch-5'!$A$1:$E$26</definedName>
    <definedName name="Z_4F65FF32_EC61_4022_A399_2986D7B6B8B3_.wvu.PrintArea" localSheetId="13" hidden="1">'Sch-5 Dis'!$A$1:$E$26</definedName>
    <definedName name="Z_4F65FF32_EC61_4022_A399_2986D7B6B8B3_.wvu.PrintArea" localSheetId="14" hidden="1">'Sch-6'!$A$1:$D$34</definedName>
    <definedName name="Z_4F65FF32_EC61_4022_A399_2986D7B6B8B3_.wvu.PrintArea" localSheetId="15" hidden="1">'Sch-6 After Discount'!$A$1:$D$34</definedName>
    <definedName name="Z_4F65FF32_EC61_4022_A399_2986D7B6B8B3_.wvu.PrintArea" localSheetId="16" hidden="1">'Sch-7'!$A$1:$M$25</definedName>
    <definedName name="Z_4F65FF32_EC61_4022_A399_2986D7B6B8B3_.wvu.PrintArea" localSheetId="17" hidden="1">'Sch-7 Dis'!$A$1:$G$28</definedName>
    <definedName name="Z_4F65FF32_EC61_4022_A399_2986D7B6B8B3_.wvu.PrintTitles" localSheetId="4" hidden="1">'Sch-1'!$15:$17</definedName>
    <definedName name="Z_4F65FF32_EC61_4022_A399_2986D7B6B8B3_.wvu.PrintTitles" localSheetId="5" hidden="1">'Sch-1 dis'!$14:$16</definedName>
    <definedName name="Z_4F65FF32_EC61_4022_A399_2986D7B6B8B3_.wvu.PrintTitles" localSheetId="6" hidden="1">'Sch-2'!$15:$17</definedName>
    <definedName name="Z_4F65FF32_EC61_4022_A399_2986D7B6B8B3_.wvu.PrintTitles" localSheetId="7" hidden="1">'Sch-2 Dis'!$13:$15</definedName>
    <definedName name="Z_4F65FF32_EC61_4022_A399_2986D7B6B8B3_.wvu.PrintTitles" localSheetId="8" hidden="1">'Sch-3 '!$13:$17</definedName>
    <definedName name="Z_4F65FF32_EC61_4022_A399_2986D7B6B8B3_.wvu.PrintTitles" localSheetId="9" hidden="1">'Sch-3 Dis'!$13:$15</definedName>
    <definedName name="Z_4F65FF32_EC61_4022_A399_2986D7B6B8B3_.wvu.PrintTitles" localSheetId="12" hidden="1">'Sch-5'!$3:$13</definedName>
    <definedName name="Z_4F65FF32_EC61_4022_A399_2986D7B6B8B3_.wvu.PrintTitles" localSheetId="13" hidden="1">'Sch-5 Dis'!$3:$13</definedName>
    <definedName name="Z_4F65FF32_EC61_4022_A399_2986D7B6B8B3_.wvu.PrintTitles" localSheetId="14" hidden="1">'Sch-6'!$3:$13</definedName>
    <definedName name="Z_4F65FF32_EC61_4022_A399_2986D7B6B8B3_.wvu.PrintTitles" localSheetId="15" hidden="1">'Sch-6 After Discount'!$3:$13</definedName>
    <definedName name="Z_4F65FF32_EC61_4022_A399_2986D7B6B8B3_.wvu.PrintTitles" localSheetId="16" hidden="1">'Sch-7'!$14:$14</definedName>
    <definedName name="Z_4F65FF32_EC61_4022_A399_2986D7B6B8B3_.wvu.PrintTitles" localSheetId="17" hidden="1">'Sch-7 Dis'!$14:$14</definedName>
    <definedName name="Z_4F65FF32_EC61_4022_A399_2986D7B6B8B3_.wvu.Rows" localSheetId="4" hidden="1">'Sch-1'!$286:$352</definedName>
    <definedName name="Z_4F65FF32_EC61_4022_A399_2986D7B6B8B3_.wvu.Rows" localSheetId="5" hidden="1">'Sch-1 dis'!$109:$175</definedName>
    <definedName name="Z_4F65FF32_EC61_4022_A399_2986D7B6B8B3_.wvu.Rows" localSheetId="6" hidden="1">'Sch-2'!#REF!</definedName>
    <definedName name="Z_4F65FF32_EC61_4022_A399_2986D7B6B8B3_.wvu.Rows" localSheetId="7" hidden="1">'Sch-2 Dis'!#REF!</definedName>
    <definedName name="Z_4F65FF32_EC61_4022_A399_2986D7B6B8B3_.wvu.Rows" localSheetId="8" hidden="1">'Sch-3 '!#REF!</definedName>
    <definedName name="Z_4F65FF32_EC61_4022_A399_2986D7B6B8B3_.wvu.Rows" localSheetId="9" hidden="1">'Sch-3 Dis'!#REF!</definedName>
    <definedName name="Z_4F65FF32_EC61_4022_A399_2986D7B6B8B3_.wvu.Rows" localSheetId="16" hidden="1">'Sch-7'!$98:$216</definedName>
    <definedName name="Z_4F65FF32_EC61_4022_A399_2986D7B6B8B3_.wvu.Rows" localSheetId="17" hidden="1">'Sch-7 Dis'!$104:$222</definedName>
    <definedName name="Z_58D82F59_8CF6_455F_B9F4_081499FDF243_.wvu.Cols" localSheetId="18" hidden="1">Discount!$H:$L</definedName>
    <definedName name="Z_58D82F59_8CF6_455F_B9F4_081499FDF243_.wvu.PrintArea" localSheetId="18" hidden="1">Discount!$A$2:$G$43</definedName>
    <definedName name="Z_58D82F59_8CF6_455F_B9F4_081499FDF243_.wvu.PrintArea" localSheetId="20" hidden="1">'Entry Tax'!$A$1:$E$16</definedName>
    <definedName name="Z_58D82F59_8CF6_455F_B9F4_081499FDF243_.wvu.PrintArea" localSheetId="19" hidden="1">Octroi!$A$1:$E$16</definedName>
    <definedName name="Z_58D82F59_8CF6_455F_B9F4_081499FDF243_.wvu.PrintArea" localSheetId="21" hidden="1">'Other Taxes &amp; Duties'!$A$1:$F$16</definedName>
    <definedName name="Z_58D82F59_8CF6_455F_B9F4_081499FDF243_.wvu.PrintArea" localSheetId="23" hidden="1">'Q &amp; C (2)'!$A$1:$F$43</definedName>
    <definedName name="Z_58D82F59_8CF6_455F_B9F4_081499FDF243_.wvu.Rows" localSheetId="18" hidden="1">Discount!$20:$20,Discount!$27:$27</definedName>
    <definedName name="Z_59ACD8B6_730E_4199_8297_1160D2A0693D_.wvu.PrintArea" localSheetId="23" hidden="1">'Q &amp; C (2)'!$A$1:$F$43</definedName>
    <definedName name="Z_696D9240_6693_44E8_B9A4_2BFADD101EE2_.wvu.Cols" localSheetId="18" hidden="1">Discount!$H:$L</definedName>
    <definedName name="Z_696D9240_6693_44E8_B9A4_2BFADD101EE2_.wvu.PrintArea" localSheetId="18" hidden="1">Discount!$A$2:$G$43</definedName>
    <definedName name="Z_696D9240_6693_44E8_B9A4_2BFADD101EE2_.wvu.PrintArea" localSheetId="20" hidden="1">'Entry Tax'!$A$1:$E$16</definedName>
    <definedName name="Z_696D9240_6693_44E8_B9A4_2BFADD101EE2_.wvu.PrintArea" localSheetId="19" hidden="1">Octroi!$A$1:$E$16</definedName>
    <definedName name="Z_696D9240_6693_44E8_B9A4_2BFADD101EE2_.wvu.PrintArea" localSheetId="21" hidden="1">'Other Taxes &amp; Duties'!$A$1:$F$16</definedName>
    <definedName name="Z_696D9240_6693_44E8_B9A4_2BFADD101EE2_.wvu.PrintArea" localSheetId="23" hidden="1">'Q &amp; C (2)'!$A$1:$F$43</definedName>
    <definedName name="Z_696D9240_6693_44E8_B9A4_2BFADD101EE2_.wvu.Rows" localSheetId="18" hidden="1">Discount!$20:$20,Discount!$27:$27</definedName>
    <definedName name="Z_6E345679_47E0_4044_94F8_40B7719CE719_.wvu.PrintArea" localSheetId="23" hidden="1">'Q &amp; C (2)'!$A$1:$F$43</definedName>
    <definedName name="Z_7487ED9F_BBED_4B2A_9631_22F1A430946B_.wvu.Cols" localSheetId="18" hidden="1">Discount!$H:$O</definedName>
    <definedName name="Z_7487ED9F_BBED_4B2A_9631_22F1A430946B_.wvu.Cols" localSheetId="6" hidden="1">'Sch-2'!$M:$R</definedName>
    <definedName name="Z_7487ED9F_BBED_4B2A_9631_22F1A430946B_.wvu.Cols" localSheetId="7" hidden="1">'Sch-2 Dis'!$K:$Q</definedName>
    <definedName name="Z_7487ED9F_BBED_4B2A_9631_22F1A430946B_.wvu.Cols" localSheetId="8" hidden="1">'Sch-3 '!$S:$AE,'Sch-3 '!$AK:$AP</definedName>
    <definedName name="Z_7487ED9F_BBED_4B2A_9631_22F1A430946B_.wvu.Cols" localSheetId="9" hidden="1">'Sch-3 Dis'!$AA:$AF</definedName>
    <definedName name="Z_7487ED9F_BBED_4B2A_9631_22F1A430946B_.wvu.Cols" localSheetId="12" hidden="1">'Sch-5'!$I:$P</definedName>
    <definedName name="Z_7487ED9F_BBED_4B2A_9631_22F1A430946B_.wvu.Cols" localSheetId="16" hidden="1">'Sch-7'!$O:$O,'Sch-7'!$AG:$AM</definedName>
    <definedName name="Z_7487ED9F_BBED_4B2A_9631_22F1A430946B_.wvu.Cols" localSheetId="17" hidden="1">'Sch-7 Dis'!$AD:$AJ</definedName>
    <definedName name="Z_7487ED9F_BBED_4B2A_9631_22F1A430946B_.wvu.FilterData" localSheetId="4" hidden="1">'Sch-1'!$A$18:$O$249</definedName>
    <definedName name="Z_7487ED9F_BBED_4B2A_9631_22F1A430946B_.wvu.FilterData" localSheetId="5" hidden="1">'Sch-1 dis'!$A$16:$B$21</definedName>
    <definedName name="Z_7487ED9F_BBED_4B2A_9631_22F1A430946B_.wvu.FilterData" localSheetId="6" hidden="1">'Sch-2'!$G$21:$J$251</definedName>
    <definedName name="Z_7487ED9F_BBED_4B2A_9631_22F1A430946B_.wvu.FilterData" localSheetId="7" hidden="1">'Sch-2 Dis'!$A$15:$F$56</definedName>
    <definedName name="Z_7487ED9F_BBED_4B2A_9631_22F1A430946B_.wvu.FilterData" localSheetId="8" hidden="1">'Sch-3 '!$A$19:$P$176</definedName>
    <definedName name="Z_7487ED9F_BBED_4B2A_9631_22F1A430946B_.wvu.FilterData" localSheetId="9" hidden="1">'Sch-3 Dis'!$A$15:$F$81</definedName>
    <definedName name="Z_7487ED9F_BBED_4B2A_9631_22F1A430946B_.wvu.PrintArea" localSheetId="22" hidden="1">'Bid Form 2nd Envelope'!$A$1:$F$68</definedName>
    <definedName name="Z_7487ED9F_BBED_4B2A_9631_22F1A430946B_.wvu.PrintArea" localSheetId="18" hidden="1">Discount!$A$2:$G$43</definedName>
    <definedName name="Z_7487ED9F_BBED_4B2A_9631_22F1A430946B_.wvu.PrintArea" localSheetId="20" hidden="1">'Entry Tax'!$A$1:$E$16</definedName>
    <definedName name="Z_7487ED9F_BBED_4B2A_9631_22F1A430946B_.wvu.PrintArea" localSheetId="2" hidden="1">Instructions!$A$1:$C$54</definedName>
    <definedName name="Z_7487ED9F_BBED_4B2A_9631_22F1A430946B_.wvu.PrintArea" localSheetId="3" hidden="1">'Names of Bidder'!$B$1:$G$32</definedName>
    <definedName name="Z_7487ED9F_BBED_4B2A_9631_22F1A430946B_.wvu.PrintArea" localSheetId="19" hidden="1">Octroi!$A$1:$E$16</definedName>
    <definedName name="Z_7487ED9F_BBED_4B2A_9631_22F1A430946B_.wvu.PrintArea" localSheetId="21" hidden="1">'Other Taxes &amp; Duties'!$A$1:$F$16</definedName>
    <definedName name="Z_7487ED9F_BBED_4B2A_9631_22F1A430946B_.wvu.PrintArea" localSheetId="24" hidden="1">'Q &amp; C'!$A$1:$F$38</definedName>
    <definedName name="Z_7487ED9F_BBED_4B2A_9631_22F1A430946B_.wvu.PrintArea" localSheetId="23" hidden="1">'Q &amp; C (2)'!$A$1:$F$44</definedName>
    <definedName name="Z_7487ED9F_BBED_4B2A_9631_22F1A430946B_.wvu.PrintArea" localSheetId="4" hidden="1">'Sch-1'!$A$1:$O$260</definedName>
    <definedName name="Z_7487ED9F_BBED_4B2A_9631_22F1A430946B_.wvu.PrintArea" localSheetId="5" hidden="1">'Sch-1 dis'!$A$1:$G$84</definedName>
    <definedName name="Z_7487ED9F_BBED_4B2A_9631_22F1A430946B_.wvu.PrintArea" localSheetId="6" hidden="1">'Sch-2'!$A$1:$J$258</definedName>
    <definedName name="Z_7487ED9F_BBED_4B2A_9631_22F1A430946B_.wvu.PrintArea" localSheetId="7" hidden="1">'Sch-2 Dis'!$A$1:$F$62</definedName>
    <definedName name="Z_7487ED9F_BBED_4B2A_9631_22F1A430946B_.wvu.PrintArea" localSheetId="8" hidden="1">'Sch-3 '!$A$1:$P$182</definedName>
    <definedName name="Z_7487ED9F_BBED_4B2A_9631_22F1A430946B_.wvu.PrintArea" localSheetId="9" hidden="1">'Sch-3 Dis'!$A$1:$F$87</definedName>
    <definedName name="Z_7487ED9F_BBED_4B2A_9631_22F1A430946B_.wvu.PrintArea" localSheetId="10" hidden="1">'Sch-4'!$A$1:$Q$29</definedName>
    <definedName name="Z_7487ED9F_BBED_4B2A_9631_22F1A430946B_.wvu.PrintArea" localSheetId="11" hidden="1">'Sch-4b'!$A$1:$Q$37</definedName>
    <definedName name="Z_7487ED9F_BBED_4B2A_9631_22F1A430946B_.wvu.PrintArea" localSheetId="12" hidden="1">'Sch-5'!$A$1:$E$26</definedName>
    <definedName name="Z_7487ED9F_BBED_4B2A_9631_22F1A430946B_.wvu.PrintArea" localSheetId="13" hidden="1">'Sch-5 Dis'!$A$1:$E$26</definedName>
    <definedName name="Z_7487ED9F_BBED_4B2A_9631_22F1A430946B_.wvu.PrintArea" localSheetId="14" hidden="1">'Sch-6'!$A$1:$D$33</definedName>
    <definedName name="Z_7487ED9F_BBED_4B2A_9631_22F1A430946B_.wvu.PrintArea" localSheetId="15" hidden="1">'Sch-6 After Discount'!$A$1:$D$33</definedName>
    <definedName name="Z_7487ED9F_BBED_4B2A_9631_22F1A430946B_.wvu.PrintArea" localSheetId="16" hidden="1">'Sch-7'!$A$1:$M$25</definedName>
    <definedName name="Z_7487ED9F_BBED_4B2A_9631_22F1A430946B_.wvu.PrintArea" localSheetId="17" hidden="1">'Sch-7 Dis'!$A$1:$G$28</definedName>
    <definedName name="Z_7487ED9F_BBED_4B2A_9631_22F1A430946B_.wvu.PrintTitles" localSheetId="4" hidden="1">'Sch-1'!$15:$17</definedName>
    <definedName name="Z_7487ED9F_BBED_4B2A_9631_22F1A430946B_.wvu.PrintTitles" localSheetId="5" hidden="1">'Sch-1 dis'!$14:$16</definedName>
    <definedName name="Z_7487ED9F_BBED_4B2A_9631_22F1A430946B_.wvu.PrintTitles" localSheetId="6" hidden="1">'Sch-2'!$15:$17</definedName>
    <definedName name="Z_7487ED9F_BBED_4B2A_9631_22F1A430946B_.wvu.PrintTitles" localSheetId="7" hidden="1">'Sch-2 Dis'!$13:$15</definedName>
    <definedName name="Z_7487ED9F_BBED_4B2A_9631_22F1A430946B_.wvu.PrintTitles" localSheetId="8" hidden="1">'Sch-3 '!$13:$17</definedName>
    <definedName name="Z_7487ED9F_BBED_4B2A_9631_22F1A430946B_.wvu.PrintTitles" localSheetId="9" hidden="1">'Sch-3 Dis'!$13:$15</definedName>
    <definedName name="Z_7487ED9F_BBED_4B2A_9631_22F1A430946B_.wvu.PrintTitles" localSheetId="12" hidden="1">'Sch-5'!$3:$13</definedName>
    <definedName name="Z_7487ED9F_BBED_4B2A_9631_22F1A430946B_.wvu.PrintTitles" localSheetId="13" hidden="1">'Sch-5 Dis'!$3:$13</definedName>
    <definedName name="Z_7487ED9F_BBED_4B2A_9631_22F1A430946B_.wvu.PrintTitles" localSheetId="14" hidden="1">'Sch-6'!$3:$13</definedName>
    <definedName name="Z_7487ED9F_BBED_4B2A_9631_22F1A430946B_.wvu.PrintTitles" localSheetId="15" hidden="1">'Sch-6 After Discount'!$3:$13</definedName>
    <definedName name="Z_7487ED9F_BBED_4B2A_9631_22F1A430946B_.wvu.PrintTitles" localSheetId="16" hidden="1">'Sch-7'!$14:$14</definedName>
    <definedName name="Z_7487ED9F_BBED_4B2A_9631_22F1A430946B_.wvu.PrintTitles" localSheetId="17" hidden="1">'Sch-7 Dis'!$14:$14</definedName>
    <definedName name="Z_7487ED9F_BBED_4B2A_9631_22F1A430946B_.wvu.Rows" localSheetId="1" hidden="1">Cover!$7:$7</definedName>
    <definedName name="Z_7487ED9F_BBED_4B2A_9631_22F1A430946B_.wvu.Rows" localSheetId="18" hidden="1">Discount!$32:$34</definedName>
    <definedName name="Z_7487ED9F_BBED_4B2A_9631_22F1A430946B_.wvu.Rows" localSheetId="6" hidden="1">'Sch-2'!#REF!,'Sch-2'!#REF!</definedName>
    <definedName name="Z_7487ED9F_BBED_4B2A_9631_22F1A430946B_.wvu.Rows" localSheetId="16" hidden="1">'Sch-7'!$22:$22,'Sch-7'!$98:$216</definedName>
    <definedName name="Z_7487ED9F_BBED_4B2A_9631_22F1A430946B_.wvu.Rows" localSheetId="17" hidden="1">'Sch-7 Dis'!$104:$222</definedName>
    <definedName name="Z_8909CFDD_4F29_4C72_886E_908773EE94A2_.wvu.Cols" localSheetId="22" hidden="1">'Bid Form 2nd Envelope'!$G:$K,'Bid Form 2nd Envelope'!$Y:$AN</definedName>
    <definedName name="Z_8909CFDD_4F29_4C72_886E_908773EE94A2_.wvu.Cols" localSheetId="18" hidden="1">Discount!$H:$K</definedName>
    <definedName name="Z_8909CFDD_4F29_4C72_886E_908773EE94A2_.wvu.Cols" localSheetId="3" hidden="1">'Names of Bidder'!$H:$R,'Names of Bidder'!$Z:$AC</definedName>
    <definedName name="Z_8909CFDD_4F29_4C72_886E_908773EE94A2_.wvu.Cols" localSheetId="4" hidden="1">'Sch-1'!$Q:$R,'Sch-1'!$AD:$AM</definedName>
    <definedName name="Z_8909CFDD_4F29_4C72_886E_908773EE94A2_.wvu.Cols" localSheetId="7" hidden="1">'Sch-2 Dis'!$K:$Q</definedName>
    <definedName name="Z_8909CFDD_4F29_4C72_886E_908773EE94A2_.wvu.Cols" localSheetId="8" hidden="1">'Sch-3 '!$R:$S,'Sch-3 '!$AK:$AP</definedName>
    <definedName name="Z_8909CFDD_4F29_4C72_886E_908773EE94A2_.wvu.Cols" localSheetId="9" hidden="1">'Sch-3 Dis'!$AA:$AF</definedName>
    <definedName name="Z_8909CFDD_4F29_4C72_886E_908773EE94A2_.wvu.Cols" localSheetId="10" hidden="1">'Sch-4'!$R:$S</definedName>
    <definedName name="Z_8909CFDD_4F29_4C72_886E_908773EE94A2_.wvu.Cols" localSheetId="11" hidden="1">'Sch-4b'!$R:$S</definedName>
    <definedName name="Z_8909CFDD_4F29_4C72_886E_908773EE94A2_.wvu.Cols" localSheetId="12" hidden="1">'Sch-5'!$I:$P</definedName>
    <definedName name="Z_8909CFDD_4F29_4C72_886E_908773EE94A2_.wvu.Cols" localSheetId="16" hidden="1">'Sch-7'!$P:$R,'Sch-7'!$AG:$AM</definedName>
    <definedName name="Z_8909CFDD_4F29_4C72_886E_908773EE94A2_.wvu.Cols" localSheetId="17" hidden="1">'Sch-7 Dis'!$AD:$AJ</definedName>
    <definedName name="Z_8909CFDD_4F29_4C72_886E_908773EE94A2_.wvu.FilterData" localSheetId="4" hidden="1">'Sch-1'!$A$22:$AZ$22</definedName>
    <definedName name="Z_8909CFDD_4F29_4C72_886E_908773EE94A2_.wvu.FilterData" localSheetId="5" hidden="1">'Sch-1 dis'!$A$16:$B$21</definedName>
    <definedName name="Z_8909CFDD_4F29_4C72_886E_908773EE94A2_.wvu.FilterData" localSheetId="6" hidden="1">'Sch-2'!$G$21:$J$251</definedName>
    <definedName name="Z_8909CFDD_4F29_4C72_886E_908773EE94A2_.wvu.FilterData" localSheetId="7" hidden="1">'Sch-2 Dis'!$A$15:$F$56</definedName>
    <definedName name="Z_8909CFDD_4F29_4C72_886E_908773EE94A2_.wvu.FilterData" localSheetId="8" hidden="1">'Sch-3 '!$A$20:$BB$174</definedName>
    <definedName name="Z_8909CFDD_4F29_4C72_886E_908773EE94A2_.wvu.FilterData" localSheetId="9" hidden="1">'Sch-3 Dis'!$A$15:$F$81</definedName>
    <definedName name="Z_8909CFDD_4F29_4C72_886E_908773EE94A2_.wvu.PrintArea" localSheetId="22" hidden="1">'Bid Form 2nd Envelope'!$A$1:$F$68</definedName>
    <definedName name="Z_8909CFDD_4F29_4C72_886E_908773EE94A2_.wvu.PrintArea" localSheetId="1" hidden="1">Cover!$A$1:$F$15</definedName>
    <definedName name="Z_8909CFDD_4F29_4C72_886E_908773EE94A2_.wvu.PrintArea" localSheetId="18" hidden="1">Discount!$A$2:$G$43</definedName>
    <definedName name="Z_8909CFDD_4F29_4C72_886E_908773EE94A2_.wvu.PrintArea" localSheetId="20" hidden="1">'Entry Tax'!$A$1:$E$16</definedName>
    <definedName name="Z_8909CFDD_4F29_4C72_886E_908773EE94A2_.wvu.PrintArea" localSheetId="2" hidden="1">Instructions!$A$1:$C$54</definedName>
    <definedName name="Z_8909CFDD_4F29_4C72_886E_908773EE94A2_.wvu.PrintArea" localSheetId="3" hidden="1">'Names of Bidder'!$B$1:$G$32</definedName>
    <definedName name="Z_8909CFDD_4F29_4C72_886E_908773EE94A2_.wvu.PrintArea" localSheetId="19" hidden="1">Octroi!$A$1:$E$16</definedName>
    <definedName name="Z_8909CFDD_4F29_4C72_886E_908773EE94A2_.wvu.PrintArea" localSheetId="21" hidden="1">'Other Taxes &amp; Duties'!$A$1:$F$16</definedName>
    <definedName name="Z_8909CFDD_4F29_4C72_886E_908773EE94A2_.wvu.PrintArea" localSheetId="24" hidden="1">'Q &amp; C'!$A$1:$F$38</definedName>
    <definedName name="Z_8909CFDD_4F29_4C72_886E_908773EE94A2_.wvu.PrintArea" localSheetId="23" hidden="1">'Q &amp; C (2)'!$A$1:$F$44</definedName>
    <definedName name="Z_8909CFDD_4F29_4C72_886E_908773EE94A2_.wvu.PrintArea" localSheetId="4" hidden="1">'Sch-1'!$A$1:$O$260</definedName>
    <definedName name="Z_8909CFDD_4F29_4C72_886E_908773EE94A2_.wvu.PrintArea" localSheetId="5" hidden="1">'Sch-1 dis'!$A$1:$G$84</definedName>
    <definedName name="Z_8909CFDD_4F29_4C72_886E_908773EE94A2_.wvu.PrintArea" localSheetId="6" hidden="1">'Sch-2'!$A$1:$J$260</definedName>
    <definedName name="Z_8909CFDD_4F29_4C72_886E_908773EE94A2_.wvu.PrintArea" localSheetId="7" hidden="1">'Sch-2 Dis'!$A$1:$F$62</definedName>
    <definedName name="Z_8909CFDD_4F29_4C72_886E_908773EE94A2_.wvu.PrintArea" localSheetId="8" hidden="1">'Sch-3 '!$A$1:$Q$182</definedName>
    <definedName name="Z_8909CFDD_4F29_4C72_886E_908773EE94A2_.wvu.PrintArea" localSheetId="9" hidden="1">'Sch-3 Dis'!$A$1:$F$87</definedName>
    <definedName name="Z_8909CFDD_4F29_4C72_886E_908773EE94A2_.wvu.PrintArea" localSheetId="10" hidden="1">'Sch-4'!$A$1:$Q$29</definedName>
    <definedName name="Z_8909CFDD_4F29_4C72_886E_908773EE94A2_.wvu.PrintArea" localSheetId="11" hidden="1">'Sch-4b'!$A$1:$Q$37</definedName>
    <definedName name="Z_8909CFDD_4F29_4C72_886E_908773EE94A2_.wvu.PrintArea" localSheetId="12" hidden="1">'Sch-5'!$A$1:$E$26</definedName>
    <definedName name="Z_8909CFDD_4F29_4C72_886E_908773EE94A2_.wvu.PrintArea" localSheetId="13" hidden="1">'Sch-5 Dis'!$A$1:$E$26</definedName>
    <definedName name="Z_8909CFDD_4F29_4C72_886E_908773EE94A2_.wvu.PrintArea" localSheetId="14" hidden="1">'Sch-6'!$A$1:$D$33</definedName>
    <definedName name="Z_8909CFDD_4F29_4C72_886E_908773EE94A2_.wvu.PrintArea" localSheetId="15" hidden="1">'Sch-6 After Discount'!$A$1:$D$33</definedName>
    <definedName name="Z_8909CFDD_4F29_4C72_886E_908773EE94A2_.wvu.PrintArea" localSheetId="16" hidden="1">'Sch-7'!$A$1:$N$25</definedName>
    <definedName name="Z_8909CFDD_4F29_4C72_886E_908773EE94A2_.wvu.PrintArea" localSheetId="17" hidden="1">'Sch-7 Dis'!$A$1:$G$28</definedName>
    <definedName name="Z_8909CFDD_4F29_4C72_886E_908773EE94A2_.wvu.PrintTitles" localSheetId="4" hidden="1">'Sch-1'!$15:$17</definedName>
    <definedName name="Z_8909CFDD_4F29_4C72_886E_908773EE94A2_.wvu.PrintTitles" localSheetId="5" hidden="1">'Sch-1 dis'!$14:$16</definedName>
    <definedName name="Z_8909CFDD_4F29_4C72_886E_908773EE94A2_.wvu.PrintTitles" localSheetId="6" hidden="1">'Sch-2'!$15:$17</definedName>
    <definedName name="Z_8909CFDD_4F29_4C72_886E_908773EE94A2_.wvu.PrintTitles" localSheetId="7" hidden="1">'Sch-2 Dis'!$13:$15</definedName>
    <definedName name="Z_8909CFDD_4F29_4C72_886E_908773EE94A2_.wvu.PrintTitles" localSheetId="8" hidden="1">'Sch-3 '!$13:$17</definedName>
    <definedName name="Z_8909CFDD_4F29_4C72_886E_908773EE94A2_.wvu.PrintTitles" localSheetId="9" hidden="1">'Sch-3 Dis'!$13:$15</definedName>
    <definedName name="Z_8909CFDD_4F29_4C72_886E_908773EE94A2_.wvu.PrintTitles" localSheetId="12" hidden="1">'Sch-5'!$3:$13</definedName>
    <definedName name="Z_8909CFDD_4F29_4C72_886E_908773EE94A2_.wvu.PrintTitles" localSheetId="13" hidden="1">'Sch-5 Dis'!$3:$13</definedName>
    <definedName name="Z_8909CFDD_4F29_4C72_886E_908773EE94A2_.wvu.PrintTitles" localSheetId="14" hidden="1">'Sch-6'!$3:$13</definedName>
    <definedName name="Z_8909CFDD_4F29_4C72_886E_908773EE94A2_.wvu.PrintTitles" localSheetId="15" hidden="1">'Sch-6 After Discount'!$3:$13</definedName>
    <definedName name="Z_8909CFDD_4F29_4C72_886E_908773EE94A2_.wvu.PrintTitles" localSheetId="16" hidden="1">'Sch-7'!$14:$14</definedName>
    <definedName name="Z_8909CFDD_4F29_4C72_886E_908773EE94A2_.wvu.PrintTitles" localSheetId="17" hidden="1">'Sch-7 Dis'!$14:$14</definedName>
    <definedName name="Z_8909CFDD_4F29_4C72_886E_908773EE94A2_.wvu.Rows" localSheetId="22" hidden="1">'Bid Form 2nd Envelope'!$25:$25</definedName>
    <definedName name="Z_8909CFDD_4F29_4C72_886E_908773EE94A2_.wvu.Rows" localSheetId="1" hidden="1">Cover!$7:$7</definedName>
    <definedName name="Z_8909CFDD_4F29_4C72_886E_908773EE94A2_.wvu.Rows" localSheetId="18" hidden="1">Discount!$22:$22,Discount!$29:$29,Discount!$32:$34</definedName>
    <definedName name="Z_8909CFDD_4F29_4C72_886E_908773EE94A2_.wvu.Rows" localSheetId="2" hidden="1">Instructions!$35:$36</definedName>
    <definedName name="Z_8909CFDD_4F29_4C72_886E_908773EE94A2_.wvu.Rows" localSheetId="4" hidden="1">'Sch-1'!$18:$20</definedName>
    <definedName name="Z_8909CFDD_4F29_4C72_886E_908773EE94A2_.wvu.Rows" localSheetId="6" hidden="1">'Sch-2'!$18:$20</definedName>
    <definedName name="Z_8909CFDD_4F29_4C72_886E_908773EE94A2_.wvu.Rows" localSheetId="8" hidden="1">'Sch-3 '!$18:$18</definedName>
    <definedName name="Z_8909CFDD_4F29_4C72_886E_908773EE94A2_.wvu.Rows" localSheetId="14" hidden="1">'Sch-6'!$22:$23</definedName>
    <definedName name="Z_8909CFDD_4F29_4C72_886E_908773EE94A2_.wvu.Rows" localSheetId="15" hidden="1">'Sch-6 After Discount'!$22:$23</definedName>
    <definedName name="Z_8909CFDD_4F29_4C72_886E_908773EE94A2_.wvu.Rows" localSheetId="16" hidden="1">'Sch-7'!$17:$18,'Sch-7'!$98:$216</definedName>
    <definedName name="Z_8909CFDD_4F29_4C72_886E_908773EE94A2_.wvu.Rows" localSheetId="17" hidden="1">'Sch-7 Dis'!$104:$222</definedName>
    <definedName name="Z_A34CC49F_E309_4C23_B4F6_1E3B307C10D1_.wvu.Cols" localSheetId="22" hidden="1">'Bid Form 2nd Envelope'!$G:$K,'Bid Form 2nd Envelope'!$Y:$AN</definedName>
    <definedName name="Z_A34CC49F_E309_4C23_B4F6_1E3B307C10D1_.wvu.Cols" localSheetId="18" hidden="1">Discount!$H:$K</definedName>
    <definedName name="Z_A34CC49F_E309_4C23_B4F6_1E3B307C10D1_.wvu.Cols" localSheetId="3" hidden="1">'Names of Bidder'!$H:$O,'Names of Bidder'!$Z:$AC</definedName>
    <definedName name="Z_A34CC49F_E309_4C23_B4F6_1E3B307C10D1_.wvu.Cols" localSheetId="4" hidden="1">'Sch-1'!$Q:$S</definedName>
    <definedName name="Z_A34CC49F_E309_4C23_B4F6_1E3B307C10D1_.wvu.Cols" localSheetId="7" hidden="1">'Sch-2 Dis'!$K:$Q</definedName>
    <definedName name="Z_A34CC49F_E309_4C23_B4F6_1E3B307C10D1_.wvu.Cols" localSheetId="8" hidden="1">'Sch-3 '!$R:$S,'Sch-3 '!$AK:$AP</definedName>
    <definedName name="Z_A34CC49F_E309_4C23_B4F6_1E3B307C10D1_.wvu.Cols" localSheetId="9" hidden="1">'Sch-3 Dis'!$AA:$AF</definedName>
    <definedName name="Z_A34CC49F_E309_4C23_B4F6_1E3B307C10D1_.wvu.Cols" localSheetId="10" hidden="1">'Sch-4'!$R:$S</definedName>
    <definedName name="Z_A34CC49F_E309_4C23_B4F6_1E3B307C10D1_.wvu.Cols" localSheetId="11" hidden="1">'Sch-4b'!$R:$S</definedName>
    <definedName name="Z_A34CC49F_E309_4C23_B4F6_1E3B307C10D1_.wvu.Cols" localSheetId="12" hidden="1">'Sch-5'!$I:$P</definedName>
    <definedName name="Z_A34CC49F_E309_4C23_B4F6_1E3B307C10D1_.wvu.Cols" localSheetId="16" hidden="1">'Sch-7'!$P:$R,'Sch-7'!$AG:$AM</definedName>
    <definedName name="Z_A34CC49F_E309_4C23_B4F6_1E3B307C10D1_.wvu.Cols" localSheetId="17" hidden="1">'Sch-7 Dis'!$AD:$AJ</definedName>
    <definedName name="Z_A34CC49F_E309_4C23_B4F6_1E3B307C10D1_.wvu.FilterData" localSheetId="4" hidden="1">'Sch-1'!$A$22:$AY$249</definedName>
    <definedName name="Z_A34CC49F_E309_4C23_B4F6_1E3B307C10D1_.wvu.FilterData" localSheetId="5" hidden="1">'Sch-1 dis'!$A$16:$B$21</definedName>
    <definedName name="Z_A34CC49F_E309_4C23_B4F6_1E3B307C10D1_.wvu.FilterData" localSheetId="6" hidden="1">'Sch-2'!$G$21:$J$251</definedName>
    <definedName name="Z_A34CC49F_E309_4C23_B4F6_1E3B307C10D1_.wvu.FilterData" localSheetId="7" hidden="1">'Sch-2 Dis'!$A$15:$F$56</definedName>
    <definedName name="Z_A34CC49F_E309_4C23_B4F6_1E3B307C10D1_.wvu.FilterData" localSheetId="8" hidden="1">'Sch-3 '!$A$20:$BB$174</definedName>
    <definedName name="Z_A34CC49F_E309_4C23_B4F6_1E3B307C10D1_.wvu.FilterData" localSheetId="9" hidden="1">'Sch-3 Dis'!$A$15:$F$81</definedName>
    <definedName name="Z_A34CC49F_E309_4C23_B4F6_1E3B307C10D1_.wvu.PrintArea" localSheetId="22" hidden="1">'Bid Form 2nd Envelope'!$A$1:$F$68</definedName>
    <definedName name="Z_A34CC49F_E309_4C23_B4F6_1E3B307C10D1_.wvu.PrintArea" localSheetId="1" hidden="1">Cover!$A$1:$F$15</definedName>
    <definedName name="Z_A34CC49F_E309_4C23_B4F6_1E3B307C10D1_.wvu.PrintArea" localSheetId="18" hidden="1">Discount!$A$2:$G$43</definedName>
    <definedName name="Z_A34CC49F_E309_4C23_B4F6_1E3B307C10D1_.wvu.PrintArea" localSheetId="20" hidden="1">'Entry Tax'!$A$1:$E$16</definedName>
    <definedName name="Z_A34CC49F_E309_4C23_B4F6_1E3B307C10D1_.wvu.PrintArea" localSheetId="2" hidden="1">Instructions!$A$1:$C$54</definedName>
    <definedName name="Z_A34CC49F_E309_4C23_B4F6_1E3B307C10D1_.wvu.PrintArea" localSheetId="3" hidden="1">'Names of Bidder'!$B$1:$G$32</definedName>
    <definedName name="Z_A34CC49F_E309_4C23_B4F6_1E3B307C10D1_.wvu.PrintArea" localSheetId="19" hidden="1">Octroi!$A$1:$E$16</definedName>
    <definedName name="Z_A34CC49F_E309_4C23_B4F6_1E3B307C10D1_.wvu.PrintArea" localSheetId="21" hidden="1">'Other Taxes &amp; Duties'!$A$1:$F$16</definedName>
    <definedName name="Z_A34CC49F_E309_4C23_B4F6_1E3B307C10D1_.wvu.PrintArea" localSheetId="24" hidden="1">'Q &amp; C'!$A$1:$F$38</definedName>
    <definedName name="Z_A34CC49F_E309_4C23_B4F6_1E3B307C10D1_.wvu.PrintArea" localSheetId="23" hidden="1">'Q &amp; C (2)'!$A$1:$F$44</definedName>
    <definedName name="Z_A34CC49F_E309_4C23_B4F6_1E3B307C10D1_.wvu.PrintArea" localSheetId="4" hidden="1">'Sch-1'!$A$1:$O$260</definedName>
    <definedName name="Z_A34CC49F_E309_4C23_B4F6_1E3B307C10D1_.wvu.PrintArea" localSheetId="5" hidden="1">'Sch-1 dis'!$A$1:$G$84</definedName>
    <definedName name="Z_A34CC49F_E309_4C23_B4F6_1E3B307C10D1_.wvu.PrintArea" localSheetId="6" hidden="1">'Sch-2'!$A$1:$J$260</definedName>
    <definedName name="Z_A34CC49F_E309_4C23_B4F6_1E3B307C10D1_.wvu.PrintArea" localSheetId="7" hidden="1">'Sch-2 Dis'!$A$1:$F$62</definedName>
    <definedName name="Z_A34CC49F_E309_4C23_B4F6_1E3B307C10D1_.wvu.PrintArea" localSheetId="8" hidden="1">'Sch-3 '!$A$1:$Q$182</definedName>
    <definedName name="Z_A34CC49F_E309_4C23_B4F6_1E3B307C10D1_.wvu.PrintArea" localSheetId="9" hidden="1">'Sch-3 Dis'!$A$1:$F$87</definedName>
    <definedName name="Z_A34CC49F_E309_4C23_B4F6_1E3B307C10D1_.wvu.PrintArea" localSheetId="10" hidden="1">'Sch-4'!$A$1:$Q$29</definedName>
    <definedName name="Z_A34CC49F_E309_4C23_B4F6_1E3B307C10D1_.wvu.PrintArea" localSheetId="11" hidden="1">'Sch-4b'!$A$1:$Q$37</definedName>
    <definedName name="Z_A34CC49F_E309_4C23_B4F6_1E3B307C10D1_.wvu.PrintArea" localSheetId="12" hidden="1">'Sch-5'!$A$1:$E$26</definedName>
    <definedName name="Z_A34CC49F_E309_4C23_B4F6_1E3B307C10D1_.wvu.PrintArea" localSheetId="13" hidden="1">'Sch-5 Dis'!$A$1:$E$26</definedName>
    <definedName name="Z_A34CC49F_E309_4C23_B4F6_1E3B307C10D1_.wvu.PrintArea" localSheetId="14" hidden="1">'Sch-6'!$A$1:$D$33</definedName>
    <definedName name="Z_A34CC49F_E309_4C23_B4F6_1E3B307C10D1_.wvu.PrintArea" localSheetId="15" hidden="1">'Sch-6 After Discount'!$A$1:$D$33</definedName>
    <definedName name="Z_A34CC49F_E309_4C23_B4F6_1E3B307C10D1_.wvu.PrintArea" localSheetId="16" hidden="1">'Sch-7'!$A$1:$N$25</definedName>
    <definedName name="Z_A34CC49F_E309_4C23_B4F6_1E3B307C10D1_.wvu.PrintArea" localSheetId="17" hidden="1">'Sch-7 Dis'!$A$1:$G$28</definedName>
    <definedName name="Z_A34CC49F_E309_4C23_B4F6_1E3B307C10D1_.wvu.PrintTitles" localSheetId="4" hidden="1">'Sch-1'!$15:$17</definedName>
    <definedName name="Z_A34CC49F_E309_4C23_B4F6_1E3B307C10D1_.wvu.PrintTitles" localSheetId="5" hidden="1">'Sch-1 dis'!$14:$16</definedName>
    <definedName name="Z_A34CC49F_E309_4C23_B4F6_1E3B307C10D1_.wvu.PrintTitles" localSheetId="6" hidden="1">'Sch-2'!$15:$17</definedName>
    <definedName name="Z_A34CC49F_E309_4C23_B4F6_1E3B307C10D1_.wvu.PrintTitles" localSheetId="7" hidden="1">'Sch-2 Dis'!$13:$15</definedName>
    <definedName name="Z_A34CC49F_E309_4C23_B4F6_1E3B307C10D1_.wvu.PrintTitles" localSheetId="8" hidden="1">'Sch-3 '!$13:$17</definedName>
    <definedName name="Z_A34CC49F_E309_4C23_B4F6_1E3B307C10D1_.wvu.PrintTitles" localSheetId="9" hidden="1">'Sch-3 Dis'!$13:$15</definedName>
    <definedName name="Z_A34CC49F_E309_4C23_B4F6_1E3B307C10D1_.wvu.PrintTitles" localSheetId="12" hidden="1">'Sch-5'!$3:$13</definedName>
    <definedName name="Z_A34CC49F_E309_4C23_B4F6_1E3B307C10D1_.wvu.PrintTitles" localSheetId="13" hidden="1">'Sch-5 Dis'!$3:$13</definedName>
    <definedName name="Z_A34CC49F_E309_4C23_B4F6_1E3B307C10D1_.wvu.PrintTitles" localSheetId="14" hidden="1">'Sch-6'!$3:$13</definedName>
    <definedName name="Z_A34CC49F_E309_4C23_B4F6_1E3B307C10D1_.wvu.PrintTitles" localSheetId="15" hidden="1">'Sch-6 After Discount'!$3:$13</definedName>
    <definedName name="Z_A34CC49F_E309_4C23_B4F6_1E3B307C10D1_.wvu.PrintTitles" localSheetId="16" hidden="1">'Sch-7'!$14:$14</definedName>
    <definedName name="Z_A34CC49F_E309_4C23_B4F6_1E3B307C10D1_.wvu.PrintTitles" localSheetId="17" hidden="1">'Sch-7 Dis'!$14:$14</definedName>
    <definedName name="Z_A34CC49F_E309_4C23_B4F6_1E3B307C10D1_.wvu.Rows" localSheetId="22" hidden="1">'Bid Form 2nd Envelope'!$25:$25,'Bid Form 2nd Envelope'!$52:$52</definedName>
    <definedName name="Z_A34CC49F_E309_4C23_B4F6_1E3B307C10D1_.wvu.Rows" localSheetId="1" hidden="1">Cover!$7:$7</definedName>
    <definedName name="Z_A34CC49F_E309_4C23_B4F6_1E3B307C10D1_.wvu.Rows" localSheetId="18" hidden="1">Discount!$22:$22,Discount!$29:$29,Discount!$32:$34</definedName>
    <definedName name="Z_A34CC49F_E309_4C23_B4F6_1E3B307C10D1_.wvu.Rows" localSheetId="6" hidden="1">'Sch-2'!$18:$19</definedName>
    <definedName name="Z_A34CC49F_E309_4C23_B4F6_1E3B307C10D1_.wvu.Rows" localSheetId="14" hidden="1">'Sch-6'!$22:$23</definedName>
    <definedName name="Z_A34CC49F_E309_4C23_B4F6_1E3B307C10D1_.wvu.Rows" localSheetId="15" hidden="1">'Sch-6 After Discount'!$22:$23</definedName>
    <definedName name="Z_A34CC49F_E309_4C23_B4F6_1E3B307C10D1_.wvu.Rows" localSheetId="16" hidden="1">'Sch-7'!$17:$18,'Sch-7'!$98:$216</definedName>
    <definedName name="Z_A34CC49F_E309_4C23_B4F6_1E3B307C10D1_.wvu.Rows" localSheetId="17" hidden="1">'Sch-7 Dis'!$104:$222</definedName>
    <definedName name="Z_A41EE4DE_0D82_4A56_8210_F78316511D11_.wvu.Cols" localSheetId="22" hidden="1">'Bid Form 2nd Envelope'!$G:$K,'Bid Form 2nd Envelope'!$Y:$AN</definedName>
    <definedName name="Z_A41EE4DE_0D82_4A56_8210_F78316511D11_.wvu.Cols" localSheetId="18" hidden="1">Discount!$H:$K</definedName>
    <definedName name="Z_A41EE4DE_0D82_4A56_8210_F78316511D11_.wvu.Cols" localSheetId="3" hidden="1">'Names of Bidder'!$H:$R,'Names of Bidder'!$Z:$AC</definedName>
    <definedName name="Z_A41EE4DE_0D82_4A56_8210_F78316511D11_.wvu.Cols" localSheetId="4" hidden="1">'Sch-1'!$Q:$R,'Sch-1'!$AD:$AM</definedName>
    <definedName name="Z_A41EE4DE_0D82_4A56_8210_F78316511D11_.wvu.Cols" localSheetId="7" hidden="1">'Sch-2 Dis'!$K:$Q</definedName>
    <definedName name="Z_A41EE4DE_0D82_4A56_8210_F78316511D11_.wvu.Cols" localSheetId="8" hidden="1">'Sch-3 '!$R:$S,'Sch-3 '!$AK:$AP</definedName>
    <definedName name="Z_A41EE4DE_0D82_4A56_8210_F78316511D11_.wvu.Cols" localSheetId="9" hidden="1">'Sch-3 Dis'!$AA:$AF</definedName>
    <definedName name="Z_A41EE4DE_0D82_4A56_8210_F78316511D11_.wvu.Cols" localSheetId="10" hidden="1">'Sch-4'!$R:$S</definedName>
    <definedName name="Z_A41EE4DE_0D82_4A56_8210_F78316511D11_.wvu.Cols" localSheetId="11" hidden="1">'Sch-4b'!$R:$S</definedName>
    <definedName name="Z_A41EE4DE_0D82_4A56_8210_F78316511D11_.wvu.Cols" localSheetId="12" hidden="1">'Sch-5'!$I:$P</definedName>
    <definedName name="Z_A41EE4DE_0D82_4A56_8210_F78316511D11_.wvu.Cols" localSheetId="16" hidden="1">'Sch-7'!$P:$R,'Sch-7'!$AG:$AM</definedName>
    <definedName name="Z_A41EE4DE_0D82_4A56_8210_F78316511D11_.wvu.Cols" localSheetId="17" hidden="1">'Sch-7 Dis'!$AD:$AJ</definedName>
    <definedName name="Z_A41EE4DE_0D82_4A56_8210_F78316511D11_.wvu.FilterData" localSheetId="4" hidden="1">'Sch-1'!$A$22:$AY$249</definedName>
    <definedName name="Z_A41EE4DE_0D82_4A56_8210_F78316511D11_.wvu.FilterData" localSheetId="5" hidden="1">'Sch-1 dis'!$A$16:$B$21</definedName>
    <definedName name="Z_A41EE4DE_0D82_4A56_8210_F78316511D11_.wvu.FilterData" localSheetId="6" hidden="1">'Sch-2'!$G$21:$J$251</definedName>
    <definedName name="Z_A41EE4DE_0D82_4A56_8210_F78316511D11_.wvu.FilterData" localSheetId="7" hidden="1">'Sch-2 Dis'!$A$15:$F$56</definedName>
    <definedName name="Z_A41EE4DE_0D82_4A56_8210_F78316511D11_.wvu.FilterData" localSheetId="8" hidden="1">'Sch-3 '!$A$20:$BB$174</definedName>
    <definedName name="Z_A41EE4DE_0D82_4A56_8210_F78316511D11_.wvu.FilterData" localSheetId="9" hidden="1">'Sch-3 Dis'!$A$15:$F$81</definedName>
    <definedName name="Z_A41EE4DE_0D82_4A56_8210_F78316511D11_.wvu.PrintArea" localSheetId="22" hidden="1">'Bid Form 2nd Envelope'!$A$1:$F$68</definedName>
    <definedName name="Z_A41EE4DE_0D82_4A56_8210_F78316511D11_.wvu.PrintArea" localSheetId="1" hidden="1">Cover!$A$1:$F$15</definedName>
    <definedName name="Z_A41EE4DE_0D82_4A56_8210_F78316511D11_.wvu.PrintArea" localSheetId="18" hidden="1">Discount!$A$2:$G$43</definedName>
    <definedName name="Z_A41EE4DE_0D82_4A56_8210_F78316511D11_.wvu.PrintArea" localSheetId="20" hidden="1">'Entry Tax'!$A$1:$E$16</definedName>
    <definedName name="Z_A41EE4DE_0D82_4A56_8210_F78316511D11_.wvu.PrintArea" localSheetId="2" hidden="1">Instructions!$A$1:$C$54</definedName>
    <definedName name="Z_A41EE4DE_0D82_4A56_8210_F78316511D11_.wvu.PrintArea" localSheetId="3" hidden="1">'Names of Bidder'!$B$1:$G$32</definedName>
    <definedName name="Z_A41EE4DE_0D82_4A56_8210_F78316511D11_.wvu.PrintArea" localSheetId="19" hidden="1">Octroi!$A$1:$E$16</definedName>
    <definedName name="Z_A41EE4DE_0D82_4A56_8210_F78316511D11_.wvu.PrintArea" localSheetId="21" hidden="1">'Other Taxes &amp; Duties'!$A$1:$F$16</definedName>
    <definedName name="Z_A41EE4DE_0D82_4A56_8210_F78316511D11_.wvu.PrintArea" localSheetId="24" hidden="1">'Q &amp; C'!$A$1:$F$38</definedName>
    <definedName name="Z_A41EE4DE_0D82_4A56_8210_F78316511D11_.wvu.PrintArea" localSheetId="23" hidden="1">'Q &amp; C (2)'!$A$1:$F$44</definedName>
    <definedName name="Z_A41EE4DE_0D82_4A56_8210_F78316511D11_.wvu.PrintArea" localSheetId="4" hidden="1">'Sch-1'!$A$1:$O$260</definedName>
    <definedName name="Z_A41EE4DE_0D82_4A56_8210_F78316511D11_.wvu.PrintArea" localSheetId="5" hidden="1">'Sch-1 dis'!$A$1:$G$84</definedName>
    <definedName name="Z_A41EE4DE_0D82_4A56_8210_F78316511D11_.wvu.PrintArea" localSheetId="6" hidden="1">'Sch-2'!$A$1:$J$260</definedName>
    <definedName name="Z_A41EE4DE_0D82_4A56_8210_F78316511D11_.wvu.PrintArea" localSheetId="7" hidden="1">'Sch-2 Dis'!$A$1:$F$62</definedName>
    <definedName name="Z_A41EE4DE_0D82_4A56_8210_F78316511D11_.wvu.PrintArea" localSheetId="8" hidden="1">'Sch-3 '!$A$1:$Q$182</definedName>
    <definedName name="Z_A41EE4DE_0D82_4A56_8210_F78316511D11_.wvu.PrintArea" localSheetId="9" hidden="1">'Sch-3 Dis'!$A$1:$F$87</definedName>
    <definedName name="Z_A41EE4DE_0D82_4A56_8210_F78316511D11_.wvu.PrintArea" localSheetId="10" hidden="1">'Sch-4'!$A$1:$Q$29</definedName>
    <definedName name="Z_A41EE4DE_0D82_4A56_8210_F78316511D11_.wvu.PrintArea" localSheetId="11" hidden="1">'Sch-4b'!$A$1:$Q$37</definedName>
    <definedName name="Z_A41EE4DE_0D82_4A56_8210_F78316511D11_.wvu.PrintArea" localSheetId="12" hidden="1">'Sch-5'!$A$1:$E$26</definedName>
    <definedName name="Z_A41EE4DE_0D82_4A56_8210_F78316511D11_.wvu.PrintArea" localSheetId="13" hidden="1">'Sch-5 Dis'!$A$1:$E$26</definedName>
    <definedName name="Z_A41EE4DE_0D82_4A56_8210_F78316511D11_.wvu.PrintArea" localSheetId="14" hidden="1">'Sch-6'!$A$1:$D$33</definedName>
    <definedName name="Z_A41EE4DE_0D82_4A56_8210_F78316511D11_.wvu.PrintArea" localSheetId="15" hidden="1">'Sch-6 After Discount'!$A$1:$D$33</definedName>
    <definedName name="Z_A41EE4DE_0D82_4A56_8210_F78316511D11_.wvu.PrintArea" localSheetId="16" hidden="1">'Sch-7'!$A$1:$N$25</definedName>
    <definedName name="Z_A41EE4DE_0D82_4A56_8210_F78316511D11_.wvu.PrintArea" localSheetId="17" hidden="1">'Sch-7 Dis'!$A$1:$G$28</definedName>
    <definedName name="Z_A41EE4DE_0D82_4A56_8210_F78316511D11_.wvu.PrintTitles" localSheetId="4" hidden="1">'Sch-1'!$15:$17</definedName>
    <definedName name="Z_A41EE4DE_0D82_4A56_8210_F78316511D11_.wvu.PrintTitles" localSheetId="5" hidden="1">'Sch-1 dis'!$14:$16</definedName>
    <definedName name="Z_A41EE4DE_0D82_4A56_8210_F78316511D11_.wvu.PrintTitles" localSheetId="6" hidden="1">'Sch-2'!$15:$17</definedName>
    <definedName name="Z_A41EE4DE_0D82_4A56_8210_F78316511D11_.wvu.PrintTitles" localSheetId="7" hidden="1">'Sch-2 Dis'!$13:$15</definedName>
    <definedName name="Z_A41EE4DE_0D82_4A56_8210_F78316511D11_.wvu.PrintTitles" localSheetId="8" hidden="1">'Sch-3 '!$13:$17</definedName>
    <definedName name="Z_A41EE4DE_0D82_4A56_8210_F78316511D11_.wvu.PrintTitles" localSheetId="9" hidden="1">'Sch-3 Dis'!$13:$15</definedName>
    <definedName name="Z_A41EE4DE_0D82_4A56_8210_F78316511D11_.wvu.PrintTitles" localSheetId="12" hidden="1">'Sch-5'!$3:$13</definedName>
    <definedName name="Z_A41EE4DE_0D82_4A56_8210_F78316511D11_.wvu.PrintTitles" localSheetId="13" hidden="1">'Sch-5 Dis'!$3:$13</definedName>
    <definedName name="Z_A41EE4DE_0D82_4A56_8210_F78316511D11_.wvu.PrintTitles" localSheetId="14" hidden="1">'Sch-6'!$3:$13</definedName>
    <definedName name="Z_A41EE4DE_0D82_4A56_8210_F78316511D11_.wvu.PrintTitles" localSheetId="15" hidden="1">'Sch-6 After Discount'!$3:$13</definedName>
    <definedName name="Z_A41EE4DE_0D82_4A56_8210_F78316511D11_.wvu.PrintTitles" localSheetId="16" hidden="1">'Sch-7'!$14:$14</definedName>
    <definedName name="Z_A41EE4DE_0D82_4A56_8210_F78316511D11_.wvu.PrintTitles" localSheetId="17" hidden="1">'Sch-7 Dis'!$14:$14</definedName>
    <definedName name="Z_A41EE4DE_0D82_4A56_8210_F78316511D11_.wvu.Rows" localSheetId="22" hidden="1">'Bid Form 2nd Envelope'!$25:$25</definedName>
    <definedName name="Z_A41EE4DE_0D82_4A56_8210_F78316511D11_.wvu.Rows" localSheetId="1" hidden="1">Cover!$7:$7</definedName>
    <definedName name="Z_A41EE4DE_0D82_4A56_8210_F78316511D11_.wvu.Rows" localSheetId="18" hidden="1">Discount!$22:$22,Discount!$29:$29,Discount!$32:$34</definedName>
    <definedName name="Z_A41EE4DE_0D82_4A56_8210_F78316511D11_.wvu.Rows" localSheetId="2" hidden="1">Instructions!$35:$36</definedName>
    <definedName name="Z_A41EE4DE_0D82_4A56_8210_F78316511D11_.wvu.Rows" localSheetId="4" hidden="1">'Sch-1'!$18:$19</definedName>
    <definedName name="Z_A41EE4DE_0D82_4A56_8210_F78316511D11_.wvu.Rows" localSheetId="6" hidden="1">'Sch-2'!$18:$19</definedName>
    <definedName name="Z_A41EE4DE_0D82_4A56_8210_F78316511D11_.wvu.Rows" localSheetId="14" hidden="1">'Sch-6'!$22:$23</definedName>
    <definedName name="Z_A41EE4DE_0D82_4A56_8210_F78316511D11_.wvu.Rows" localSheetId="15" hidden="1">'Sch-6 After Discount'!$22:$23</definedName>
    <definedName name="Z_A41EE4DE_0D82_4A56_8210_F78316511D11_.wvu.Rows" localSheetId="16" hidden="1">'Sch-7'!$17:$18,'Sch-7'!$98:$216</definedName>
    <definedName name="Z_A41EE4DE_0D82_4A56_8210_F78316511D11_.wvu.Rows" localSheetId="17" hidden="1">'Sch-7 Dis'!$104:$222</definedName>
    <definedName name="Z_A7DBDDEF_9245_44C6_9EBF_032DB6E1C0A2_.wvu.Cols" localSheetId="18" hidden="1">Discount!$H:$O</definedName>
    <definedName name="Z_A7DBDDEF_9245_44C6_9EBF_032DB6E1C0A2_.wvu.Cols" localSheetId="4" hidden="1">'Sch-1'!$P:$P,'Sch-1'!$T:$V</definedName>
    <definedName name="Z_A7DBDDEF_9245_44C6_9EBF_032DB6E1C0A2_.wvu.Cols" localSheetId="6" hidden="1">'Sch-2'!$M:$R</definedName>
    <definedName name="Z_A7DBDDEF_9245_44C6_9EBF_032DB6E1C0A2_.wvu.Cols" localSheetId="7" hidden="1">'Sch-2 Dis'!$K:$Q</definedName>
    <definedName name="Z_A7DBDDEF_9245_44C6_9EBF_032DB6E1C0A2_.wvu.Cols" localSheetId="8" hidden="1">'Sch-3 '!$S:$AE,'Sch-3 '!$AK:$AP</definedName>
    <definedName name="Z_A7DBDDEF_9245_44C6_9EBF_032DB6E1C0A2_.wvu.Cols" localSheetId="9" hidden="1">'Sch-3 Dis'!$AA:$AF</definedName>
    <definedName name="Z_A7DBDDEF_9245_44C6_9EBF_032DB6E1C0A2_.wvu.Cols" localSheetId="12" hidden="1">'Sch-5'!$I:$P</definedName>
    <definedName name="Z_A7DBDDEF_9245_44C6_9EBF_032DB6E1C0A2_.wvu.Cols" localSheetId="16" hidden="1">'Sch-7'!$O:$O,'Sch-7'!$AG:$AM</definedName>
    <definedName name="Z_A7DBDDEF_9245_44C6_9EBF_032DB6E1C0A2_.wvu.Cols" localSheetId="17" hidden="1">'Sch-7 Dis'!$AD:$AJ</definedName>
    <definedName name="Z_A7DBDDEF_9245_44C6_9EBF_032DB6E1C0A2_.wvu.FilterData" localSheetId="4" hidden="1">'Sch-1'!$A$18:$O$249</definedName>
    <definedName name="Z_A7DBDDEF_9245_44C6_9EBF_032DB6E1C0A2_.wvu.FilterData" localSheetId="5" hidden="1">'Sch-1 dis'!$A$16:$B$21</definedName>
    <definedName name="Z_A7DBDDEF_9245_44C6_9EBF_032DB6E1C0A2_.wvu.FilterData" localSheetId="6" hidden="1">'Sch-2'!$G$21:$J$251</definedName>
    <definedName name="Z_A7DBDDEF_9245_44C6_9EBF_032DB6E1C0A2_.wvu.FilterData" localSheetId="7" hidden="1">'Sch-2 Dis'!$A$15:$F$56</definedName>
    <definedName name="Z_A7DBDDEF_9245_44C6_9EBF_032DB6E1C0A2_.wvu.FilterData" localSheetId="8" hidden="1">'Sch-3 '!$A$19:$P$176</definedName>
    <definedName name="Z_A7DBDDEF_9245_44C6_9EBF_032DB6E1C0A2_.wvu.FilterData" localSheetId="9" hidden="1">'Sch-3 Dis'!$A$15:$F$81</definedName>
    <definedName name="Z_A7DBDDEF_9245_44C6_9EBF_032DB6E1C0A2_.wvu.PrintArea" localSheetId="22" hidden="1">'Bid Form 2nd Envelope'!$A$1:$F$68</definedName>
    <definedName name="Z_A7DBDDEF_9245_44C6_9EBF_032DB6E1C0A2_.wvu.PrintArea" localSheetId="18" hidden="1">Discount!$A$2:$G$43</definedName>
    <definedName name="Z_A7DBDDEF_9245_44C6_9EBF_032DB6E1C0A2_.wvu.PrintArea" localSheetId="20" hidden="1">'Entry Tax'!$A$1:$E$16</definedName>
    <definedName name="Z_A7DBDDEF_9245_44C6_9EBF_032DB6E1C0A2_.wvu.PrintArea" localSheetId="2" hidden="1">Instructions!$A$1:$C$54</definedName>
    <definedName name="Z_A7DBDDEF_9245_44C6_9EBF_032DB6E1C0A2_.wvu.PrintArea" localSheetId="3" hidden="1">'Names of Bidder'!$B$1:$G$32</definedName>
    <definedName name="Z_A7DBDDEF_9245_44C6_9EBF_032DB6E1C0A2_.wvu.PrintArea" localSheetId="19" hidden="1">Octroi!$A$1:$E$16</definedName>
    <definedName name="Z_A7DBDDEF_9245_44C6_9EBF_032DB6E1C0A2_.wvu.PrintArea" localSheetId="21" hidden="1">'Other Taxes &amp; Duties'!$A$1:$F$16</definedName>
    <definedName name="Z_A7DBDDEF_9245_44C6_9EBF_032DB6E1C0A2_.wvu.PrintArea" localSheetId="24" hidden="1">'Q &amp; C'!$A$1:$F$38</definedName>
    <definedName name="Z_A7DBDDEF_9245_44C6_9EBF_032DB6E1C0A2_.wvu.PrintArea" localSheetId="23" hidden="1">'Q &amp; C (2)'!$A$1:$F$44</definedName>
    <definedName name="Z_A7DBDDEF_9245_44C6_9EBF_032DB6E1C0A2_.wvu.PrintArea" localSheetId="4" hidden="1">'Sch-1'!$A$1:$O$260</definedName>
    <definedName name="Z_A7DBDDEF_9245_44C6_9EBF_032DB6E1C0A2_.wvu.PrintArea" localSheetId="5" hidden="1">'Sch-1 dis'!$A$1:$G$84</definedName>
    <definedName name="Z_A7DBDDEF_9245_44C6_9EBF_032DB6E1C0A2_.wvu.PrintArea" localSheetId="6" hidden="1">'Sch-2'!$A$1:$J$258</definedName>
    <definedName name="Z_A7DBDDEF_9245_44C6_9EBF_032DB6E1C0A2_.wvu.PrintArea" localSheetId="7" hidden="1">'Sch-2 Dis'!$A$1:$F$62</definedName>
    <definedName name="Z_A7DBDDEF_9245_44C6_9EBF_032DB6E1C0A2_.wvu.PrintArea" localSheetId="8" hidden="1">'Sch-3 '!$A$1:$P$182</definedName>
    <definedName name="Z_A7DBDDEF_9245_44C6_9EBF_032DB6E1C0A2_.wvu.PrintArea" localSheetId="9" hidden="1">'Sch-3 Dis'!$A$1:$F$87</definedName>
    <definedName name="Z_A7DBDDEF_9245_44C6_9EBF_032DB6E1C0A2_.wvu.PrintArea" localSheetId="10" hidden="1">'Sch-4'!$A$1:$Q$29</definedName>
    <definedName name="Z_A7DBDDEF_9245_44C6_9EBF_032DB6E1C0A2_.wvu.PrintArea" localSheetId="11" hidden="1">'Sch-4b'!$A$1:$Q$37</definedName>
    <definedName name="Z_A7DBDDEF_9245_44C6_9EBF_032DB6E1C0A2_.wvu.PrintArea" localSheetId="12" hidden="1">'Sch-5'!$A$1:$E$26</definedName>
    <definedName name="Z_A7DBDDEF_9245_44C6_9EBF_032DB6E1C0A2_.wvu.PrintArea" localSheetId="13" hidden="1">'Sch-5 Dis'!$A$1:$E$26</definedName>
    <definedName name="Z_A7DBDDEF_9245_44C6_9EBF_032DB6E1C0A2_.wvu.PrintArea" localSheetId="14" hidden="1">'Sch-6'!$A$1:$D$33</definedName>
    <definedName name="Z_A7DBDDEF_9245_44C6_9EBF_032DB6E1C0A2_.wvu.PrintArea" localSheetId="15" hidden="1">'Sch-6 After Discount'!$A$1:$D$33</definedName>
    <definedName name="Z_A7DBDDEF_9245_44C6_9EBF_032DB6E1C0A2_.wvu.PrintArea" localSheetId="16" hidden="1">'Sch-7'!$A$1:$M$25</definedName>
    <definedName name="Z_A7DBDDEF_9245_44C6_9EBF_032DB6E1C0A2_.wvu.PrintArea" localSheetId="17" hidden="1">'Sch-7 Dis'!$A$1:$G$28</definedName>
    <definedName name="Z_A7DBDDEF_9245_44C6_9EBF_032DB6E1C0A2_.wvu.PrintTitles" localSheetId="4" hidden="1">'Sch-1'!$15:$17</definedName>
    <definedName name="Z_A7DBDDEF_9245_44C6_9EBF_032DB6E1C0A2_.wvu.PrintTitles" localSheetId="5" hidden="1">'Sch-1 dis'!$14:$16</definedName>
    <definedName name="Z_A7DBDDEF_9245_44C6_9EBF_032DB6E1C0A2_.wvu.PrintTitles" localSheetId="6" hidden="1">'Sch-2'!$15:$17</definedName>
    <definedName name="Z_A7DBDDEF_9245_44C6_9EBF_032DB6E1C0A2_.wvu.PrintTitles" localSheetId="7" hidden="1">'Sch-2 Dis'!$13:$15</definedName>
    <definedName name="Z_A7DBDDEF_9245_44C6_9EBF_032DB6E1C0A2_.wvu.PrintTitles" localSheetId="8" hidden="1">'Sch-3 '!$13:$17</definedName>
    <definedName name="Z_A7DBDDEF_9245_44C6_9EBF_032DB6E1C0A2_.wvu.PrintTitles" localSheetId="9" hidden="1">'Sch-3 Dis'!$13:$15</definedName>
    <definedName name="Z_A7DBDDEF_9245_44C6_9EBF_032DB6E1C0A2_.wvu.PrintTitles" localSheetId="12" hidden="1">'Sch-5'!$3:$13</definedName>
    <definedName name="Z_A7DBDDEF_9245_44C6_9EBF_032DB6E1C0A2_.wvu.PrintTitles" localSheetId="13" hidden="1">'Sch-5 Dis'!$3:$13</definedName>
    <definedName name="Z_A7DBDDEF_9245_44C6_9EBF_032DB6E1C0A2_.wvu.PrintTitles" localSheetId="14" hidden="1">'Sch-6'!$3:$13</definedName>
    <definedName name="Z_A7DBDDEF_9245_44C6_9EBF_032DB6E1C0A2_.wvu.PrintTitles" localSheetId="15" hidden="1">'Sch-6 After Discount'!$3:$13</definedName>
    <definedName name="Z_A7DBDDEF_9245_44C6_9EBF_032DB6E1C0A2_.wvu.PrintTitles" localSheetId="16" hidden="1">'Sch-7'!$14:$14</definedName>
    <definedName name="Z_A7DBDDEF_9245_44C6_9EBF_032DB6E1C0A2_.wvu.PrintTitles" localSheetId="17" hidden="1">'Sch-7 Dis'!$14:$14</definedName>
    <definedName name="Z_A7DBDDEF_9245_44C6_9EBF_032DB6E1C0A2_.wvu.Rows" localSheetId="1" hidden="1">Cover!$7:$7</definedName>
    <definedName name="Z_A7DBDDEF_9245_44C6_9EBF_032DB6E1C0A2_.wvu.Rows" localSheetId="18" hidden="1">Discount!$32:$34</definedName>
    <definedName name="Z_A7DBDDEF_9245_44C6_9EBF_032DB6E1C0A2_.wvu.Rows" localSheetId="4" hidden="1">'Sch-1'!#REF!,'Sch-1'!#REF!,'Sch-1'!#REF!,'Sch-1'!#REF!</definedName>
    <definedName name="Z_A7DBDDEF_9245_44C6_9EBF_032DB6E1C0A2_.wvu.Rows" localSheetId="6" hidden="1">'Sch-2'!#REF!,'Sch-2'!#REF!,'Sch-2'!#REF!,'Sch-2'!#REF!</definedName>
    <definedName name="Z_A7DBDDEF_9245_44C6_9EBF_032DB6E1C0A2_.wvu.Rows" localSheetId="8" hidden="1">'Sch-3 '!#REF!,'Sch-3 '!#REF!,'Sch-3 '!#REF!,'Sch-3 '!#REF!</definedName>
    <definedName name="Z_A7DBDDEF_9245_44C6_9EBF_032DB6E1C0A2_.wvu.Rows" localSheetId="16" hidden="1">'Sch-7'!$22:$22,'Sch-7'!$98:$216</definedName>
    <definedName name="Z_A7DBDDEF_9245_44C6_9EBF_032DB6E1C0A2_.wvu.Rows" localSheetId="17" hidden="1">'Sch-7 Dis'!$104:$222</definedName>
    <definedName name="Z_B23AD343_29DA_4CE0_BD10_47BF44F3782F_.wvu.Cols" localSheetId="18" hidden="1">Discount!$H:$O</definedName>
    <definedName name="Z_B23AD343_29DA_4CE0_BD10_47BF44F3782F_.wvu.Cols" localSheetId="4" hidden="1">'Sch-1'!$S:$AV</definedName>
    <definedName name="Z_B23AD343_29DA_4CE0_BD10_47BF44F3782F_.wvu.Cols" localSheetId="6" hidden="1">'Sch-2'!$M:$R</definedName>
    <definedName name="Z_B23AD343_29DA_4CE0_BD10_47BF44F3782F_.wvu.Cols" localSheetId="7" hidden="1">'Sch-2 Dis'!$K:$Q</definedName>
    <definedName name="Z_B23AD343_29DA_4CE0_BD10_47BF44F3782F_.wvu.Cols" localSheetId="8" hidden="1">'Sch-3 '!$S:$AE,'Sch-3 '!$AK:$AP</definedName>
    <definedName name="Z_B23AD343_29DA_4CE0_BD10_47BF44F3782F_.wvu.Cols" localSheetId="9" hidden="1">'Sch-3 Dis'!$AA:$AF</definedName>
    <definedName name="Z_B23AD343_29DA_4CE0_BD10_47BF44F3782F_.wvu.Cols" localSheetId="12" hidden="1">'Sch-5'!$I:$P</definedName>
    <definedName name="Z_B23AD343_29DA_4CE0_BD10_47BF44F3782F_.wvu.Cols" localSheetId="16" hidden="1">'Sch-7'!$O:$O,'Sch-7'!$AG:$AM</definedName>
    <definedName name="Z_B23AD343_29DA_4CE0_BD10_47BF44F3782F_.wvu.Cols" localSheetId="17" hidden="1">'Sch-7 Dis'!$AD:$AJ</definedName>
    <definedName name="Z_B23AD343_29DA_4CE0_BD10_47BF44F3782F_.wvu.FilterData" localSheetId="4" hidden="1">'Sch-1'!$A$18:$O$249</definedName>
    <definedName name="Z_B23AD343_29DA_4CE0_BD10_47BF44F3782F_.wvu.FilterData" localSheetId="5" hidden="1">'Sch-1 dis'!$A$16:$B$21</definedName>
    <definedName name="Z_B23AD343_29DA_4CE0_BD10_47BF44F3782F_.wvu.FilterData" localSheetId="6" hidden="1">'Sch-2'!$G$21:$J$251</definedName>
    <definedName name="Z_B23AD343_29DA_4CE0_BD10_47BF44F3782F_.wvu.FilterData" localSheetId="7" hidden="1">'Sch-2 Dis'!$A$15:$F$56</definedName>
    <definedName name="Z_B23AD343_29DA_4CE0_BD10_47BF44F3782F_.wvu.FilterData" localSheetId="8" hidden="1">'Sch-3 '!$A$19:$P$176</definedName>
    <definedName name="Z_B23AD343_29DA_4CE0_BD10_47BF44F3782F_.wvu.FilterData" localSheetId="9" hidden="1">'Sch-3 Dis'!$A$15:$F$81</definedName>
    <definedName name="Z_B23AD343_29DA_4CE0_BD10_47BF44F3782F_.wvu.PrintArea" localSheetId="22" hidden="1">'Bid Form 2nd Envelope'!$A$1:$F$68</definedName>
    <definedName name="Z_B23AD343_29DA_4CE0_BD10_47BF44F3782F_.wvu.PrintArea" localSheetId="18" hidden="1">Discount!$A$2:$G$43</definedName>
    <definedName name="Z_B23AD343_29DA_4CE0_BD10_47BF44F3782F_.wvu.PrintArea" localSheetId="20" hidden="1">'Entry Tax'!$A$1:$E$16</definedName>
    <definedName name="Z_B23AD343_29DA_4CE0_BD10_47BF44F3782F_.wvu.PrintArea" localSheetId="2" hidden="1">Instructions!$A$1:$C$54</definedName>
    <definedName name="Z_B23AD343_29DA_4CE0_BD10_47BF44F3782F_.wvu.PrintArea" localSheetId="3" hidden="1">'Names of Bidder'!$B$1:$E$30</definedName>
    <definedName name="Z_B23AD343_29DA_4CE0_BD10_47BF44F3782F_.wvu.PrintArea" localSheetId="19" hidden="1">Octroi!$A$1:$E$16</definedName>
    <definedName name="Z_B23AD343_29DA_4CE0_BD10_47BF44F3782F_.wvu.PrintArea" localSheetId="21" hidden="1">'Other Taxes &amp; Duties'!$A$1:$F$16</definedName>
    <definedName name="Z_B23AD343_29DA_4CE0_BD10_47BF44F3782F_.wvu.PrintArea" localSheetId="24" hidden="1">'Q &amp; C'!$A$1:$F$38</definedName>
    <definedName name="Z_B23AD343_29DA_4CE0_BD10_47BF44F3782F_.wvu.PrintArea" localSheetId="23" hidden="1">'Q &amp; C (2)'!$A$1:$F$44</definedName>
    <definedName name="Z_B23AD343_29DA_4CE0_BD10_47BF44F3782F_.wvu.PrintArea" localSheetId="4" hidden="1">'Sch-1'!$A$1:$O$260</definedName>
    <definedName name="Z_B23AD343_29DA_4CE0_BD10_47BF44F3782F_.wvu.PrintArea" localSheetId="5" hidden="1">'Sch-1 dis'!$A$1:$G$84</definedName>
    <definedName name="Z_B23AD343_29DA_4CE0_BD10_47BF44F3782F_.wvu.PrintArea" localSheetId="6" hidden="1">'Sch-2'!$A$1:$J$258</definedName>
    <definedName name="Z_B23AD343_29DA_4CE0_BD10_47BF44F3782F_.wvu.PrintArea" localSheetId="7" hidden="1">'Sch-2 Dis'!$A$1:$F$62</definedName>
    <definedName name="Z_B23AD343_29DA_4CE0_BD10_47BF44F3782F_.wvu.PrintArea" localSheetId="8" hidden="1">'Sch-3 '!$A$1:$P$182</definedName>
    <definedName name="Z_B23AD343_29DA_4CE0_BD10_47BF44F3782F_.wvu.PrintArea" localSheetId="9" hidden="1">'Sch-3 Dis'!$A$1:$F$87</definedName>
    <definedName name="Z_B23AD343_29DA_4CE0_BD10_47BF44F3782F_.wvu.PrintArea" localSheetId="10" hidden="1">'Sch-4'!$A$1:$Q$29</definedName>
    <definedName name="Z_B23AD343_29DA_4CE0_BD10_47BF44F3782F_.wvu.PrintArea" localSheetId="11" hidden="1">'Sch-4b'!$A$1:$Q$37</definedName>
    <definedName name="Z_B23AD343_29DA_4CE0_BD10_47BF44F3782F_.wvu.PrintArea" localSheetId="12" hidden="1">'Sch-5'!$A$1:$E$26</definedName>
    <definedName name="Z_B23AD343_29DA_4CE0_BD10_47BF44F3782F_.wvu.PrintArea" localSheetId="13" hidden="1">'Sch-5 Dis'!$A$1:$E$26</definedName>
    <definedName name="Z_B23AD343_29DA_4CE0_BD10_47BF44F3782F_.wvu.PrintArea" localSheetId="14" hidden="1">'Sch-6'!$A$1:$D$34</definedName>
    <definedName name="Z_B23AD343_29DA_4CE0_BD10_47BF44F3782F_.wvu.PrintArea" localSheetId="15" hidden="1">'Sch-6 After Discount'!$A$1:$D$34</definedName>
    <definedName name="Z_B23AD343_29DA_4CE0_BD10_47BF44F3782F_.wvu.PrintArea" localSheetId="16" hidden="1">'Sch-7'!$A$1:$M$25</definedName>
    <definedName name="Z_B23AD343_29DA_4CE0_BD10_47BF44F3782F_.wvu.PrintArea" localSheetId="17" hidden="1">'Sch-7 Dis'!$A$1:$G$28</definedName>
    <definedName name="Z_B23AD343_29DA_4CE0_BD10_47BF44F3782F_.wvu.PrintTitles" localSheetId="4" hidden="1">'Sch-1'!$15:$17</definedName>
    <definedName name="Z_B23AD343_29DA_4CE0_BD10_47BF44F3782F_.wvu.PrintTitles" localSheetId="5" hidden="1">'Sch-1 dis'!$14:$16</definedName>
    <definedName name="Z_B23AD343_29DA_4CE0_BD10_47BF44F3782F_.wvu.PrintTitles" localSheetId="6" hidden="1">'Sch-2'!$15:$17</definedName>
    <definedName name="Z_B23AD343_29DA_4CE0_BD10_47BF44F3782F_.wvu.PrintTitles" localSheetId="7" hidden="1">'Sch-2 Dis'!$13:$15</definedName>
    <definedName name="Z_B23AD343_29DA_4CE0_BD10_47BF44F3782F_.wvu.PrintTitles" localSheetId="8" hidden="1">'Sch-3 '!$13:$17</definedName>
    <definedName name="Z_B23AD343_29DA_4CE0_BD10_47BF44F3782F_.wvu.PrintTitles" localSheetId="9" hidden="1">'Sch-3 Dis'!$13:$15</definedName>
    <definedName name="Z_B23AD343_29DA_4CE0_BD10_47BF44F3782F_.wvu.PrintTitles" localSheetId="12" hidden="1">'Sch-5'!$3:$13</definedName>
    <definedName name="Z_B23AD343_29DA_4CE0_BD10_47BF44F3782F_.wvu.PrintTitles" localSheetId="13" hidden="1">'Sch-5 Dis'!$3:$13</definedName>
    <definedName name="Z_B23AD343_29DA_4CE0_BD10_47BF44F3782F_.wvu.PrintTitles" localSheetId="14" hidden="1">'Sch-6'!$3:$13</definedName>
    <definedName name="Z_B23AD343_29DA_4CE0_BD10_47BF44F3782F_.wvu.PrintTitles" localSheetId="15" hidden="1">'Sch-6 After Discount'!$3:$13</definedName>
    <definedName name="Z_B23AD343_29DA_4CE0_BD10_47BF44F3782F_.wvu.PrintTitles" localSheetId="16" hidden="1">'Sch-7'!$14:$14</definedName>
    <definedName name="Z_B23AD343_29DA_4CE0_BD10_47BF44F3782F_.wvu.PrintTitles" localSheetId="17" hidden="1">'Sch-7 Dis'!$14:$14</definedName>
    <definedName name="Z_B23AD343_29DA_4CE0_BD10_47BF44F3782F_.wvu.Rows" localSheetId="1" hidden="1">Cover!$7:$7</definedName>
    <definedName name="Z_B23AD343_29DA_4CE0_BD10_47BF44F3782F_.wvu.Rows" localSheetId="18" hidden="1">Discount!$32:$34</definedName>
    <definedName name="Z_B23AD343_29DA_4CE0_BD10_47BF44F3782F_.wvu.Rows" localSheetId="6" hidden="1">'Sch-2'!#REF!</definedName>
    <definedName name="Z_B23AD343_29DA_4CE0_BD10_47BF44F3782F_.wvu.Rows" localSheetId="16" hidden="1">'Sch-7'!$22:$22,'Sch-7'!$98:$216</definedName>
    <definedName name="Z_B23AD343_29DA_4CE0_BD10_47BF44F3782F_.wvu.Rows" localSheetId="17" hidden="1">'Sch-7 Dis'!$104:$222</definedName>
    <definedName name="Z_B3CE7B10_A914_4559_A6DA_AED8C22AFD6D_.wvu.Cols" localSheetId="18" hidden="1">Discount!$H:$O</definedName>
    <definedName name="Z_B3CE7B10_A914_4559_A6DA_AED8C22AFD6D_.wvu.Cols" localSheetId="4" hidden="1">'Sch-1'!$P:$AE</definedName>
    <definedName name="Z_B3CE7B10_A914_4559_A6DA_AED8C22AFD6D_.wvu.Cols" localSheetId="6" hidden="1">'Sch-2'!$M:$R</definedName>
    <definedName name="Z_B3CE7B10_A914_4559_A6DA_AED8C22AFD6D_.wvu.Cols" localSheetId="7" hidden="1">'Sch-2 Dis'!$K:$Q</definedName>
    <definedName name="Z_B3CE7B10_A914_4559_A6DA_AED8C22AFD6D_.wvu.Cols" localSheetId="8" hidden="1">'Sch-3 '!$S:$AE,'Sch-3 '!$AK:$AP</definedName>
    <definedName name="Z_B3CE7B10_A914_4559_A6DA_AED8C22AFD6D_.wvu.Cols" localSheetId="9" hidden="1">'Sch-3 Dis'!$AA:$AF</definedName>
    <definedName name="Z_B3CE7B10_A914_4559_A6DA_AED8C22AFD6D_.wvu.Cols" localSheetId="12" hidden="1">'Sch-5'!$I:$P</definedName>
    <definedName name="Z_B3CE7B10_A914_4559_A6DA_AED8C22AFD6D_.wvu.Cols" localSheetId="16" hidden="1">'Sch-7'!$O:$O,'Sch-7'!$AG:$AM</definedName>
    <definedName name="Z_B3CE7B10_A914_4559_A6DA_AED8C22AFD6D_.wvu.Cols" localSheetId="17" hidden="1">'Sch-7 Dis'!$AD:$AJ</definedName>
    <definedName name="Z_B3CE7B10_A914_4559_A6DA_AED8C22AFD6D_.wvu.FilterData" localSheetId="4" hidden="1">'Sch-1'!$A$18:$O$249</definedName>
    <definedName name="Z_B3CE7B10_A914_4559_A6DA_AED8C22AFD6D_.wvu.FilterData" localSheetId="5" hidden="1">'Sch-1 dis'!$A$16:$B$21</definedName>
    <definedName name="Z_B3CE7B10_A914_4559_A6DA_AED8C22AFD6D_.wvu.FilterData" localSheetId="6" hidden="1">'Sch-2'!$G$21:$J$251</definedName>
    <definedName name="Z_B3CE7B10_A914_4559_A6DA_AED8C22AFD6D_.wvu.FilterData" localSheetId="7" hidden="1">'Sch-2 Dis'!$A$15:$F$56</definedName>
    <definedName name="Z_B3CE7B10_A914_4559_A6DA_AED8C22AFD6D_.wvu.FilterData" localSheetId="8" hidden="1">'Sch-3 '!$A$19:$P$176</definedName>
    <definedName name="Z_B3CE7B10_A914_4559_A6DA_AED8C22AFD6D_.wvu.FilterData" localSheetId="9" hidden="1">'Sch-3 Dis'!$A$15:$F$81</definedName>
    <definedName name="Z_B3CE7B10_A914_4559_A6DA_AED8C22AFD6D_.wvu.PrintArea" localSheetId="22" hidden="1">'Bid Form 2nd Envelope'!$A$1:$F$68</definedName>
    <definedName name="Z_B3CE7B10_A914_4559_A6DA_AED8C22AFD6D_.wvu.PrintArea" localSheetId="18" hidden="1">Discount!$A$2:$G$43</definedName>
    <definedName name="Z_B3CE7B10_A914_4559_A6DA_AED8C22AFD6D_.wvu.PrintArea" localSheetId="20" hidden="1">'Entry Tax'!$A$1:$E$16</definedName>
    <definedName name="Z_B3CE7B10_A914_4559_A6DA_AED8C22AFD6D_.wvu.PrintArea" localSheetId="2" hidden="1">Instructions!$A$1:$C$54</definedName>
    <definedName name="Z_B3CE7B10_A914_4559_A6DA_AED8C22AFD6D_.wvu.PrintArea" localSheetId="3" hidden="1">'Names of Bidder'!$B$1:$G$32</definedName>
    <definedName name="Z_B3CE7B10_A914_4559_A6DA_AED8C22AFD6D_.wvu.PrintArea" localSheetId="19" hidden="1">Octroi!$A$1:$E$16</definedName>
    <definedName name="Z_B3CE7B10_A914_4559_A6DA_AED8C22AFD6D_.wvu.PrintArea" localSheetId="21" hidden="1">'Other Taxes &amp; Duties'!$A$1:$F$16</definedName>
    <definedName name="Z_B3CE7B10_A914_4559_A6DA_AED8C22AFD6D_.wvu.PrintArea" localSheetId="24" hidden="1">'Q &amp; C'!$A$1:$F$38</definedName>
    <definedName name="Z_B3CE7B10_A914_4559_A6DA_AED8C22AFD6D_.wvu.PrintArea" localSheetId="23" hidden="1">'Q &amp; C (2)'!$A$1:$F$44</definedName>
    <definedName name="Z_B3CE7B10_A914_4559_A6DA_AED8C22AFD6D_.wvu.PrintArea" localSheetId="4" hidden="1">'Sch-1'!$A$1:$O$260</definedName>
    <definedName name="Z_B3CE7B10_A914_4559_A6DA_AED8C22AFD6D_.wvu.PrintArea" localSheetId="5" hidden="1">'Sch-1 dis'!$A$1:$G$84</definedName>
    <definedName name="Z_B3CE7B10_A914_4559_A6DA_AED8C22AFD6D_.wvu.PrintArea" localSheetId="6" hidden="1">'Sch-2'!$A$1:$J$258</definedName>
    <definedName name="Z_B3CE7B10_A914_4559_A6DA_AED8C22AFD6D_.wvu.PrintArea" localSheetId="7" hidden="1">'Sch-2 Dis'!$A$1:$F$62</definedName>
    <definedName name="Z_B3CE7B10_A914_4559_A6DA_AED8C22AFD6D_.wvu.PrintArea" localSheetId="8" hidden="1">'Sch-3 '!$A$1:$P$182</definedName>
    <definedName name="Z_B3CE7B10_A914_4559_A6DA_AED8C22AFD6D_.wvu.PrintArea" localSheetId="9" hidden="1">'Sch-3 Dis'!$A$1:$F$87</definedName>
    <definedName name="Z_B3CE7B10_A914_4559_A6DA_AED8C22AFD6D_.wvu.PrintArea" localSheetId="10" hidden="1">'Sch-4'!$A$1:$Q$29</definedName>
    <definedName name="Z_B3CE7B10_A914_4559_A6DA_AED8C22AFD6D_.wvu.PrintArea" localSheetId="11" hidden="1">'Sch-4b'!$A$1:$Q$37</definedName>
    <definedName name="Z_B3CE7B10_A914_4559_A6DA_AED8C22AFD6D_.wvu.PrintArea" localSheetId="12" hidden="1">'Sch-5'!$A$1:$E$26</definedName>
    <definedName name="Z_B3CE7B10_A914_4559_A6DA_AED8C22AFD6D_.wvu.PrintArea" localSheetId="13" hidden="1">'Sch-5 Dis'!$A$1:$E$26</definedName>
    <definedName name="Z_B3CE7B10_A914_4559_A6DA_AED8C22AFD6D_.wvu.PrintArea" localSheetId="14" hidden="1">'Sch-6'!$A$1:$D$33</definedName>
    <definedName name="Z_B3CE7B10_A914_4559_A6DA_AED8C22AFD6D_.wvu.PrintArea" localSheetId="15" hidden="1">'Sch-6 After Discount'!$A$1:$D$33</definedName>
    <definedName name="Z_B3CE7B10_A914_4559_A6DA_AED8C22AFD6D_.wvu.PrintArea" localSheetId="16" hidden="1">'Sch-7'!$A$1:$M$25</definedName>
    <definedName name="Z_B3CE7B10_A914_4559_A6DA_AED8C22AFD6D_.wvu.PrintArea" localSheetId="17" hidden="1">'Sch-7 Dis'!$A$1:$G$28</definedName>
    <definedName name="Z_B3CE7B10_A914_4559_A6DA_AED8C22AFD6D_.wvu.PrintTitles" localSheetId="4" hidden="1">'Sch-1'!$15:$17</definedName>
    <definedName name="Z_B3CE7B10_A914_4559_A6DA_AED8C22AFD6D_.wvu.PrintTitles" localSheetId="5" hidden="1">'Sch-1 dis'!$14:$16</definedName>
    <definedName name="Z_B3CE7B10_A914_4559_A6DA_AED8C22AFD6D_.wvu.PrintTitles" localSheetId="6" hidden="1">'Sch-2'!$15:$17</definedName>
    <definedName name="Z_B3CE7B10_A914_4559_A6DA_AED8C22AFD6D_.wvu.PrintTitles" localSheetId="7" hidden="1">'Sch-2 Dis'!$13:$15</definedName>
    <definedName name="Z_B3CE7B10_A914_4559_A6DA_AED8C22AFD6D_.wvu.PrintTitles" localSheetId="8" hidden="1">'Sch-3 '!$13:$17</definedName>
    <definedName name="Z_B3CE7B10_A914_4559_A6DA_AED8C22AFD6D_.wvu.PrintTitles" localSheetId="9" hidden="1">'Sch-3 Dis'!$13:$15</definedName>
    <definedName name="Z_B3CE7B10_A914_4559_A6DA_AED8C22AFD6D_.wvu.PrintTitles" localSheetId="12" hidden="1">'Sch-5'!$3:$13</definedName>
    <definedName name="Z_B3CE7B10_A914_4559_A6DA_AED8C22AFD6D_.wvu.PrintTitles" localSheetId="13" hidden="1">'Sch-5 Dis'!$3:$13</definedName>
    <definedName name="Z_B3CE7B10_A914_4559_A6DA_AED8C22AFD6D_.wvu.PrintTitles" localSheetId="14" hidden="1">'Sch-6'!$3:$13</definedName>
    <definedName name="Z_B3CE7B10_A914_4559_A6DA_AED8C22AFD6D_.wvu.PrintTitles" localSheetId="15" hidden="1">'Sch-6 After Discount'!$3:$13</definedName>
    <definedName name="Z_B3CE7B10_A914_4559_A6DA_AED8C22AFD6D_.wvu.PrintTitles" localSheetId="16" hidden="1">'Sch-7'!$14:$14</definedName>
    <definedName name="Z_B3CE7B10_A914_4559_A6DA_AED8C22AFD6D_.wvu.PrintTitles" localSheetId="17" hidden="1">'Sch-7 Dis'!$14:$14</definedName>
    <definedName name="Z_B3CE7B10_A914_4559_A6DA_AED8C22AFD6D_.wvu.Rows" localSheetId="1" hidden="1">Cover!$7:$7</definedName>
    <definedName name="Z_B3CE7B10_A914_4559_A6DA_AED8C22AFD6D_.wvu.Rows" localSheetId="18" hidden="1">Discount!$32:$34</definedName>
    <definedName name="Z_B3CE7B10_A914_4559_A6DA_AED8C22AFD6D_.wvu.Rows" localSheetId="6" hidden="1">'Sch-2'!#REF!</definedName>
    <definedName name="Z_B3CE7B10_A914_4559_A6DA_AED8C22AFD6D_.wvu.Rows" localSheetId="16" hidden="1">'Sch-7'!$22:$22,'Sch-7'!$98:$216</definedName>
    <definedName name="Z_B3CE7B10_A914_4559_A6DA_AED8C22AFD6D_.wvu.Rows" localSheetId="17" hidden="1">'Sch-7 Dis'!$104:$222</definedName>
    <definedName name="Z_B53AB765_D844_4672_9326_008E7DD94E4F_.wvu.Cols" localSheetId="22" hidden="1">'Bid Form 2nd Envelope'!$G:$K,'Bid Form 2nd Envelope'!$Y:$AN</definedName>
    <definedName name="Z_B53AB765_D844_4672_9326_008E7DD94E4F_.wvu.Cols" localSheetId="18" hidden="1">Discount!$H:$K</definedName>
    <definedName name="Z_B53AB765_D844_4672_9326_008E7DD94E4F_.wvu.Cols" localSheetId="3" hidden="1">'Names of Bidder'!$H:$R,'Names of Bidder'!$Z:$AC</definedName>
    <definedName name="Z_B53AB765_D844_4672_9326_008E7DD94E4F_.wvu.Cols" localSheetId="4" hidden="1">'Sch-1'!$Q:$R,'Sch-1'!$AD:$AM</definedName>
    <definedName name="Z_B53AB765_D844_4672_9326_008E7DD94E4F_.wvu.Cols" localSheetId="7" hidden="1">'Sch-2 Dis'!$K:$Q</definedName>
    <definedName name="Z_B53AB765_D844_4672_9326_008E7DD94E4F_.wvu.Cols" localSheetId="8" hidden="1">'Sch-3 '!$AK:$AP</definedName>
    <definedName name="Z_B53AB765_D844_4672_9326_008E7DD94E4F_.wvu.Cols" localSheetId="9" hidden="1">'Sch-3 Dis'!$AA:$AF</definedName>
    <definedName name="Z_B53AB765_D844_4672_9326_008E7DD94E4F_.wvu.Cols" localSheetId="10" hidden="1">'Sch-4'!$R:$S</definedName>
    <definedName name="Z_B53AB765_D844_4672_9326_008E7DD94E4F_.wvu.Cols" localSheetId="11" hidden="1">'Sch-4b'!$R:$S</definedName>
    <definedName name="Z_B53AB765_D844_4672_9326_008E7DD94E4F_.wvu.Cols" localSheetId="12" hidden="1">'Sch-5'!$I:$P</definedName>
    <definedName name="Z_B53AB765_D844_4672_9326_008E7DD94E4F_.wvu.Cols" localSheetId="16" hidden="1">'Sch-7'!$P:$R,'Sch-7'!$AG:$AM</definedName>
    <definedName name="Z_B53AB765_D844_4672_9326_008E7DD94E4F_.wvu.Cols" localSheetId="17" hidden="1">'Sch-7 Dis'!$AD:$AJ</definedName>
    <definedName name="Z_B53AB765_D844_4672_9326_008E7DD94E4F_.wvu.FilterData" localSheetId="4" hidden="1">'Sch-1'!$A$22:$AZ$22</definedName>
    <definedName name="Z_B53AB765_D844_4672_9326_008E7DD94E4F_.wvu.FilterData" localSheetId="5" hidden="1">'Sch-1 dis'!$A$16:$B$21</definedName>
    <definedName name="Z_B53AB765_D844_4672_9326_008E7DD94E4F_.wvu.FilterData" localSheetId="6" hidden="1">'Sch-2'!$G$21:$J$251</definedName>
    <definedName name="Z_B53AB765_D844_4672_9326_008E7DD94E4F_.wvu.FilterData" localSheetId="7" hidden="1">'Sch-2 Dis'!$A$15:$F$56</definedName>
    <definedName name="Z_B53AB765_D844_4672_9326_008E7DD94E4F_.wvu.FilterData" localSheetId="8" hidden="1">'Sch-3 '!$A$20:$BB$174</definedName>
    <definedName name="Z_B53AB765_D844_4672_9326_008E7DD94E4F_.wvu.FilterData" localSheetId="9" hidden="1">'Sch-3 Dis'!$A$15:$F$81</definedName>
    <definedName name="Z_B53AB765_D844_4672_9326_008E7DD94E4F_.wvu.PrintArea" localSheetId="22" hidden="1">'Bid Form 2nd Envelope'!$A$1:$F$68</definedName>
    <definedName name="Z_B53AB765_D844_4672_9326_008E7DD94E4F_.wvu.PrintArea" localSheetId="1" hidden="1">Cover!$A$1:$F$15</definedName>
    <definedName name="Z_B53AB765_D844_4672_9326_008E7DD94E4F_.wvu.PrintArea" localSheetId="18" hidden="1">Discount!$A$2:$G$43</definedName>
    <definedName name="Z_B53AB765_D844_4672_9326_008E7DD94E4F_.wvu.PrintArea" localSheetId="20" hidden="1">'Entry Tax'!$A$1:$E$16</definedName>
    <definedName name="Z_B53AB765_D844_4672_9326_008E7DD94E4F_.wvu.PrintArea" localSheetId="2" hidden="1">Instructions!$A$1:$C$54</definedName>
    <definedName name="Z_B53AB765_D844_4672_9326_008E7DD94E4F_.wvu.PrintArea" localSheetId="3" hidden="1">'Names of Bidder'!$B$1:$G$32</definedName>
    <definedName name="Z_B53AB765_D844_4672_9326_008E7DD94E4F_.wvu.PrintArea" localSheetId="19" hidden="1">Octroi!$A$1:$E$16</definedName>
    <definedName name="Z_B53AB765_D844_4672_9326_008E7DD94E4F_.wvu.PrintArea" localSheetId="21" hidden="1">'Other Taxes &amp; Duties'!$A$1:$F$16</definedName>
    <definedName name="Z_B53AB765_D844_4672_9326_008E7DD94E4F_.wvu.PrintArea" localSheetId="24" hidden="1">'Q &amp; C'!$A$1:$F$38</definedName>
    <definedName name="Z_B53AB765_D844_4672_9326_008E7DD94E4F_.wvu.PrintArea" localSheetId="23" hidden="1">'Q &amp; C (2)'!$A$1:$F$44</definedName>
    <definedName name="Z_B53AB765_D844_4672_9326_008E7DD94E4F_.wvu.PrintArea" localSheetId="4" hidden="1">'Sch-1'!$A$1:$O$260</definedName>
    <definedName name="Z_B53AB765_D844_4672_9326_008E7DD94E4F_.wvu.PrintArea" localSheetId="5" hidden="1">'Sch-1 dis'!$A$1:$G$84</definedName>
    <definedName name="Z_B53AB765_D844_4672_9326_008E7DD94E4F_.wvu.PrintArea" localSheetId="6" hidden="1">'Sch-2'!$A$1:$J$260</definedName>
    <definedName name="Z_B53AB765_D844_4672_9326_008E7DD94E4F_.wvu.PrintArea" localSheetId="7" hidden="1">'Sch-2 Dis'!$A$1:$F$62</definedName>
    <definedName name="Z_B53AB765_D844_4672_9326_008E7DD94E4F_.wvu.PrintArea" localSheetId="8" hidden="1">'Sch-3 '!$A$1:$Q$182</definedName>
    <definedName name="Z_B53AB765_D844_4672_9326_008E7DD94E4F_.wvu.PrintArea" localSheetId="9" hidden="1">'Sch-3 Dis'!$A$1:$F$87</definedName>
    <definedName name="Z_B53AB765_D844_4672_9326_008E7DD94E4F_.wvu.PrintArea" localSheetId="10" hidden="1">'Sch-4'!$A$1:$Q$29</definedName>
    <definedName name="Z_B53AB765_D844_4672_9326_008E7DD94E4F_.wvu.PrintArea" localSheetId="11" hidden="1">'Sch-4b'!$A$1:$Q$37</definedName>
    <definedName name="Z_B53AB765_D844_4672_9326_008E7DD94E4F_.wvu.PrintArea" localSheetId="12" hidden="1">'Sch-5'!$A$1:$E$26</definedName>
    <definedName name="Z_B53AB765_D844_4672_9326_008E7DD94E4F_.wvu.PrintArea" localSheetId="13" hidden="1">'Sch-5 Dis'!$A$1:$E$26</definedName>
    <definedName name="Z_B53AB765_D844_4672_9326_008E7DD94E4F_.wvu.PrintArea" localSheetId="14" hidden="1">'Sch-6'!$A$1:$D$33</definedName>
    <definedName name="Z_B53AB765_D844_4672_9326_008E7DD94E4F_.wvu.PrintArea" localSheetId="15" hidden="1">'Sch-6 After Discount'!$A$1:$D$33</definedName>
    <definedName name="Z_B53AB765_D844_4672_9326_008E7DD94E4F_.wvu.PrintArea" localSheetId="16" hidden="1">'Sch-7'!$A$1:$N$25</definedName>
    <definedName name="Z_B53AB765_D844_4672_9326_008E7DD94E4F_.wvu.PrintArea" localSheetId="17" hidden="1">'Sch-7 Dis'!$A$1:$G$28</definedName>
    <definedName name="Z_B53AB765_D844_4672_9326_008E7DD94E4F_.wvu.PrintTitles" localSheetId="4" hidden="1">'Sch-1'!$15:$17</definedName>
    <definedName name="Z_B53AB765_D844_4672_9326_008E7DD94E4F_.wvu.PrintTitles" localSheetId="5" hidden="1">'Sch-1 dis'!$14:$16</definedName>
    <definedName name="Z_B53AB765_D844_4672_9326_008E7DD94E4F_.wvu.PrintTitles" localSheetId="6" hidden="1">'Sch-2'!$15:$17</definedName>
    <definedName name="Z_B53AB765_D844_4672_9326_008E7DD94E4F_.wvu.PrintTitles" localSheetId="7" hidden="1">'Sch-2 Dis'!$13:$15</definedName>
    <definedName name="Z_B53AB765_D844_4672_9326_008E7DD94E4F_.wvu.PrintTitles" localSheetId="8" hidden="1">'Sch-3 '!$13:$17</definedName>
    <definedName name="Z_B53AB765_D844_4672_9326_008E7DD94E4F_.wvu.PrintTitles" localSheetId="9" hidden="1">'Sch-3 Dis'!$13:$15</definedName>
    <definedName name="Z_B53AB765_D844_4672_9326_008E7DD94E4F_.wvu.PrintTitles" localSheetId="12" hidden="1">'Sch-5'!$3:$13</definedName>
    <definedName name="Z_B53AB765_D844_4672_9326_008E7DD94E4F_.wvu.PrintTitles" localSheetId="13" hidden="1">'Sch-5 Dis'!$3:$13</definedName>
    <definedName name="Z_B53AB765_D844_4672_9326_008E7DD94E4F_.wvu.PrintTitles" localSheetId="14" hidden="1">'Sch-6'!$3:$13</definedName>
    <definedName name="Z_B53AB765_D844_4672_9326_008E7DD94E4F_.wvu.PrintTitles" localSheetId="15" hidden="1">'Sch-6 After Discount'!$3:$13</definedName>
    <definedName name="Z_B53AB765_D844_4672_9326_008E7DD94E4F_.wvu.PrintTitles" localSheetId="16" hidden="1">'Sch-7'!$14:$14</definedName>
    <definedName name="Z_B53AB765_D844_4672_9326_008E7DD94E4F_.wvu.PrintTitles" localSheetId="17" hidden="1">'Sch-7 Dis'!$14:$14</definedName>
    <definedName name="Z_B53AB765_D844_4672_9326_008E7DD94E4F_.wvu.Rows" localSheetId="22" hidden="1">'Bid Form 2nd Envelope'!$25:$25</definedName>
    <definedName name="Z_B53AB765_D844_4672_9326_008E7DD94E4F_.wvu.Rows" localSheetId="1" hidden="1">Cover!$7:$7</definedName>
    <definedName name="Z_B53AB765_D844_4672_9326_008E7DD94E4F_.wvu.Rows" localSheetId="18" hidden="1">Discount!$22:$22,Discount!$29:$29,Discount!$32:$34</definedName>
    <definedName name="Z_B53AB765_D844_4672_9326_008E7DD94E4F_.wvu.Rows" localSheetId="2" hidden="1">Instructions!$35:$36</definedName>
    <definedName name="Z_B53AB765_D844_4672_9326_008E7DD94E4F_.wvu.Rows" localSheetId="4" hidden="1">'Sch-1'!$18:$20</definedName>
    <definedName name="Z_B53AB765_D844_4672_9326_008E7DD94E4F_.wvu.Rows" localSheetId="6" hidden="1">'Sch-2'!$18:$20</definedName>
    <definedName name="Z_B53AB765_D844_4672_9326_008E7DD94E4F_.wvu.Rows" localSheetId="8" hidden="1">'Sch-3 '!$18:$18</definedName>
    <definedName name="Z_B53AB765_D844_4672_9326_008E7DD94E4F_.wvu.Rows" localSheetId="14" hidden="1">'Sch-6'!$22:$23</definedName>
    <definedName name="Z_B53AB765_D844_4672_9326_008E7DD94E4F_.wvu.Rows" localSheetId="15" hidden="1">'Sch-6 After Discount'!$22:$23</definedName>
    <definedName name="Z_B53AB765_D844_4672_9326_008E7DD94E4F_.wvu.Rows" localSheetId="16" hidden="1">'Sch-7'!$17:$18,'Sch-7'!$98:$216</definedName>
    <definedName name="Z_B53AB765_D844_4672_9326_008E7DD94E4F_.wvu.Rows" localSheetId="17" hidden="1">'Sch-7 Dis'!$104:$222</definedName>
    <definedName name="Z_B835C05C_B615_4DCB_982D_4519616B3CD8_.wvu.Cols" localSheetId="18" hidden="1">Discount!$H:$P</definedName>
    <definedName name="Z_B835C05C_B615_4DCB_982D_4519616B3CD8_.wvu.Cols" localSheetId="4" hidden="1">'Sch-1'!$S:$V</definedName>
    <definedName name="Z_B835C05C_B615_4DCB_982D_4519616B3CD8_.wvu.Cols" localSheetId="6" hidden="1">'Sch-2'!$K:$T</definedName>
    <definedName name="Z_B835C05C_B615_4DCB_982D_4519616B3CD8_.wvu.Cols" localSheetId="7" hidden="1">'Sch-2 Dis'!$K:$Q</definedName>
    <definedName name="Z_B835C05C_B615_4DCB_982D_4519616B3CD8_.wvu.Cols" localSheetId="8" hidden="1">'Sch-3 '!$S:$AE,'Sch-3 '!$AK:$AP</definedName>
    <definedName name="Z_B835C05C_B615_4DCB_982D_4519616B3CD8_.wvu.Cols" localSheetId="9" hidden="1">'Sch-3 Dis'!$AA:$AF</definedName>
    <definedName name="Z_B835C05C_B615_4DCB_982D_4519616B3CD8_.wvu.Cols" localSheetId="12" hidden="1">'Sch-5'!$I:$P</definedName>
    <definedName name="Z_B835C05C_B615_4DCB_982D_4519616B3CD8_.wvu.Cols" localSheetId="16" hidden="1">'Sch-7'!$O:$O,'Sch-7'!$AG:$AM</definedName>
    <definedName name="Z_B835C05C_B615_4DCB_982D_4519616B3CD8_.wvu.Cols" localSheetId="17" hidden="1">'Sch-7 Dis'!$AD:$AJ</definedName>
    <definedName name="Z_B835C05C_B615_4DCB_982D_4519616B3CD8_.wvu.FilterData" localSheetId="4" hidden="1">'Sch-1'!$A$22:$AZ$252</definedName>
    <definedName name="Z_B835C05C_B615_4DCB_982D_4519616B3CD8_.wvu.FilterData" localSheetId="5" hidden="1">'Sch-1 dis'!$A$16:$B$21</definedName>
    <definedName name="Z_B835C05C_B615_4DCB_982D_4519616B3CD8_.wvu.FilterData" localSheetId="6" hidden="1">'Sch-2'!$G$21:$J$251</definedName>
    <definedName name="Z_B835C05C_B615_4DCB_982D_4519616B3CD8_.wvu.FilterData" localSheetId="7" hidden="1">'Sch-2 Dis'!$A$15:$F$56</definedName>
    <definedName name="Z_B835C05C_B615_4DCB_982D_4519616B3CD8_.wvu.FilterData" localSheetId="8" hidden="1">'Sch-3 '!$A$20:$BB$176</definedName>
    <definedName name="Z_B835C05C_B615_4DCB_982D_4519616B3CD8_.wvu.FilterData" localSheetId="9" hidden="1">'Sch-3 Dis'!$A$15:$F$81</definedName>
    <definedName name="Z_B835C05C_B615_4DCB_982D_4519616B3CD8_.wvu.PrintArea" localSheetId="22" hidden="1">'Bid Form 2nd Envelope'!$A$1:$F$68</definedName>
    <definedName name="Z_B835C05C_B615_4DCB_982D_4519616B3CD8_.wvu.PrintArea" localSheetId="18" hidden="1">Discount!$A$2:$G$43</definedName>
    <definedName name="Z_B835C05C_B615_4DCB_982D_4519616B3CD8_.wvu.PrintArea" localSheetId="20" hidden="1">'Entry Tax'!$A$1:$E$16</definedName>
    <definedName name="Z_B835C05C_B615_4DCB_982D_4519616B3CD8_.wvu.PrintArea" localSheetId="2" hidden="1">Instructions!$A$1:$C$54</definedName>
    <definedName name="Z_B835C05C_B615_4DCB_982D_4519616B3CD8_.wvu.PrintArea" localSheetId="3" hidden="1">'Names of Bidder'!$B$1:$G$32</definedName>
    <definedName name="Z_B835C05C_B615_4DCB_982D_4519616B3CD8_.wvu.PrintArea" localSheetId="19" hidden="1">Octroi!$A$1:$E$16</definedName>
    <definedName name="Z_B835C05C_B615_4DCB_982D_4519616B3CD8_.wvu.PrintArea" localSheetId="21" hidden="1">'Other Taxes &amp; Duties'!$A$1:$F$16</definedName>
    <definedName name="Z_B835C05C_B615_4DCB_982D_4519616B3CD8_.wvu.PrintArea" localSheetId="24" hidden="1">'Q &amp; C'!$A$1:$F$38</definedName>
    <definedName name="Z_B835C05C_B615_4DCB_982D_4519616B3CD8_.wvu.PrintArea" localSheetId="23" hidden="1">'Q &amp; C (2)'!$A$1:$F$44</definedName>
    <definedName name="Z_B835C05C_B615_4DCB_982D_4519616B3CD8_.wvu.PrintArea" localSheetId="4" hidden="1">'Sch-1'!$A$1:$O$260</definedName>
    <definedName name="Z_B835C05C_B615_4DCB_982D_4519616B3CD8_.wvu.PrintArea" localSheetId="5" hidden="1">'Sch-1 dis'!$A$1:$G$84</definedName>
    <definedName name="Z_B835C05C_B615_4DCB_982D_4519616B3CD8_.wvu.PrintArea" localSheetId="6" hidden="1">'Sch-2'!$A$1:$J$258</definedName>
    <definedName name="Z_B835C05C_B615_4DCB_982D_4519616B3CD8_.wvu.PrintArea" localSheetId="7" hidden="1">'Sch-2 Dis'!$A$1:$F$62</definedName>
    <definedName name="Z_B835C05C_B615_4DCB_982D_4519616B3CD8_.wvu.PrintArea" localSheetId="8" hidden="1">'Sch-3 '!$A$1:$P$182</definedName>
    <definedName name="Z_B835C05C_B615_4DCB_982D_4519616B3CD8_.wvu.PrintArea" localSheetId="9" hidden="1">'Sch-3 Dis'!$A$1:$F$87</definedName>
    <definedName name="Z_B835C05C_B615_4DCB_982D_4519616B3CD8_.wvu.PrintArea" localSheetId="10" hidden="1">'Sch-4'!$A$1:$Q$29</definedName>
    <definedName name="Z_B835C05C_B615_4DCB_982D_4519616B3CD8_.wvu.PrintArea" localSheetId="11" hidden="1">'Sch-4b'!$A$1:$Q$37</definedName>
    <definedName name="Z_B835C05C_B615_4DCB_982D_4519616B3CD8_.wvu.PrintArea" localSheetId="12" hidden="1">'Sch-5'!$A$1:$E$26</definedName>
    <definedName name="Z_B835C05C_B615_4DCB_982D_4519616B3CD8_.wvu.PrintArea" localSheetId="13" hidden="1">'Sch-5 Dis'!$A$1:$E$26</definedName>
    <definedName name="Z_B835C05C_B615_4DCB_982D_4519616B3CD8_.wvu.PrintArea" localSheetId="14" hidden="1">'Sch-6'!$A$1:$D$33</definedName>
    <definedName name="Z_B835C05C_B615_4DCB_982D_4519616B3CD8_.wvu.PrintArea" localSheetId="15" hidden="1">'Sch-6 After Discount'!$A$1:$D$33</definedName>
    <definedName name="Z_B835C05C_B615_4DCB_982D_4519616B3CD8_.wvu.PrintArea" localSheetId="16" hidden="1">'Sch-7'!$A$1:$M$25</definedName>
    <definedName name="Z_B835C05C_B615_4DCB_982D_4519616B3CD8_.wvu.PrintArea" localSheetId="17" hidden="1">'Sch-7 Dis'!$A$1:$G$28</definedName>
    <definedName name="Z_B835C05C_B615_4DCB_982D_4519616B3CD8_.wvu.PrintTitles" localSheetId="4" hidden="1">'Sch-1'!$15:$17</definedName>
    <definedName name="Z_B835C05C_B615_4DCB_982D_4519616B3CD8_.wvu.PrintTitles" localSheetId="5" hidden="1">'Sch-1 dis'!$14:$16</definedName>
    <definedName name="Z_B835C05C_B615_4DCB_982D_4519616B3CD8_.wvu.PrintTitles" localSheetId="6" hidden="1">'Sch-2'!$15:$17</definedName>
    <definedName name="Z_B835C05C_B615_4DCB_982D_4519616B3CD8_.wvu.PrintTitles" localSheetId="7" hidden="1">'Sch-2 Dis'!$13:$15</definedName>
    <definedName name="Z_B835C05C_B615_4DCB_982D_4519616B3CD8_.wvu.PrintTitles" localSheetId="8" hidden="1">'Sch-3 '!$13:$17</definedName>
    <definedName name="Z_B835C05C_B615_4DCB_982D_4519616B3CD8_.wvu.PrintTitles" localSheetId="9" hidden="1">'Sch-3 Dis'!$13:$15</definedName>
    <definedName name="Z_B835C05C_B615_4DCB_982D_4519616B3CD8_.wvu.PrintTitles" localSheetId="12" hidden="1">'Sch-5'!$3:$13</definedName>
    <definedName name="Z_B835C05C_B615_4DCB_982D_4519616B3CD8_.wvu.PrintTitles" localSheetId="13" hidden="1">'Sch-5 Dis'!$3:$13</definedName>
    <definedName name="Z_B835C05C_B615_4DCB_982D_4519616B3CD8_.wvu.PrintTitles" localSheetId="14" hidden="1">'Sch-6'!$3:$13</definedName>
    <definedName name="Z_B835C05C_B615_4DCB_982D_4519616B3CD8_.wvu.PrintTitles" localSheetId="15" hidden="1">'Sch-6 After Discount'!$3:$13</definedName>
    <definedName name="Z_B835C05C_B615_4DCB_982D_4519616B3CD8_.wvu.PrintTitles" localSheetId="16" hidden="1">'Sch-7'!$14:$14</definedName>
    <definedName name="Z_B835C05C_B615_4DCB_982D_4519616B3CD8_.wvu.PrintTitles" localSheetId="17" hidden="1">'Sch-7 Dis'!$14:$14</definedName>
    <definedName name="Z_B835C05C_B615_4DCB_982D_4519616B3CD8_.wvu.Rows" localSheetId="1" hidden="1">Cover!$7:$7</definedName>
    <definedName name="Z_B835C05C_B615_4DCB_982D_4519616B3CD8_.wvu.Rows" localSheetId="18" hidden="1">Discount!$23:$23,Discount!$30:$30,Discount!$32:$34</definedName>
    <definedName name="Z_B835C05C_B615_4DCB_982D_4519616B3CD8_.wvu.Rows" localSheetId="4" hidden="1">'Sch-1'!$18:$19</definedName>
    <definedName name="Z_B835C05C_B615_4DCB_982D_4519616B3CD8_.wvu.Rows" localSheetId="8" hidden="1">'Sch-3 '!#REF!</definedName>
    <definedName name="Z_B835C05C_B615_4DCB_982D_4519616B3CD8_.wvu.Rows" localSheetId="16" hidden="1">'Sch-7'!$22:$22,'Sch-7'!#REF!,'Sch-7'!$98:$216</definedName>
    <definedName name="Z_B835C05C_B615_4DCB_982D_4519616B3CD8_.wvu.Rows" localSheetId="17" hidden="1">'Sch-7 Dis'!$104:$222</definedName>
    <definedName name="Z_C431BC99_7569_44AB_83F6_AB73BDED3783_.wvu.Cols" localSheetId="18" hidden="1">Discount!$H:$P</definedName>
    <definedName name="Z_C431BC99_7569_44AB_83F6_AB73BDED3783_.wvu.Cols" localSheetId="4" hidden="1">'Sch-1'!$T:$W</definedName>
    <definedName name="Z_C431BC99_7569_44AB_83F6_AB73BDED3783_.wvu.Cols" localSheetId="6" hidden="1">'Sch-2'!$K:$T</definedName>
    <definedName name="Z_C431BC99_7569_44AB_83F6_AB73BDED3783_.wvu.Cols" localSheetId="7" hidden="1">'Sch-2 Dis'!$K:$Q</definedName>
    <definedName name="Z_C431BC99_7569_44AB_83F6_AB73BDED3783_.wvu.Cols" localSheetId="8" hidden="1">'Sch-3 '!$S:$AE,'Sch-3 '!$AK:$AP</definedName>
    <definedName name="Z_C431BC99_7569_44AB_83F6_AB73BDED3783_.wvu.Cols" localSheetId="9" hidden="1">'Sch-3 Dis'!$AA:$AF</definedName>
    <definedName name="Z_C431BC99_7569_44AB_83F6_AB73BDED3783_.wvu.Cols" localSheetId="12" hidden="1">'Sch-5'!$I:$P</definedName>
    <definedName name="Z_C431BC99_7569_44AB_83F6_AB73BDED3783_.wvu.Cols" localSheetId="16" hidden="1">'Sch-7'!$O:$O,'Sch-7'!$AG:$AM</definedName>
    <definedName name="Z_C431BC99_7569_44AB_83F6_AB73BDED3783_.wvu.Cols" localSheetId="17" hidden="1">'Sch-7 Dis'!$AD:$AJ</definedName>
    <definedName name="Z_C431BC99_7569_44AB_83F6_AB73BDED3783_.wvu.FilterData" localSheetId="4" hidden="1">'Sch-1'!$A$22:$AZ$252</definedName>
    <definedName name="Z_C431BC99_7569_44AB_83F6_AB73BDED3783_.wvu.FilterData" localSheetId="5" hidden="1">'Sch-1 dis'!$A$16:$B$21</definedName>
    <definedName name="Z_C431BC99_7569_44AB_83F6_AB73BDED3783_.wvu.FilterData" localSheetId="6" hidden="1">'Sch-2'!$G$21:$J$251</definedName>
    <definedName name="Z_C431BC99_7569_44AB_83F6_AB73BDED3783_.wvu.FilterData" localSheetId="7" hidden="1">'Sch-2 Dis'!$A$15:$F$56</definedName>
    <definedName name="Z_C431BC99_7569_44AB_83F6_AB73BDED3783_.wvu.FilterData" localSheetId="8" hidden="1">'Sch-3 '!$A$20:$BB$176</definedName>
    <definedName name="Z_C431BC99_7569_44AB_83F6_AB73BDED3783_.wvu.FilterData" localSheetId="9" hidden="1">'Sch-3 Dis'!$A$15:$F$81</definedName>
    <definedName name="Z_C431BC99_7569_44AB_83F6_AB73BDED3783_.wvu.PrintArea" localSheetId="22" hidden="1">'Bid Form 2nd Envelope'!$A$1:$F$68</definedName>
    <definedName name="Z_C431BC99_7569_44AB_83F6_AB73BDED3783_.wvu.PrintArea" localSheetId="18" hidden="1">Discount!$A$2:$G$43</definedName>
    <definedName name="Z_C431BC99_7569_44AB_83F6_AB73BDED3783_.wvu.PrintArea" localSheetId="20" hidden="1">'Entry Tax'!$A$1:$E$16</definedName>
    <definedName name="Z_C431BC99_7569_44AB_83F6_AB73BDED3783_.wvu.PrintArea" localSheetId="2" hidden="1">Instructions!$A$1:$C$54</definedName>
    <definedName name="Z_C431BC99_7569_44AB_83F6_AB73BDED3783_.wvu.PrintArea" localSheetId="3" hidden="1">'Names of Bidder'!$B$1:$G$32</definedName>
    <definedName name="Z_C431BC99_7569_44AB_83F6_AB73BDED3783_.wvu.PrintArea" localSheetId="19" hidden="1">Octroi!$A$1:$E$16</definedName>
    <definedName name="Z_C431BC99_7569_44AB_83F6_AB73BDED3783_.wvu.PrintArea" localSheetId="21" hidden="1">'Other Taxes &amp; Duties'!$A$1:$F$16</definedName>
    <definedName name="Z_C431BC99_7569_44AB_83F6_AB73BDED3783_.wvu.PrintArea" localSheetId="24" hidden="1">'Q &amp; C'!$A$1:$F$38</definedName>
    <definedName name="Z_C431BC99_7569_44AB_83F6_AB73BDED3783_.wvu.PrintArea" localSheetId="23" hidden="1">'Q &amp; C (2)'!$A$1:$F$44</definedName>
    <definedName name="Z_C431BC99_7569_44AB_83F6_AB73BDED3783_.wvu.PrintArea" localSheetId="4" hidden="1">'Sch-1'!$A$1:$O$260</definedName>
    <definedName name="Z_C431BC99_7569_44AB_83F6_AB73BDED3783_.wvu.PrintArea" localSheetId="5" hidden="1">'Sch-1 dis'!$A$1:$G$84</definedName>
    <definedName name="Z_C431BC99_7569_44AB_83F6_AB73BDED3783_.wvu.PrintArea" localSheetId="6" hidden="1">'Sch-2'!$A$1:$J$258</definedName>
    <definedName name="Z_C431BC99_7569_44AB_83F6_AB73BDED3783_.wvu.PrintArea" localSheetId="7" hidden="1">'Sch-2 Dis'!$A$1:$F$62</definedName>
    <definedName name="Z_C431BC99_7569_44AB_83F6_AB73BDED3783_.wvu.PrintArea" localSheetId="8" hidden="1">'Sch-3 '!$A$1:$P$182</definedName>
    <definedName name="Z_C431BC99_7569_44AB_83F6_AB73BDED3783_.wvu.PrintArea" localSheetId="9" hidden="1">'Sch-3 Dis'!$A$1:$F$87</definedName>
    <definedName name="Z_C431BC99_7569_44AB_83F6_AB73BDED3783_.wvu.PrintArea" localSheetId="10" hidden="1">'Sch-4'!$A$1:$Q$29</definedName>
    <definedName name="Z_C431BC99_7569_44AB_83F6_AB73BDED3783_.wvu.PrintArea" localSheetId="11" hidden="1">'Sch-4b'!$A$1:$Q$37</definedName>
    <definedName name="Z_C431BC99_7569_44AB_83F6_AB73BDED3783_.wvu.PrintArea" localSheetId="12" hidden="1">'Sch-5'!$A$1:$E$26</definedName>
    <definedName name="Z_C431BC99_7569_44AB_83F6_AB73BDED3783_.wvu.PrintArea" localSheetId="13" hidden="1">'Sch-5 Dis'!$A$1:$E$26</definedName>
    <definedName name="Z_C431BC99_7569_44AB_83F6_AB73BDED3783_.wvu.PrintArea" localSheetId="14" hidden="1">'Sch-6'!$A$1:$D$33</definedName>
    <definedName name="Z_C431BC99_7569_44AB_83F6_AB73BDED3783_.wvu.PrintArea" localSheetId="15" hidden="1">'Sch-6 After Discount'!$A$1:$D$33</definedName>
    <definedName name="Z_C431BC99_7569_44AB_83F6_AB73BDED3783_.wvu.PrintArea" localSheetId="16" hidden="1">'Sch-7'!$A$1:$M$25</definedName>
    <definedName name="Z_C431BC99_7569_44AB_83F6_AB73BDED3783_.wvu.PrintArea" localSheetId="17" hidden="1">'Sch-7 Dis'!$A$1:$G$28</definedName>
    <definedName name="Z_C431BC99_7569_44AB_83F6_AB73BDED3783_.wvu.PrintTitles" localSheetId="4" hidden="1">'Sch-1'!$15:$17</definedName>
    <definedName name="Z_C431BC99_7569_44AB_83F6_AB73BDED3783_.wvu.PrintTitles" localSheetId="5" hidden="1">'Sch-1 dis'!$14:$16</definedName>
    <definedName name="Z_C431BC99_7569_44AB_83F6_AB73BDED3783_.wvu.PrintTitles" localSheetId="6" hidden="1">'Sch-2'!$15:$17</definedName>
    <definedName name="Z_C431BC99_7569_44AB_83F6_AB73BDED3783_.wvu.PrintTitles" localSheetId="7" hidden="1">'Sch-2 Dis'!$13:$15</definedName>
    <definedName name="Z_C431BC99_7569_44AB_83F6_AB73BDED3783_.wvu.PrintTitles" localSheetId="8" hidden="1">'Sch-3 '!$13:$17</definedName>
    <definedName name="Z_C431BC99_7569_44AB_83F6_AB73BDED3783_.wvu.PrintTitles" localSheetId="9" hidden="1">'Sch-3 Dis'!$13:$15</definedName>
    <definedName name="Z_C431BC99_7569_44AB_83F6_AB73BDED3783_.wvu.PrintTitles" localSheetId="12" hidden="1">'Sch-5'!$3:$13</definedName>
    <definedName name="Z_C431BC99_7569_44AB_83F6_AB73BDED3783_.wvu.PrintTitles" localSheetId="13" hidden="1">'Sch-5 Dis'!$3:$13</definedName>
    <definedName name="Z_C431BC99_7569_44AB_83F6_AB73BDED3783_.wvu.PrintTitles" localSheetId="14" hidden="1">'Sch-6'!$3:$13</definedName>
    <definedName name="Z_C431BC99_7569_44AB_83F6_AB73BDED3783_.wvu.PrintTitles" localSheetId="15" hidden="1">'Sch-6 After Discount'!$3:$13</definedName>
    <definedName name="Z_C431BC99_7569_44AB_83F6_AB73BDED3783_.wvu.PrintTitles" localSheetId="16" hidden="1">'Sch-7'!$14:$14</definedName>
    <definedName name="Z_C431BC99_7569_44AB_83F6_AB73BDED3783_.wvu.PrintTitles" localSheetId="17" hidden="1">'Sch-7 Dis'!$14:$14</definedName>
    <definedName name="Z_C431BC99_7569_44AB_83F6_AB73BDED3783_.wvu.Rows" localSheetId="1" hidden="1">Cover!$7:$7</definedName>
    <definedName name="Z_C431BC99_7569_44AB_83F6_AB73BDED3783_.wvu.Rows" localSheetId="18" hidden="1">Discount!$23:$23,Discount!$30:$30,Discount!$32:$34</definedName>
    <definedName name="Z_C431BC99_7569_44AB_83F6_AB73BDED3783_.wvu.Rows" localSheetId="4" hidden="1">'Sch-1'!$18:$19</definedName>
    <definedName name="Z_C431BC99_7569_44AB_83F6_AB73BDED3783_.wvu.Rows" localSheetId="8" hidden="1">'Sch-3 '!#REF!</definedName>
    <definedName name="Z_C431BC99_7569_44AB_83F6_AB73BDED3783_.wvu.Rows" localSheetId="16" hidden="1">'Sch-7'!$22:$22,'Sch-7'!#REF!,'Sch-7'!$98:$216</definedName>
    <definedName name="Z_C431BC99_7569_44AB_83F6_AB73BDED3783_.wvu.Rows" localSheetId="17" hidden="1">'Sch-7 Dis'!$104:$222</definedName>
    <definedName name="Z_D0757F9E_DF41_4B40_A5E5_F4F8FDD8D61D_.wvu.Cols" localSheetId="18" hidden="1">Discount!$H:$O</definedName>
    <definedName name="Z_D0757F9E_DF41_4B40_A5E5_F4F8FDD8D61D_.wvu.Cols" localSheetId="6" hidden="1">'Sch-2'!$M:$R</definedName>
    <definedName name="Z_D0757F9E_DF41_4B40_A5E5_F4F8FDD8D61D_.wvu.Cols" localSheetId="7" hidden="1">'Sch-2 Dis'!$K:$Q</definedName>
    <definedName name="Z_D0757F9E_DF41_4B40_A5E5_F4F8FDD8D61D_.wvu.Cols" localSheetId="8" hidden="1">'Sch-3 '!$S:$AE,'Sch-3 '!$AK:$AP</definedName>
    <definedName name="Z_D0757F9E_DF41_4B40_A5E5_F4F8FDD8D61D_.wvu.Cols" localSheetId="9" hidden="1">'Sch-3 Dis'!$AA:$AF</definedName>
    <definedName name="Z_D0757F9E_DF41_4B40_A5E5_F4F8FDD8D61D_.wvu.Cols" localSheetId="12" hidden="1">'Sch-5'!$I:$P</definedName>
    <definedName name="Z_D0757F9E_DF41_4B40_A5E5_F4F8FDD8D61D_.wvu.Cols" localSheetId="16" hidden="1">'Sch-7'!$O:$O,'Sch-7'!$AG:$AM</definedName>
    <definedName name="Z_D0757F9E_DF41_4B40_A5E5_F4F8FDD8D61D_.wvu.Cols" localSheetId="17" hidden="1">'Sch-7 Dis'!$AD:$AJ</definedName>
    <definedName name="Z_D0757F9E_DF41_4B40_A5E5_F4F8FDD8D61D_.wvu.FilterData" localSheetId="4" hidden="1">'Sch-1'!$A$18:$O$249</definedName>
    <definedName name="Z_D0757F9E_DF41_4B40_A5E5_F4F8FDD8D61D_.wvu.FilterData" localSheetId="5" hidden="1">'Sch-1 dis'!$A$16:$B$21</definedName>
    <definedName name="Z_D0757F9E_DF41_4B40_A5E5_F4F8FDD8D61D_.wvu.FilterData" localSheetId="6" hidden="1">'Sch-2'!$G$21:$J$251</definedName>
    <definedName name="Z_D0757F9E_DF41_4B40_A5E5_F4F8FDD8D61D_.wvu.FilterData" localSheetId="7" hidden="1">'Sch-2 Dis'!$A$15:$F$56</definedName>
    <definedName name="Z_D0757F9E_DF41_4B40_A5E5_F4F8FDD8D61D_.wvu.FilterData" localSheetId="8" hidden="1">'Sch-3 '!$A$19:$P$176</definedName>
    <definedName name="Z_D0757F9E_DF41_4B40_A5E5_F4F8FDD8D61D_.wvu.FilterData" localSheetId="9" hidden="1">'Sch-3 Dis'!$A$15:$F$81</definedName>
    <definedName name="Z_D0757F9E_DF41_4B40_A5E5_F4F8FDD8D61D_.wvu.PrintArea" localSheetId="22" hidden="1">'Bid Form 2nd Envelope'!$A$1:$F$68</definedName>
    <definedName name="Z_D0757F9E_DF41_4B40_A5E5_F4F8FDD8D61D_.wvu.PrintArea" localSheetId="18" hidden="1">Discount!$A$2:$G$43</definedName>
    <definedName name="Z_D0757F9E_DF41_4B40_A5E5_F4F8FDD8D61D_.wvu.PrintArea" localSheetId="20" hidden="1">'Entry Tax'!$A$1:$E$16</definedName>
    <definedName name="Z_D0757F9E_DF41_4B40_A5E5_F4F8FDD8D61D_.wvu.PrintArea" localSheetId="2" hidden="1">Instructions!$A$1:$C$54</definedName>
    <definedName name="Z_D0757F9E_DF41_4B40_A5E5_F4F8FDD8D61D_.wvu.PrintArea" localSheetId="3" hidden="1">'Names of Bidder'!$B$1:$G$32</definedName>
    <definedName name="Z_D0757F9E_DF41_4B40_A5E5_F4F8FDD8D61D_.wvu.PrintArea" localSheetId="19" hidden="1">Octroi!$A$1:$E$16</definedName>
    <definedName name="Z_D0757F9E_DF41_4B40_A5E5_F4F8FDD8D61D_.wvu.PrintArea" localSheetId="21" hidden="1">'Other Taxes &amp; Duties'!$A$1:$F$16</definedName>
    <definedName name="Z_D0757F9E_DF41_4B40_A5E5_F4F8FDD8D61D_.wvu.PrintArea" localSheetId="24" hidden="1">'Q &amp; C'!$A$1:$F$38</definedName>
    <definedName name="Z_D0757F9E_DF41_4B40_A5E5_F4F8FDD8D61D_.wvu.PrintArea" localSheetId="23" hidden="1">'Q &amp; C (2)'!$A$1:$F$44</definedName>
    <definedName name="Z_D0757F9E_DF41_4B40_A5E5_F4F8FDD8D61D_.wvu.PrintArea" localSheetId="4" hidden="1">'Sch-1'!$A$1:$O$260</definedName>
    <definedName name="Z_D0757F9E_DF41_4B40_A5E5_F4F8FDD8D61D_.wvu.PrintArea" localSheetId="5" hidden="1">'Sch-1 dis'!$A$1:$G$84</definedName>
    <definedName name="Z_D0757F9E_DF41_4B40_A5E5_F4F8FDD8D61D_.wvu.PrintArea" localSheetId="6" hidden="1">'Sch-2'!$A$1:$J$258</definedName>
    <definedName name="Z_D0757F9E_DF41_4B40_A5E5_F4F8FDD8D61D_.wvu.PrintArea" localSheetId="7" hidden="1">'Sch-2 Dis'!$A$1:$F$62</definedName>
    <definedName name="Z_D0757F9E_DF41_4B40_A5E5_F4F8FDD8D61D_.wvu.PrintArea" localSheetId="8" hidden="1">'Sch-3 '!$A$1:$P$182</definedName>
    <definedName name="Z_D0757F9E_DF41_4B40_A5E5_F4F8FDD8D61D_.wvu.PrintArea" localSheetId="9" hidden="1">'Sch-3 Dis'!$A$1:$F$87</definedName>
    <definedName name="Z_D0757F9E_DF41_4B40_A5E5_F4F8FDD8D61D_.wvu.PrintArea" localSheetId="10" hidden="1">'Sch-4'!$A$1:$Q$29</definedName>
    <definedName name="Z_D0757F9E_DF41_4B40_A5E5_F4F8FDD8D61D_.wvu.PrintArea" localSheetId="11" hidden="1">'Sch-4b'!$A$1:$Q$37</definedName>
    <definedName name="Z_D0757F9E_DF41_4B40_A5E5_F4F8FDD8D61D_.wvu.PrintArea" localSheetId="12" hidden="1">'Sch-5'!$A$1:$E$26</definedName>
    <definedName name="Z_D0757F9E_DF41_4B40_A5E5_F4F8FDD8D61D_.wvu.PrintArea" localSheetId="13" hidden="1">'Sch-5 Dis'!$A$1:$E$26</definedName>
    <definedName name="Z_D0757F9E_DF41_4B40_A5E5_F4F8FDD8D61D_.wvu.PrintArea" localSheetId="14" hidden="1">'Sch-6'!$A$1:$D$33</definedName>
    <definedName name="Z_D0757F9E_DF41_4B40_A5E5_F4F8FDD8D61D_.wvu.PrintArea" localSheetId="15" hidden="1">'Sch-6 After Discount'!$A$1:$D$33</definedName>
    <definedName name="Z_D0757F9E_DF41_4B40_A5E5_F4F8FDD8D61D_.wvu.PrintArea" localSheetId="16" hidden="1">'Sch-7'!$A$1:$M$25</definedName>
    <definedName name="Z_D0757F9E_DF41_4B40_A5E5_F4F8FDD8D61D_.wvu.PrintArea" localSheetId="17" hidden="1">'Sch-7 Dis'!$A$1:$G$28</definedName>
    <definedName name="Z_D0757F9E_DF41_4B40_A5E5_F4F8FDD8D61D_.wvu.PrintTitles" localSheetId="4" hidden="1">'Sch-1'!$15:$17</definedName>
    <definedName name="Z_D0757F9E_DF41_4B40_A5E5_F4F8FDD8D61D_.wvu.PrintTitles" localSheetId="5" hidden="1">'Sch-1 dis'!$14:$16</definedName>
    <definedName name="Z_D0757F9E_DF41_4B40_A5E5_F4F8FDD8D61D_.wvu.PrintTitles" localSheetId="6" hidden="1">'Sch-2'!$15:$17</definedName>
    <definedName name="Z_D0757F9E_DF41_4B40_A5E5_F4F8FDD8D61D_.wvu.PrintTitles" localSheetId="7" hidden="1">'Sch-2 Dis'!$13:$15</definedName>
    <definedName name="Z_D0757F9E_DF41_4B40_A5E5_F4F8FDD8D61D_.wvu.PrintTitles" localSheetId="8" hidden="1">'Sch-3 '!$13:$17</definedName>
    <definedName name="Z_D0757F9E_DF41_4B40_A5E5_F4F8FDD8D61D_.wvu.PrintTitles" localSheetId="9" hidden="1">'Sch-3 Dis'!$13:$15</definedName>
    <definedName name="Z_D0757F9E_DF41_4B40_A5E5_F4F8FDD8D61D_.wvu.PrintTitles" localSheetId="12" hidden="1">'Sch-5'!$3:$13</definedName>
    <definedName name="Z_D0757F9E_DF41_4B40_A5E5_F4F8FDD8D61D_.wvu.PrintTitles" localSheetId="13" hidden="1">'Sch-5 Dis'!$3:$13</definedName>
    <definedName name="Z_D0757F9E_DF41_4B40_A5E5_F4F8FDD8D61D_.wvu.PrintTitles" localSheetId="14" hidden="1">'Sch-6'!$3:$13</definedName>
    <definedName name="Z_D0757F9E_DF41_4B40_A5E5_F4F8FDD8D61D_.wvu.PrintTitles" localSheetId="15" hidden="1">'Sch-6 After Discount'!$3:$13</definedName>
    <definedName name="Z_D0757F9E_DF41_4B40_A5E5_F4F8FDD8D61D_.wvu.PrintTitles" localSheetId="16" hidden="1">'Sch-7'!$14:$14</definedName>
    <definedName name="Z_D0757F9E_DF41_4B40_A5E5_F4F8FDD8D61D_.wvu.PrintTitles" localSheetId="17" hidden="1">'Sch-7 Dis'!$14:$14</definedName>
    <definedName name="Z_D0757F9E_DF41_4B40_A5E5_F4F8FDD8D61D_.wvu.Rows" localSheetId="1" hidden="1">Cover!$7:$7</definedName>
    <definedName name="Z_D0757F9E_DF41_4B40_A5E5_F4F8FDD8D61D_.wvu.Rows" localSheetId="18" hidden="1">Discount!$32:$34</definedName>
    <definedName name="Z_D0757F9E_DF41_4B40_A5E5_F4F8FDD8D61D_.wvu.Rows" localSheetId="6" hidden="1">'Sch-2'!#REF!</definedName>
    <definedName name="Z_D0757F9E_DF41_4B40_A5E5_F4F8FDD8D61D_.wvu.Rows" localSheetId="16" hidden="1">'Sch-7'!$22:$22,'Sch-7'!$98:$216</definedName>
    <definedName name="Z_D0757F9E_DF41_4B40_A5E5_F4F8FDD8D61D_.wvu.Rows" localSheetId="17" hidden="1">'Sch-7 Dis'!$104:$222</definedName>
    <definedName name="Z_D53177B2_31EC_4222_B97A_A37DCFD9E45B_.wvu.Cols" localSheetId="18" hidden="1">Discount!$H:$P</definedName>
    <definedName name="Z_D53177B2_31EC_4222_B97A_A37DCFD9E45B_.wvu.Cols" localSheetId="4" hidden="1">'Sch-1'!$P:$AZ</definedName>
    <definedName name="Z_D53177B2_31EC_4222_B97A_A37DCFD9E45B_.wvu.Cols" localSheetId="6" hidden="1">'Sch-2'!$M:$R</definedName>
    <definedName name="Z_D53177B2_31EC_4222_B97A_A37DCFD9E45B_.wvu.Cols" localSheetId="7" hidden="1">'Sch-2 Dis'!$K:$Q</definedName>
    <definedName name="Z_D53177B2_31EC_4222_B97A_A37DCFD9E45B_.wvu.Cols" localSheetId="8" hidden="1">'Sch-3 '!$S:$AE,'Sch-3 '!$AK:$AP</definedName>
    <definedName name="Z_D53177B2_31EC_4222_B97A_A37DCFD9E45B_.wvu.Cols" localSheetId="9" hidden="1">'Sch-3 Dis'!$AA:$AF</definedName>
    <definedName name="Z_D53177B2_31EC_4222_B97A_A37DCFD9E45B_.wvu.Cols" localSheetId="12" hidden="1">'Sch-5'!$I:$P</definedName>
    <definedName name="Z_D53177B2_31EC_4222_B97A_A37DCFD9E45B_.wvu.Cols" localSheetId="16" hidden="1">'Sch-7'!$O:$O,'Sch-7'!$AG:$AM</definedName>
    <definedName name="Z_D53177B2_31EC_4222_B97A_A37DCFD9E45B_.wvu.Cols" localSheetId="17" hidden="1">'Sch-7 Dis'!$AD:$AJ</definedName>
    <definedName name="Z_D53177B2_31EC_4222_B97A_A37DCFD9E45B_.wvu.FilterData" localSheetId="4" hidden="1">'Sch-1'!$A$18:$O$249</definedName>
    <definedName name="Z_D53177B2_31EC_4222_B97A_A37DCFD9E45B_.wvu.FilterData" localSheetId="5" hidden="1">'Sch-1 dis'!$A$16:$B$21</definedName>
    <definedName name="Z_D53177B2_31EC_4222_B97A_A37DCFD9E45B_.wvu.FilterData" localSheetId="6" hidden="1">'Sch-2'!$G$21:$J$251</definedName>
    <definedName name="Z_D53177B2_31EC_4222_B97A_A37DCFD9E45B_.wvu.FilterData" localSheetId="7" hidden="1">'Sch-2 Dis'!$A$15:$F$56</definedName>
    <definedName name="Z_D53177B2_31EC_4222_B97A_A37DCFD9E45B_.wvu.FilterData" localSheetId="8" hidden="1">'Sch-3 '!$A$19:$P$176</definedName>
    <definedName name="Z_D53177B2_31EC_4222_B97A_A37DCFD9E45B_.wvu.FilterData" localSheetId="9" hidden="1">'Sch-3 Dis'!$A$15:$F$81</definedName>
    <definedName name="Z_D53177B2_31EC_4222_B97A_A37DCFD9E45B_.wvu.PrintArea" localSheetId="22" hidden="1">'Bid Form 2nd Envelope'!$A$1:$F$68</definedName>
    <definedName name="Z_D53177B2_31EC_4222_B97A_A37DCFD9E45B_.wvu.PrintArea" localSheetId="18" hidden="1">Discount!$A$2:$G$43</definedName>
    <definedName name="Z_D53177B2_31EC_4222_B97A_A37DCFD9E45B_.wvu.PrintArea" localSheetId="20" hidden="1">'Entry Tax'!$A$1:$E$16</definedName>
    <definedName name="Z_D53177B2_31EC_4222_B97A_A37DCFD9E45B_.wvu.PrintArea" localSheetId="2" hidden="1">Instructions!$A$1:$C$54</definedName>
    <definedName name="Z_D53177B2_31EC_4222_B97A_A37DCFD9E45B_.wvu.PrintArea" localSheetId="3" hidden="1">'Names of Bidder'!$B$1:$G$32</definedName>
    <definedName name="Z_D53177B2_31EC_4222_B97A_A37DCFD9E45B_.wvu.PrintArea" localSheetId="19" hidden="1">Octroi!$A$1:$E$16</definedName>
    <definedName name="Z_D53177B2_31EC_4222_B97A_A37DCFD9E45B_.wvu.PrintArea" localSheetId="21" hidden="1">'Other Taxes &amp; Duties'!$A$1:$F$16</definedName>
    <definedName name="Z_D53177B2_31EC_4222_B97A_A37DCFD9E45B_.wvu.PrintArea" localSheetId="24" hidden="1">'Q &amp; C'!$A$1:$F$38</definedName>
    <definedName name="Z_D53177B2_31EC_4222_B97A_A37DCFD9E45B_.wvu.PrintArea" localSheetId="23" hidden="1">'Q &amp; C (2)'!$A$1:$F$44</definedName>
    <definedName name="Z_D53177B2_31EC_4222_B97A_A37DCFD9E45B_.wvu.PrintArea" localSheetId="4" hidden="1">'Sch-1'!$A$1:$O$260</definedName>
    <definedName name="Z_D53177B2_31EC_4222_B97A_A37DCFD9E45B_.wvu.PrintArea" localSheetId="5" hidden="1">'Sch-1 dis'!$A$1:$G$84</definedName>
    <definedName name="Z_D53177B2_31EC_4222_B97A_A37DCFD9E45B_.wvu.PrintArea" localSheetId="6" hidden="1">'Sch-2'!$A$1:$J$258</definedName>
    <definedName name="Z_D53177B2_31EC_4222_B97A_A37DCFD9E45B_.wvu.PrintArea" localSheetId="7" hidden="1">'Sch-2 Dis'!$A$1:$F$62</definedName>
    <definedName name="Z_D53177B2_31EC_4222_B97A_A37DCFD9E45B_.wvu.PrintArea" localSheetId="8" hidden="1">'Sch-3 '!$A$1:$P$182</definedName>
    <definedName name="Z_D53177B2_31EC_4222_B97A_A37DCFD9E45B_.wvu.PrintArea" localSheetId="9" hidden="1">'Sch-3 Dis'!$A$1:$F$87</definedName>
    <definedName name="Z_D53177B2_31EC_4222_B97A_A37DCFD9E45B_.wvu.PrintArea" localSheetId="10" hidden="1">'Sch-4'!$A$1:$Q$29</definedName>
    <definedName name="Z_D53177B2_31EC_4222_B97A_A37DCFD9E45B_.wvu.PrintArea" localSheetId="11" hidden="1">'Sch-4b'!$A$1:$Q$37</definedName>
    <definedName name="Z_D53177B2_31EC_4222_B97A_A37DCFD9E45B_.wvu.PrintArea" localSheetId="12" hidden="1">'Sch-5'!$A$1:$E$26</definedName>
    <definedName name="Z_D53177B2_31EC_4222_B97A_A37DCFD9E45B_.wvu.PrintArea" localSheetId="13" hidden="1">'Sch-5 Dis'!$A$1:$E$26</definedName>
    <definedName name="Z_D53177B2_31EC_4222_B97A_A37DCFD9E45B_.wvu.PrintArea" localSheetId="14" hidden="1">'Sch-6'!$A$1:$D$33</definedName>
    <definedName name="Z_D53177B2_31EC_4222_B97A_A37DCFD9E45B_.wvu.PrintArea" localSheetId="15" hidden="1">'Sch-6 After Discount'!$A$1:$D$33</definedName>
    <definedName name="Z_D53177B2_31EC_4222_B97A_A37DCFD9E45B_.wvu.PrintArea" localSheetId="16" hidden="1">'Sch-7'!$A$1:$M$25</definedName>
    <definedName name="Z_D53177B2_31EC_4222_B97A_A37DCFD9E45B_.wvu.PrintArea" localSheetId="17" hidden="1">'Sch-7 Dis'!$A$1:$G$28</definedName>
    <definedName name="Z_D53177B2_31EC_4222_B97A_A37DCFD9E45B_.wvu.PrintTitles" localSheetId="4" hidden="1">'Sch-1'!$15:$17</definedName>
    <definedName name="Z_D53177B2_31EC_4222_B97A_A37DCFD9E45B_.wvu.PrintTitles" localSheetId="5" hidden="1">'Sch-1 dis'!$14:$16</definedName>
    <definedName name="Z_D53177B2_31EC_4222_B97A_A37DCFD9E45B_.wvu.PrintTitles" localSheetId="6" hidden="1">'Sch-2'!$15:$17</definedName>
    <definedName name="Z_D53177B2_31EC_4222_B97A_A37DCFD9E45B_.wvu.PrintTitles" localSheetId="7" hidden="1">'Sch-2 Dis'!$13:$15</definedName>
    <definedName name="Z_D53177B2_31EC_4222_B97A_A37DCFD9E45B_.wvu.PrintTitles" localSheetId="8" hidden="1">'Sch-3 '!$13:$17</definedName>
    <definedName name="Z_D53177B2_31EC_4222_B97A_A37DCFD9E45B_.wvu.PrintTitles" localSheetId="9" hidden="1">'Sch-3 Dis'!$13:$15</definedName>
    <definedName name="Z_D53177B2_31EC_4222_B97A_A37DCFD9E45B_.wvu.PrintTitles" localSheetId="12" hidden="1">'Sch-5'!$3:$13</definedName>
    <definedName name="Z_D53177B2_31EC_4222_B97A_A37DCFD9E45B_.wvu.PrintTitles" localSheetId="13" hidden="1">'Sch-5 Dis'!$3:$13</definedName>
    <definedName name="Z_D53177B2_31EC_4222_B97A_A37DCFD9E45B_.wvu.PrintTitles" localSheetId="14" hidden="1">'Sch-6'!$3:$13</definedName>
    <definedName name="Z_D53177B2_31EC_4222_B97A_A37DCFD9E45B_.wvu.PrintTitles" localSheetId="15" hidden="1">'Sch-6 After Discount'!$3:$13</definedName>
    <definedName name="Z_D53177B2_31EC_4222_B97A_A37DCFD9E45B_.wvu.PrintTitles" localSheetId="16" hidden="1">'Sch-7'!$14:$14</definedName>
    <definedName name="Z_D53177B2_31EC_4222_B97A_A37DCFD9E45B_.wvu.PrintTitles" localSheetId="17" hidden="1">'Sch-7 Dis'!$14:$14</definedName>
    <definedName name="Z_D53177B2_31EC_4222_B97A_A37DCFD9E45B_.wvu.Rows" localSheetId="1" hidden="1">Cover!$7:$7</definedName>
    <definedName name="Z_D53177B2_31EC_4222_B97A_A37DCFD9E45B_.wvu.Rows" localSheetId="18" hidden="1">Discount!$32:$34</definedName>
    <definedName name="Z_D53177B2_31EC_4222_B97A_A37DCFD9E45B_.wvu.Rows" localSheetId="4" hidden="1">'Sch-1'!$18:$19</definedName>
    <definedName name="Z_D53177B2_31EC_4222_B97A_A37DCFD9E45B_.wvu.Rows" localSheetId="6" hidden="1">'Sch-2'!#REF!</definedName>
    <definedName name="Z_D53177B2_31EC_4222_B97A_A37DCFD9E45B_.wvu.Rows" localSheetId="16" hidden="1">'Sch-7'!$22:$22,'Sch-7'!$98:$216</definedName>
    <definedName name="Z_D53177B2_31EC_4222_B97A_A37DCFD9E45B_.wvu.Rows" localSheetId="17" hidden="1">'Sch-7 Dis'!$104:$222</definedName>
    <definedName name="Z_E97134B6_5E8D_4951_8DA0_73D065532361_.wvu.Cols" localSheetId="18" hidden="1">Discount!$H:$P</definedName>
    <definedName name="Z_E97134B6_5E8D_4951_8DA0_73D065532361_.wvu.Cols" localSheetId="4" hidden="1">'Sch-1'!$P:$AZ</definedName>
    <definedName name="Z_E97134B6_5E8D_4951_8DA0_73D065532361_.wvu.Cols" localSheetId="6" hidden="1">'Sch-2'!$M:$R</definedName>
    <definedName name="Z_E97134B6_5E8D_4951_8DA0_73D065532361_.wvu.Cols" localSheetId="7" hidden="1">'Sch-2 Dis'!$K:$Q</definedName>
    <definedName name="Z_E97134B6_5E8D_4951_8DA0_73D065532361_.wvu.Cols" localSheetId="8" hidden="1">'Sch-3 '!$S:$AE,'Sch-3 '!$AK:$AP</definedName>
    <definedName name="Z_E97134B6_5E8D_4951_8DA0_73D065532361_.wvu.Cols" localSheetId="9" hidden="1">'Sch-3 Dis'!$AA:$AF</definedName>
    <definedName name="Z_E97134B6_5E8D_4951_8DA0_73D065532361_.wvu.Cols" localSheetId="12" hidden="1">'Sch-5'!$I:$P</definedName>
    <definedName name="Z_E97134B6_5E8D_4951_8DA0_73D065532361_.wvu.Cols" localSheetId="16" hidden="1">'Sch-7'!$O:$O,'Sch-7'!$AG:$AM</definedName>
    <definedName name="Z_E97134B6_5E8D_4951_8DA0_73D065532361_.wvu.Cols" localSheetId="17" hidden="1">'Sch-7 Dis'!$AD:$AJ</definedName>
    <definedName name="Z_E97134B6_5E8D_4951_8DA0_73D065532361_.wvu.FilterData" localSheetId="4" hidden="1">'Sch-1'!$A$18:$O$249</definedName>
    <definedName name="Z_E97134B6_5E8D_4951_8DA0_73D065532361_.wvu.FilterData" localSheetId="5" hidden="1">'Sch-1 dis'!$A$16:$B$21</definedName>
    <definedName name="Z_E97134B6_5E8D_4951_8DA0_73D065532361_.wvu.FilterData" localSheetId="6" hidden="1">'Sch-2'!$G$21:$J$251</definedName>
    <definedName name="Z_E97134B6_5E8D_4951_8DA0_73D065532361_.wvu.FilterData" localSheetId="7" hidden="1">'Sch-2 Dis'!$A$15:$F$56</definedName>
    <definedName name="Z_E97134B6_5E8D_4951_8DA0_73D065532361_.wvu.FilterData" localSheetId="8" hidden="1">'Sch-3 '!$A$19:$P$176</definedName>
    <definedName name="Z_E97134B6_5E8D_4951_8DA0_73D065532361_.wvu.FilterData" localSheetId="9" hidden="1">'Sch-3 Dis'!$A$15:$F$81</definedName>
    <definedName name="Z_E97134B6_5E8D_4951_8DA0_73D065532361_.wvu.PrintArea" localSheetId="22" hidden="1">'Bid Form 2nd Envelope'!$A$1:$F$68</definedName>
    <definedName name="Z_E97134B6_5E8D_4951_8DA0_73D065532361_.wvu.PrintArea" localSheetId="18" hidden="1">Discount!$A$2:$G$43</definedName>
    <definedName name="Z_E97134B6_5E8D_4951_8DA0_73D065532361_.wvu.PrintArea" localSheetId="20" hidden="1">'Entry Tax'!$A$1:$E$16</definedName>
    <definedName name="Z_E97134B6_5E8D_4951_8DA0_73D065532361_.wvu.PrintArea" localSheetId="2" hidden="1">Instructions!$A$1:$C$54</definedName>
    <definedName name="Z_E97134B6_5E8D_4951_8DA0_73D065532361_.wvu.PrintArea" localSheetId="3" hidden="1">'Names of Bidder'!$B$1:$G$32</definedName>
    <definedName name="Z_E97134B6_5E8D_4951_8DA0_73D065532361_.wvu.PrintArea" localSheetId="19" hidden="1">Octroi!$A$1:$E$16</definedName>
    <definedName name="Z_E97134B6_5E8D_4951_8DA0_73D065532361_.wvu.PrintArea" localSheetId="21" hidden="1">'Other Taxes &amp; Duties'!$A$1:$F$16</definedName>
    <definedName name="Z_E97134B6_5E8D_4951_8DA0_73D065532361_.wvu.PrintArea" localSheetId="24" hidden="1">'Q &amp; C'!$A$1:$F$38</definedName>
    <definedName name="Z_E97134B6_5E8D_4951_8DA0_73D065532361_.wvu.PrintArea" localSheetId="23" hidden="1">'Q &amp; C (2)'!$A$1:$F$44</definedName>
    <definedName name="Z_E97134B6_5E8D_4951_8DA0_73D065532361_.wvu.PrintArea" localSheetId="4" hidden="1">'Sch-1'!$A$1:$O$260</definedName>
    <definedName name="Z_E97134B6_5E8D_4951_8DA0_73D065532361_.wvu.PrintArea" localSheetId="5" hidden="1">'Sch-1 dis'!$A$1:$G$84</definedName>
    <definedName name="Z_E97134B6_5E8D_4951_8DA0_73D065532361_.wvu.PrintArea" localSheetId="6" hidden="1">'Sch-2'!$A$1:$J$258</definedName>
    <definedName name="Z_E97134B6_5E8D_4951_8DA0_73D065532361_.wvu.PrintArea" localSheetId="7" hidden="1">'Sch-2 Dis'!$A$1:$F$62</definedName>
    <definedName name="Z_E97134B6_5E8D_4951_8DA0_73D065532361_.wvu.PrintArea" localSheetId="8" hidden="1">'Sch-3 '!$A$1:$P$182</definedName>
    <definedName name="Z_E97134B6_5E8D_4951_8DA0_73D065532361_.wvu.PrintArea" localSheetId="9" hidden="1">'Sch-3 Dis'!$A$1:$F$87</definedName>
    <definedName name="Z_E97134B6_5E8D_4951_8DA0_73D065532361_.wvu.PrintArea" localSheetId="10" hidden="1">'Sch-4'!$A$1:$Q$29</definedName>
    <definedName name="Z_E97134B6_5E8D_4951_8DA0_73D065532361_.wvu.PrintArea" localSheetId="11" hidden="1">'Sch-4b'!$A$1:$Q$37</definedName>
    <definedName name="Z_E97134B6_5E8D_4951_8DA0_73D065532361_.wvu.PrintArea" localSheetId="12" hidden="1">'Sch-5'!$A$1:$E$26</definedName>
    <definedName name="Z_E97134B6_5E8D_4951_8DA0_73D065532361_.wvu.PrintArea" localSheetId="13" hidden="1">'Sch-5 Dis'!$A$1:$E$26</definedName>
    <definedName name="Z_E97134B6_5E8D_4951_8DA0_73D065532361_.wvu.PrintArea" localSheetId="14" hidden="1">'Sch-6'!$A$1:$D$33</definedName>
    <definedName name="Z_E97134B6_5E8D_4951_8DA0_73D065532361_.wvu.PrintArea" localSheetId="15" hidden="1">'Sch-6 After Discount'!$A$1:$D$33</definedName>
    <definedName name="Z_E97134B6_5E8D_4951_8DA0_73D065532361_.wvu.PrintArea" localSheetId="16" hidden="1">'Sch-7'!$A$1:$M$25</definedName>
    <definedName name="Z_E97134B6_5E8D_4951_8DA0_73D065532361_.wvu.PrintArea" localSheetId="17" hidden="1">'Sch-7 Dis'!$A$1:$G$28</definedName>
    <definedName name="Z_E97134B6_5E8D_4951_8DA0_73D065532361_.wvu.PrintTitles" localSheetId="4" hidden="1">'Sch-1'!$15:$17</definedName>
    <definedName name="Z_E97134B6_5E8D_4951_8DA0_73D065532361_.wvu.PrintTitles" localSheetId="5" hidden="1">'Sch-1 dis'!$14:$16</definedName>
    <definedName name="Z_E97134B6_5E8D_4951_8DA0_73D065532361_.wvu.PrintTitles" localSheetId="6" hidden="1">'Sch-2'!$15:$17</definedName>
    <definedName name="Z_E97134B6_5E8D_4951_8DA0_73D065532361_.wvu.PrintTitles" localSheetId="7" hidden="1">'Sch-2 Dis'!$13:$15</definedName>
    <definedName name="Z_E97134B6_5E8D_4951_8DA0_73D065532361_.wvu.PrintTitles" localSheetId="8" hidden="1">'Sch-3 '!$13:$17</definedName>
    <definedName name="Z_E97134B6_5E8D_4951_8DA0_73D065532361_.wvu.PrintTitles" localSheetId="9" hidden="1">'Sch-3 Dis'!$13:$15</definedName>
    <definedName name="Z_E97134B6_5E8D_4951_8DA0_73D065532361_.wvu.PrintTitles" localSheetId="12" hidden="1">'Sch-5'!$3:$13</definedName>
    <definedName name="Z_E97134B6_5E8D_4951_8DA0_73D065532361_.wvu.PrintTitles" localSheetId="13" hidden="1">'Sch-5 Dis'!$3:$13</definedName>
    <definedName name="Z_E97134B6_5E8D_4951_8DA0_73D065532361_.wvu.PrintTitles" localSheetId="14" hidden="1">'Sch-6'!$3:$13</definedName>
    <definedName name="Z_E97134B6_5E8D_4951_8DA0_73D065532361_.wvu.PrintTitles" localSheetId="15" hidden="1">'Sch-6 After Discount'!$3:$13</definedName>
    <definedName name="Z_E97134B6_5E8D_4951_8DA0_73D065532361_.wvu.PrintTitles" localSheetId="16" hidden="1">'Sch-7'!$14:$14</definedName>
    <definedName name="Z_E97134B6_5E8D_4951_8DA0_73D065532361_.wvu.PrintTitles" localSheetId="17" hidden="1">'Sch-7 Dis'!$14:$14</definedName>
    <definedName name="Z_E97134B6_5E8D_4951_8DA0_73D065532361_.wvu.Rows" localSheetId="1" hidden="1">Cover!$7:$7</definedName>
    <definedName name="Z_E97134B6_5E8D_4951_8DA0_73D065532361_.wvu.Rows" localSheetId="18" hidden="1">Discount!$32:$34</definedName>
    <definedName name="Z_E97134B6_5E8D_4951_8DA0_73D065532361_.wvu.Rows" localSheetId="4" hidden="1">'Sch-1'!$18:$19</definedName>
    <definedName name="Z_E97134B6_5E8D_4951_8DA0_73D065532361_.wvu.Rows" localSheetId="6" hidden="1">'Sch-2'!#REF!</definedName>
    <definedName name="Z_E97134B6_5E8D_4951_8DA0_73D065532361_.wvu.Rows" localSheetId="16" hidden="1">'Sch-7'!$22:$22,'Sch-7'!$98:$216</definedName>
    <definedName name="Z_E97134B6_5E8D_4951_8DA0_73D065532361_.wvu.Rows" localSheetId="17" hidden="1">'Sch-7 Dis'!$104:$222</definedName>
    <definedName name="Z_E9F4E142_7D26_464D_BECA_4F3806DB1FE1_.wvu.Cols" localSheetId="18" hidden="1">Discount!$H:$O</definedName>
    <definedName name="Z_E9F4E142_7D26_464D_BECA_4F3806DB1FE1_.wvu.Cols" localSheetId="4" hidden="1">'Sch-1'!$S:$AV</definedName>
    <definedName name="Z_E9F4E142_7D26_464D_BECA_4F3806DB1FE1_.wvu.Cols" localSheetId="6" hidden="1">'Sch-2'!$M:$R</definedName>
    <definedName name="Z_E9F4E142_7D26_464D_BECA_4F3806DB1FE1_.wvu.Cols" localSheetId="7" hidden="1">'Sch-2 Dis'!$K:$Q</definedName>
    <definedName name="Z_E9F4E142_7D26_464D_BECA_4F3806DB1FE1_.wvu.Cols" localSheetId="8" hidden="1">'Sch-3 '!$S:$AE,'Sch-3 '!$AK:$AP</definedName>
    <definedName name="Z_E9F4E142_7D26_464D_BECA_4F3806DB1FE1_.wvu.Cols" localSheetId="9" hidden="1">'Sch-3 Dis'!$AA:$AF</definedName>
    <definedName name="Z_E9F4E142_7D26_464D_BECA_4F3806DB1FE1_.wvu.Cols" localSheetId="12" hidden="1">'Sch-5'!$I:$P</definedName>
    <definedName name="Z_E9F4E142_7D26_464D_BECA_4F3806DB1FE1_.wvu.Cols" localSheetId="16" hidden="1">'Sch-7'!$O:$O,'Sch-7'!$AG:$AM</definedName>
    <definedName name="Z_E9F4E142_7D26_464D_BECA_4F3806DB1FE1_.wvu.Cols" localSheetId="17" hidden="1">'Sch-7 Dis'!$AD:$AJ</definedName>
    <definedName name="Z_E9F4E142_7D26_464D_BECA_4F3806DB1FE1_.wvu.FilterData" localSheetId="4" hidden="1">'Sch-1'!$A$18:$O$249</definedName>
    <definedName name="Z_E9F4E142_7D26_464D_BECA_4F3806DB1FE1_.wvu.FilterData" localSheetId="5" hidden="1">'Sch-1 dis'!$A$16:$B$21</definedName>
    <definedName name="Z_E9F4E142_7D26_464D_BECA_4F3806DB1FE1_.wvu.FilterData" localSheetId="6" hidden="1">'Sch-2'!$G$21:$J$251</definedName>
    <definedName name="Z_E9F4E142_7D26_464D_BECA_4F3806DB1FE1_.wvu.FilterData" localSheetId="7" hidden="1">'Sch-2 Dis'!$A$15:$F$56</definedName>
    <definedName name="Z_E9F4E142_7D26_464D_BECA_4F3806DB1FE1_.wvu.FilterData" localSheetId="8" hidden="1">'Sch-3 '!$A$19:$P$176</definedName>
    <definedName name="Z_E9F4E142_7D26_464D_BECA_4F3806DB1FE1_.wvu.FilterData" localSheetId="9" hidden="1">'Sch-3 Dis'!$A$15:$F$81</definedName>
    <definedName name="Z_E9F4E142_7D26_464D_BECA_4F3806DB1FE1_.wvu.PrintArea" localSheetId="22" hidden="1">'Bid Form 2nd Envelope'!$A$1:$F$68</definedName>
    <definedName name="Z_E9F4E142_7D26_464D_BECA_4F3806DB1FE1_.wvu.PrintArea" localSheetId="18" hidden="1">Discount!$A$2:$G$43</definedName>
    <definedName name="Z_E9F4E142_7D26_464D_BECA_4F3806DB1FE1_.wvu.PrintArea" localSheetId="20" hidden="1">'Entry Tax'!$A$1:$E$16</definedName>
    <definedName name="Z_E9F4E142_7D26_464D_BECA_4F3806DB1FE1_.wvu.PrintArea" localSheetId="2" hidden="1">Instructions!$A$1:$C$54</definedName>
    <definedName name="Z_E9F4E142_7D26_464D_BECA_4F3806DB1FE1_.wvu.PrintArea" localSheetId="3" hidden="1">'Names of Bidder'!$B$1:$E$30</definedName>
    <definedName name="Z_E9F4E142_7D26_464D_BECA_4F3806DB1FE1_.wvu.PrintArea" localSheetId="19" hidden="1">Octroi!$A$1:$E$16</definedName>
    <definedName name="Z_E9F4E142_7D26_464D_BECA_4F3806DB1FE1_.wvu.PrintArea" localSheetId="21" hidden="1">'Other Taxes &amp; Duties'!$A$1:$F$16</definedName>
    <definedName name="Z_E9F4E142_7D26_464D_BECA_4F3806DB1FE1_.wvu.PrintArea" localSheetId="24" hidden="1">'Q &amp; C'!$A$1:$F$38</definedName>
    <definedName name="Z_E9F4E142_7D26_464D_BECA_4F3806DB1FE1_.wvu.PrintArea" localSheetId="23" hidden="1">'Q &amp; C (2)'!$A$1:$F$44</definedName>
    <definedName name="Z_E9F4E142_7D26_464D_BECA_4F3806DB1FE1_.wvu.PrintArea" localSheetId="4" hidden="1">'Sch-1'!$A$1:$O$260</definedName>
    <definedName name="Z_E9F4E142_7D26_464D_BECA_4F3806DB1FE1_.wvu.PrintArea" localSheetId="5" hidden="1">'Sch-1 dis'!$A$1:$G$84</definedName>
    <definedName name="Z_E9F4E142_7D26_464D_BECA_4F3806DB1FE1_.wvu.PrintArea" localSheetId="6" hidden="1">'Sch-2'!$A$1:$J$258</definedName>
    <definedName name="Z_E9F4E142_7D26_464D_BECA_4F3806DB1FE1_.wvu.PrintArea" localSheetId="7" hidden="1">'Sch-2 Dis'!$A$1:$F$62</definedName>
    <definedName name="Z_E9F4E142_7D26_464D_BECA_4F3806DB1FE1_.wvu.PrintArea" localSheetId="8" hidden="1">'Sch-3 '!$A$1:$P$182</definedName>
    <definedName name="Z_E9F4E142_7D26_464D_BECA_4F3806DB1FE1_.wvu.PrintArea" localSheetId="9" hidden="1">'Sch-3 Dis'!$A$1:$F$87</definedName>
    <definedName name="Z_E9F4E142_7D26_464D_BECA_4F3806DB1FE1_.wvu.PrintArea" localSheetId="10" hidden="1">'Sch-4'!$A$1:$Q$29</definedName>
    <definedName name="Z_E9F4E142_7D26_464D_BECA_4F3806DB1FE1_.wvu.PrintArea" localSheetId="11" hidden="1">'Sch-4b'!$A$1:$Q$37</definedName>
    <definedName name="Z_E9F4E142_7D26_464D_BECA_4F3806DB1FE1_.wvu.PrintArea" localSheetId="12" hidden="1">'Sch-5'!$A$1:$E$26</definedName>
    <definedName name="Z_E9F4E142_7D26_464D_BECA_4F3806DB1FE1_.wvu.PrintArea" localSheetId="13" hidden="1">'Sch-5 Dis'!$A$1:$E$26</definedName>
    <definedName name="Z_E9F4E142_7D26_464D_BECA_4F3806DB1FE1_.wvu.PrintArea" localSheetId="14" hidden="1">'Sch-6'!$A$1:$D$34</definedName>
    <definedName name="Z_E9F4E142_7D26_464D_BECA_4F3806DB1FE1_.wvu.PrintArea" localSheetId="15" hidden="1">'Sch-6 After Discount'!$A$1:$D$34</definedName>
    <definedName name="Z_E9F4E142_7D26_464D_BECA_4F3806DB1FE1_.wvu.PrintArea" localSheetId="16" hidden="1">'Sch-7'!$A$1:$M$25</definedName>
    <definedName name="Z_E9F4E142_7D26_464D_BECA_4F3806DB1FE1_.wvu.PrintArea" localSheetId="17" hidden="1">'Sch-7 Dis'!$A$1:$G$28</definedName>
    <definedName name="Z_E9F4E142_7D26_464D_BECA_4F3806DB1FE1_.wvu.PrintTitles" localSheetId="4" hidden="1">'Sch-1'!$15:$17</definedName>
    <definedName name="Z_E9F4E142_7D26_464D_BECA_4F3806DB1FE1_.wvu.PrintTitles" localSheetId="5" hidden="1">'Sch-1 dis'!$14:$16</definedName>
    <definedName name="Z_E9F4E142_7D26_464D_BECA_4F3806DB1FE1_.wvu.PrintTitles" localSheetId="6" hidden="1">'Sch-2'!$15:$17</definedName>
    <definedName name="Z_E9F4E142_7D26_464D_BECA_4F3806DB1FE1_.wvu.PrintTitles" localSheetId="7" hidden="1">'Sch-2 Dis'!$13:$15</definedName>
    <definedName name="Z_E9F4E142_7D26_464D_BECA_4F3806DB1FE1_.wvu.PrintTitles" localSheetId="8" hidden="1">'Sch-3 '!$13:$17</definedName>
    <definedName name="Z_E9F4E142_7D26_464D_BECA_4F3806DB1FE1_.wvu.PrintTitles" localSheetId="9" hidden="1">'Sch-3 Dis'!$13:$15</definedName>
    <definedName name="Z_E9F4E142_7D26_464D_BECA_4F3806DB1FE1_.wvu.PrintTitles" localSheetId="12" hidden="1">'Sch-5'!$3:$13</definedName>
    <definedName name="Z_E9F4E142_7D26_464D_BECA_4F3806DB1FE1_.wvu.PrintTitles" localSheetId="13" hidden="1">'Sch-5 Dis'!$3:$13</definedName>
    <definedName name="Z_E9F4E142_7D26_464D_BECA_4F3806DB1FE1_.wvu.PrintTitles" localSheetId="14" hidden="1">'Sch-6'!$3:$13</definedName>
    <definedName name="Z_E9F4E142_7D26_464D_BECA_4F3806DB1FE1_.wvu.PrintTitles" localSheetId="15" hidden="1">'Sch-6 After Discount'!$3:$13</definedName>
    <definedName name="Z_E9F4E142_7D26_464D_BECA_4F3806DB1FE1_.wvu.PrintTitles" localSheetId="16" hidden="1">'Sch-7'!$14:$14</definedName>
    <definedName name="Z_E9F4E142_7D26_464D_BECA_4F3806DB1FE1_.wvu.PrintTitles" localSheetId="17" hidden="1">'Sch-7 Dis'!$14:$14</definedName>
    <definedName name="Z_E9F4E142_7D26_464D_BECA_4F3806DB1FE1_.wvu.Rows" localSheetId="1" hidden="1">Cover!$7:$7</definedName>
    <definedName name="Z_E9F4E142_7D26_464D_BECA_4F3806DB1FE1_.wvu.Rows" localSheetId="18" hidden="1">Discount!$32:$34</definedName>
    <definedName name="Z_E9F4E142_7D26_464D_BECA_4F3806DB1FE1_.wvu.Rows" localSheetId="6" hidden="1">'Sch-2'!#REF!</definedName>
    <definedName name="Z_E9F4E142_7D26_464D_BECA_4F3806DB1FE1_.wvu.Rows" localSheetId="16" hidden="1">'Sch-7'!$22:$22,'Sch-7'!$98:$216</definedName>
    <definedName name="Z_E9F4E142_7D26_464D_BECA_4F3806DB1FE1_.wvu.Rows" localSheetId="17" hidden="1">'Sch-7 Dis'!$104:$222</definedName>
    <definedName name="Z_ECE9294F_C910_4036_88BC_B1F2176FB06B_.wvu.Cols" localSheetId="18" hidden="1">Discount!$H:$O</definedName>
    <definedName name="Z_ECE9294F_C910_4036_88BC_B1F2176FB06B_.wvu.Cols" localSheetId="4" hidden="1">'Sch-1'!$S:$AV</definedName>
    <definedName name="Z_ECE9294F_C910_4036_88BC_B1F2176FB06B_.wvu.Cols" localSheetId="6" hidden="1">'Sch-2'!$M:$R</definedName>
    <definedName name="Z_ECE9294F_C910_4036_88BC_B1F2176FB06B_.wvu.Cols" localSheetId="7" hidden="1">'Sch-2 Dis'!$K:$Q</definedName>
    <definedName name="Z_ECE9294F_C910_4036_88BC_B1F2176FB06B_.wvu.Cols" localSheetId="8" hidden="1">'Sch-3 '!$S:$AE,'Sch-3 '!$AK:$AP</definedName>
    <definedName name="Z_ECE9294F_C910_4036_88BC_B1F2176FB06B_.wvu.Cols" localSheetId="9" hidden="1">'Sch-3 Dis'!$AA:$AF</definedName>
    <definedName name="Z_ECE9294F_C910_4036_88BC_B1F2176FB06B_.wvu.Cols" localSheetId="12" hidden="1">'Sch-5'!$I:$P</definedName>
    <definedName name="Z_ECE9294F_C910_4036_88BC_B1F2176FB06B_.wvu.Cols" localSheetId="16" hidden="1">'Sch-7'!$O:$O,'Sch-7'!$AG:$AM</definedName>
    <definedName name="Z_ECE9294F_C910_4036_88BC_B1F2176FB06B_.wvu.Cols" localSheetId="17" hidden="1">'Sch-7 Dis'!$AD:$AJ</definedName>
    <definedName name="Z_ECE9294F_C910_4036_88BC_B1F2176FB06B_.wvu.FilterData" localSheetId="4" hidden="1">'Sch-1'!$A$18:$O$249</definedName>
    <definedName name="Z_ECE9294F_C910_4036_88BC_B1F2176FB06B_.wvu.FilterData" localSheetId="5" hidden="1">'Sch-1 dis'!$A$16:$B$21</definedName>
    <definedName name="Z_ECE9294F_C910_4036_88BC_B1F2176FB06B_.wvu.FilterData" localSheetId="6" hidden="1">'Sch-2'!$G$21:$J$251</definedName>
    <definedName name="Z_ECE9294F_C910_4036_88BC_B1F2176FB06B_.wvu.FilterData" localSheetId="7" hidden="1">'Sch-2 Dis'!$A$15:$F$56</definedName>
    <definedName name="Z_ECE9294F_C910_4036_88BC_B1F2176FB06B_.wvu.FilterData" localSheetId="8" hidden="1">'Sch-3 '!$A$19:$P$176</definedName>
    <definedName name="Z_ECE9294F_C910_4036_88BC_B1F2176FB06B_.wvu.FilterData" localSheetId="9" hidden="1">'Sch-3 Dis'!$A$15:$F$81</definedName>
    <definedName name="Z_ECE9294F_C910_4036_88BC_B1F2176FB06B_.wvu.PrintArea" localSheetId="22" hidden="1">'Bid Form 2nd Envelope'!$A$1:$F$68</definedName>
    <definedName name="Z_ECE9294F_C910_4036_88BC_B1F2176FB06B_.wvu.PrintArea" localSheetId="18" hidden="1">Discount!$A$2:$G$43</definedName>
    <definedName name="Z_ECE9294F_C910_4036_88BC_B1F2176FB06B_.wvu.PrintArea" localSheetId="20" hidden="1">'Entry Tax'!$A$1:$E$16</definedName>
    <definedName name="Z_ECE9294F_C910_4036_88BC_B1F2176FB06B_.wvu.PrintArea" localSheetId="2" hidden="1">Instructions!$A$1:$C$54</definedName>
    <definedName name="Z_ECE9294F_C910_4036_88BC_B1F2176FB06B_.wvu.PrintArea" localSheetId="3" hidden="1">'Names of Bidder'!$B$1:$E$30</definedName>
    <definedName name="Z_ECE9294F_C910_4036_88BC_B1F2176FB06B_.wvu.PrintArea" localSheetId="19" hidden="1">Octroi!$A$1:$E$16</definedName>
    <definedName name="Z_ECE9294F_C910_4036_88BC_B1F2176FB06B_.wvu.PrintArea" localSheetId="21" hidden="1">'Other Taxes &amp; Duties'!$A$1:$F$16</definedName>
    <definedName name="Z_ECE9294F_C910_4036_88BC_B1F2176FB06B_.wvu.PrintArea" localSheetId="24" hidden="1">'Q &amp; C'!$A$1:$F$38</definedName>
    <definedName name="Z_ECE9294F_C910_4036_88BC_B1F2176FB06B_.wvu.PrintArea" localSheetId="23" hidden="1">'Q &amp; C (2)'!$A$1:$F$44</definedName>
    <definedName name="Z_ECE9294F_C910_4036_88BC_B1F2176FB06B_.wvu.PrintArea" localSheetId="4" hidden="1">'Sch-1'!$A$1:$O$260</definedName>
    <definedName name="Z_ECE9294F_C910_4036_88BC_B1F2176FB06B_.wvu.PrintArea" localSheetId="5" hidden="1">'Sch-1 dis'!$A$1:$G$84</definedName>
    <definedName name="Z_ECE9294F_C910_4036_88BC_B1F2176FB06B_.wvu.PrintArea" localSheetId="6" hidden="1">'Sch-2'!$A$1:$J$258</definedName>
    <definedName name="Z_ECE9294F_C910_4036_88BC_B1F2176FB06B_.wvu.PrintArea" localSheetId="7" hidden="1">'Sch-2 Dis'!$A$1:$F$62</definedName>
    <definedName name="Z_ECE9294F_C910_4036_88BC_B1F2176FB06B_.wvu.PrintArea" localSheetId="8" hidden="1">'Sch-3 '!$A$1:$P$182</definedName>
    <definedName name="Z_ECE9294F_C910_4036_88BC_B1F2176FB06B_.wvu.PrintArea" localSheetId="9" hidden="1">'Sch-3 Dis'!$A$1:$F$87</definedName>
    <definedName name="Z_ECE9294F_C910_4036_88BC_B1F2176FB06B_.wvu.PrintArea" localSheetId="10" hidden="1">'Sch-4'!$A$1:$Q$29</definedName>
    <definedName name="Z_ECE9294F_C910_4036_88BC_B1F2176FB06B_.wvu.PrintArea" localSheetId="11" hidden="1">'Sch-4b'!$A$1:$Q$37</definedName>
    <definedName name="Z_ECE9294F_C910_4036_88BC_B1F2176FB06B_.wvu.PrintArea" localSheetId="12" hidden="1">'Sch-5'!$A$1:$E$26</definedName>
    <definedName name="Z_ECE9294F_C910_4036_88BC_B1F2176FB06B_.wvu.PrintArea" localSheetId="13" hidden="1">'Sch-5 Dis'!$A$1:$E$26</definedName>
    <definedName name="Z_ECE9294F_C910_4036_88BC_B1F2176FB06B_.wvu.PrintArea" localSheetId="14" hidden="1">'Sch-6'!$A$1:$D$34</definedName>
    <definedName name="Z_ECE9294F_C910_4036_88BC_B1F2176FB06B_.wvu.PrintArea" localSheetId="15" hidden="1">'Sch-6 After Discount'!$A$1:$D$34</definedName>
    <definedName name="Z_ECE9294F_C910_4036_88BC_B1F2176FB06B_.wvu.PrintArea" localSheetId="16" hidden="1">'Sch-7'!$A$1:$M$25</definedName>
    <definedName name="Z_ECE9294F_C910_4036_88BC_B1F2176FB06B_.wvu.PrintArea" localSheetId="17" hidden="1">'Sch-7 Dis'!$A$1:$G$28</definedName>
    <definedName name="Z_ECE9294F_C910_4036_88BC_B1F2176FB06B_.wvu.PrintTitles" localSheetId="4" hidden="1">'Sch-1'!$15:$17</definedName>
    <definedName name="Z_ECE9294F_C910_4036_88BC_B1F2176FB06B_.wvu.PrintTitles" localSheetId="5" hidden="1">'Sch-1 dis'!$14:$16</definedName>
    <definedName name="Z_ECE9294F_C910_4036_88BC_B1F2176FB06B_.wvu.PrintTitles" localSheetId="6" hidden="1">'Sch-2'!$15:$17</definedName>
    <definedName name="Z_ECE9294F_C910_4036_88BC_B1F2176FB06B_.wvu.PrintTitles" localSheetId="7" hidden="1">'Sch-2 Dis'!$13:$15</definedName>
    <definedName name="Z_ECE9294F_C910_4036_88BC_B1F2176FB06B_.wvu.PrintTitles" localSheetId="8" hidden="1">'Sch-3 '!$13:$17</definedName>
    <definedName name="Z_ECE9294F_C910_4036_88BC_B1F2176FB06B_.wvu.PrintTitles" localSheetId="9" hidden="1">'Sch-3 Dis'!$13:$15</definedName>
    <definedName name="Z_ECE9294F_C910_4036_88BC_B1F2176FB06B_.wvu.PrintTitles" localSheetId="12" hidden="1">'Sch-5'!$3:$13</definedName>
    <definedName name="Z_ECE9294F_C910_4036_88BC_B1F2176FB06B_.wvu.PrintTitles" localSheetId="13" hidden="1">'Sch-5 Dis'!$3:$13</definedName>
    <definedName name="Z_ECE9294F_C910_4036_88BC_B1F2176FB06B_.wvu.PrintTitles" localSheetId="14" hidden="1">'Sch-6'!$3:$13</definedName>
    <definedName name="Z_ECE9294F_C910_4036_88BC_B1F2176FB06B_.wvu.PrintTitles" localSheetId="15" hidden="1">'Sch-6 After Discount'!$3:$13</definedName>
    <definedName name="Z_ECE9294F_C910_4036_88BC_B1F2176FB06B_.wvu.PrintTitles" localSheetId="16" hidden="1">'Sch-7'!$14:$14</definedName>
    <definedName name="Z_ECE9294F_C910_4036_88BC_B1F2176FB06B_.wvu.PrintTitles" localSheetId="17" hidden="1">'Sch-7 Dis'!$14:$14</definedName>
    <definedName name="Z_ECE9294F_C910_4036_88BC_B1F2176FB06B_.wvu.Rows" localSheetId="1" hidden="1">Cover!$7:$7</definedName>
    <definedName name="Z_ECE9294F_C910_4036_88BC_B1F2176FB06B_.wvu.Rows" localSheetId="18" hidden="1">Discount!$32:$34</definedName>
    <definedName name="Z_ECE9294F_C910_4036_88BC_B1F2176FB06B_.wvu.Rows" localSheetId="4" hidden="1">'Sch-1'!#REF!</definedName>
    <definedName name="Z_ECE9294F_C910_4036_88BC_B1F2176FB06B_.wvu.Rows" localSheetId="6" hidden="1">'Sch-2'!#REF!</definedName>
    <definedName name="Z_ECE9294F_C910_4036_88BC_B1F2176FB06B_.wvu.Rows" localSheetId="8" hidden="1">'Sch-3 '!#REF!</definedName>
    <definedName name="Z_ECE9294F_C910_4036_88BC_B1F2176FB06B_.wvu.Rows" localSheetId="16" hidden="1">'Sch-7'!$22:$22,'Sch-7'!$98:$216</definedName>
    <definedName name="Z_ECE9294F_C910_4036_88BC_B1F2176FB06B_.wvu.Rows" localSheetId="17" hidden="1">'Sch-7 Dis'!$104:$222</definedName>
    <definedName name="Z_EE46BCD1_F715_4FA9_A5FC_1B125AD601E0_.wvu.Cols" localSheetId="18" hidden="1">Discount!$H:$O</definedName>
    <definedName name="Z_EE46BCD1_F715_4FA9_A5FC_1B125AD601E0_.wvu.Cols" localSheetId="6" hidden="1">'Sch-2'!$M:$R</definedName>
    <definedName name="Z_EE46BCD1_F715_4FA9_A5FC_1B125AD601E0_.wvu.Cols" localSheetId="7" hidden="1">'Sch-2 Dis'!$K:$Q</definedName>
    <definedName name="Z_EE46BCD1_F715_4FA9_A5FC_1B125AD601E0_.wvu.Cols" localSheetId="8" hidden="1">'Sch-3 '!$S:$AE,'Sch-3 '!$AK:$AP</definedName>
    <definedName name="Z_EE46BCD1_F715_4FA9_A5FC_1B125AD601E0_.wvu.Cols" localSheetId="9" hidden="1">'Sch-3 Dis'!$AA:$AF</definedName>
    <definedName name="Z_EE46BCD1_F715_4FA9_A5FC_1B125AD601E0_.wvu.Cols" localSheetId="12" hidden="1">'Sch-5'!$I:$P</definedName>
    <definedName name="Z_EE46BCD1_F715_4FA9_A5FC_1B125AD601E0_.wvu.Cols" localSheetId="16" hidden="1">'Sch-7'!$O:$O,'Sch-7'!$AG:$AM</definedName>
    <definedName name="Z_EE46BCD1_F715_4FA9_A5FC_1B125AD601E0_.wvu.Cols" localSheetId="17" hidden="1">'Sch-7 Dis'!$AD:$AJ</definedName>
    <definedName name="Z_EE46BCD1_F715_4FA9_A5FC_1B125AD601E0_.wvu.FilterData" localSheetId="4" hidden="1">'Sch-1'!$A$18:$O$249</definedName>
    <definedName name="Z_EE46BCD1_F715_4FA9_A5FC_1B125AD601E0_.wvu.FilterData" localSheetId="5" hidden="1">'Sch-1 dis'!$A$16:$B$21</definedName>
    <definedName name="Z_EE46BCD1_F715_4FA9_A5FC_1B125AD601E0_.wvu.FilterData" localSheetId="6" hidden="1">'Sch-2'!$G$21:$J$251</definedName>
    <definedName name="Z_EE46BCD1_F715_4FA9_A5FC_1B125AD601E0_.wvu.FilterData" localSheetId="7" hidden="1">'Sch-2 Dis'!$A$15:$F$56</definedName>
    <definedName name="Z_EE46BCD1_F715_4FA9_A5FC_1B125AD601E0_.wvu.FilterData" localSheetId="8" hidden="1">'Sch-3 '!$A$19:$P$176</definedName>
    <definedName name="Z_EE46BCD1_F715_4FA9_A5FC_1B125AD601E0_.wvu.FilterData" localSheetId="9" hidden="1">'Sch-3 Dis'!$A$15:$F$81</definedName>
    <definedName name="Z_EE46BCD1_F715_4FA9_A5FC_1B125AD601E0_.wvu.PrintArea" localSheetId="22" hidden="1">'Bid Form 2nd Envelope'!$A$1:$F$68</definedName>
    <definedName name="Z_EE46BCD1_F715_4FA9_A5FC_1B125AD601E0_.wvu.PrintArea" localSheetId="18" hidden="1">Discount!$A$2:$G$43</definedName>
    <definedName name="Z_EE46BCD1_F715_4FA9_A5FC_1B125AD601E0_.wvu.PrintArea" localSheetId="20" hidden="1">'Entry Tax'!$A$1:$E$16</definedName>
    <definedName name="Z_EE46BCD1_F715_4FA9_A5FC_1B125AD601E0_.wvu.PrintArea" localSheetId="2" hidden="1">Instructions!$A$1:$C$54</definedName>
    <definedName name="Z_EE46BCD1_F715_4FA9_A5FC_1B125AD601E0_.wvu.PrintArea" localSheetId="3" hidden="1">'Names of Bidder'!$B$1:$G$32</definedName>
    <definedName name="Z_EE46BCD1_F715_4FA9_A5FC_1B125AD601E0_.wvu.PrintArea" localSheetId="19" hidden="1">Octroi!$A$1:$E$16</definedName>
    <definedName name="Z_EE46BCD1_F715_4FA9_A5FC_1B125AD601E0_.wvu.PrintArea" localSheetId="21" hidden="1">'Other Taxes &amp; Duties'!$A$1:$F$16</definedName>
    <definedName name="Z_EE46BCD1_F715_4FA9_A5FC_1B125AD601E0_.wvu.PrintArea" localSheetId="24" hidden="1">'Q &amp; C'!$A$1:$F$38</definedName>
    <definedName name="Z_EE46BCD1_F715_4FA9_A5FC_1B125AD601E0_.wvu.PrintArea" localSheetId="23" hidden="1">'Q &amp; C (2)'!$A$1:$F$44</definedName>
    <definedName name="Z_EE46BCD1_F715_4FA9_A5FC_1B125AD601E0_.wvu.PrintArea" localSheetId="4" hidden="1">'Sch-1'!$A$1:$O$260</definedName>
    <definedName name="Z_EE46BCD1_F715_4FA9_A5FC_1B125AD601E0_.wvu.PrintArea" localSheetId="5" hidden="1">'Sch-1 dis'!$A$1:$G$84</definedName>
    <definedName name="Z_EE46BCD1_F715_4FA9_A5FC_1B125AD601E0_.wvu.PrintArea" localSheetId="6" hidden="1">'Sch-2'!$A$1:$J$258</definedName>
    <definedName name="Z_EE46BCD1_F715_4FA9_A5FC_1B125AD601E0_.wvu.PrintArea" localSheetId="7" hidden="1">'Sch-2 Dis'!$A$1:$F$62</definedName>
    <definedName name="Z_EE46BCD1_F715_4FA9_A5FC_1B125AD601E0_.wvu.PrintArea" localSheetId="8" hidden="1">'Sch-3 '!$A$1:$P$182</definedName>
    <definedName name="Z_EE46BCD1_F715_4FA9_A5FC_1B125AD601E0_.wvu.PrintArea" localSheetId="9" hidden="1">'Sch-3 Dis'!$A$1:$F$87</definedName>
    <definedName name="Z_EE46BCD1_F715_4FA9_A5FC_1B125AD601E0_.wvu.PrintArea" localSheetId="10" hidden="1">'Sch-4'!$A$1:$Q$29</definedName>
    <definedName name="Z_EE46BCD1_F715_4FA9_A5FC_1B125AD601E0_.wvu.PrintArea" localSheetId="11" hidden="1">'Sch-4b'!$A$1:$Q$37</definedName>
    <definedName name="Z_EE46BCD1_F715_4FA9_A5FC_1B125AD601E0_.wvu.PrintArea" localSheetId="12" hidden="1">'Sch-5'!$A$1:$E$26</definedName>
    <definedName name="Z_EE46BCD1_F715_4FA9_A5FC_1B125AD601E0_.wvu.PrintArea" localSheetId="13" hidden="1">'Sch-5 Dis'!$A$1:$E$26</definedName>
    <definedName name="Z_EE46BCD1_F715_4FA9_A5FC_1B125AD601E0_.wvu.PrintArea" localSheetId="14" hidden="1">'Sch-6'!$A$1:$D$33</definedName>
    <definedName name="Z_EE46BCD1_F715_4FA9_A5FC_1B125AD601E0_.wvu.PrintArea" localSheetId="15" hidden="1">'Sch-6 After Discount'!$A$1:$D$33</definedName>
    <definedName name="Z_EE46BCD1_F715_4FA9_A5FC_1B125AD601E0_.wvu.PrintArea" localSheetId="16" hidden="1">'Sch-7'!$A$1:$M$25</definedName>
    <definedName name="Z_EE46BCD1_F715_4FA9_A5FC_1B125AD601E0_.wvu.PrintArea" localSheetId="17" hidden="1">'Sch-7 Dis'!$A$1:$G$28</definedName>
    <definedName name="Z_EE46BCD1_F715_4FA9_A5FC_1B125AD601E0_.wvu.PrintTitles" localSheetId="4" hidden="1">'Sch-1'!$15:$17</definedName>
    <definedName name="Z_EE46BCD1_F715_4FA9_A5FC_1B125AD601E0_.wvu.PrintTitles" localSheetId="5" hidden="1">'Sch-1 dis'!$14:$16</definedName>
    <definedName name="Z_EE46BCD1_F715_4FA9_A5FC_1B125AD601E0_.wvu.PrintTitles" localSheetId="6" hidden="1">'Sch-2'!$15:$17</definedName>
    <definedName name="Z_EE46BCD1_F715_4FA9_A5FC_1B125AD601E0_.wvu.PrintTitles" localSheetId="7" hidden="1">'Sch-2 Dis'!$13:$15</definedName>
    <definedName name="Z_EE46BCD1_F715_4FA9_A5FC_1B125AD601E0_.wvu.PrintTitles" localSheetId="8" hidden="1">'Sch-3 '!$13:$17</definedName>
    <definedName name="Z_EE46BCD1_F715_4FA9_A5FC_1B125AD601E0_.wvu.PrintTitles" localSheetId="9" hidden="1">'Sch-3 Dis'!$13:$15</definedName>
    <definedName name="Z_EE46BCD1_F715_4FA9_A5FC_1B125AD601E0_.wvu.PrintTitles" localSheetId="12" hidden="1">'Sch-5'!$3:$13</definedName>
    <definedName name="Z_EE46BCD1_F715_4FA9_A5FC_1B125AD601E0_.wvu.PrintTitles" localSheetId="13" hidden="1">'Sch-5 Dis'!$3:$13</definedName>
    <definedName name="Z_EE46BCD1_F715_4FA9_A5FC_1B125AD601E0_.wvu.PrintTitles" localSheetId="14" hidden="1">'Sch-6'!$3:$13</definedName>
    <definedName name="Z_EE46BCD1_F715_4FA9_A5FC_1B125AD601E0_.wvu.PrintTitles" localSheetId="15" hidden="1">'Sch-6 After Discount'!$3:$13</definedName>
    <definedName name="Z_EE46BCD1_F715_4FA9_A5FC_1B125AD601E0_.wvu.PrintTitles" localSheetId="16" hidden="1">'Sch-7'!$14:$14</definedName>
    <definedName name="Z_EE46BCD1_F715_4FA9_A5FC_1B125AD601E0_.wvu.PrintTitles" localSheetId="17" hidden="1">'Sch-7 Dis'!$14:$14</definedName>
    <definedName name="Z_EE46BCD1_F715_4FA9_A5FC_1B125AD601E0_.wvu.Rows" localSheetId="1" hidden="1">Cover!$7:$7</definedName>
    <definedName name="Z_EE46BCD1_F715_4FA9_A5FC_1B125AD601E0_.wvu.Rows" localSheetId="18" hidden="1">Discount!$32:$34</definedName>
    <definedName name="Z_EE46BCD1_F715_4FA9_A5FC_1B125AD601E0_.wvu.Rows" localSheetId="6" hidden="1">'Sch-2'!#REF!</definedName>
    <definedName name="Z_EE46BCD1_F715_4FA9_A5FC_1B125AD601E0_.wvu.Rows" localSheetId="16" hidden="1">'Sch-7'!$22:$22,'Sch-7'!$98:$216</definedName>
    <definedName name="Z_EE46BCD1_F715_4FA9_A5FC_1B125AD601E0_.wvu.Rows" localSheetId="17" hidden="1">'Sch-7 Dis'!$104:$222</definedName>
  </definedNames>
  <calcPr calcId="162913"/>
  <customWorkbookViews>
    <customWorkbookView name="Venkatesh Karri {वेंकटेश कर्री} - Personal View" guid="{223BC0FC-814D-40F0-9795-CE82A16FF3A5}" mergeInterval="0" personalView="1" maximized="1" xWindow="-8" yWindow="-8" windowWidth="1936" windowHeight="1056" tabRatio="821" activeSheetId="23"/>
    <customWorkbookView name="HP - Personal View" guid="{B53AB765-D844-4672-9326-008E7DD94E4F}" mergeInterval="0" personalView="1" maximized="1" windowWidth="1362" windowHeight="542" tabRatio="644" activeSheetId="23"/>
    <customWorkbookView name="Rahul Mendhe {Rahul Mendhe} - Personal View" guid="{A41EE4DE-0D82-4A56-8210-F78316511D11}" mergeInterval="0" personalView="1" maximized="1" windowWidth="1916" windowHeight="814" tabRatio="644" activeSheetId="23"/>
    <customWorkbookView name="Samrat Jain {Samrat Jain} - Personal View" guid="{1E0C44A1-9358-4FBD-8C2C-4DB661DA1476}" mergeInterval="0" personalView="1" maximized="1" windowWidth="1916" windowHeight="774" tabRatio="644" activeSheetId="2"/>
    <customWorkbookView name="60003099 - Personal View" guid="{498493C3-769C-4143-9114-C68CD1D40B11}" mergeInterval="0" personalView="1" maximized="1" windowWidth="1276" windowHeight="758" tabRatio="746" activeSheetId="2"/>
    <customWorkbookView name="Swatantra Kumar {स्वतंत्र कुमार} - Personal View" guid="{C431BC99-7569-44AB-83F6-AB73BDED3783}" mergeInterval="0" personalView="1" maximized="1" windowWidth="1362" windowHeight="502" tabRatio="821" activeSheetId="5"/>
    <customWorkbookView name="Pankaj Pandey {पंकज पांडे} - Personal View" guid="{E97134B6-5E8D-4951-8DA0-73D065532361}" mergeInterval="0" personalView="1" maximized="1" windowWidth="1362" windowHeight="532" tabRatio="821" activeSheetId="5"/>
    <customWorkbookView name="60031094 - Personal View" guid="{D0757F9E-DF41-4B40-A5E5-F4F8FDD8D61D}" mergeInterval="0" personalView="1" maximized="1" xWindow="1" yWindow="1" windowWidth="1362" windowHeight="538" tabRatio="821" activeSheetId="2"/>
    <customWorkbookView name="admin - Personal View" guid="{EE46BCD1-F715-4FA9-A5FC-1B125AD601E0}" mergeInterval="0" personalView="1" maximized="1" xWindow="1" yWindow="1" windowWidth="1024" windowHeight="496" tabRatio="961" activeSheetId="22"/>
    <customWorkbookView name="31094 - Personal View" guid="{4AA1107B-A795-4744-B566-827168772C7A}" mergeInterval="0" personalView="1" maximized="1" xWindow="1" yWindow="1" windowWidth="1264" windowHeight="450" tabRatio="961" activeSheetId="2"/>
    <customWorkbookView name="Sanjoy Das - Personal View" guid="{B23AD343-29DA-4CE0-BD10-47BF44F3782F}" mergeInterval="0" personalView="1" maximized="1" windowWidth="1276" windowHeight="775" tabRatio="961" activeSheetId="2"/>
    <customWorkbookView name="20587 - Personal View" guid="{ECE9294F-C910-4036-88BC-B1F2176FB06B}" mergeInterval="0" personalView="1" maximized="1" xWindow="1" yWindow="1" windowWidth="1362" windowHeight="515" tabRatio="961" activeSheetId="2"/>
    <customWorkbookView name="20074 - Personal View" guid="{4F65FF32-EC61-4022-A399-2986D7B6B8B3}" mergeInterval="0" personalView="1" maximized="1" windowWidth="1020" windowHeight="539" tabRatio="632" activeSheetId="5"/>
    <customWorkbookView name="asd - Personal View" guid="{01ACF2E1-8E61-4459-ABC1-B6C183DEED61}" mergeInterval="0" personalView="1" maximized="1" windowWidth="1276" windowHeight="597" activeSheetId="1"/>
    <customWorkbookView name="00398 - Personal View" guid="{14D7F02E-BCCA-4517-ABC7-537FF4AEB67A}" mergeInterval="0" personalView="1" maximized="1" xWindow="1" yWindow="1" windowWidth="1020" windowHeight="501" tabRatio="632" activeSheetId="2"/>
    <customWorkbookView name="01209 - Personal View" guid="{27A45B7A-04F2-4516-B80B-5ED0825D4ED3}" mergeInterval="0" personalView="1" maximized="1" xWindow="1" yWindow="1" windowWidth="1366" windowHeight="496" tabRatio="632" activeSheetId="2"/>
    <customWorkbookView name="31103 - Personal View" guid="{E9F4E142-7D26-464D-BECA-4F3806DB1FE1}" mergeInterval="0" personalView="1" maximized="1" windowWidth="1362" windowHeight="543" tabRatio="961" activeSheetId="9"/>
    <customWorkbookView name="02405 - Personal View" guid="{A7DBDDEF-9245-44C6-9EBF-032DB6E1C0A2}" mergeInterval="0" personalView="1" maximized="1" xWindow="1" yWindow="1" windowWidth="1362" windowHeight="538" tabRatio="961" activeSheetId="2"/>
    <customWorkbookView name="60002881 - Personal View" guid="{7487ED9F-BBED-4B2A-9631-22F1A430946B}" mergeInterval="0" personalView="1" maximized="1" xWindow="1" yWindow="1" windowWidth="1024" windowHeight="596" tabRatio="961" activeSheetId="2"/>
    <customWorkbookView name="Mani Kumar - Personal View" guid="{B3CE7B10-A914-4559-A6DA-AED8C22AFD6D}" mergeInterval="0" personalView="1" maximized="1" windowWidth="1362" windowHeight="523" tabRatio="961" activeSheetId="22"/>
    <customWorkbookView name="Manuji Chaubey - Personal View" guid="{D53177B2-31EC-4222-B97A-A37DCFD9E45B}" mergeInterval="0" personalView="1" maximized="1" windowWidth="1362" windowHeight="553" tabRatio="821" activeSheetId="2"/>
    <customWorkbookView name="60001959 - Personal View" guid="{B835C05C-B615-4DCB-982D-4519616B3CD8}" mergeInterval="0" personalView="1" maximized="1" windowWidth="1362" windowHeight="553" tabRatio="821" activeSheetId="7"/>
    <customWorkbookView name="Jasminder Singh Bhatia {जसमिंदर सिंह भाटिया} - Personal View" guid="{A34CC49F-E309-4C23-B4F6-1E3B307C10D1}" mergeInterval="0" personalView="1" maximized="1" windowWidth="1596" windowHeight="634" tabRatio="746" activeSheetId="5"/>
    <customWorkbookView name="Ram Lal {Ram Lal} - Personal View" guid="{8909CFDD-4F29-4C72-886E-908773EE94A2}" mergeInterval="0" personalView="1" maximized="1" xWindow="-8" yWindow="-8" windowWidth="1936" windowHeight="1056" tabRatio="644" activeSheetId="23"/>
  </customWorkbookViews>
</workbook>
</file>

<file path=xl/calcChain.xml><?xml version="1.0" encoding="utf-8"?>
<calcChain xmlns="http://schemas.openxmlformats.org/spreadsheetml/2006/main">
  <c r="A95" i="9" l="1"/>
  <c r="A96" i="9"/>
  <c r="A97" i="9" s="1"/>
  <c r="A98" i="9" s="1"/>
  <c r="A99" i="9" s="1"/>
  <c r="A100" i="9" s="1"/>
  <c r="A101" i="9" s="1"/>
  <c r="A102" i="9" s="1"/>
  <c r="A103" i="9" s="1"/>
  <c r="A104" i="9" s="1"/>
  <c r="A105" i="9" s="1"/>
  <c r="A106" i="9" s="1"/>
  <c r="A107" i="9" s="1"/>
  <c r="A108" i="9" s="1"/>
  <c r="A109" i="9" s="1"/>
  <c r="A110" i="9" s="1"/>
  <c r="A111" i="9" s="1"/>
  <c r="A112" i="9" s="1"/>
  <c r="A113" i="9" s="1"/>
  <c r="A114" i="9" s="1"/>
  <c r="A115" i="9" s="1"/>
  <c r="A116" i="9" s="1"/>
  <c r="A117" i="9" s="1"/>
  <c r="A118" i="9" s="1"/>
  <c r="A119" i="9" s="1"/>
  <c r="A120" i="9" s="1"/>
  <c r="A121" i="9" s="1"/>
  <c r="A122" i="9" s="1"/>
  <c r="A123" i="9" s="1"/>
  <c r="A124" i="9" s="1"/>
  <c r="A125" i="9" s="1"/>
  <c r="A126" i="9" s="1"/>
  <c r="A127" i="9" s="1"/>
  <c r="A128" i="9" s="1"/>
  <c r="A129" i="9" s="1"/>
  <c r="A130" i="9" s="1"/>
  <c r="A131" i="9" s="1"/>
  <c r="A132" i="9" s="1"/>
  <c r="A133" i="9" s="1"/>
  <c r="A134" i="9" s="1"/>
  <c r="A135" i="9" s="1"/>
  <c r="A136" i="9" s="1"/>
  <c r="A137" i="9" s="1"/>
  <c r="A138" i="9" s="1"/>
  <c r="A139" i="9" s="1"/>
  <c r="A140" i="9" s="1"/>
  <c r="A141" i="9" s="1"/>
  <c r="A142" i="9" s="1"/>
  <c r="A143" i="9" s="1"/>
  <c r="A144" i="9" s="1"/>
  <c r="A145" i="9" s="1"/>
  <c r="A146" i="9" s="1"/>
  <c r="A147" i="9" s="1"/>
  <c r="A148" i="9" s="1"/>
  <c r="A149" i="9" s="1"/>
  <c r="A150" i="9" s="1"/>
  <c r="A151" i="9" s="1"/>
  <c r="A152" i="9" s="1"/>
  <c r="A153" i="9" s="1"/>
  <c r="A154" i="9" s="1"/>
  <c r="A155" i="9" s="1"/>
  <c r="A156" i="9" s="1"/>
  <c r="A157" i="9" s="1"/>
  <c r="A158" i="9" s="1"/>
  <c r="A159" i="9" s="1"/>
  <c r="A160" i="9" s="1"/>
  <c r="A161" i="9" s="1"/>
  <c r="A162" i="9" s="1"/>
  <c r="A163" i="9" s="1"/>
  <c r="A164" i="9" s="1"/>
  <c r="A165" i="9" s="1"/>
  <c r="A166" i="9" s="1"/>
  <c r="A167" i="9" s="1"/>
  <c r="A168" i="9" s="1"/>
  <c r="A169" i="9" s="1"/>
  <c r="A170" i="9" s="1"/>
  <c r="A171" i="9" s="1"/>
  <c r="A172" i="9" s="1"/>
  <c r="A173" i="9" s="1"/>
  <c r="A174" i="9" s="1"/>
  <c r="P58" i="9" l="1"/>
  <c r="R58" i="9" s="1"/>
  <c r="S58" i="9" s="1"/>
  <c r="Q58" i="9" s="1"/>
  <c r="P57" i="9"/>
  <c r="R57" i="9" s="1"/>
  <c r="S57" i="9" s="1"/>
  <c r="Q57" i="9" s="1"/>
  <c r="P56" i="9"/>
  <c r="R56" i="9" s="1"/>
  <c r="S56" i="9" s="1"/>
  <c r="Q56" i="9" s="1"/>
  <c r="P55" i="9"/>
  <c r="R55" i="9" s="1"/>
  <c r="S55" i="9" s="1"/>
  <c r="Q55" i="9" s="1"/>
  <c r="P54" i="9"/>
  <c r="R54" i="9" s="1"/>
  <c r="S54" i="9" s="1"/>
  <c r="Q54" i="9" s="1"/>
  <c r="P53" i="9"/>
  <c r="R53" i="9" s="1"/>
  <c r="S53" i="9" s="1"/>
  <c r="Q53" i="9" s="1"/>
  <c r="P52" i="9"/>
  <c r="R52" i="9" s="1"/>
  <c r="S52" i="9" s="1"/>
  <c r="Q52" i="9" s="1"/>
  <c r="P51" i="9"/>
  <c r="R51" i="9" s="1"/>
  <c r="S51" i="9" s="1"/>
  <c r="Q51" i="9" s="1"/>
  <c r="P50" i="9"/>
  <c r="R50" i="9" s="1"/>
  <c r="S50" i="9" s="1"/>
  <c r="Q50" i="9" s="1"/>
  <c r="P49" i="9"/>
  <c r="R49" i="9" s="1"/>
  <c r="S49" i="9" s="1"/>
  <c r="Q49" i="9" s="1"/>
  <c r="P48" i="9"/>
  <c r="R48" i="9" s="1"/>
  <c r="S48" i="9" s="1"/>
  <c r="Q48" i="9" s="1"/>
  <c r="J88" i="7"/>
  <c r="J87" i="7"/>
  <c r="J86" i="7"/>
  <c r="J85" i="7"/>
  <c r="J84" i="7"/>
  <c r="J83" i="7"/>
  <c r="J82" i="7"/>
  <c r="J81" i="7"/>
  <c r="J80" i="7"/>
  <c r="J79" i="7"/>
  <c r="J78" i="7"/>
  <c r="J77" i="7"/>
  <c r="J76" i="7"/>
  <c r="J75" i="7"/>
  <c r="J74" i="7"/>
  <c r="J73" i="7"/>
  <c r="J72" i="7"/>
  <c r="J71" i="7"/>
  <c r="J70" i="7"/>
  <c r="J69" i="7"/>
  <c r="J68" i="7"/>
  <c r="J67" i="7"/>
  <c r="J66" i="7"/>
  <c r="J65" i="7"/>
  <c r="J64" i="7"/>
  <c r="J63" i="7"/>
  <c r="J62" i="7"/>
  <c r="J61" i="7"/>
  <c r="J60" i="7"/>
  <c r="J59" i="7"/>
  <c r="J58" i="7"/>
  <c r="J57" i="7"/>
  <c r="J56" i="7"/>
  <c r="J55" i="7"/>
  <c r="N91" i="5"/>
  <c r="Q91" i="5"/>
  <c r="R91" i="5"/>
  <c r="O91" i="5" s="1"/>
  <c r="N92" i="5"/>
  <c r="Q92" i="5"/>
  <c r="R92" i="5"/>
  <c r="O92" i="5" s="1"/>
  <c r="N93" i="5"/>
  <c r="Q93" i="5"/>
  <c r="R93" i="5" s="1"/>
  <c r="O93" i="5" s="1"/>
  <c r="N94" i="5"/>
  <c r="Q94" i="5"/>
  <c r="R94" i="5"/>
  <c r="O94" i="5" s="1"/>
  <c r="N95" i="5"/>
  <c r="Q95" i="5"/>
  <c r="R95" i="5"/>
  <c r="O95" i="5" s="1"/>
  <c r="N96" i="5"/>
  <c r="Q96" i="5"/>
  <c r="R96" i="5"/>
  <c r="O96" i="5" s="1"/>
  <c r="N97" i="5"/>
  <c r="Q97" i="5"/>
  <c r="R97" i="5" s="1"/>
  <c r="O97" i="5" s="1"/>
  <c r="N98" i="5"/>
  <c r="Q98" i="5"/>
  <c r="R98" i="5"/>
  <c r="O98" i="5" s="1"/>
  <c r="N99" i="5"/>
  <c r="Q99" i="5"/>
  <c r="R99" i="5"/>
  <c r="O99" i="5" s="1"/>
  <c r="N100" i="5"/>
  <c r="Q100" i="5"/>
  <c r="R100" i="5"/>
  <c r="O100" i="5" s="1"/>
  <c r="N101" i="5"/>
  <c r="Q101" i="5"/>
  <c r="R101" i="5" s="1"/>
  <c r="O101" i="5" s="1"/>
  <c r="N102" i="5"/>
  <c r="Q102" i="5"/>
  <c r="R102" i="5" s="1"/>
  <c r="O102" i="5" s="1"/>
  <c r="N103" i="5"/>
  <c r="Q103" i="5"/>
  <c r="R103" i="5"/>
  <c r="O103" i="5" s="1"/>
  <c r="N104" i="5"/>
  <c r="Q104" i="5"/>
  <c r="R104" i="5"/>
  <c r="O104" i="5" s="1"/>
  <c r="N105" i="5"/>
  <c r="Q105" i="5"/>
  <c r="R105" i="5" s="1"/>
  <c r="O105" i="5" s="1"/>
  <c r="N106" i="5"/>
  <c r="Q106" i="5"/>
  <c r="R106" i="5"/>
  <c r="O106" i="5" s="1"/>
  <c r="N107" i="5"/>
  <c r="Q107" i="5"/>
  <c r="R107" i="5"/>
  <c r="O107" i="5" s="1"/>
  <c r="N108" i="5"/>
  <c r="Q108" i="5"/>
  <c r="R108" i="5"/>
  <c r="O108" i="5" s="1"/>
  <c r="N109" i="5"/>
  <c r="Q109" i="5"/>
  <c r="R109" i="5" s="1"/>
  <c r="O109" i="5" s="1"/>
  <c r="N110" i="5"/>
  <c r="Q110" i="5"/>
  <c r="R110" i="5"/>
  <c r="O110" i="5" s="1"/>
  <c r="N111" i="5"/>
  <c r="Q111" i="5"/>
  <c r="R111" i="5"/>
  <c r="O111" i="5" s="1"/>
  <c r="N112" i="5"/>
  <c r="Q112" i="5"/>
  <c r="R112" i="5"/>
  <c r="O112" i="5" s="1"/>
  <c r="N113" i="5"/>
  <c r="Q113" i="5"/>
  <c r="R113" i="5" s="1"/>
  <c r="O113" i="5" s="1"/>
  <c r="N114" i="5"/>
  <c r="Q114" i="5"/>
  <c r="R114" i="5"/>
  <c r="O114" i="5" s="1"/>
  <c r="N115" i="5"/>
  <c r="Q115" i="5"/>
  <c r="R115" i="5"/>
  <c r="O115" i="5" s="1"/>
  <c r="N116" i="5"/>
  <c r="Q116" i="5"/>
  <c r="R116" i="5"/>
  <c r="O116" i="5" s="1"/>
  <c r="N117" i="5"/>
  <c r="Q117" i="5"/>
  <c r="R117" i="5" s="1"/>
  <c r="O117" i="5" s="1"/>
  <c r="N118" i="5"/>
  <c r="Q118" i="5"/>
  <c r="R118" i="5" s="1"/>
  <c r="O118" i="5" s="1"/>
  <c r="N119" i="5"/>
  <c r="Q119" i="5"/>
  <c r="R119" i="5"/>
  <c r="O119" i="5" s="1"/>
  <c r="N120" i="5"/>
  <c r="Q120" i="5"/>
  <c r="R120" i="5"/>
  <c r="O120" i="5" s="1"/>
  <c r="N121" i="5"/>
  <c r="Q121" i="5"/>
  <c r="R121" i="5" s="1"/>
  <c r="O121" i="5" s="1"/>
  <c r="N122" i="5"/>
  <c r="Q122" i="5"/>
  <c r="R122" i="5"/>
  <c r="O122" i="5" s="1"/>
  <c r="N123" i="5"/>
  <c r="Q123" i="5"/>
  <c r="R123" i="5"/>
  <c r="O123" i="5" s="1"/>
  <c r="N124" i="5"/>
  <c r="Q124" i="5"/>
  <c r="R124" i="5"/>
  <c r="O124" i="5" s="1"/>
  <c r="N125" i="5"/>
  <c r="Q125" i="5"/>
  <c r="R125" i="5" s="1"/>
  <c r="O125" i="5" s="1"/>
  <c r="N126" i="5"/>
  <c r="Q126" i="5"/>
  <c r="R126" i="5"/>
  <c r="O126" i="5" s="1"/>
  <c r="N127" i="5"/>
  <c r="Q127" i="5"/>
  <c r="R127" i="5"/>
  <c r="O127" i="5" s="1"/>
  <c r="N128" i="5"/>
  <c r="Q128" i="5"/>
  <c r="R128" i="5"/>
  <c r="O128" i="5" s="1"/>
  <c r="N129" i="5"/>
  <c r="Q129" i="5"/>
  <c r="R129" i="5" s="1"/>
  <c r="O129" i="5" s="1"/>
  <c r="N130" i="5"/>
  <c r="Q130" i="5"/>
  <c r="R130" i="5"/>
  <c r="O130" i="5" s="1"/>
  <c r="N131" i="5"/>
  <c r="Q131" i="5"/>
  <c r="R131" i="5"/>
  <c r="O131" i="5" s="1"/>
  <c r="N132" i="5"/>
  <c r="Q132" i="5"/>
  <c r="R132" i="5"/>
  <c r="O132" i="5" s="1"/>
  <c r="N133" i="5"/>
  <c r="Q133" i="5"/>
  <c r="R133" i="5" s="1"/>
  <c r="O133" i="5" s="1"/>
  <c r="N134" i="5"/>
  <c r="Q134" i="5"/>
  <c r="R134" i="5" s="1"/>
  <c r="O134" i="5" s="1"/>
  <c r="N135" i="5"/>
  <c r="Q135" i="5"/>
  <c r="R135" i="5"/>
  <c r="O135" i="5" s="1"/>
  <c r="N136" i="5"/>
  <c r="Q136" i="5"/>
  <c r="R136" i="5"/>
  <c r="O136" i="5" s="1"/>
  <c r="N137" i="5"/>
  <c r="Q137" i="5"/>
  <c r="R137" i="5" s="1"/>
  <c r="O137" i="5" s="1"/>
  <c r="N138" i="5"/>
  <c r="Q138" i="5"/>
  <c r="R138" i="5"/>
  <c r="O138" i="5" s="1"/>
  <c r="N139" i="5"/>
  <c r="Q139" i="5"/>
  <c r="R139" i="5"/>
  <c r="O139" i="5" s="1"/>
  <c r="N140" i="5"/>
  <c r="Q140" i="5"/>
  <c r="R140" i="5"/>
  <c r="O140" i="5" s="1"/>
  <c r="N141" i="5"/>
  <c r="Q141" i="5"/>
  <c r="R141" i="5" s="1"/>
  <c r="O141" i="5" s="1"/>
  <c r="N142" i="5"/>
  <c r="Q142" i="5"/>
  <c r="R142" i="5"/>
  <c r="O142" i="5" s="1"/>
  <c r="N143" i="5"/>
  <c r="Q143" i="5"/>
  <c r="R143" i="5"/>
  <c r="O143" i="5" s="1"/>
  <c r="N144" i="5"/>
  <c r="Q144" i="5"/>
  <c r="R144" i="5"/>
  <c r="O144" i="5" s="1"/>
  <c r="N145" i="5"/>
  <c r="Q145" i="5"/>
  <c r="R145" i="5" s="1"/>
  <c r="O145" i="5" s="1"/>
  <c r="N146" i="5"/>
  <c r="Q146" i="5"/>
  <c r="R146" i="5"/>
  <c r="O146" i="5" s="1"/>
  <c r="N147" i="5"/>
  <c r="Q147" i="5"/>
  <c r="R147" i="5"/>
  <c r="O147" i="5" s="1"/>
  <c r="N148" i="5"/>
  <c r="Q148" i="5"/>
  <c r="R148" i="5"/>
  <c r="O148" i="5" s="1"/>
  <c r="N149" i="5"/>
  <c r="Q149" i="5"/>
  <c r="R149" i="5" s="1"/>
  <c r="O149" i="5" s="1"/>
  <c r="N150" i="5"/>
  <c r="Q150" i="5"/>
  <c r="R150" i="5" s="1"/>
  <c r="O150" i="5" s="1"/>
  <c r="N151" i="5"/>
  <c r="Q151" i="5"/>
  <c r="R151" i="5"/>
  <c r="O151" i="5" s="1"/>
  <c r="N152" i="5"/>
  <c r="Q152" i="5"/>
  <c r="R152" i="5"/>
  <c r="O152" i="5" s="1"/>
  <c r="N153" i="5"/>
  <c r="Q153" i="5"/>
  <c r="R153" i="5" s="1"/>
  <c r="O153" i="5" s="1"/>
  <c r="N154" i="5"/>
  <c r="Q154" i="5"/>
  <c r="R154" i="5"/>
  <c r="O154" i="5" s="1"/>
  <c r="N155" i="5"/>
  <c r="Q155" i="5"/>
  <c r="R155" i="5"/>
  <c r="O155" i="5" s="1"/>
  <c r="N156" i="5"/>
  <c r="Q156" i="5"/>
  <c r="R156" i="5"/>
  <c r="O156" i="5" s="1"/>
  <c r="N157" i="5"/>
  <c r="Q157" i="5"/>
  <c r="R157" i="5" s="1"/>
  <c r="O157" i="5" s="1"/>
  <c r="N158" i="5"/>
  <c r="Q158" i="5"/>
  <c r="R158" i="5"/>
  <c r="O158" i="5" s="1"/>
  <c r="N159" i="5"/>
  <c r="Q159" i="5"/>
  <c r="R159" i="5"/>
  <c r="O159" i="5" s="1"/>
  <c r="N160" i="5"/>
  <c r="Q160" i="5"/>
  <c r="R160" i="5"/>
  <c r="O160" i="5" s="1"/>
  <c r="N161" i="5"/>
  <c r="Q161" i="5"/>
  <c r="R161" i="5" s="1"/>
  <c r="O161" i="5" s="1"/>
  <c r="N162" i="5"/>
  <c r="Q162" i="5"/>
  <c r="R162" i="5"/>
  <c r="O162" i="5" s="1"/>
  <c r="N163" i="5"/>
  <c r="Q163" i="5"/>
  <c r="R163" i="5"/>
  <c r="O163" i="5" s="1"/>
  <c r="N164" i="5"/>
  <c r="Q164" i="5"/>
  <c r="R164" i="5"/>
  <c r="O164" i="5" s="1"/>
  <c r="N165" i="5"/>
  <c r="Q165" i="5"/>
  <c r="R165" i="5" s="1"/>
  <c r="O165" i="5" s="1"/>
  <c r="N166" i="5"/>
  <c r="Q166" i="5"/>
  <c r="R166" i="5" s="1"/>
  <c r="O166" i="5" s="1"/>
  <c r="N167" i="5"/>
  <c r="Q167" i="5"/>
  <c r="R167" i="5"/>
  <c r="O167" i="5" s="1"/>
  <c r="N168" i="5"/>
  <c r="Q168" i="5"/>
  <c r="R168" i="5"/>
  <c r="O168" i="5" s="1"/>
  <c r="N169" i="5"/>
  <c r="Q169" i="5"/>
  <c r="R169" i="5" s="1"/>
  <c r="O169" i="5" s="1"/>
  <c r="N170" i="5"/>
  <c r="Q170" i="5"/>
  <c r="R170" i="5"/>
  <c r="O170" i="5" s="1"/>
  <c r="N171" i="5"/>
  <c r="Q171" i="5"/>
  <c r="R171" i="5"/>
  <c r="O171" i="5" s="1"/>
  <c r="N172" i="5"/>
  <c r="Q172" i="5"/>
  <c r="R172" i="5"/>
  <c r="O172" i="5" s="1"/>
  <c r="N173" i="5"/>
  <c r="Q173" i="5"/>
  <c r="R173" i="5" s="1"/>
  <c r="O173" i="5" s="1"/>
  <c r="N174" i="5"/>
  <c r="Q174" i="5"/>
  <c r="R174" i="5"/>
  <c r="O174" i="5" s="1"/>
  <c r="N175" i="5"/>
  <c r="Q175" i="5"/>
  <c r="R175" i="5"/>
  <c r="O175" i="5" s="1"/>
  <c r="N176" i="5"/>
  <c r="Q176" i="5"/>
  <c r="R176" i="5"/>
  <c r="O176" i="5" s="1"/>
  <c r="N177" i="5"/>
  <c r="Q177" i="5"/>
  <c r="R177" i="5"/>
  <c r="O177" i="5" s="1"/>
  <c r="N178" i="5"/>
  <c r="Q178" i="5"/>
  <c r="R178" i="5"/>
  <c r="O178" i="5" s="1"/>
  <c r="N179" i="5"/>
  <c r="Q179" i="5"/>
  <c r="R179" i="5"/>
  <c r="O179" i="5" s="1"/>
  <c r="N180" i="5"/>
  <c r="Q180" i="5"/>
  <c r="R180" i="5"/>
  <c r="O180" i="5" s="1"/>
  <c r="N181" i="5"/>
  <c r="Q181" i="5"/>
  <c r="R181" i="5"/>
  <c r="O181" i="5" s="1"/>
  <c r="N182" i="5"/>
  <c r="Q182" i="5"/>
  <c r="R182" i="5"/>
  <c r="O182" i="5" s="1"/>
  <c r="N183" i="5"/>
  <c r="Q183" i="5"/>
  <c r="R183" i="5"/>
  <c r="O183" i="5" s="1"/>
  <c r="N184" i="5"/>
  <c r="Q184" i="5"/>
  <c r="R184" i="5"/>
  <c r="O184" i="5" s="1"/>
  <c r="N185" i="5"/>
  <c r="Q185" i="5"/>
  <c r="R185" i="5"/>
  <c r="O185" i="5" s="1"/>
  <c r="N186" i="5"/>
  <c r="Q186" i="5"/>
  <c r="R186" i="5"/>
  <c r="O186" i="5" s="1"/>
  <c r="N187" i="5"/>
  <c r="Q187" i="5"/>
  <c r="R187" i="5"/>
  <c r="O187" i="5" s="1"/>
  <c r="N188" i="5"/>
  <c r="Q188" i="5"/>
  <c r="R188" i="5" s="1"/>
  <c r="O188" i="5" s="1"/>
  <c r="N189" i="5"/>
  <c r="Q189" i="5"/>
  <c r="R189" i="5"/>
  <c r="O189" i="5" s="1"/>
  <c r="N190" i="5"/>
  <c r="Q190" i="5"/>
  <c r="R190" i="5"/>
  <c r="O190" i="5" s="1"/>
  <c r="N191" i="5"/>
  <c r="Q191" i="5"/>
  <c r="R191" i="5"/>
  <c r="O191" i="5" s="1"/>
  <c r="N192" i="5"/>
  <c r="Q192" i="5"/>
  <c r="R192" i="5" s="1"/>
  <c r="O192" i="5" s="1"/>
  <c r="N193" i="5"/>
  <c r="Q193" i="5"/>
  <c r="R193" i="5"/>
  <c r="O193" i="5" s="1"/>
  <c r="N194" i="5"/>
  <c r="Q194" i="5"/>
  <c r="R194" i="5"/>
  <c r="O194" i="5" s="1"/>
  <c r="N195" i="5"/>
  <c r="Q195" i="5" s="1"/>
  <c r="R195" i="5" s="1"/>
  <c r="O195" i="5" s="1"/>
  <c r="N196" i="5"/>
  <c r="Q196" i="5"/>
  <c r="R196" i="5" s="1"/>
  <c r="O196" i="5" s="1"/>
  <c r="N197" i="5"/>
  <c r="Q197" i="5"/>
  <c r="R197" i="5"/>
  <c r="O197" i="5" s="1"/>
  <c r="N198" i="5"/>
  <c r="Q198" i="5"/>
  <c r="R198" i="5"/>
  <c r="O198" i="5" s="1"/>
  <c r="N199" i="5"/>
  <c r="Q199" i="5" s="1"/>
  <c r="R199" i="5" s="1"/>
  <c r="O199" i="5" s="1"/>
  <c r="N200" i="5"/>
  <c r="Q200" i="5"/>
  <c r="R200" i="5" s="1"/>
  <c r="O200" i="5" s="1"/>
  <c r="N201" i="5"/>
  <c r="Q201" i="5"/>
  <c r="R201" i="5"/>
  <c r="O201" i="5" s="1"/>
  <c r="N202" i="5"/>
  <c r="Q202" i="5"/>
  <c r="R202" i="5"/>
  <c r="O202" i="5" s="1"/>
  <c r="N203" i="5"/>
  <c r="Q203" i="5" s="1"/>
  <c r="R203" i="5" s="1"/>
  <c r="O203" i="5" s="1"/>
  <c r="N204" i="5"/>
  <c r="Q204" i="5"/>
  <c r="R204" i="5" s="1"/>
  <c r="O204" i="5" s="1"/>
  <c r="N205" i="5"/>
  <c r="Q205" i="5"/>
  <c r="R205" i="5"/>
  <c r="O205" i="5" s="1"/>
  <c r="N206" i="5"/>
  <c r="Q206" i="5"/>
  <c r="R206" i="5"/>
  <c r="O206" i="5" s="1"/>
  <c r="N207" i="5"/>
  <c r="Q207" i="5" s="1"/>
  <c r="R207" i="5" s="1"/>
  <c r="O207" i="5" s="1"/>
  <c r="N208" i="5"/>
  <c r="Q208" i="5"/>
  <c r="R208" i="5" s="1"/>
  <c r="O208" i="5" s="1"/>
  <c r="N209" i="5"/>
  <c r="Q209" i="5"/>
  <c r="R209" i="5"/>
  <c r="O209" i="5" s="1"/>
  <c r="N210" i="5"/>
  <c r="Q210" i="5"/>
  <c r="R210" i="5"/>
  <c r="O210" i="5" s="1"/>
  <c r="N211" i="5"/>
  <c r="Q211" i="5" s="1"/>
  <c r="R211" i="5" s="1"/>
  <c r="O211" i="5" s="1"/>
  <c r="N212" i="5"/>
  <c r="Q212" i="5"/>
  <c r="R212" i="5" s="1"/>
  <c r="O212" i="5" s="1"/>
  <c r="N213" i="5"/>
  <c r="Q213" i="5"/>
  <c r="R213" i="5"/>
  <c r="O213" i="5" s="1"/>
  <c r="N214" i="5"/>
  <c r="Q214" i="5"/>
  <c r="R214" i="5"/>
  <c r="O214" i="5" s="1"/>
  <c r="N215" i="5"/>
  <c r="Q215" i="5" s="1"/>
  <c r="R215" i="5" s="1"/>
  <c r="O215" i="5" s="1"/>
  <c r="N216" i="5"/>
  <c r="Q216" i="5"/>
  <c r="R216" i="5" s="1"/>
  <c r="O216" i="5" s="1"/>
  <c r="N217" i="5"/>
  <c r="Q217" i="5"/>
  <c r="R217" i="5"/>
  <c r="O217" i="5" s="1"/>
  <c r="N218" i="5"/>
  <c r="Q218" i="5"/>
  <c r="R218" i="5"/>
  <c r="O218" i="5" s="1"/>
  <c r="N219" i="5"/>
  <c r="Q219" i="5" s="1"/>
  <c r="R219" i="5" s="1"/>
  <c r="O219" i="5" s="1"/>
  <c r="N220" i="5"/>
  <c r="Q220" i="5"/>
  <c r="R220" i="5" s="1"/>
  <c r="O220" i="5" s="1"/>
  <c r="N221" i="5"/>
  <c r="Q221" i="5"/>
  <c r="R221" i="5"/>
  <c r="O221" i="5" s="1"/>
  <c r="N222" i="5"/>
  <c r="Q222" i="5"/>
  <c r="R222" i="5"/>
  <c r="O222" i="5" s="1"/>
  <c r="N223" i="5"/>
  <c r="Q223" i="5" s="1"/>
  <c r="R223" i="5" s="1"/>
  <c r="O223" i="5" s="1"/>
  <c r="N224" i="5"/>
  <c r="Q224" i="5"/>
  <c r="R224" i="5" s="1"/>
  <c r="O224" i="5" s="1"/>
  <c r="N225" i="5"/>
  <c r="Q225" i="5"/>
  <c r="R225" i="5"/>
  <c r="O225" i="5" s="1"/>
  <c r="N226" i="5"/>
  <c r="Q226" i="5"/>
  <c r="R226" i="5"/>
  <c r="O226" i="5" s="1"/>
  <c r="N227" i="5"/>
  <c r="Q227" i="5" s="1"/>
  <c r="R227" i="5" s="1"/>
  <c r="O227" i="5" s="1"/>
  <c r="N228" i="5"/>
  <c r="Q228" i="5"/>
  <c r="R228" i="5" s="1"/>
  <c r="O228" i="5" s="1"/>
  <c r="N229" i="5"/>
  <c r="Q229" i="5"/>
  <c r="R229" i="5"/>
  <c r="O229" i="5" s="1"/>
  <c r="N230" i="5"/>
  <c r="Q230" i="5"/>
  <c r="R230" i="5"/>
  <c r="O230" i="5" s="1"/>
  <c r="N231" i="5"/>
  <c r="Q231" i="5" s="1"/>
  <c r="R231" i="5" s="1"/>
  <c r="O231" i="5" s="1"/>
  <c r="N232" i="5"/>
  <c r="Q232" i="5"/>
  <c r="R232" i="5" s="1"/>
  <c r="O232" i="5" s="1"/>
  <c r="N233" i="5"/>
  <c r="Q233" i="5"/>
  <c r="R233" i="5"/>
  <c r="O233" i="5" s="1"/>
  <c r="N234" i="5"/>
  <c r="Q234" i="5"/>
  <c r="R234" i="5"/>
  <c r="O234" i="5" s="1"/>
  <c r="N235" i="5"/>
  <c r="Q235" i="5" s="1"/>
  <c r="R235" i="5" s="1"/>
  <c r="O235" i="5" s="1"/>
  <c r="N236" i="5"/>
  <c r="Q236" i="5"/>
  <c r="R236" i="5" s="1"/>
  <c r="O236" i="5" s="1"/>
  <c r="N237" i="5"/>
  <c r="Q237" i="5"/>
  <c r="R237" i="5"/>
  <c r="O237" i="5" s="1"/>
  <c r="N238" i="5"/>
  <c r="Q238" i="5"/>
  <c r="R238" i="5"/>
  <c r="O238" i="5" s="1"/>
  <c r="N239" i="5"/>
  <c r="Q239" i="5" s="1"/>
  <c r="R239" i="5" s="1"/>
  <c r="O239" i="5" s="1"/>
  <c r="N240" i="5"/>
  <c r="Q240" i="5" s="1"/>
  <c r="R240" i="5" s="1"/>
  <c r="O240" i="5" s="1"/>
  <c r="N241" i="5"/>
  <c r="Q241" i="5" s="1"/>
  <c r="R241" i="5" s="1"/>
  <c r="O241" i="5" s="1"/>
  <c r="N242" i="5"/>
  <c r="Q242" i="5" s="1"/>
  <c r="R242" i="5" s="1"/>
  <c r="O242" i="5" s="1"/>
  <c r="N243" i="5"/>
  <c r="Q243" i="5" s="1"/>
  <c r="R243" i="5" s="1"/>
  <c r="O243" i="5" s="1"/>
  <c r="N244" i="5"/>
  <c r="Q244" i="5" s="1"/>
  <c r="R244" i="5" s="1"/>
  <c r="O244" i="5" s="1"/>
  <c r="N245" i="5"/>
  <c r="Q245" i="5" s="1"/>
  <c r="R245" i="5" s="1"/>
  <c r="O245" i="5" s="1"/>
  <c r="N246" i="5"/>
  <c r="Q246" i="5" s="1"/>
  <c r="R246" i="5" s="1"/>
  <c r="O246" i="5" s="1"/>
  <c r="N247" i="5"/>
  <c r="Q247" i="5" s="1"/>
  <c r="R247" i="5" s="1"/>
  <c r="O247" i="5" s="1"/>
  <c r="N248" i="5"/>
  <c r="Q248" i="5" s="1"/>
  <c r="R248" i="5" s="1"/>
  <c r="O248" i="5" s="1"/>
  <c r="N249" i="5"/>
  <c r="Q249" i="5" s="1"/>
  <c r="R249" i="5" s="1"/>
  <c r="O249" i="5" s="1"/>
  <c r="N63" i="5"/>
  <c r="Q63" i="5" s="1"/>
  <c r="R63" i="5" s="1"/>
  <c r="O63" i="5" s="1"/>
  <c r="N64" i="5"/>
  <c r="Q64" i="5" s="1"/>
  <c r="R64" i="5" s="1"/>
  <c r="O64" i="5" s="1"/>
  <c r="N65" i="5"/>
  <c r="Q65" i="5" s="1"/>
  <c r="R65" i="5" s="1"/>
  <c r="O65" i="5" s="1"/>
  <c r="N66" i="5"/>
  <c r="Q66" i="5" s="1"/>
  <c r="R66" i="5" s="1"/>
  <c r="O66" i="5" s="1"/>
  <c r="N67" i="5"/>
  <c r="Q67" i="5" s="1"/>
  <c r="R67" i="5" s="1"/>
  <c r="O67" i="5" s="1"/>
  <c r="N68" i="5"/>
  <c r="Q68" i="5" s="1"/>
  <c r="R68" i="5" s="1"/>
  <c r="O68" i="5" s="1"/>
  <c r="N69" i="5"/>
  <c r="Q69" i="5" s="1"/>
  <c r="R69" i="5" s="1"/>
  <c r="O69" i="5" s="1"/>
  <c r="N70" i="5"/>
  <c r="Q70" i="5" s="1"/>
  <c r="R70" i="5" s="1"/>
  <c r="O70" i="5" s="1"/>
  <c r="N71" i="5"/>
  <c r="Q71" i="5" s="1"/>
  <c r="R71" i="5" s="1"/>
  <c r="O71" i="5" s="1"/>
  <c r="N72" i="5"/>
  <c r="Q72" i="5" s="1"/>
  <c r="R72" i="5" s="1"/>
  <c r="O72" i="5" s="1"/>
  <c r="N73" i="5"/>
  <c r="Q73" i="5" s="1"/>
  <c r="R73" i="5" s="1"/>
  <c r="O73" i="5" s="1"/>
  <c r="N74" i="5"/>
  <c r="Q74" i="5" s="1"/>
  <c r="R74" i="5" s="1"/>
  <c r="O74" i="5" s="1"/>
  <c r="N75" i="5"/>
  <c r="Q75" i="5" s="1"/>
  <c r="R75" i="5" s="1"/>
  <c r="O75" i="5" s="1"/>
  <c r="N76" i="5"/>
  <c r="Q76" i="5" s="1"/>
  <c r="R76" i="5" s="1"/>
  <c r="O76" i="5" s="1"/>
  <c r="N77" i="5"/>
  <c r="Q77" i="5" s="1"/>
  <c r="R77" i="5" s="1"/>
  <c r="O77" i="5" s="1"/>
  <c r="N78" i="5"/>
  <c r="Q78" i="5" s="1"/>
  <c r="R78" i="5" s="1"/>
  <c r="O78" i="5" s="1"/>
  <c r="N79" i="5"/>
  <c r="Q79" i="5" s="1"/>
  <c r="R79" i="5" s="1"/>
  <c r="O79" i="5" s="1"/>
  <c r="N80" i="5"/>
  <c r="Q80" i="5" s="1"/>
  <c r="R80" i="5" s="1"/>
  <c r="O80" i="5" s="1"/>
  <c r="N81" i="5"/>
  <c r="Q81" i="5" s="1"/>
  <c r="R81" i="5" s="1"/>
  <c r="O81" i="5" s="1"/>
  <c r="N82" i="5"/>
  <c r="Q82" i="5" s="1"/>
  <c r="R82" i="5" s="1"/>
  <c r="O82" i="5" s="1"/>
  <c r="N83" i="5"/>
  <c r="Q83" i="5" s="1"/>
  <c r="R83" i="5" s="1"/>
  <c r="O83" i="5" s="1"/>
  <c r="N84" i="5"/>
  <c r="Q84" i="5" s="1"/>
  <c r="R84" i="5" s="1"/>
  <c r="O84" i="5" s="1"/>
  <c r="N85" i="5"/>
  <c r="Q85" i="5" s="1"/>
  <c r="R85" i="5" s="1"/>
  <c r="O85" i="5" s="1"/>
  <c r="N86" i="5"/>
  <c r="Q86" i="5" s="1"/>
  <c r="R86" i="5" s="1"/>
  <c r="O86" i="5" s="1"/>
  <c r="N87" i="5"/>
  <c r="Q87" i="5" s="1"/>
  <c r="R87" i="5" s="1"/>
  <c r="O87" i="5" s="1"/>
  <c r="N88" i="5"/>
  <c r="Q88" i="5" s="1"/>
  <c r="R88" i="5" s="1"/>
  <c r="O88" i="5" s="1"/>
  <c r="B59" i="9" l="1"/>
  <c r="A60" i="9"/>
  <c r="P174" i="9"/>
  <c r="R174" i="9" s="1"/>
  <c r="S174" i="9" s="1"/>
  <c r="Q174" i="9" s="1"/>
  <c r="P173" i="9"/>
  <c r="R173" i="9" s="1"/>
  <c r="S173" i="9" s="1"/>
  <c r="Q173" i="9" s="1"/>
  <c r="P172" i="9"/>
  <c r="R172" i="9" s="1"/>
  <c r="S172" i="9" s="1"/>
  <c r="Q172" i="9" s="1"/>
  <c r="P171" i="9"/>
  <c r="R171" i="9" s="1"/>
  <c r="S171" i="9" s="1"/>
  <c r="Q171" i="9" s="1"/>
  <c r="P170" i="9"/>
  <c r="R170" i="9" s="1"/>
  <c r="S170" i="9" s="1"/>
  <c r="Q170" i="9" s="1"/>
  <c r="P169" i="9"/>
  <c r="R169" i="9" s="1"/>
  <c r="S169" i="9" s="1"/>
  <c r="Q169" i="9" s="1"/>
  <c r="P168" i="9"/>
  <c r="R168" i="9" s="1"/>
  <c r="S168" i="9" s="1"/>
  <c r="Q168" i="9" s="1"/>
  <c r="P167" i="9"/>
  <c r="R167" i="9" s="1"/>
  <c r="S167" i="9" s="1"/>
  <c r="Q167" i="9" s="1"/>
  <c r="P166" i="9"/>
  <c r="R166" i="9" s="1"/>
  <c r="S166" i="9" s="1"/>
  <c r="Q166" i="9" s="1"/>
  <c r="P165" i="9"/>
  <c r="R165" i="9" s="1"/>
  <c r="S165" i="9" s="1"/>
  <c r="Q165" i="9" s="1"/>
  <c r="P164" i="9"/>
  <c r="R164" i="9" s="1"/>
  <c r="S164" i="9" s="1"/>
  <c r="Q164" i="9" s="1"/>
  <c r="P163" i="9"/>
  <c r="R163" i="9" s="1"/>
  <c r="S163" i="9" s="1"/>
  <c r="Q163" i="9" s="1"/>
  <c r="P162" i="9"/>
  <c r="R162" i="9" s="1"/>
  <c r="S162" i="9" s="1"/>
  <c r="Q162" i="9" s="1"/>
  <c r="P161" i="9"/>
  <c r="R161" i="9" s="1"/>
  <c r="S161" i="9" s="1"/>
  <c r="Q161" i="9" s="1"/>
  <c r="P160" i="9"/>
  <c r="R160" i="9" s="1"/>
  <c r="S160" i="9" s="1"/>
  <c r="Q160" i="9" s="1"/>
  <c r="P159" i="9"/>
  <c r="R159" i="9" s="1"/>
  <c r="S159" i="9" s="1"/>
  <c r="Q159" i="9" s="1"/>
  <c r="P158" i="9"/>
  <c r="R158" i="9" s="1"/>
  <c r="S158" i="9" s="1"/>
  <c r="Q158" i="9" s="1"/>
  <c r="P157" i="9"/>
  <c r="R157" i="9" s="1"/>
  <c r="S157" i="9" s="1"/>
  <c r="Q157" i="9" s="1"/>
  <c r="P156" i="9"/>
  <c r="R156" i="9" s="1"/>
  <c r="S156" i="9" s="1"/>
  <c r="Q156" i="9" s="1"/>
  <c r="P155" i="9"/>
  <c r="R155" i="9" s="1"/>
  <c r="S155" i="9" s="1"/>
  <c r="Q155" i="9" s="1"/>
  <c r="P154" i="9"/>
  <c r="R154" i="9" s="1"/>
  <c r="S154" i="9" s="1"/>
  <c r="Q154" i="9" s="1"/>
  <c r="P153" i="9"/>
  <c r="R153" i="9" s="1"/>
  <c r="S153" i="9" s="1"/>
  <c r="Q153" i="9" s="1"/>
  <c r="P152" i="9"/>
  <c r="R152" i="9" s="1"/>
  <c r="S152" i="9" s="1"/>
  <c r="Q152" i="9" s="1"/>
  <c r="P151" i="9"/>
  <c r="R151" i="9" s="1"/>
  <c r="S151" i="9" s="1"/>
  <c r="Q151" i="9" s="1"/>
  <c r="P150" i="9"/>
  <c r="R150" i="9" s="1"/>
  <c r="S150" i="9" s="1"/>
  <c r="Q150" i="9" s="1"/>
  <c r="P149" i="9"/>
  <c r="R149" i="9" s="1"/>
  <c r="S149" i="9" s="1"/>
  <c r="Q149" i="9" s="1"/>
  <c r="P148" i="9"/>
  <c r="R148" i="9" s="1"/>
  <c r="S148" i="9" s="1"/>
  <c r="Q148" i="9" s="1"/>
  <c r="P147" i="9"/>
  <c r="R147" i="9" s="1"/>
  <c r="S147" i="9" s="1"/>
  <c r="Q147" i="9" s="1"/>
  <c r="P146" i="9"/>
  <c r="R146" i="9" s="1"/>
  <c r="S146" i="9" s="1"/>
  <c r="Q146" i="9" s="1"/>
  <c r="P145" i="9"/>
  <c r="R145" i="9" s="1"/>
  <c r="S145" i="9" s="1"/>
  <c r="Q145" i="9" s="1"/>
  <c r="P144" i="9"/>
  <c r="R144" i="9" s="1"/>
  <c r="S144" i="9" s="1"/>
  <c r="Q144" i="9" s="1"/>
  <c r="P143" i="9"/>
  <c r="R143" i="9" s="1"/>
  <c r="S143" i="9" s="1"/>
  <c r="Q143" i="9" s="1"/>
  <c r="P142" i="9"/>
  <c r="R142" i="9" s="1"/>
  <c r="S142" i="9" s="1"/>
  <c r="Q142" i="9" s="1"/>
  <c r="P141" i="9"/>
  <c r="R141" i="9" s="1"/>
  <c r="S141" i="9" s="1"/>
  <c r="Q141" i="9" s="1"/>
  <c r="P140" i="9"/>
  <c r="R140" i="9" s="1"/>
  <c r="S140" i="9" s="1"/>
  <c r="Q140" i="9" s="1"/>
  <c r="P139" i="9"/>
  <c r="R139" i="9" s="1"/>
  <c r="S139" i="9" s="1"/>
  <c r="Q139" i="9" s="1"/>
  <c r="P138" i="9"/>
  <c r="R138" i="9" s="1"/>
  <c r="S138" i="9" s="1"/>
  <c r="Q138" i="9" s="1"/>
  <c r="P137" i="9"/>
  <c r="R137" i="9" s="1"/>
  <c r="S137" i="9" s="1"/>
  <c r="Q137" i="9" s="1"/>
  <c r="P136" i="9"/>
  <c r="R136" i="9" s="1"/>
  <c r="S136" i="9" s="1"/>
  <c r="Q136" i="9" s="1"/>
  <c r="P135" i="9"/>
  <c r="R135" i="9" s="1"/>
  <c r="S135" i="9" s="1"/>
  <c r="Q135" i="9" s="1"/>
  <c r="P134" i="9"/>
  <c r="R134" i="9" s="1"/>
  <c r="S134" i="9" s="1"/>
  <c r="Q134" i="9" s="1"/>
  <c r="P133" i="9"/>
  <c r="R133" i="9" s="1"/>
  <c r="S133" i="9" s="1"/>
  <c r="Q133" i="9" s="1"/>
  <c r="P132" i="9"/>
  <c r="R132" i="9" s="1"/>
  <c r="S132" i="9" s="1"/>
  <c r="Q132" i="9" s="1"/>
  <c r="P131" i="9"/>
  <c r="R131" i="9" s="1"/>
  <c r="S131" i="9" s="1"/>
  <c r="Q131" i="9" s="1"/>
  <c r="P130" i="9"/>
  <c r="R130" i="9" s="1"/>
  <c r="S130" i="9" s="1"/>
  <c r="Q130" i="9" s="1"/>
  <c r="P129" i="9"/>
  <c r="R129" i="9" s="1"/>
  <c r="S129" i="9" s="1"/>
  <c r="Q129" i="9" s="1"/>
  <c r="P128" i="9"/>
  <c r="R128" i="9" s="1"/>
  <c r="S128" i="9" s="1"/>
  <c r="Q128" i="9" s="1"/>
  <c r="P127" i="9"/>
  <c r="R127" i="9" s="1"/>
  <c r="S127" i="9" s="1"/>
  <c r="Q127" i="9" s="1"/>
  <c r="P126" i="9"/>
  <c r="R126" i="9" s="1"/>
  <c r="S126" i="9" s="1"/>
  <c r="Q126" i="9" s="1"/>
  <c r="P125" i="9"/>
  <c r="R125" i="9" s="1"/>
  <c r="S125" i="9" s="1"/>
  <c r="Q125" i="9" s="1"/>
  <c r="P124" i="9"/>
  <c r="R124" i="9" s="1"/>
  <c r="S124" i="9" s="1"/>
  <c r="Q124" i="9" s="1"/>
  <c r="P123" i="9"/>
  <c r="R123" i="9" s="1"/>
  <c r="S123" i="9" s="1"/>
  <c r="Q123" i="9" s="1"/>
  <c r="P122" i="9"/>
  <c r="R122" i="9" s="1"/>
  <c r="S122" i="9" s="1"/>
  <c r="Q122" i="9" s="1"/>
  <c r="P121" i="9"/>
  <c r="R121" i="9" s="1"/>
  <c r="S121" i="9" s="1"/>
  <c r="Q121" i="9" s="1"/>
  <c r="P120" i="9"/>
  <c r="R120" i="9" s="1"/>
  <c r="S120" i="9" s="1"/>
  <c r="Q120" i="9" s="1"/>
  <c r="P119" i="9"/>
  <c r="R119" i="9" s="1"/>
  <c r="S119" i="9" s="1"/>
  <c r="Q119" i="9" s="1"/>
  <c r="P118" i="9"/>
  <c r="R118" i="9" s="1"/>
  <c r="S118" i="9" s="1"/>
  <c r="Q118" i="9" s="1"/>
  <c r="P117" i="9"/>
  <c r="R117" i="9" s="1"/>
  <c r="S117" i="9" s="1"/>
  <c r="Q117" i="9" s="1"/>
  <c r="P116" i="9"/>
  <c r="R116" i="9" s="1"/>
  <c r="S116" i="9" s="1"/>
  <c r="Q116" i="9" s="1"/>
  <c r="P115" i="9"/>
  <c r="R115" i="9" s="1"/>
  <c r="S115" i="9" s="1"/>
  <c r="Q115" i="9" s="1"/>
  <c r="P114" i="9"/>
  <c r="R114" i="9" s="1"/>
  <c r="S114" i="9" s="1"/>
  <c r="Q114" i="9" s="1"/>
  <c r="P113" i="9"/>
  <c r="R113" i="9" s="1"/>
  <c r="S113" i="9" s="1"/>
  <c r="Q113" i="9" s="1"/>
  <c r="P112" i="9"/>
  <c r="R112" i="9" s="1"/>
  <c r="S112" i="9" s="1"/>
  <c r="Q112" i="9" s="1"/>
  <c r="P111" i="9"/>
  <c r="R111" i="9" s="1"/>
  <c r="S111" i="9" s="1"/>
  <c r="Q111" i="9" s="1"/>
  <c r="P110" i="9"/>
  <c r="R110" i="9" s="1"/>
  <c r="S110" i="9" s="1"/>
  <c r="Q110" i="9" s="1"/>
  <c r="P109" i="9"/>
  <c r="R109" i="9" s="1"/>
  <c r="S109" i="9" s="1"/>
  <c r="Q109" i="9" s="1"/>
  <c r="P108" i="9"/>
  <c r="R108" i="9" s="1"/>
  <c r="S108" i="9" s="1"/>
  <c r="Q108" i="9" s="1"/>
  <c r="P107" i="9"/>
  <c r="R107" i="9" s="1"/>
  <c r="S107" i="9" s="1"/>
  <c r="Q107" i="9" s="1"/>
  <c r="P106" i="9"/>
  <c r="R106" i="9" s="1"/>
  <c r="S106" i="9" s="1"/>
  <c r="Q106" i="9" s="1"/>
  <c r="P105" i="9"/>
  <c r="R105" i="9" s="1"/>
  <c r="S105" i="9" s="1"/>
  <c r="Q105" i="9" s="1"/>
  <c r="P104" i="9"/>
  <c r="R104" i="9" s="1"/>
  <c r="S104" i="9" s="1"/>
  <c r="Q104" i="9" s="1"/>
  <c r="P103" i="9"/>
  <c r="R103" i="9" s="1"/>
  <c r="S103" i="9" s="1"/>
  <c r="Q103" i="9" s="1"/>
  <c r="P102" i="9"/>
  <c r="R102" i="9" s="1"/>
  <c r="S102" i="9" s="1"/>
  <c r="Q102" i="9" s="1"/>
  <c r="P101" i="9"/>
  <c r="R101" i="9" s="1"/>
  <c r="S101" i="9" s="1"/>
  <c r="Q101" i="9" s="1"/>
  <c r="P100" i="9"/>
  <c r="R100" i="9" s="1"/>
  <c r="S100" i="9" s="1"/>
  <c r="Q100" i="9" s="1"/>
  <c r="P99" i="9"/>
  <c r="R99" i="9" s="1"/>
  <c r="S99" i="9" s="1"/>
  <c r="Q99" i="9" s="1"/>
  <c r="P98" i="9"/>
  <c r="R98" i="9" s="1"/>
  <c r="S98" i="9" s="1"/>
  <c r="Q98" i="9" s="1"/>
  <c r="P97" i="9"/>
  <c r="R97" i="9" s="1"/>
  <c r="S97" i="9" s="1"/>
  <c r="Q97" i="9" s="1"/>
  <c r="P96" i="9"/>
  <c r="R96" i="9" s="1"/>
  <c r="S96" i="9" s="1"/>
  <c r="Q96" i="9" s="1"/>
  <c r="P95" i="9"/>
  <c r="R95" i="9" s="1"/>
  <c r="S95" i="9" s="1"/>
  <c r="Q95" i="9" s="1"/>
  <c r="P94" i="9"/>
  <c r="R94" i="9" s="1"/>
  <c r="S94" i="9" s="1"/>
  <c r="Q94" i="9" s="1"/>
  <c r="P93" i="9"/>
  <c r="R93" i="9" s="1"/>
  <c r="S93" i="9" s="1"/>
  <c r="Q93" i="9" s="1"/>
  <c r="P92" i="9"/>
  <c r="R92" i="9" s="1"/>
  <c r="S92" i="9" s="1"/>
  <c r="Q92" i="9" s="1"/>
  <c r="P91" i="9"/>
  <c r="R91" i="9" s="1"/>
  <c r="S91" i="9" s="1"/>
  <c r="Q91" i="9" s="1"/>
  <c r="P90" i="9"/>
  <c r="R90" i="9" s="1"/>
  <c r="S90" i="9" s="1"/>
  <c r="Q90" i="9" s="1"/>
  <c r="P89" i="9"/>
  <c r="R89" i="9" s="1"/>
  <c r="S89" i="9" s="1"/>
  <c r="Q89" i="9" s="1"/>
  <c r="P88" i="9"/>
  <c r="R88" i="9" s="1"/>
  <c r="S88" i="9" s="1"/>
  <c r="Q88" i="9" s="1"/>
  <c r="A90" i="7"/>
  <c r="B89" i="7"/>
  <c r="J249" i="7"/>
  <c r="J248" i="7"/>
  <c r="J247" i="7"/>
  <c r="J246" i="7"/>
  <c r="J245" i="7"/>
  <c r="J244" i="7"/>
  <c r="J243" i="7"/>
  <c r="J242" i="7"/>
  <c r="J241" i="7"/>
  <c r="J240" i="7"/>
  <c r="J239" i="7"/>
  <c r="J238" i="7"/>
  <c r="J237" i="7"/>
  <c r="J236" i="7"/>
  <c r="J235" i="7"/>
  <c r="J234" i="7"/>
  <c r="J233" i="7"/>
  <c r="J232" i="7"/>
  <c r="J231" i="7"/>
  <c r="J230" i="7"/>
  <c r="J229" i="7"/>
  <c r="J228" i="7"/>
  <c r="J227" i="7"/>
  <c r="J226" i="7"/>
  <c r="J225" i="7"/>
  <c r="J224" i="7"/>
  <c r="J223" i="7"/>
  <c r="J222" i="7"/>
  <c r="J221" i="7"/>
  <c r="J220" i="7"/>
  <c r="J219" i="7"/>
  <c r="J218" i="7"/>
  <c r="J217" i="7"/>
  <c r="J216" i="7"/>
  <c r="J215" i="7"/>
  <c r="J214" i="7"/>
  <c r="J213" i="7"/>
  <c r="J212" i="7"/>
  <c r="J211" i="7"/>
  <c r="J210" i="7"/>
  <c r="J209" i="7"/>
  <c r="J208" i="7"/>
  <c r="J207" i="7"/>
  <c r="J206" i="7"/>
  <c r="J205" i="7"/>
  <c r="J204" i="7"/>
  <c r="J203" i="7"/>
  <c r="J202" i="7"/>
  <c r="J201" i="7"/>
  <c r="J200" i="7"/>
  <c r="J199" i="7"/>
  <c r="J198" i="7"/>
  <c r="J197" i="7"/>
  <c r="J196" i="7"/>
  <c r="J195" i="7"/>
  <c r="J194" i="7"/>
  <c r="J193" i="7"/>
  <c r="J192" i="7"/>
  <c r="J191" i="7"/>
  <c r="J190" i="7"/>
  <c r="J189" i="7"/>
  <c r="J188" i="7"/>
  <c r="J185" i="7"/>
  <c r="J184" i="7"/>
  <c r="J183" i="7"/>
  <c r="J182" i="7"/>
  <c r="J181" i="7"/>
  <c r="J180" i="7"/>
  <c r="J179" i="7"/>
  <c r="J178" i="7"/>
  <c r="J177" i="7"/>
  <c r="J176" i="7"/>
  <c r="J175" i="7"/>
  <c r="J174" i="7"/>
  <c r="J173" i="7"/>
  <c r="J172" i="7"/>
  <c r="J171" i="7"/>
  <c r="J170" i="7"/>
  <c r="J169" i="7"/>
  <c r="J168" i="7"/>
  <c r="J167" i="7"/>
  <c r="J166" i="7"/>
  <c r="J165" i="7"/>
  <c r="J164" i="7"/>
  <c r="J163" i="7"/>
  <c r="J162" i="7"/>
  <c r="J161" i="7"/>
  <c r="J160" i="7"/>
  <c r="J159" i="7"/>
  <c r="J158" i="7"/>
  <c r="J157" i="7"/>
  <c r="J156" i="7"/>
  <c r="J155" i="7"/>
  <c r="J154" i="7"/>
  <c r="J153" i="7"/>
  <c r="J152" i="7"/>
  <c r="J151" i="7"/>
  <c r="J150" i="7"/>
  <c r="J149" i="7"/>
  <c r="J148" i="7"/>
  <c r="J147" i="7"/>
  <c r="J146" i="7"/>
  <c r="J145" i="7"/>
  <c r="J144" i="7"/>
  <c r="J143" i="7"/>
  <c r="J142" i="7"/>
  <c r="J141" i="7"/>
  <c r="J140" i="7"/>
  <c r="J139" i="7"/>
  <c r="J138" i="7"/>
  <c r="J137" i="7"/>
  <c r="J136" i="7"/>
  <c r="J135" i="7"/>
  <c r="J134" i="7"/>
  <c r="J133" i="7"/>
  <c r="J132" i="7"/>
  <c r="J131" i="7"/>
  <c r="J130" i="7"/>
  <c r="J129" i="7"/>
  <c r="J128" i="7"/>
  <c r="J127" i="7"/>
  <c r="J126" i="7"/>
  <c r="J125" i="7"/>
  <c r="J124" i="7"/>
  <c r="J123" i="7"/>
  <c r="J122" i="7"/>
  <c r="J121" i="7"/>
  <c r="J120" i="7"/>
  <c r="A90" i="5"/>
  <c r="A91" i="7" l="1"/>
  <c r="A92" i="7" s="1"/>
  <c r="A93" i="7" s="1"/>
  <c r="A94" i="7" s="1"/>
  <c r="A95" i="7" s="1"/>
  <c r="A96" i="7" s="1"/>
  <c r="A97" i="7" s="1"/>
  <c r="A98" i="7" s="1"/>
  <c r="A99" i="7" s="1"/>
  <c r="A100" i="7" s="1"/>
  <c r="A101" i="7" s="1"/>
  <c r="A102" i="7" s="1"/>
  <c r="A103" i="7" s="1"/>
  <c r="A104" i="7" s="1"/>
  <c r="A105" i="7" s="1"/>
  <c r="A106" i="7" s="1"/>
  <c r="A107" i="7" s="1"/>
  <c r="A108" i="7" s="1"/>
  <c r="A109" i="7" s="1"/>
  <c r="A110" i="7" s="1"/>
  <c r="A111" i="7" s="1"/>
  <c r="A112" i="7" s="1"/>
  <c r="A113" i="7" s="1"/>
  <c r="A114" i="7" s="1"/>
  <c r="A115" i="7" s="1"/>
  <c r="A116" i="7" s="1"/>
  <c r="A117" i="7" s="1"/>
  <c r="A118" i="7" s="1"/>
  <c r="A119" i="7" s="1"/>
  <c r="A120" i="7" s="1"/>
  <c r="A121" i="7" s="1"/>
  <c r="A122" i="7" s="1"/>
  <c r="A123" i="7" s="1"/>
  <c r="A124" i="7" s="1"/>
  <c r="A125" i="7" s="1"/>
  <c r="A126" i="7" s="1"/>
  <c r="A127" i="7" s="1"/>
  <c r="A128" i="7" s="1"/>
  <c r="A129" i="7" s="1"/>
  <c r="A130" i="7" s="1"/>
  <c r="A131" i="7" s="1"/>
  <c r="A132" i="7" s="1"/>
  <c r="A133" i="7" s="1"/>
  <c r="A134" i="7" s="1"/>
  <c r="A135" i="7" s="1"/>
  <c r="A136" i="7" s="1"/>
  <c r="A137" i="7" s="1"/>
  <c r="A138" i="7" s="1"/>
  <c r="A139" i="7" s="1"/>
  <c r="A140" i="7" s="1"/>
  <c r="A141" i="7" s="1"/>
  <c r="A142" i="7" s="1"/>
  <c r="A143" i="7" s="1"/>
  <c r="A144" i="7" s="1"/>
  <c r="A145" i="7" s="1"/>
  <c r="A146" i="7" s="1"/>
  <c r="A147" i="7" s="1"/>
  <c r="A148" i="7" s="1"/>
  <c r="A149" i="7" s="1"/>
  <c r="A150" i="7" s="1"/>
  <c r="A151" i="7" s="1"/>
  <c r="A152" i="7" s="1"/>
  <c r="A153" i="7" s="1"/>
  <c r="A154" i="7" s="1"/>
  <c r="A155" i="7" s="1"/>
  <c r="A156" i="7" s="1"/>
  <c r="A157" i="7" s="1"/>
  <c r="A158" i="7" s="1"/>
  <c r="A159" i="7" s="1"/>
  <c r="A160" i="7" s="1"/>
  <c r="A161" i="7" s="1"/>
  <c r="A162" i="7" s="1"/>
  <c r="A163" i="7" s="1"/>
  <c r="A164" i="7" s="1"/>
  <c r="A165" i="7" s="1"/>
  <c r="A166" i="7" s="1"/>
  <c r="A167" i="7" s="1"/>
  <c r="A168" i="7" s="1"/>
  <c r="A169" i="7" s="1"/>
  <c r="A170" i="7" s="1"/>
  <c r="A171" i="7" s="1"/>
  <c r="A172" i="7" s="1"/>
  <c r="A173" i="7" s="1"/>
  <c r="A174" i="7" s="1"/>
  <c r="A175" i="7" s="1"/>
  <c r="A176" i="7" s="1"/>
  <c r="A177" i="7" s="1"/>
  <c r="A178" i="7" s="1"/>
  <c r="A179" i="7" s="1"/>
  <c r="A180" i="7" s="1"/>
  <c r="A181" i="7" s="1"/>
  <c r="A182" i="7" s="1"/>
  <c r="A183" i="7" s="1"/>
  <c r="A184" i="7" s="1"/>
  <c r="A185" i="7" s="1"/>
  <c r="A186" i="7" s="1"/>
  <c r="A187" i="7" s="1"/>
  <c r="A188" i="7" s="1"/>
  <c r="A189" i="7" s="1"/>
  <c r="A190" i="7" s="1"/>
  <c r="A191" i="7" s="1"/>
  <c r="A192" i="7" s="1"/>
  <c r="A193" i="7" s="1"/>
  <c r="A194" i="7" s="1"/>
  <c r="A195" i="7" s="1"/>
  <c r="A196" i="7" s="1"/>
  <c r="A197" i="7" s="1"/>
  <c r="A198" i="7" s="1"/>
  <c r="A199" i="7" s="1"/>
  <c r="A200" i="7" s="1"/>
  <c r="A201" i="7" s="1"/>
  <c r="A202" i="7" s="1"/>
  <c r="A203" i="7" s="1"/>
  <c r="A204" i="7" s="1"/>
  <c r="A205" i="7" s="1"/>
  <c r="A206" i="7" s="1"/>
  <c r="A207" i="7" s="1"/>
  <c r="A208" i="7" s="1"/>
  <c r="A209" i="7" s="1"/>
  <c r="A210" i="7" s="1"/>
  <c r="A211" i="7" s="1"/>
  <c r="A212" i="7" s="1"/>
  <c r="A213" i="7" s="1"/>
  <c r="A214" i="7" s="1"/>
  <c r="A215" i="7" s="1"/>
  <c r="A216" i="7" s="1"/>
  <c r="A217" i="7" s="1"/>
  <c r="A218" i="7" s="1"/>
  <c r="A219" i="7" s="1"/>
  <c r="A220" i="7" s="1"/>
  <c r="A221" i="7" s="1"/>
  <c r="A222" i="7" s="1"/>
  <c r="A223" i="7" s="1"/>
  <c r="A224" i="7" s="1"/>
  <c r="A225" i="7" s="1"/>
  <c r="A226" i="7" s="1"/>
  <c r="A227" i="7" s="1"/>
  <c r="A228" i="7" s="1"/>
  <c r="A229" i="7" s="1"/>
  <c r="A230" i="7" s="1"/>
  <c r="A231" i="7" s="1"/>
  <c r="A232" i="7" s="1"/>
  <c r="A233" i="7" s="1"/>
  <c r="A234" i="7" s="1"/>
  <c r="A235" i="7" s="1"/>
  <c r="A236" i="7" s="1"/>
  <c r="A237" i="7" s="1"/>
  <c r="A238" i="7" s="1"/>
  <c r="A239" i="7" s="1"/>
  <c r="A240" i="7" s="1"/>
  <c r="A241" i="7" s="1"/>
  <c r="A242" i="7" s="1"/>
  <c r="A243" i="7" s="1"/>
  <c r="A244" i="7" s="1"/>
  <c r="A245" i="7" s="1"/>
  <c r="A246" i="7" s="1"/>
  <c r="A247" i="7" s="1"/>
  <c r="A248" i="7" s="1"/>
  <c r="A249" i="7" s="1"/>
  <c r="A91" i="5"/>
  <c r="A92" i="5" s="1"/>
  <c r="A93" i="5" s="1"/>
  <c r="A94" i="5" s="1"/>
  <c r="A95" i="5" s="1"/>
  <c r="A96" i="5" s="1"/>
  <c r="A97" i="5" s="1"/>
  <c r="A98" i="5" s="1"/>
  <c r="A99" i="5" s="1"/>
  <c r="A100" i="5" s="1"/>
  <c r="A101" i="5" s="1"/>
  <c r="A102" i="5" s="1"/>
  <c r="A103" i="5" s="1"/>
  <c r="A104" i="5" s="1"/>
  <c r="A105" i="5" s="1"/>
  <c r="A106" i="5" s="1"/>
  <c r="A107" i="5" s="1"/>
  <c r="A108" i="5" s="1"/>
  <c r="A109" i="5" s="1"/>
  <c r="A110" i="5" s="1"/>
  <c r="A111" i="5" s="1"/>
  <c r="A112" i="5" s="1"/>
  <c r="A113" i="5" s="1"/>
  <c r="A114" i="5" s="1"/>
  <c r="A115" i="5" s="1"/>
  <c r="A116" i="5" s="1"/>
  <c r="A117" i="5" s="1"/>
  <c r="A118" i="5" s="1"/>
  <c r="A119" i="5" s="1"/>
  <c r="A120" i="5" s="1"/>
  <c r="A121" i="5" s="1"/>
  <c r="A122" i="5" s="1"/>
  <c r="A123" i="5" s="1"/>
  <c r="A124" i="5" s="1"/>
  <c r="A125" i="5" s="1"/>
  <c r="A126" i="5" s="1"/>
  <c r="A127" i="5" s="1"/>
  <c r="A128" i="5" s="1"/>
  <c r="A129" i="5" s="1"/>
  <c r="A130" i="5" s="1"/>
  <c r="A131" i="5" s="1"/>
  <c r="A132" i="5" s="1"/>
  <c r="A133" i="5" s="1"/>
  <c r="A134" i="5" s="1"/>
  <c r="A135" i="5" s="1"/>
  <c r="A136" i="5" s="1"/>
  <c r="A137" i="5" s="1"/>
  <c r="A138" i="5" s="1"/>
  <c r="A139" i="5" s="1"/>
  <c r="A140" i="5" s="1"/>
  <c r="A141" i="5" s="1"/>
  <c r="A142" i="5" s="1"/>
  <c r="A143" i="5" s="1"/>
  <c r="A144" i="5" s="1"/>
  <c r="A145" i="5" s="1"/>
  <c r="A146" i="5" s="1"/>
  <c r="A147" i="5" s="1"/>
  <c r="A148" i="5" s="1"/>
  <c r="A149" i="5" s="1"/>
  <c r="A150" i="5" s="1"/>
  <c r="A151" i="5" s="1"/>
  <c r="A152" i="5" s="1"/>
  <c r="A153" i="5" s="1"/>
  <c r="A154" i="5" s="1"/>
  <c r="A155" i="5" s="1"/>
  <c r="A156" i="5" s="1"/>
  <c r="A157" i="5" s="1"/>
  <c r="A158" i="5" s="1"/>
  <c r="A159" i="5" s="1"/>
  <c r="A160" i="5" s="1"/>
  <c r="A161" i="5" s="1"/>
  <c r="A162" i="5" s="1"/>
  <c r="A163" i="5" s="1"/>
  <c r="A164" i="5" s="1"/>
  <c r="A165" i="5" s="1"/>
  <c r="A166" i="5" s="1"/>
  <c r="A167" i="5" s="1"/>
  <c r="A168" i="5" s="1"/>
  <c r="A169" i="5" s="1"/>
  <c r="A170" i="5" s="1"/>
  <c r="A171" i="5" s="1"/>
  <c r="A172" i="5" s="1"/>
  <c r="A173" i="5" s="1"/>
  <c r="A174" i="5" s="1"/>
  <c r="A175" i="5" s="1"/>
  <c r="A176" i="5" s="1"/>
  <c r="A177" i="5" s="1"/>
  <c r="A178" i="5" s="1"/>
  <c r="A179" i="5" s="1"/>
  <c r="A180" i="5" s="1"/>
  <c r="A181" i="5" s="1"/>
  <c r="A182" i="5" s="1"/>
  <c r="A183" i="5" s="1"/>
  <c r="A184" i="5" s="1"/>
  <c r="A185" i="5" s="1"/>
  <c r="A186" i="5" s="1"/>
  <c r="A187" i="5" s="1"/>
  <c r="A188" i="5" s="1"/>
  <c r="A189" i="5" s="1"/>
  <c r="A190" i="5" s="1"/>
  <c r="A191" i="5" s="1"/>
  <c r="A192" i="5" s="1"/>
  <c r="A193" i="5" s="1"/>
  <c r="A194" i="5" s="1"/>
  <c r="A195" i="5" s="1"/>
  <c r="A196" i="5" s="1"/>
  <c r="A197" i="5" s="1"/>
  <c r="A198" i="5" s="1"/>
  <c r="A199" i="5" s="1"/>
  <c r="A200" i="5" s="1"/>
  <c r="A201" i="5" s="1"/>
  <c r="A202" i="5" s="1"/>
  <c r="A203" i="5" s="1"/>
  <c r="A204" i="5" s="1"/>
  <c r="A205" i="5" s="1"/>
  <c r="A206" i="5" s="1"/>
  <c r="A207" i="5" s="1"/>
  <c r="A208" i="5" s="1"/>
  <c r="A209" i="5" s="1"/>
  <c r="A210" i="5" s="1"/>
  <c r="A211" i="5" s="1"/>
  <c r="A212" i="5" s="1"/>
  <c r="A213" i="5" s="1"/>
  <c r="A214" i="5" s="1"/>
  <c r="A215" i="5" s="1"/>
  <c r="A216" i="5" s="1"/>
  <c r="A217" i="5" s="1"/>
  <c r="A218" i="5" s="1"/>
  <c r="A219" i="5" s="1"/>
  <c r="A220" i="5" s="1"/>
  <c r="A221" i="5" s="1"/>
  <c r="A222" i="5" s="1"/>
  <c r="A223" i="5" s="1"/>
  <c r="A224" i="5" s="1"/>
  <c r="A225" i="5" s="1"/>
  <c r="A226" i="5" s="1"/>
  <c r="A227" i="5" s="1"/>
  <c r="A228" i="5" s="1"/>
  <c r="A229" i="5" s="1"/>
  <c r="A230" i="5" s="1"/>
  <c r="A231" i="5" s="1"/>
  <c r="A232" i="5" s="1"/>
  <c r="A233" i="5" s="1"/>
  <c r="A234" i="5" s="1"/>
  <c r="A235" i="5" s="1"/>
  <c r="A236" i="5" s="1"/>
  <c r="A237" i="5" s="1"/>
  <c r="A238" i="5" s="1"/>
  <c r="A239" i="5" s="1"/>
  <c r="A240" i="5" s="1"/>
  <c r="A241" i="5" s="1"/>
  <c r="A242" i="5" s="1"/>
  <c r="A243" i="5" s="1"/>
  <c r="A244" i="5" s="1"/>
  <c r="A245" i="5" s="1"/>
  <c r="A246" i="5" s="1"/>
  <c r="A247" i="5" s="1"/>
  <c r="A248" i="5" s="1"/>
  <c r="A249" i="5" s="1"/>
  <c r="A21" i="9" l="1"/>
  <c r="A22" i="9" s="1"/>
  <c r="A23" i="9" s="1"/>
  <c r="A24" i="9" s="1"/>
  <c r="A25" i="9" s="1"/>
  <c r="A26" i="9" s="1"/>
  <c r="A27" i="9" s="1"/>
  <c r="A28" i="9" s="1"/>
  <c r="A29" i="9" s="1"/>
  <c r="A30" i="9" s="1"/>
  <c r="A31" i="9" s="1"/>
  <c r="A32" i="9" s="1"/>
  <c r="A33" i="9" s="1"/>
  <c r="A34" i="9" s="1"/>
  <c r="A35" i="9" s="1"/>
  <c r="A36" i="9" s="1"/>
  <c r="A37" i="9" s="1"/>
  <c r="A38" i="9" s="1"/>
  <c r="A39" i="9" s="1"/>
  <c r="A40" i="9" s="1"/>
  <c r="A41" i="9" s="1"/>
  <c r="A42" i="9" s="1"/>
  <c r="A43" i="9" s="1"/>
  <c r="A44" i="9" s="1"/>
  <c r="A45" i="9" s="1"/>
  <c r="A46" i="9" s="1"/>
  <c r="A47" i="9" s="1"/>
  <c r="A61" i="9" l="1"/>
  <c r="A62" i="9" s="1"/>
  <c r="A63" i="9" s="1"/>
  <c r="A64" i="9" s="1"/>
  <c r="A65" i="9" s="1"/>
  <c r="A66" i="9" s="1"/>
  <c r="A67" i="9" s="1"/>
  <c r="A68" i="9" s="1"/>
  <c r="A69" i="9" s="1"/>
  <c r="A70" i="9" s="1"/>
  <c r="A71" i="9" s="1"/>
  <c r="A72" i="9" s="1"/>
  <c r="A73" i="9" s="1"/>
  <c r="A74" i="9" s="1"/>
  <c r="A75" i="9" s="1"/>
  <c r="A76" i="9" s="1"/>
  <c r="A77" i="9" s="1"/>
  <c r="A78" i="9" s="1"/>
  <c r="A79" i="9" s="1"/>
  <c r="A80" i="9" s="1"/>
  <c r="A81" i="9" s="1"/>
  <c r="A82" i="9" s="1"/>
  <c r="A83" i="9" s="1"/>
  <c r="A84" i="9" s="1"/>
  <c r="A85" i="9" s="1"/>
  <c r="A86" i="9" s="1"/>
  <c r="A87" i="9" s="1"/>
  <c r="A88" i="9" s="1"/>
  <c r="A89" i="9" s="1"/>
  <c r="A90" i="9" s="1"/>
  <c r="A91" i="9" s="1"/>
  <c r="A92" i="9" s="1"/>
  <c r="A93" i="9" s="1"/>
  <c r="A94" i="9" s="1"/>
  <c r="A48" i="9"/>
  <c r="A49" i="9" s="1"/>
  <c r="A50" i="9" s="1"/>
  <c r="A51" i="9" s="1"/>
  <c r="A52" i="9" s="1"/>
  <c r="A53" i="9" s="1"/>
  <c r="A54" i="9" s="1"/>
  <c r="A55" i="9" s="1"/>
  <c r="A56" i="9" s="1"/>
  <c r="A57" i="9" s="1"/>
  <c r="A58" i="9" s="1"/>
  <c r="A23" i="7"/>
  <c r="A24" i="7" s="1"/>
  <c r="A25" i="7" s="1"/>
  <c r="A26" i="7" s="1"/>
  <c r="A27" i="7" s="1"/>
  <c r="A28" i="7" s="1"/>
  <c r="A29" i="7" s="1"/>
  <c r="A30" i="7" s="1"/>
  <c r="A31" i="7" s="1"/>
  <c r="A32" i="7" s="1"/>
  <c r="A33" i="7" s="1"/>
  <c r="A34" i="7" s="1"/>
  <c r="A35" i="7" s="1"/>
  <c r="A36" i="7" s="1"/>
  <c r="A37" i="7" s="1"/>
  <c r="A38" i="7" s="1"/>
  <c r="A39" i="7" s="1"/>
  <c r="A40" i="7" s="1"/>
  <c r="A41" i="7" s="1"/>
  <c r="A42" i="7" s="1"/>
  <c r="A43" i="7" s="1"/>
  <c r="A44" i="7" s="1"/>
  <c r="A45" i="7" s="1"/>
  <c r="A46" i="7" s="1"/>
  <c r="A47" i="7" s="1"/>
  <c r="A48" i="7" s="1"/>
  <c r="A49" i="7" s="1"/>
  <c r="A50" i="7" s="1"/>
  <c r="A51" i="7" s="1"/>
  <c r="A52" i="7" s="1"/>
  <c r="A53" i="7" s="1"/>
  <c r="A54" i="7" s="1"/>
  <c r="A55" i="7" s="1"/>
  <c r="A56" i="7" s="1"/>
  <c r="A57" i="7" s="1"/>
  <c r="A58" i="7" s="1"/>
  <c r="A59" i="7" s="1"/>
  <c r="A60" i="7" s="1"/>
  <c r="A61" i="7" s="1"/>
  <c r="A62" i="7" s="1"/>
  <c r="A63" i="7" s="1"/>
  <c r="A64" i="7" s="1"/>
  <c r="A65" i="7" s="1"/>
  <c r="A66" i="7" s="1"/>
  <c r="A67" i="7" s="1"/>
  <c r="A68" i="7" s="1"/>
  <c r="A69" i="7" s="1"/>
  <c r="A70" i="7" s="1"/>
  <c r="A71" i="7" s="1"/>
  <c r="A72" i="7" s="1"/>
  <c r="A73" i="7" s="1"/>
  <c r="A74" i="7" s="1"/>
  <c r="A75" i="7" s="1"/>
  <c r="A76" i="7" s="1"/>
  <c r="A77" i="7" s="1"/>
  <c r="A78" i="7" s="1"/>
  <c r="A79" i="7" s="1"/>
  <c r="A80" i="7" s="1"/>
  <c r="A81" i="7" s="1"/>
  <c r="A82" i="7" s="1"/>
  <c r="A83" i="7" s="1"/>
  <c r="A84" i="7" s="1"/>
  <c r="A85" i="7" s="1"/>
  <c r="A86" i="7" s="1"/>
  <c r="A87" i="7" s="1"/>
  <c r="A88" i="7" s="1"/>
  <c r="A23" i="5"/>
  <c r="A24" i="5" s="1"/>
  <c r="A25" i="5" s="1"/>
  <c r="A26" i="5" s="1"/>
  <c r="A27" i="5" s="1"/>
  <c r="A28" i="5" s="1"/>
  <c r="A29" i="5" s="1"/>
  <c r="A30" i="5" s="1"/>
  <c r="A31" i="5" s="1"/>
  <c r="A32" i="5" s="1"/>
  <c r="A33" i="5" s="1"/>
  <c r="A34" i="5" s="1"/>
  <c r="A35" i="5" s="1"/>
  <c r="A36" i="5" s="1"/>
  <c r="A37" i="5" s="1"/>
  <c r="A38" i="5" s="1"/>
  <c r="A39" i="5" s="1"/>
  <c r="A40" i="5" s="1"/>
  <c r="A41" i="5" s="1"/>
  <c r="A42" i="5" s="1"/>
  <c r="A43" i="5" s="1"/>
  <c r="A44" i="5" s="1"/>
  <c r="A45" i="5" s="1"/>
  <c r="A46" i="5" s="1"/>
  <c r="A47" i="5" s="1"/>
  <c r="A48" i="5" s="1"/>
  <c r="A49" i="5" s="1"/>
  <c r="A50" i="5" s="1"/>
  <c r="A51" i="5" s="1"/>
  <c r="A52" i="5" s="1"/>
  <c r="A53" i="5" s="1"/>
  <c r="A54" i="5" s="1"/>
  <c r="A55" i="5" s="1"/>
  <c r="A56" i="5" s="1"/>
  <c r="A57" i="5" s="1"/>
  <c r="A58" i="5" s="1"/>
  <c r="A59" i="5" s="1"/>
  <c r="A60" i="5" s="1"/>
  <c r="A61" i="5" s="1"/>
  <c r="A62" i="5" s="1"/>
  <c r="P87" i="9" l="1"/>
  <c r="R87" i="9" s="1"/>
  <c r="P86" i="9"/>
  <c r="R86" i="9" s="1"/>
  <c r="P85" i="9"/>
  <c r="R85" i="9" s="1"/>
  <c r="P84" i="9"/>
  <c r="R84" i="9" s="1"/>
  <c r="P83" i="9"/>
  <c r="R83" i="9" s="1"/>
  <c r="P82" i="9"/>
  <c r="R82" i="9" s="1"/>
  <c r="P81" i="9"/>
  <c r="R81" i="9" s="1"/>
  <c r="P80" i="9"/>
  <c r="R80" i="9" s="1"/>
  <c r="P79" i="9"/>
  <c r="R79" i="9" s="1"/>
  <c r="P78" i="9"/>
  <c r="R78" i="9" s="1"/>
  <c r="P77" i="9"/>
  <c r="R77" i="9" s="1"/>
  <c r="P76" i="9"/>
  <c r="R76" i="9" s="1"/>
  <c r="P75" i="9"/>
  <c r="R75" i="9" s="1"/>
  <c r="P74" i="9"/>
  <c r="R74" i="9" s="1"/>
  <c r="P73" i="9"/>
  <c r="R73" i="9" s="1"/>
  <c r="P72" i="9"/>
  <c r="R72" i="9" s="1"/>
  <c r="P71" i="9"/>
  <c r="R71" i="9" s="1"/>
  <c r="P70" i="9"/>
  <c r="R70" i="9" s="1"/>
  <c r="P69" i="9"/>
  <c r="R69" i="9" s="1"/>
  <c r="P68" i="9"/>
  <c r="R68" i="9" s="1"/>
  <c r="P67" i="9"/>
  <c r="R67" i="9" s="1"/>
  <c r="P66" i="9"/>
  <c r="R66" i="9" s="1"/>
  <c r="P65" i="9"/>
  <c r="R65" i="9" s="1"/>
  <c r="J187" i="7"/>
  <c r="J186" i="7"/>
  <c r="J119" i="7"/>
  <c r="J118" i="7"/>
  <c r="J117" i="7"/>
  <c r="J116" i="7"/>
  <c r="J115" i="7"/>
  <c r="J114" i="7"/>
  <c r="J113" i="7"/>
  <c r="J112" i="7"/>
  <c r="J111" i="7"/>
  <c r="J110" i="7"/>
  <c r="J109" i="7"/>
  <c r="J108" i="7"/>
  <c r="J107" i="7"/>
  <c r="J106" i="7"/>
  <c r="J105" i="7"/>
  <c r="J104" i="7"/>
  <c r="J103" i="7"/>
  <c r="J102" i="7"/>
  <c r="J101" i="7"/>
  <c r="J100" i="7"/>
  <c r="J99" i="7"/>
  <c r="J98" i="7"/>
  <c r="J97" i="7"/>
  <c r="J96" i="7"/>
  <c r="J95" i="7"/>
  <c r="J94" i="7"/>
  <c r="J93" i="7"/>
  <c r="J92" i="7"/>
  <c r="J91" i="7"/>
  <c r="J90" i="7"/>
  <c r="J54" i="7"/>
  <c r="J53" i="7"/>
  <c r="J52" i="7"/>
  <c r="J51" i="7"/>
  <c r="J50" i="7"/>
  <c r="J49" i="7"/>
  <c r="J48" i="7"/>
  <c r="J47" i="7"/>
  <c r="J46" i="7"/>
  <c r="N90" i="5"/>
  <c r="Q90" i="5" s="1"/>
  <c r="N62" i="5"/>
  <c r="Q62" i="5" s="1"/>
  <c r="N61" i="5"/>
  <c r="Q61" i="5" s="1"/>
  <c r="N60" i="5"/>
  <c r="Q60" i="5" s="1"/>
  <c r="N59" i="5"/>
  <c r="Q59" i="5" s="1"/>
  <c r="N58" i="5"/>
  <c r="Q58" i="5" s="1"/>
  <c r="N57" i="5"/>
  <c r="Q57" i="5" s="1"/>
  <c r="N56" i="5"/>
  <c r="Q56" i="5" s="1"/>
  <c r="N55" i="5"/>
  <c r="Q55" i="5" s="1"/>
  <c r="N54" i="5"/>
  <c r="Q54" i="5" s="1"/>
  <c r="N53" i="5"/>
  <c r="Q53" i="5" s="1"/>
  <c r="N52" i="5"/>
  <c r="Q52" i="5" s="1"/>
  <c r="N51" i="5"/>
  <c r="Q51" i="5" s="1"/>
  <c r="N50" i="5"/>
  <c r="Q50" i="5" s="1"/>
  <c r="N49" i="5"/>
  <c r="Q49" i="5" s="1"/>
  <c r="N48" i="5"/>
  <c r="Q48" i="5" s="1"/>
  <c r="N47" i="5"/>
  <c r="Q47" i="5" s="1"/>
  <c r="N46" i="5"/>
  <c r="Q46" i="5" s="1"/>
  <c r="F9" i="25"/>
  <c r="D11" i="25"/>
  <c r="F11" i="25" s="1"/>
  <c r="D16" i="25"/>
  <c r="F24" i="25" s="1"/>
  <c r="D17" i="25"/>
  <c r="F25" i="25" s="1"/>
  <c r="F17" i="25"/>
  <c r="F31" i="25"/>
  <c r="F32" i="25" s="1"/>
  <c r="F14" i="25" s="1"/>
  <c r="I31" i="25"/>
  <c r="J31" i="25" s="1"/>
  <c r="K31" i="25"/>
  <c r="M31" i="25"/>
  <c r="N31" i="25" s="1"/>
  <c r="I33" i="25"/>
  <c r="K33" i="25" s="1"/>
  <c r="M33" i="25"/>
  <c r="N33" i="25" s="1"/>
  <c r="I34" i="25"/>
  <c r="J34" i="25" s="1"/>
  <c r="M34" i="25"/>
  <c r="N34" i="25" s="1"/>
  <c r="I35" i="25"/>
  <c r="K35" i="25" s="1"/>
  <c r="M35" i="25"/>
  <c r="N35" i="25" s="1"/>
  <c r="I36" i="25"/>
  <c r="J36" i="25" s="1"/>
  <c r="M36" i="25"/>
  <c r="N36" i="25" s="1"/>
  <c r="I37" i="25"/>
  <c r="K37" i="25" s="1"/>
  <c r="M37" i="25"/>
  <c r="N37" i="25" s="1"/>
  <c r="I38" i="25"/>
  <c r="D4" i="24"/>
  <c r="F9" i="24"/>
  <c r="D16" i="24"/>
  <c r="L26" i="24" s="1"/>
  <c r="K26" i="24" s="1"/>
  <c r="D17" i="24"/>
  <c r="F21" i="24"/>
  <c r="I24" i="24"/>
  <c r="I25" i="24"/>
  <c r="I26" i="24"/>
  <c r="L27" i="24"/>
  <c r="K27" i="24" s="1"/>
  <c r="B27" i="24" s="1"/>
  <c r="L28" i="24"/>
  <c r="K28" i="24" s="1"/>
  <c r="B28" i="24" s="1"/>
  <c r="F32" i="24"/>
  <c r="F14" i="24" s="1"/>
  <c r="F33" i="24"/>
  <c r="F34" i="24" s="1"/>
  <c r="F15" i="24" s="1"/>
  <c r="A43" i="24"/>
  <c r="B44" i="24"/>
  <c r="Z1" i="23"/>
  <c r="E52" i="23" s="1"/>
  <c r="A9" i="23"/>
  <c r="A10" i="23"/>
  <c r="A11" i="23"/>
  <c r="A12" i="23"/>
  <c r="A13" i="23"/>
  <c r="A49" i="23"/>
  <c r="A65" i="23"/>
  <c r="F6" i="22"/>
  <c r="F7" i="22"/>
  <c r="F8" i="22"/>
  <c r="F9" i="22"/>
  <c r="F10" i="22"/>
  <c r="F11" i="22"/>
  <c r="F12" i="22"/>
  <c r="F13" i="22"/>
  <c r="F14" i="22"/>
  <c r="F15" i="22"/>
  <c r="E6" i="21"/>
  <c r="E7" i="21"/>
  <c r="E8" i="21"/>
  <c r="E9" i="21"/>
  <c r="E10" i="21"/>
  <c r="E11" i="21"/>
  <c r="E12" i="21"/>
  <c r="E13" i="21"/>
  <c r="E14" i="21"/>
  <c r="E15" i="21"/>
  <c r="E6" i="20"/>
  <c r="E7" i="20"/>
  <c r="E8" i="20"/>
  <c r="E9" i="20"/>
  <c r="E10" i="20"/>
  <c r="E11" i="20"/>
  <c r="E12" i="20"/>
  <c r="E13" i="20"/>
  <c r="E14" i="20"/>
  <c r="E15" i="20"/>
  <c r="I16" i="19"/>
  <c r="I25" i="19"/>
  <c r="I26" i="19"/>
  <c r="I27" i="19"/>
  <c r="I28" i="19"/>
  <c r="I29" i="19"/>
  <c r="I30" i="19"/>
  <c r="AF4" i="18"/>
  <c r="AF5" i="18"/>
  <c r="AF6" i="18"/>
  <c r="E7" i="18"/>
  <c r="E8" i="18"/>
  <c r="E9" i="18"/>
  <c r="E10" i="18"/>
  <c r="AF10" i="18"/>
  <c r="E11" i="18"/>
  <c r="B15" i="18"/>
  <c r="B16" i="18"/>
  <c r="C16" i="18"/>
  <c r="D16" i="18"/>
  <c r="E16" i="18"/>
  <c r="F16" i="18" s="1"/>
  <c r="F18" i="18" s="1"/>
  <c r="F19" i="18" s="1"/>
  <c r="F74" i="6" s="1"/>
  <c r="B17" i="18"/>
  <c r="C17" i="18"/>
  <c r="D17" i="18"/>
  <c r="E17" i="18"/>
  <c r="F17" i="18" s="1"/>
  <c r="AE21" i="18"/>
  <c r="AH21" i="18"/>
  <c r="AE22" i="18"/>
  <c r="B106" i="18"/>
  <c r="C106" i="18"/>
  <c r="G106" i="18"/>
  <c r="A107" i="18"/>
  <c r="B107" i="18"/>
  <c r="C107" i="18"/>
  <c r="G107" i="18"/>
  <c r="G109" i="18"/>
  <c r="B110" i="18"/>
  <c r="C110" i="18"/>
  <c r="G110" i="18"/>
  <c r="A111" i="18"/>
  <c r="C111" i="18"/>
  <c r="G111" i="18"/>
  <c r="A112" i="18"/>
  <c r="C112" i="18"/>
  <c r="G112" i="18"/>
  <c r="C113" i="18"/>
  <c r="G113" i="18"/>
  <c r="C114" i="18"/>
  <c r="G114" i="18"/>
  <c r="A116" i="18"/>
  <c r="B116" i="18"/>
  <c r="C116" i="18"/>
  <c r="A117" i="18"/>
  <c r="B117" i="18"/>
  <c r="C117" i="18"/>
  <c r="A118" i="18"/>
  <c r="B118" i="18"/>
  <c r="A119" i="18"/>
  <c r="B119" i="18"/>
  <c r="C119" i="18"/>
  <c r="A120" i="18"/>
  <c r="B120" i="18"/>
  <c r="C120" i="18"/>
  <c r="B121" i="18"/>
  <c r="C121" i="18"/>
  <c r="A122" i="18"/>
  <c r="B122" i="18"/>
  <c r="A123" i="18"/>
  <c r="B123" i="18"/>
  <c r="A124" i="18"/>
  <c r="B124" i="18"/>
  <c r="A125" i="18"/>
  <c r="B125" i="18"/>
  <c r="C125" i="18"/>
  <c r="A126" i="18"/>
  <c r="B126" i="18"/>
  <c r="C126" i="18"/>
  <c r="A127" i="18"/>
  <c r="B127" i="18"/>
  <c r="C127" i="18"/>
  <c r="A128" i="18"/>
  <c r="B128" i="18"/>
  <c r="C128" i="18"/>
  <c r="B129" i="18"/>
  <c r="C129" i="18"/>
  <c r="A130" i="18"/>
  <c r="B130" i="18"/>
  <c r="A131" i="18"/>
  <c r="B131" i="18"/>
  <c r="C131" i="18"/>
  <c r="A132" i="18"/>
  <c r="B132" i="18"/>
  <c r="C132" i="18"/>
  <c r="A133" i="18"/>
  <c r="B133" i="18"/>
  <c r="C133" i="18"/>
  <c r="A134" i="18"/>
  <c r="B134" i="18"/>
  <c r="C134" i="18"/>
  <c r="B135" i="18"/>
  <c r="C135" i="18"/>
  <c r="A136" i="18"/>
  <c r="B136" i="18"/>
  <c r="A137" i="18"/>
  <c r="B137" i="18"/>
  <c r="C137" i="18"/>
  <c r="A138" i="18"/>
  <c r="B138" i="18"/>
  <c r="C138" i="18"/>
  <c r="A139" i="18"/>
  <c r="B139" i="18"/>
  <c r="C139" i="18"/>
  <c r="B140" i="18"/>
  <c r="C140" i="18"/>
  <c r="A141" i="18"/>
  <c r="B141" i="18"/>
  <c r="A142" i="18"/>
  <c r="B142" i="18"/>
  <c r="C142" i="18"/>
  <c r="A143" i="18"/>
  <c r="B143" i="18"/>
  <c r="C143" i="18"/>
  <c r="A144" i="18"/>
  <c r="B144" i="18"/>
  <c r="C144" i="18"/>
  <c r="B145" i="18"/>
  <c r="C145" i="18"/>
  <c r="A146" i="18"/>
  <c r="B146" i="18"/>
  <c r="A147" i="18"/>
  <c r="B147" i="18"/>
  <c r="C147" i="18"/>
  <c r="A148" i="18"/>
  <c r="B148" i="18"/>
  <c r="C148" i="18"/>
  <c r="A149" i="18"/>
  <c r="B149" i="18"/>
  <c r="C149" i="18"/>
  <c r="A150" i="18"/>
  <c r="B150" i="18"/>
  <c r="C150" i="18"/>
  <c r="B151" i="18"/>
  <c r="C151" i="18"/>
  <c r="B152" i="18"/>
  <c r="C152" i="18"/>
  <c r="A154" i="18"/>
  <c r="B154" i="18"/>
  <c r="A155" i="18"/>
  <c r="B155" i="18"/>
  <c r="A156" i="18"/>
  <c r="B156" i="18"/>
  <c r="C156" i="18"/>
  <c r="A157" i="18"/>
  <c r="B157" i="18"/>
  <c r="C157" i="18"/>
  <c r="A158" i="18"/>
  <c r="B158" i="18"/>
  <c r="C158" i="18"/>
  <c r="B159" i="18"/>
  <c r="C159" i="18"/>
  <c r="B160" i="18"/>
  <c r="C160" i="18"/>
  <c r="A161" i="18"/>
  <c r="B161" i="18"/>
  <c r="A162" i="18"/>
  <c r="B162" i="18"/>
  <c r="A163" i="18"/>
  <c r="B163" i="18"/>
  <c r="C163" i="18"/>
  <c r="A164" i="18"/>
  <c r="B164" i="18"/>
  <c r="C164" i="18"/>
  <c r="A165" i="18"/>
  <c r="B165" i="18"/>
  <c r="C165" i="18"/>
  <c r="A166" i="18"/>
  <c r="B166" i="18"/>
  <c r="C166" i="18"/>
  <c r="A167" i="18"/>
  <c r="B167" i="18"/>
  <c r="C167" i="18"/>
  <c r="B168" i="18"/>
  <c r="C168" i="18"/>
  <c r="A169" i="18"/>
  <c r="B169" i="18"/>
  <c r="A170" i="18"/>
  <c r="B170" i="18"/>
  <c r="C170" i="18"/>
  <c r="A171" i="18"/>
  <c r="B171" i="18"/>
  <c r="C171" i="18"/>
  <c r="A172" i="18"/>
  <c r="B172" i="18"/>
  <c r="C172" i="18"/>
  <c r="A173" i="18"/>
  <c r="B173" i="18"/>
  <c r="C173" i="18"/>
  <c r="A174" i="18"/>
  <c r="B174" i="18"/>
  <c r="C174" i="18"/>
  <c r="A175" i="18"/>
  <c r="B175" i="18"/>
  <c r="C175" i="18"/>
  <c r="B176" i="18"/>
  <c r="C176" i="18"/>
  <c r="A177" i="18"/>
  <c r="B177" i="18"/>
  <c r="A178" i="18"/>
  <c r="B178" i="18"/>
  <c r="C178" i="18"/>
  <c r="A179" i="18"/>
  <c r="B179" i="18"/>
  <c r="C179" i="18"/>
  <c r="A180" i="18"/>
  <c r="B180" i="18"/>
  <c r="C180" i="18"/>
  <c r="A181" i="18"/>
  <c r="B181" i="18"/>
  <c r="C181" i="18"/>
  <c r="A182" i="18"/>
  <c r="B182" i="18"/>
  <c r="C182" i="18"/>
  <c r="A183" i="18"/>
  <c r="B183" i="18"/>
  <c r="C183" i="18"/>
  <c r="A184" i="18"/>
  <c r="B184" i="18"/>
  <c r="C184" i="18"/>
  <c r="A185" i="18"/>
  <c r="B185" i="18"/>
  <c r="C185" i="18"/>
  <c r="A186" i="18"/>
  <c r="B186" i="18"/>
  <c r="C186" i="18"/>
  <c r="B187" i="18"/>
  <c r="C187" i="18"/>
  <c r="A188" i="18"/>
  <c r="B188" i="18"/>
  <c r="A189" i="18"/>
  <c r="B189" i="18"/>
  <c r="C189" i="18"/>
  <c r="A190" i="18"/>
  <c r="B190" i="18"/>
  <c r="C190" i="18"/>
  <c r="A191" i="18"/>
  <c r="B191" i="18"/>
  <c r="C191" i="18"/>
  <c r="B192" i="18"/>
  <c r="C192" i="18"/>
  <c r="A193" i="18"/>
  <c r="B193" i="18"/>
  <c r="A194" i="18"/>
  <c r="B194" i="18"/>
  <c r="C194" i="18"/>
  <c r="A195" i="18"/>
  <c r="B195" i="18"/>
  <c r="C195" i="18"/>
  <c r="A196" i="18"/>
  <c r="B196" i="18"/>
  <c r="C196" i="18"/>
  <c r="B197" i="18"/>
  <c r="C197" i="18"/>
  <c r="A198" i="18"/>
  <c r="B198" i="18"/>
  <c r="A199" i="18"/>
  <c r="B199" i="18"/>
  <c r="C199" i="18"/>
  <c r="A200" i="18"/>
  <c r="B200" i="18"/>
  <c r="C200" i="18"/>
  <c r="B201" i="18"/>
  <c r="C201" i="18"/>
  <c r="A202" i="18"/>
  <c r="B202" i="18"/>
  <c r="A203" i="18"/>
  <c r="B203" i="18"/>
  <c r="C203" i="18"/>
  <c r="A204" i="18"/>
  <c r="B204" i="18"/>
  <c r="C204" i="18"/>
  <c r="A205" i="18"/>
  <c r="B205" i="18"/>
  <c r="C205" i="18"/>
  <c r="A206" i="18"/>
  <c r="B206" i="18"/>
  <c r="C206" i="18"/>
  <c r="A207" i="18"/>
  <c r="B207" i="18"/>
  <c r="C207" i="18"/>
  <c r="A208" i="18"/>
  <c r="B208" i="18"/>
  <c r="C208" i="18"/>
  <c r="B209" i="18"/>
  <c r="C209" i="18"/>
  <c r="A210" i="18"/>
  <c r="B210" i="18"/>
  <c r="A211" i="18"/>
  <c r="B211" i="18"/>
  <c r="C211" i="18"/>
  <c r="A212" i="18"/>
  <c r="B212" i="18"/>
  <c r="C212" i="18"/>
  <c r="A213" i="18"/>
  <c r="B213" i="18"/>
  <c r="C213" i="18"/>
  <c r="A214" i="18"/>
  <c r="B214" i="18"/>
  <c r="C214" i="18"/>
  <c r="A215" i="18"/>
  <c r="B215" i="18"/>
  <c r="A216" i="18"/>
  <c r="B216" i="18"/>
  <c r="C216" i="18"/>
  <c r="A217" i="18"/>
  <c r="B217" i="18"/>
  <c r="C217" i="18"/>
  <c r="A218" i="18"/>
  <c r="B218" i="18"/>
  <c r="C218" i="18"/>
  <c r="A219" i="18"/>
  <c r="B219" i="18"/>
  <c r="C219" i="18"/>
  <c r="B220" i="18"/>
  <c r="C220" i="18"/>
  <c r="B221" i="18"/>
  <c r="C221" i="18"/>
  <c r="B222" i="18"/>
  <c r="C222" i="18"/>
  <c r="AI4" i="17"/>
  <c r="AI5" i="17"/>
  <c r="AI6" i="17"/>
  <c r="K7" i="17"/>
  <c r="K8" i="17"/>
  <c r="K9" i="17"/>
  <c r="K10" i="17"/>
  <c r="AI10" i="17"/>
  <c r="K11" i="17"/>
  <c r="M17" i="17"/>
  <c r="Q17" i="17" s="1"/>
  <c r="R17" i="17" s="1"/>
  <c r="N17" i="17" s="1"/>
  <c r="M18" i="17"/>
  <c r="Q18" i="17" s="1"/>
  <c r="R18" i="17" s="1"/>
  <c r="N18" i="17" s="1"/>
  <c r="I100" i="17"/>
  <c r="J100" i="17"/>
  <c r="A101" i="17"/>
  <c r="I101" i="17"/>
  <c r="J101" i="17"/>
  <c r="I104" i="17"/>
  <c r="J104" i="17"/>
  <c r="A105" i="17"/>
  <c r="J105" i="17"/>
  <c r="A106" i="17"/>
  <c r="J106" i="17"/>
  <c r="J107" i="17"/>
  <c r="J108" i="17"/>
  <c r="A110" i="17"/>
  <c r="I110" i="17"/>
  <c r="J110" i="17"/>
  <c r="A111" i="17"/>
  <c r="I111" i="17"/>
  <c r="J111" i="17"/>
  <c r="A112" i="17"/>
  <c r="I112" i="17"/>
  <c r="A113" i="17"/>
  <c r="I113" i="17"/>
  <c r="J113" i="17"/>
  <c r="A114" i="17"/>
  <c r="I114" i="17"/>
  <c r="J114" i="17"/>
  <c r="I115" i="17"/>
  <c r="J115" i="17"/>
  <c r="A116" i="17"/>
  <c r="I116" i="17"/>
  <c r="A117" i="17"/>
  <c r="I117" i="17"/>
  <c r="A118" i="17"/>
  <c r="I118" i="17"/>
  <c r="A119" i="17"/>
  <c r="I119" i="17"/>
  <c r="J119" i="17"/>
  <c r="A120" i="17"/>
  <c r="I120" i="17"/>
  <c r="J120" i="17"/>
  <c r="A121" i="17"/>
  <c r="I121" i="17"/>
  <c r="J121" i="17"/>
  <c r="A122" i="17"/>
  <c r="I122" i="17"/>
  <c r="J122" i="17"/>
  <c r="I123" i="17"/>
  <c r="J123" i="17"/>
  <c r="A124" i="17"/>
  <c r="I124" i="17"/>
  <c r="A125" i="17"/>
  <c r="I125" i="17"/>
  <c r="J125" i="17"/>
  <c r="A126" i="17"/>
  <c r="I126" i="17"/>
  <c r="J126" i="17"/>
  <c r="A127" i="17"/>
  <c r="I127" i="17"/>
  <c r="J127" i="17"/>
  <c r="A128" i="17"/>
  <c r="I128" i="17"/>
  <c r="J128" i="17"/>
  <c r="I129" i="17"/>
  <c r="J129" i="17"/>
  <c r="A130" i="17"/>
  <c r="I130" i="17"/>
  <c r="A131" i="17"/>
  <c r="I131" i="17"/>
  <c r="J131" i="17"/>
  <c r="A132" i="17"/>
  <c r="I132" i="17"/>
  <c r="J132" i="17"/>
  <c r="A133" i="17"/>
  <c r="I133" i="17"/>
  <c r="J133" i="17"/>
  <c r="I134" i="17"/>
  <c r="J134" i="17"/>
  <c r="A135" i="17"/>
  <c r="I135" i="17"/>
  <c r="A136" i="17"/>
  <c r="I136" i="17"/>
  <c r="J136" i="17"/>
  <c r="A137" i="17"/>
  <c r="I137" i="17"/>
  <c r="J137" i="17"/>
  <c r="A138" i="17"/>
  <c r="I138" i="17"/>
  <c r="J138" i="17"/>
  <c r="I139" i="17"/>
  <c r="J139" i="17"/>
  <c r="A140" i="17"/>
  <c r="I140" i="17"/>
  <c r="A141" i="17"/>
  <c r="I141" i="17"/>
  <c r="J141" i="17"/>
  <c r="A142" i="17"/>
  <c r="I142" i="17"/>
  <c r="J142" i="17"/>
  <c r="A143" i="17"/>
  <c r="I143" i="17"/>
  <c r="J143" i="17"/>
  <c r="A144" i="17"/>
  <c r="I144" i="17"/>
  <c r="J144" i="17"/>
  <c r="I145" i="17"/>
  <c r="J145" i="17"/>
  <c r="I146" i="17"/>
  <c r="J146" i="17"/>
  <c r="A148" i="17"/>
  <c r="I148" i="17"/>
  <c r="A149" i="17"/>
  <c r="I149" i="17"/>
  <c r="A150" i="17"/>
  <c r="I150" i="17"/>
  <c r="J150" i="17"/>
  <c r="A151" i="17"/>
  <c r="I151" i="17"/>
  <c r="J151" i="17"/>
  <c r="A152" i="17"/>
  <c r="I152" i="17"/>
  <c r="J152" i="17"/>
  <c r="I153" i="17"/>
  <c r="J153" i="17"/>
  <c r="I154" i="17"/>
  <c r="J154" i="17"/>
  <c r="A155" i="17"/>
  <c r="I155" i="17"/>
  <c r="A156" i="17"/>
  <c r="I156" i="17"/>
  <c r="A157" i="17"/>
  <c r="I157" i="17"/>
  <c r="J157" i="17"/>
  <c r="A158" i="17"/>
  <c r="I158" i="17"/>
  <c r="J158" i="17"/>
  <c r="A159" i="17"/>
  <c r="I159" i="17"/>
  <c r="J159" i="17"/>
  <c r="A160" i="17"/>
  <c r="I160" i="17"/>
  <c r="J160" i="17"/>
  <c r="A161" i="17"/>
  <c r="I161" i="17"/>
  <c r="J161" i="17"/>
  <c r="I162" i="17"/>
  <c r="J162" i="17"/>
  <c r="A163" i="17"/>
  <c r="I163" i="17"/>
  <c r="A164" i="17"/>
  <c r="I164" i="17"/>
  <c r="J164" i="17"/>
  <c r="A165" i="17"/>
  <c r="I165" i="17"/>
  <c r="J165" i="17"/>
  <c r="A166" i="17"/>
  <c r="I166" i="17"/>
  <c r="J166" i="17"/>
  <c r="A167" i="17"/>
  <c r="I167" i="17"/>
  <c r="J167" i="17"/>
  <c r="A168" i="17"/>
  <c r="I168" i="17"/>
  <c r="J168" i="17"/>
  <c r="A169" i="17"/>
  <c r="I169" i="17"/>
  <c r="J169" i="17"/>
  <c r="I170" i="17"/>
  <c r="J170" i="17"/>
  <c r="A171" i="17"/>
  <c r="I171" i="17"/>
  <c r="A172" i="17"/>
  <c r="I172" i="17"/>
  <c r="J172" i="17"/>
  <c r="A173" i="17"/>
  <c r="I173" i="17"/>
  <c r="J173" i="17"/>
  <c r="A174" i="17"/>
  <c r="I174" i="17"/>
  <c r="J174" i="17"/>
  <c r="A175" i="17"/>
  <c r="I175" i="17"/>
  <c r="J175" i="17"/>
  <c r="A176" i="17"/>
  <c r="I176" i="17"/>
  <c r="J176" i="17"/>
  <c r="A177" i="17"/>
  <c r="I177" i="17"/>
  <c r="J177" i="17"/>
  <c r="A178" i="17"/>
  <c r="I178" i="17"/>
  <c r="J178" i="17"/>
  <c r="A179" i="17"/>
  <c r="I179" i="17"/>
  <c r="J179" i="17"/>
  <c r="A180" i="17"/>
  <c r="I180" i="17"/>
  <c r="J180" i="17"/>
  <c r="I181" i="17"/>
  <c r="J181" i="17"/>
  <c r="A182" i="17"/>
  <c r="I182" i="17"/>
  <c r="A183" i="17"/>
  <c r="I183" i="17"/>
  <c r="J183" i="17"/>
  <c r="A184" i="17"/>
  <c r="I184" i="17"/>
  <c r="J184" i="17"/>
  <c r="A185" i="17"/>
  <c r="I185" i="17"/>
  <c r="J185" i="17"/>
  <c r="I186" i="17"/>
  <c r="J186" i="17"/>
  <c r="A187" i="17"/>
  <c r="I187" i="17"/>
  <c r="A188" i="17"/>
  <c r="I188" i="17"/>
  <c r="J188" i="17"/>
  <c r="A189" i="17"/>
  <c r="I189" i="17"/>
  <c r="J189" i="17"/>
  <c r="A190" i="17"/>
  <c r="I190" i="17"/>
  <c r="J190" i="17"/>
  <c r="I191" i="17"/>
  <c r="J191" i="17"/>
  <c r="A192" i="17"/>
  <c r="I192" i="17"/>
  <c r="A193" i="17"/>
  <c r="I193" i="17"/>
  <c r="J193" i="17"/>
  <c r="A194" i="17"/>
  <c r="I194" i="17"/>
  <c r="J194" i="17"/>
  <c r="I195" i="17"/>
  <c r="J195" i="17"/>
  <c r="A196" i="17"/>
  <c r="I196" i="17"/>
  <c r="A197" i="17"/>
  <c r="I197" i="17"/>
  <c r="J197" i="17"/>
  <c r="A198" i="17"/>
  <c r="I198" i="17"/>
  <c r="J198" i="17"/>
  <c r="A199" i="17"/>
  <c r="I199" i="17"/>
  <c r="J199" i="17"/>
  <c r="A200" i="17"/>
  <c r="I200" i="17"/>
  <c r="J200" i="17"/>
  <c r="A201" i="17"/>
  <c r="I201" i="17"/>
  <c r="J201" i="17"/>
  <c r="A202" i="17"/>
  <c r="I202" i="17"/>
  <c r="J202" i="17"/>
  <c r="I203" i="17"/>
  <c r="J203" i="17"/>
  <c r="A204" i="17"/>
  <c r="I204" i="17"/>
  <c r="A205" i="17"/>
  <c r="I205" i="17"/>
  <c r="J205" i="17"/>
  <c r="A206" i="17"/>
  <c r="I206" i="17"/>
  <c r="J206" i="17"/>
  <c r="A207" i="17"/>
  <c r="I207" i="17"/>
  <c r="J207" i="17"/>
  <c r="A208" i="17"/>
  <c r="I208" i="17"/>
  <c r="J208" i="17"/>
  <c r="A209" i="17"/>
  <c r="I209" i="17"/>
  <c r="A210" i="17"/>
  <c r="I210" i="17"/>
  <c r="J210" i="17"/>
  <c r="A211" i="17"/>
  <c r="I211" i="17"/>
  <c r="J211" i="17"/>
  <c r="A212" i="17"/>
  <c r="I212" i="17"/>
  <c r="J212" i="17"/>
  <c r="A213" i="17"/>
  <c r="I213" i="17"/>
  <c r="J213" i="17"/>
  <c r="I214" i="17"/>
  <c r="J214" i="17"/>
  <c r="I215" i="17"/>
  <c r="J215" i="17"/>
  <c r="I216" i="17"/>
  <c r="J216" i="17"/>
  <c r="D7" i="16"/>
  <c r="D8" i="16"/>
  <c r="D9" i="16"/>
  <c r="D10" i="16"/>
  <c r="D11" i="16"/>
  <c r="D7" i="15"/>
  <c r="D8" i="15"/>
  <c r="D9" i="15"/>
  <c r="D10" i="15"/>
  <c r="D11" i="15"/>
  <c r="D7" i="14"/>
  <c r="D8" i="14"/>
  <c r="D9" i="14"/>
  <c r="D10" i="14"/>
  <c r="D11" i="14"/>
  <c r="D7" i="13"/>
  <c r="D8" i="13"/>
  <c r="D9" i="13"/>
  <c r="D10" i="13"/>
  <c r="D11" i="13"/>
  <c r="K14" i="13"/>
  <c r="D14" i="25" s="1"/>
  <c r="O14" i="13"/>
  <c r="K16" i="13"/>
  <c r="D15" i="25" s="1"/>
  <c r="F23" i="25" s="1"/>
  <c r="O16" i="13"/>
  <c r="K17" i="13"/>
  <c r="O17" i="13"/>
  <c r="P7" i="12"/>
  <c r="P8" i="12"/>
  <c r="P9" i="12"/>
  <c r="P10" i="12"/>
  <c r="P11" i="12"/>
  <c r="B18" i="12"/>
  <c r="B19" i="12"/>
  <c r="P20" i="12"/>
  <c r="R20" i="12" s="1"/>
  <c r="S20" i="12" s="1"/>
  <c r="P21" i="12"/>
  <c r="R21" i="12" s="1"/>
  <c r="S21" i="12" s="1"/>
  <c r="Q21" i="12" s="1"/>
  <c r="P22" i="12"/>
  <c r="R22" i="12" s="1"/>
  <c r="S22" i="12" s="1"/>
  <c r="Q22" i="12" s="1"/>
  <c r="P23" i="12"/>
  <c r="R23" i="12" s="1"/>
  <c r="S23" i="12" s="1"/>
  <c r="Q23" i="12" s="1"/>
  <c r="B24" i="12"/>
  <c r="P25" i="12"/>
  <c r="R25" i="12" s="1"/>
  <c r="S25" i="12" s="1"/>
  <c r="Q25" i="12" s="1"/>
  <c r="P26" i="12"/>
  <c r="R26" i="12" s="1"/>
  <c r="S26" i="12" s="1"/>
  <c r="Q26" i="12" s="1"/>
  <c r="P27" i="12"/>
  <c r="R27" i="12" s="1"/>
  <c r="S27" i="12" s="1"/>
  <c r="Q27" i="12" s="1"/>
  <c r="P28" i="12"/>
  <c r="R28" i="12" s="1"/>
  <c r="S28" i="12" s="1"/>
  <c r="Q28" i="12" s="1"/>
  <c r="P7" i="11"/>
  <c r="P8" i="11"/>
  <c r="P9" i="11"/>
  <c r="P10" i="11"/>
  <c r="P11" i="11"/>
  <c r="P20" i="11"/>
  <c r="R20" i="11" s="1"/>
  <c r="S20" i="11" s="1"/>
  <c r="AC4" i="10"/>
  <c r="AC5" i="10"/>
  <c r="AC6" i="10"/>
  <c r="E7" i="10"/>
  <c r="E8" i="10"/>
  <c r="E9" i="10"/>
  <c r="E10" i="10"/>
  <c r="AC10" i="10"/>
  <c r="E11" i="10"/>
  <c r="A16" i="10"/>
  <c r="B16" i="10"/>
  <c r="A17" i="10"/>
  <c r="B17" i="10"/>
  <c r="B18" i="10"/>
  <c r="C18" i="10"/>
  <c r="D18" i="10"/>
  <c r="E18" i="10"/>
  <c r="F18" i="10" s="1"/>
  <c r="F81" i="10" s="1"/>
  <c r="B19" i="10"/>
  <c r="C19" i="10"/>
  <c r="D19" i="10"/>
  <c r="E19" i="10"/>
  <c r="F19" i="10" s="1"/>
  <c r="A21" i="10"/>
  <c r="B21" i="10"/>
  <c r="B22" i="10"/>
  <c r="C22" i="10"/>
  <c r="D22" i="10"/>
  <c r="E22" i="10"/>
  <c r="F22" i="10" s="1"/>
  <c r="B23" i="10"/>
  <c r="C23" i="10"/>
  <c r="D23" i="10"/>
  <c r="E23" i="10"/>
  <c r="F23" i="10" s="1"/>
  <c r="B24" i="10"/>
  <c r="C24" i="10"/>
  <c r="D24" i="10"/>
  <c r="E24" i="10"/>
  <c r="F24" i="10" s="1"/>
  <c r="A27" i="10"/>
  <c r="B27" i="10"/>
  <c r="B28" i="10"/>
  <c r="C28" i="10"/>
  <c r="D28" i="10"/>
  <c r="E28" i="10"/>
  <c r="F28" i="10" s="1"/>
  <c r="B29" i="10"/>
  <c r="C29" i="10"/>
  <c r="D29" i="10"/>
  <c r="E29" i="10"/>
  <c r="F29" i="10" s="1"/>
  <c r="B30" i="10"/>
  <c r="C30" i="10"/>
  <c r="D30" i="10"/>
  <c r="E30" i="10"/>
  <c r="F30" i="10" s="1"/>
  <c r="A32" i="10"/>
  <c r="B32" i="10"/>
  <c r="A33" i="10"/>
  <c r="B33" i="10"/>
  <c r="B34" i="10"/>
  <c r="C34" i="10"/>
  <c r="D34" i="10"/>
  <c r="E34" i="10"/>
  <c r="F34" i="10" s="1"/>
  <c r="B35" i="10"/>
  <c r="C35" i="10"/>
  <c r="D35" i="10"/>
  <c r="E35" i="10"/>
  <c r="F35" i="10" s="1"/>
  <c r="B36" i="10"/>
  <c r="C36" i="10"/>
  <c r="D36" i="10"/>
  <c r="E36" i="10"/>
  <c r="F36" i="10" s="1"/>
  <c r="B37" i="10"/>
  <c r="C37" i="10"/>
  <c r="D37" i="10"/>
  <c r="E37" i="10"/>
  <c r="F37" i="10" s="1"/>
  <c r="B38" i="10"/>
  <c r="C38" i="10"/>
  <c r="D38" i="10"/>
  <c r="E38" i="10"/>
  <c r="F38" i="10" s="1"/>
  <c r="A39" i="10"/>
  <c r="B39" i="10"/>
  <c r="B40" i="10"/>
  <c r="C40" i="10"/>
  <c r="D40" i="10"/>
  <c r="E40" i="10"/>
  <c r="F40" i="10" s="1"/>
  <c r="B41" i="10"/>
  <c r="C41" i="10"/>
  <c r="D41" i="10"/>
  <c r="E41" i="10"/>
  <c r="F41" i="10" s="1"/>
  <c r="A43" i="10"/>
  <c r="B43" i="10"/>
  <c r="C43" i="10"/>
  <c r="D43" i="10"/>
  <c r="E43" i="10"/>
  <c r="F43" i="10" s="1"/>
  <c r="A45" i="10"/>
  <c r="B45" i="10"/>
  <c r="C45" i="10"/>
  <c r="D45" i="10"/>
  <c r="E45" i="10"/>
  <c r="F45" i="10" s="1"/>
  <c r="A47" i="10"/>
  <c r="B47" i="10"/>
  <c r="B48" i="10"/>
  <c r="C48" i="10"/>
  <c r="D48" i="10"/>
  <c r="E48" i="10"/>
  <c r="F48" i="10" s="1"/>
  <c r="A50" i="10"/>
  <c r="B50" i="10"/>
  <c r="B51" i="10"/>
  <c r="C51" i="10"/>
  <c r="D51" i="10"/>
  <c r="E51" i="10"/>
  <c r="F51" i="10" s="1"/>
  <c r="B52" i="10"/>
  <c r="C52" i="10"/>
  <c r="D52" i="10"/>
  <c r="E52" i="10"/>
  <c r="F52" i="10" s="1"/>
  <c r="A54" i="10"/>
  <c r="B54" i="10"/>
  <c r="B55" i="10"/>
  <c r="C55" i="10"/>
  <c r="D55" i="10"/>
  <c r="E55" i="10"/>
  <c r="F55" i="10" s="1"/>
  <c r="B56" i="10"/>
  <c r="C56" i="10"/>
  <c r="D56" i="10"/>
  <c r="E56" i="10"/>
  <c r="F56" i="10" s="1"/>
  <c r="B57" i="10"/>
  <c r="C57" i="10"/>
  <c r="D57" i="10"/>
  <c r="E57" i="10"/>
  <c r="F57" i="10" s="1"/>
  <c r="B58" i="10"/>
  <c r="C58" i="10"/>
  <c r="D58" i="10"/>
  <c r="E58" i="10"/>
  <c r="F58" i="10" s="1"/>
  <c r="B59" i="10"/>
  <c r="C59" i="10"/>
  <c r="D59" i="10"/>
  <c r="E59" i="10"/>
  <c r="F59" i="10" s="1"/>
  <c r="B60" i="10"/>
  <c r="C60" i="10"/>
  <c r="D60" i="10"/>
  <c r="E60" i="10"/>
  <c r="F60" i="10" s="1"/>
  <c r="B63" i="10"/>
  <c r="B64" i="10"/>
  <c r="C64" i="10"/>
  <c r="D64" i="10"/>
  <c r="E64" i="10"/>
  <c r="F64" i="10" s="1"/>
  <c r="B65" i="10"/>
  <c r="C65" i="10"/>
  <c r="D65" i="10"/>
  <c r="E65" i="10"/>
  <c r="F65" i="10" s="1"/>
  <c r="B66" i="10"/>
  <c r="C66" i="10"/>
  <c r="D66" i="10"/>
  <c r="E66" i="10"/>
  <c r="F66" i="10" s="1"/>
  <c r="B67" i="10"/>
  <c r="C67" i="10"/>
  <c r="D67" i="10"/>
  <c r="E67" i="10"/>
  <c r="F67" i="10" s="1"/>
  <c r="A69" i="10"/>
  <c r="B69" i="10"/>
  <c r="B70" i="10"/>
  <c r="B71" i="10"/>
  <c r="C71" i="10"/>
  <c r="D71" i="10"/>
  <c r="E71" i="10"/>
  <c r="F71" i="10" s="1"/>
  <c r="A73" i="10"/>
  <c r="B73" i="10"/>
  <c r="A74" i="10"/>
  <c r="B74" i="10"/>
  <c r="C74" i="10"/>
  <c r="D74" i="10"/>
  <c r="E74" i="10"/>
  <c r="F74" i="10" s="1"/>
  <c r="A75" i="10"/>
  <c r="B75" i="10"/>
  <c r="A76" i="10"/>
  <c r="B76" i="10"/>
  <c r="C76" i="10"/>
  <c r="D76" i="10"/>
  <c r="E76" i="10"/>
  <c r="F76" i="10" s="1"/>
  <c r="A77" i="10"/>
  <c r="B77" i="10"/>
  <c r="C77" i="10"/>
  <c r="D77" i="10"/>
  <c r="E77" i="10"/>
  <c r="F77" i="10" s="1"/>
  <c r="A79" i="10"/>
  <c r="B79" i="10"/>
  <c r="B80" i="10"/>
  <c r="C80" i="10"/>
  <c r="D80" i="10"/>
  <c r="E80" i="10"/>
  <c r="F80" i="10" s="1"/>
  <c r="AM4" i="9"/>
  <c r="AM5" i="9"/>
  <c r="AM6" i="9"/>
  <c r="M7" i="9"/>
  <c r="M8" i="9"/>
  <c r="M9" i="9"/>
  <c r="M10" i="9"/>
  <c r="AM10" i="9"/>
  <c r="M11" i="9"/>
  <c r="B19" i="9"/>
  <c r="P20" i="9"/>
  <c r="R20" i="9" s="1"/>
  <c r="S20" i="9" s="1"/>
  <c r="P21" i="9"/>
  <c r="R21" i="9" s="1"/>
  <c r="P22" i="9"/>
  <c r="R22" i="9" s="1"/>
  <c r="P23" i="9"/>
  <c r="R23" i="9" s="1"/>
  <c r="P24" i="9"/>
  <c r="R24" i="9" s="1"/>
  <c r="P25" i="9"/>
  <c r="R25" i="9" s="1"/>
  <c r="P26" i="9"/>
  <c r="R26" i="9" s="1"/>
  <c r="P27" i="9"/>
  <c r="R27" i="9" s="1"/>
  <c r="P28" i="9"/>
  <c r="R28" i="9" s="1"/>
  <c r="P29" i="9"/>
  <c r="R29" i="9" s="1"/>
  <c r="P30" i="9"/>
  <c r="R30" i="9" s="1"/>
  <c r="P31" i="9"/>
  <c r="R31" i="9" s="1"/>
  <c r="P32" i="9"/>
  <c r="R32" i="9" s="1"/>
  <c r="P33" i="9"/>
  <c r="R33" i="9" s="1"/>
  <c r="P34" i="9"/>
  <c r="R34" i="9" s="1"/>
  <c r="P35" i="9"/>
  <c r="R35" i="9" s="1"/>
  <c r="P36" i="9"/>
  <c r="R36" i="9" s="1"/>
  <c r="P37" i="9"/>
  <c r="R37" i="9" s="1"/>
  <c r="P38" i="9"/>
  <c r="R38" i="9" s="1"/>
  <c r="P39" i="9"/>
  <c r="R39" i="9" s="1"/>
  <c r="P40" i="9"/>
  <c r="R40" i="9" s="1"/>
  <c r="P41" i="9"/>
  <c r="R41" i="9" s="1"/>
  <c r="P42" i="9"/>
  <c r="R42" i="9" s="1"/>
  <c r="P43" i="9"/>
  <c r="R43" i="9" s="1"/>
  <c r="P44" i="9"/>
  <c r="R44" i="9" s="1"/>
  <c r="P45" i="9"/>
  <c r="R45" i="9" s="1"/>
  <c r="P46" i="9"/>
  <c r="R46" i="9" s="1"/>
  <c r="P47" i="9"/>
  <c r="R47" i="9" s="1"/>
  <c r="P60" i="9"/>
  <c r="R60" i="9" s="1"/>
  <c r="P61" i="9"/>
  <c r="R61" i="9" s="1"/>
  <c r="P62" i="9"/>
  <c r="R62" i="9" s="1"/>
  <c r="P63" i="9"/>
  <c r="R63" i="9" s="1"/>
  <c r="P64" i="9"/>
  <c r="R64" i="9" s="1"/>
  <c r="M4" i="8"/>
  <c r="M5" i="8"/>
  <c r="M6" i="8"/>
  <c r="E7" i="8"/>
  <c r="E8" i="8"/>
  <c r="E9" i="8"/>
  <c r="E10" i="8"/>
  <c r="M10" i="8"/>
  <c r="E11" i="8"/>
  <c r="A16" i="8"/>
  <c r="B16" i="8"/>
  <c r="A17" i="8"/>
  <c r="B17" i="8"/>
  <c r="C17" i="8"/>
  <c r="D17" i="8"/>
  <c r="E17" i="8"/>
  <c r="F17" i="8" s="1"/>
  <c r="F56" i="8" s="1"/>
  <c r="A19" i="8"/>
  <c r="B19" i="8"/>
  <c r="C19" i="8"/>
  <c r="D19" i="8"/>
  <c r="E19" i="8"/>
  <c r="F19" i="8" s="1"/>
  <c r="A21" i="8"/>
  <c r="B21" i="8"/>
  <c r="A22" i="8"/>
  <c r="B22" i="8"/>
  <c r="C22" i="8"/>
  <c r="D22" i="8"/>
  <c r="E22" i="8"/>
  <c r="F22" i="8" s="1"/>
  <c r="A23" i="8"/>
  <c r="B23" i="8"/>
  <c r="C23" i="8"/>
  <c r="D23" i="8"/>
  <c r="E23" i="8"/>
  <c r="F23" i="8" s="1"/>
  <c r="A25" i="8"/>
  <c r="B25" i="8"/>
  <c r="A26" i="8"/>
  <c r="B26" i="8"/>
  <c r="C26" i="8"/>
  <c r="D26" i="8"/>
  <c r="E26" i="8"/>
  <c r="F26" i="8" s="1"/>
  <c r="A27" i="8"/>
  <c r="B27" i="8"/>
  <c r="C27" i="8"/>
  <c r="D27" i="8"/>
  <c r="E27" i="8"/>
  <c r="F27" i="8" s="1"/>
  <c r="A28" i="8"/>
  <c r="B28" i="8"/>
  <c r="C28" i="8"/>
  <c r="D28" i="8"/>
  <c r="E28" i="8"/>
  <c r="F28" i="8" s="1"/>
  <c r="A29" i="8"/>
  <c r="B29" i="8"/>
  <c r="C29" i="8"/>
  <c r="D29" i="8"/>
  <c r="E29" i="8"/>
  <c r="F29" i="8" s="1"/>
  <c r="A30" i="8"/>
  <c r="B30" i="8"/>
  <c r="C30" i="8"/>
  <c r="D30" i="8"/>
  <c r="E30" i="8"/>
  <c r="F30" i="8" s="1"/>
  <c r="A31" i="8"/>
  <c r="B31" i="8"/>
  <c r="C31" i="8"/>
  <c r="D31" i="8"/>
  <c r="E31" i="8"/>
  <c r="F31" i="8" s="1"/>
  <c r="A33" i="8"/>
  <c r="B33" i="8"/>
  <c r="A34" i="8"/>
  <c r="B34" i="8"/>
  <c r="C34" i="8"/>
  <c r="D34" i="8"/>
  <c r="E34" i="8"/>
  <c r="F34" i="8" s="1"/>
  <c r="A36" i="8"/>
  <c r="B36" i="8"/>
  <c r="A37" i="8"/>
  <c r="B37" i="8"/>
  <c r="C37" i="8"/>
  <c r="D37" i="8"/>
  <c r="E37" i="8"/>
  <c r="F37" i="8" s="1"/>
  <c r="A38" i="8"/>
  <c r="B38" i="8"/>
  <c r="C38" i="8"/>
  <c r="D38" i="8"/>
  <c r="E38" i="8"/>
  <c r="F38" i="8" s="1"/>
  <c r="A39" i="8"/>
  <c r="B39" i="8"/>
  <c r="C39" i="8"/>
  <c r="D39" i="8"/>
  <c r="E39" i="8"/>
  <c r="F39" i="8" s="1"/>
  <c r="A40" i="8"/>
  <c r="B40" i="8"/>
  <c r="C40" i="8"/>
  <c r="D40" i="8"/>
  <c r="E40" i="8"/>
  <c r="F40" i="8" s="1"/>
  <c r="A42" i="8"/>
  <c r="B42" i="8"/>
  <c r="A43" i="8"/>
  <c r="B43" i="8"/>
  <c r="C43" i="8"/>
  <c r="D43" i="8"/>
  <c r="E43" i="8"/>
  <c r="F43" i="8" s="1"/>
  <c r="A44" i="8"/>
  <c r="B44" i="8"/>
  <c r="C44" i="8"/>
  <c r="D44" i="8"/>
  <c r="E44" i="8"/>
  <c r="F44" i="8" s="1"/>
  <c r="A45" i="8"/>
  <c r="B45" i="8"/>
  <c r="C45" i="8"/>
  <c r="D45" i="8"/>
  <c r="E45" i="8"/>
  <c r="F45" i="8" s="1"/>
  <c r="A46" i="8"/>
  <c r="B46" i="8"/>
  <c r="C46" i="8"/>
  <c r="D46" i="8"/>
  <c r="E46" i="8"/>
  <c r="F46" i="8" s="1"/>
  <c r="A47" i="8"/>
  <c r="B47" i="8"/>
  <c r="C47" i="8"/>
  <c r="D47" i="8"/>
  <c r="E47" i="8"/>
  <c r="F47" i="8" s="1"/>
  <c r="A48" i="8"/>
  <c r="B48" i="8"/>
  <c r="C48" i="8"/>
  <c r="D48" i="8"/>
  <c r="E48" i="8"/>
  <c r="F48" i="8" s="1"/>
  <c r="A49" i="8"/>
  <c r="B49" i="8"/>
  <c r="C49" i="8"/>
  <c r="D49" i="8"/>
  <c r="E49" i="8"/>
  <c r="F49" i="8" s="1"/>
  <c r="A50" i="8"/>
  <c r="B50" i="8"/>
  <c r="C50" i="8"/>
  <c r="D50" i="8"/>
  <c r="E50" i="8"/>
  <c r="F50" i="8" s="1"/>
  <c r="A52" i="8"/>
  <c r="B52" i="8"/>
  <c r="B53" i="8"/>
  <c r="C53" i="8"/>
  <c r="D53" i="8"/>
  <c r="E53" i="8"/>
  <c r="F53" i="8" s="1"/>
  <c r="A54" i="8"/>
  <c r="B54" i="8"/>
  <c r="C54" i="8"/>
  <c r="D54" i="8"/>
  <c r="E54" i="8"/>
  <c r="F54" i="8" s="1"/>
  <c r="A55" i="8"/>
  <c r="B55" i="8"/>
  <c r="C55" i="8"/>
  <c r="D55" i="8"/>
  <c r="E55" i="8"/>
  <c r="F55" i="8" s="1"/>
  <c r="I7" i="7"/>
  <c r="I8" i="7"/>
  <c r="I9" i="7"/>
  <c r="I10" i="7"/>
  <c r="I11" i="7"/>
  <c r="A21" i="7"/>
  <c r="B21" i="7"/>
  <c r="J22" i="7"/>
  <c r="J23" i="7"/>
  <c r="J24" i="7"/>
  <c r="J25" i="7"/>
  <c r="J26" i="7"/>
  <c r="J27" i="7"/>
  <c r="J28" i="7"/>
  <c r="J29" i="7"/>
  <c r="J30" i="7"/>
  <c r="J31" i="7"/>
  <c r="J32" i="7"/>
  <c r="J33" i="7"/>
  <c r="J34" i="7"/>
  <c r="J35" i="7"/>
  <c r="J36" i="7"/>
  <c r="J37" i="7"/>
  <c r="J38" i="7"/>
  <c r="J39" i="7"/>
  <c r="J40" i="7"/>
  <c r="J41" i="7"/>
  <c r="J42" i="7"/>
  <c r="J43" i="7"/>
  <c r="J44" i="7"/>
  <c r="J45" i="7"/>
  <c r="Z1" i="6"/>
  <c r="B8" i="6"/>
  <c r="Z8" i="6"/>
  <c r="A7" i="6" s="1"/>
  <c r="B9" i="6"/>
  <c r="B10" i="6"/>
  <c r="B11" i="6"/>
  <c r="A17" i="6"/>
  <c r="B17" i="6"/>
  <c r="A18" i="6"/>
  <c r="B18" i="6"/>
  <c r="A19" i="6"/>
  <c r="B19" i="6"/>
  <c r="A20" i="6"/>
  <c r="B20" i="6"/>
  <c r="C20" i="6"/>
  <c r="D20" i="6"/>
  <c r="E20" i="6"/>
  <c r="F20" i="6" s="1"/>
  <c r="G20" i="6"/>
  <c r="A21" i="6"/>
  <c r="B21" i="6"/>
  <c r="C21" i="6"/>
  <c r="D21" i="6"/>
  <c r="E21" i="6"/>
  <c r="F21" i="6" s="1"/>
  <c r="G21" i="6"/>
  <c r="A23" i="6"/>
  <c r="B23" i="6"/>
  <c r="A24" i="6"/>
  <c r="B24" i="6"/>
  <c r="C24" i="6"/>
  <c r="D24" i="6"/>
  <c r="E24" i="6"/>
  <c r="F24" i="6" s="1"/>
  <c r="G24" i="6"/>
  <c r="A25" i="6"/>
  <c r="B25" i="6"/>
  <c r="C25" i="6"/>
  <c r="D25" i="6"/>
  <c r="E25" i="6"/>
  <c r="F25" i="6" s="1"/>
  <c r="G25" i="6"/>
  <c r="A27" i="6"/>
  <c r="B27" i="6"/>
  <c r="A28" i="6"/>
  <c r="B28" i="6"/>
  <c r="C28" i="6"/>
  <c r="D28" i="6"/>
  <c r="E28" i="6"/>
  <c r="F28" i="6" s="1"/>
  <c r="G28" i="6"/>
  <c r="A29" i="6"/>
  <c r="B29" i="6"/>
  <c r="C29" i="6"/>
  <c r="D29" i="6"/>
  <c r="E29" i="6"/>
  <c r="F29" i="6" s="1"/>
  <c r="G29" i="6"/>
  <c r="A31" i="6"/>
  <c r="B31" i="6"/>
  <c r="A32" i="6"/>
  <c r="B32" i="6"/>
  <c r="A33" i="6"/>
  <c r="B33" i="6"/>
  <c r="C33" i="6"/>
  <c r="D33" i="6"/>
  <c r="E33" i="6"/>
  <c r="F33" i="6" s="1"/>
  <c r="G33" i="6"/>
  <c r="A34" i="6"/>
  <c r="B34" i="6"/>
  <c r="C34" i="6"/>
  <c r="D34" i="6"/>
  <c r="E34" i="6"/>
  <c r="F34" i="6" s="1"/>
  <c r="G34" i="6"/>
  <c r="A36" i="6"/>
  <c r="B36" i="6"/>
  <c r="A37" i="6"/>
  <c r="B37" i="6"/>
  <c r="C37" i="6"/>
  <c r="D37" i="6"/>
  <c r="E37" i="6"/>
  <c r="F37" i="6" s="1"/>
  <c r="G37" i="6"/>
  <c r="A38" i="6"/>
  <c r="B38" i="6"/>
  <c r="C38" i="6"/>
  <c r="D38" i="6"/>
  <c r="E38" i="6"/>
  <c r="F38" i="6" s="1"/>
  <c r="G38" i="6"/>
  <c r="A39" i="6"/>
  <c r="B39" i="6"/>
  <c r="C39" i="6"/>
  <c r="D39" i="6"/>
  <c r="E39" i="6"/>
  <c r="F39" i="6" s="1"/>
  <c r="G39" i="6"/>
  <c r="A40" i="6"/>
  <c r="B40" i="6"/>
  <c r="C40" i="6"/>
  <c r="D40" i="6"/>
  <c r="E40" i="6"/>
  <c r="F40" i="6" s="1"/>
  <c r="G40" i="6"/>
  <c r="A41" i="6"/>
  <c r="B41" i="6"/>
  <c r="C41" i="6"/>
  <c r="D41" i="6"/>
  <c r="E41" i="6"/>
  <c r="F41" i="6" s="1"/>
  <c r="G41" i="6"/>
  <c r="A42" i="6"/>
  <c r="B42" i="6"/>
  <c r="C42" i="6"/>
  <c r="D42" i="6"/>
  <c r="E42" i="6"/>
  <c r="F42" i="6" s="1"/>
  <c r="G42" i="6"/>
  <c r="A44" i="6"/>
  <c r="B44" i="6"/>
  <c r="A45" i="6"/>
  <c r="B45" i="6"/>
  <c r="C45" i="6"/>
  <c r="D45" i="6"/>
  <c r="E45" i="6"/>
  <c r="F45" i="6" s="1"/>
  <c r="G45" i="6"/>
  <c r="A47" i="6"/>
  <c r="B47" i="6"/>
  <c r="A48" i="6"/>
  <c r="B48" i="6"/>
  <c r="C48" i="6"/>
  <c r="D48" i="6"/>
  <c r="E48" i="6"/>
  <c r="F48" i="6" s="1"/>
  <c r="G48" i="6"/>
  <c r="A49" i="6"/>
  <c r="B49" i="6"/>
  <c r="C49" i="6"/>
  <c r="D49" i="6"/>
  <c r="E49" i="6"/>
  <c r="F49" i="6" s="1"/>
  <c r="G49" i="6"/>
  <c r="A50" i="6"/>
  <c r="B50" i="6"/>
  <c r="C50" i="6"/>
  <c r="D50" i="6"/>
  <c r="E50" i="6"/>
  <c r="F50" i="6" s="1"/>
  <c r="G50" i="6"/>
  <c r="A51" i="6"/>
  <c r="B51" i="6"/>
  <c r="C51" i="6"/>
  <c r="D51" i="6"/>
  <c r="E51" i="6"/>
  <c r="F51" i="6" s="1"/>
  <c r="G51" i="6"/>
  <c r="A53" i="6"/>
  <c r="B53" i="6"/>
  <c r="A54" i="6"/>
  <c r="B54" i="6"/>
  <c r="C54" i="6"/>
  <c r="D54" i="6"/>
  <c r="E54" i="6"/>
  <c r="F54" i="6" s="1"/>
  <c r="G54" i="6"/>
  <c r="A55" i="6"/>
  <c r="B55" i="6"/>
  <c r="C55" i="6"/>
  <c r="D55" i="6"/>
  <c r="E55" i="6"/>
  <c r="F55" i="6" s="1"/>
  <c r="G55" i="6"/>
  <c r="A56" i="6"/>
  <c r="B56" i="6"/>
  <c r="C56" i="6"/>
  <c r="D56" i="6"/>
  <c r="E56" i="6"/>
  <c r="F56" i="6" s="1"/>
  <c r="G56" i="6"/>
  <c r="A57" i="6"/>
  <c r="B57" i="6"/>
  <c r="A58" i="6"/>
  <c r="B58" i="6"/>
  <c r="C58" i="6"/>
  <c r="D58" i="6"/>
  <c r="E58" i="6"/>
  <c r="F58" i="6" s="1"/>
  <c r="G58" i="6"/>
  <c r="A59" i="6"/>
  <c r="B59" i="6"/>
  <c r="C59" i="6"/>
  <c r="D59" i="6"/>
  <c r="E59" i="6"/>
  <c r="F59" i="6" s="1"/>
  <c r="G59" i="6"/>
  <c r="A60" i="6"/>
  <c r="B60" i="6"/>
  <c r="C60" i="6"/>
  <c r="D60" i="6"/>
  <c r="E60" i="6"/>
  <c r="F60" i="6" s="1"/>
  <c r="G60" i="6"/>
  <c r="A61" i="6"/>
  <c r="B61" i="6"/>
  <c r="C61" i="6"/>
  <c r="D61" i="6"/>
  <c r="E61" i="6"/>
  <c r="F61" i="6" s="1"/>
  <c r="G61" i="6"/>
  <c r="A62" i="6"/>
  <c r="B62" i="6"/>
  <c r="C62" i="6"/>
  <c r="D62" i="6"/>
  <c r="E62" i="6"/>
  <c r="F62" i="6" s="1"/>
  <c r="G62" i="6"/>
  <c r="A65" i="6"/>
  <c r="B65" i="6"/>
  <c r="B66" i="6"/>
  <c r="C66" i="6"/>
  <c r="D66" i="6"/>
  <c r="E66" i="6"/>
  <c r="F66" i="6" s="1"/>
  <c r="G66" i="6"/>
  <c r="B67" i="6"/>
  <c r="B68" i="6"/>
  <c r="C68" i="6"/>
  <c r="D68" i="6"/>
  <c r="E68" i="6"/>
  <c r="F68" i="6" s="1"/>
  <c r="G68" i="6"/>
  <c r="B69" i="6"/>
  <c r="C69" i="6"/>
  <c r="D69" i="6"/>
  <c r="E69" i="6"/>
  <c r="F69" i="6" s="1"/>
  <c r="G69" i="6"/>
  <c r="Q74" i="6"/>
  <c r="T74" i="6"/>
  <c r="T75" i="6" s="1"/>
  <c r="Q75" i="6"/>
  <c r="Q77" i="6"/>
  <c r="B81" i="6"/>
  <c r="B82" i="6"/>
  <c r="E82" i="6"/>
  <c r="E83" i="6"/>
  <c r="AJ1" i="5"/>
  <c r="C8" i="5"/>
  <c r="AJ8" i="5"/>
  <c r="A7" i="5" s="1"/>
  <c r="A7" i="13" s="1"/>
  <c r="C9" i="5"/>
  <c r="C10" i="5"/>
  <c r="B10" i="14" s="1"/>
  <c r="C11" i="5"/>
  <c r="N22" i="5"/>
  <c r="Q22" i="5" s="1"/>
  <c r="N23" i="5"/>
  <c r="Q23" i="5" s="1"/>
  <c r="N24" i="5"/>
  <c r="Q24" i="5" s="1"/>
  <c r="N25" i="5"/>
  <c r="Q25" i="5" s="1"/>
  <c r="N26" i="5"/>
  <c r="Q26" i="5" s="1"/>
  <c r="N27" i="5"/>
  <c r="Q27" i="5" s="1"/>
  <c r="N28" i="5"/>
  <c r="Q28" i="5" s="1"/>
  <c r="N29" i="5"/>
  <c r="Q29" i="5" s="1"/>
  <c r="N30" i="5"/>
  <c r="Q30" i="5" s="1"/>
  <c r="N31" i="5"/>
  <c r="Q31" i="5" s="1"/>
  <c r="N32" i="5"/>
  <c r="Q32" i="5" s="1"/>
  <c r="N33" i="5"/>
  <c r="Q33" i="5" s="1"/>
  <c r="N34" i="5"/>
  <c r="Q34" i="5" s="1"/>
  <c r="N35" i="5"/>
  <c r="Q35" i="5" s="1"/>
  <c r="N36" i="5"/>
  <c r="Q36" i="5" s="1"/>
  <c r="N37" i="5"/>
  <c r="Q37" i="5" s="1"/>
  <c r="N38" i="5"/>
  <c r="Q38" i="5" s="1"/>
  <c r="N39" i="5"/>
  <c r="Q39" i="5" s="1"/>
  <c r="N40" i="5"/>
  <c r="Q40" i="5" s="1"/>
  <c r="N41" i="5"/>
  <c r="Q41" i="5" s="1"/>
  <c r="N42" i="5"/>
  <c r="Q42" i="5" s="1"/>
  <c r="N43" i="5"/>
  <c r="Q43" i="5" s="1"/>
  <c r="N44" i="5"/>
  <c r="Q44" i="5" s="1"/>
  <c r="N45" i="5"/>
  <c r="Q45" i="5" s="1"/>
  <c r="B258" i="5"/>
  <c r="B259" i="5"/>
  <c r="M259" i="5"/>
  <c r="M260" i="5"/>
  <c r="I6" i="4"/>
  <c r="K6" i="4" s="1"/>
  <c r="H39" i="23" s="1"/>
  <c r="L6" i="4"/>
  <c r="AJ2" i="5" s="1"/>
  <c r="M6" i="4"/>
  <c r="N6" i="4" s="1"/>
  <c r="AA6" i="4"/>
  <c r="B7" i="4"/>
  <c r="L8" i="4"/>
  <c r="B9" i="4"/>
  <c r="A6" i="6" s="1"/>
  <c r="B10" i="4"/>
  <c r="B14" i="4"/>
  <c r="B15" i="4"/>
  <c r="H31" i="4"/>
  <c r="G31" i="4" s="1"/>
  <c r="B2" i="2"/>
  <c r="F2" i="2"/>
  <c r="B3" i="2"/>
  <c r="A1" i="12" s="1"/>
  <c r="S40" i="9" l="1"/>
  <c r="Q40" i="9" s="1"/>
  <c r="S32" i="9"/>
  <c r="Q32" i="9" s="1"/>
  <c r="S62" i="9"/>
  <c r="Q62" i="9" s="1"/>
  <c r="S47" i="9"/>
  <c r="Q47" i="9" s="1"/>
  <c r="S43" i="9"/>
  <c r="Q43" i="9" s="1"/>
  <c r="S39" i="9"/>
  <c r="Q39" i="9" s="1"/>
  <c r="S35" i="9"/>
  <c r="Q35" i="9" s="1"/>
  <c r="S31" i="9"/>
  <c r="Q31" i="9" s="1"/>
  <c r="S27" i="9"/>
  <c r="Q27" i="9" s="1"/>
  <c r="S23" i="9"/>
  <c r="Q23" i="9" s="1"/>
  <c r="S65" i="9"/>
  <c r="Q65" i="9" s="1"/>
  <c r="S69" i="9"/>
  <c r="Q69" i="9" s="1"/>
  <c r="S73" i="9"/>
  <c r="Q73" i="9" s="1"/>
  <c r="S77" i="9"/>
  <c r="Q77" i="9" s="1"/>
  <c r="S81" i="9"/>
  <c r="Q81" i="9" s="1"/>
  <c r="S85" i="9"/>
  <c r="Q85" i="9" s="1"/>
  <c r="S61" i="9"/>
  <c r="Q61" i="9" s="1"/>
  <c r="S42" i="9"/>
  <c r="Q42" i="9" s="1"/>
  <c r="S34" i="9"/>
  <c r="Q34" i="9" s="1"/>
  <c r="S22" i="9"/>
  <c r="Q22" i="9" s="1"/>
  <c r="S66" i="9"/>
  <c r="Q66" i="9" s="1"/>
  <c r="S70" i="9"/>
  <c r="Q70" i="9" s="1"/>
  <c r="S74" i="9"/>
  <c r="Q74" i="9" s="1"/>
  <c r="S78" i="9"/>
  <c r="Q78" i="9" s="1"/>
  <c r="S82" i="9"/>
  <c r="Q82" i="9" s="1"/>
  <c r="S86" i="9"/>
  <c r="Q86" i="9" s="1"/>
  <c r="S46" i="9"/>
  <c r="Q46" i="9" s="1"/>
  <c r="S38" i="9"/>
  <c r="Q38" i="9" s="1"/>
  <c r="S30" i="9"/>
  <c r="Q30" i="9" s="1"/>
  <c r="S26" i="9"/>
  <c r="Q26" i="9" s="1"/>
  <c r="S64" i="9"/>
  <c r="Q64" i="9" s="1"/>
  <c r="S60" i="9"/>
  <c r="Q60" i="9" s="1"/>
  <c r="S45" i="9"/>
  <c r="Q45" i="9" s="1"/>
  <c r="S41" i="9"/>
  <c r="Q41" i="9" s="1"/>
  <c r="S37" i="9"/>
  <c r="Q37" i="9" s="1"/>
  <c r="S33" i="9"/>
  <c r="Q33" i="9" s="1"/>
  <c r="S29" i="9"/>
  <c r="Q29" i="9" s="1"/>
  <c r="S25" i="9"/>
  <c r="Q25" i="9" s="1"/>
  <c r="S21" i="9"/>
  <c r="Q21" i="9" s="1"/>
  <c r="S67" i="9"/>
  <c r="Q67" i="9" s="1"/>
  <c r="S71" i="9"/>
  <c r="Q71" i="9" s="1"/>
  <c r="S75" i="9"/>
  <c r="Q75" i="9" s="1"/>
  <c r="S79" i="9"/>
  <c r="Q79" i="9" s="1"/>
  <c r="S83" i="9"/>
  <c r="Q83" i="9" s="1"/>
  <c r="S87" i="9"/>
  <c r="Q87" i="9" s="1"/>
  <c r="S63" i="9"/>
  <c r="Q63" i="9" s="1"/>
  <c r="S44" i="9"/>
  <c r="Q44" i="9" s="1"/>
  <c r="S36" i="9"/>
  <c r="Q36" i="9" s="1"/>
  <c r="S28" i="9"/>
  <c r="Q28" i="9" s="1"/>
  <c r="S24" i="9"/>
  <c r="Q24" i="9" s="1"/>
  <c r="S68" i="9"/>
  <c r="Q68" i="9" s="1"/>
  <c r="S72" i="9"/>
  <c r="Q72" i="9" s="1"/>
  <c r="S76" i="9"/>
  <c r="Q76" i="9" s="1"/>
  <c r="S80" i="9"/>
  <c r="Q80" i="9" s="1"/>
  <c r="S84" i="9"/>
  <c r="Q84" i="9" s="1"/>
  <c r="R36" i="5"/>
  <c r="O36" i="5" s="1"/>
  <c r="R48" i="5"/>
  <c r="O48" i="5" s="1"/>
  <c r="R52" i="5"/>
  <c r="O52" i="5" s="1"/>
  <c r="R90" i="5"/>
  <c r="O90" i="5" s="1"/>
  <c r="R40" i="5"/>
  <c r="O40" i="5" s="1"/>
  <c r="R32" i="5"/>
  <c r="O32" i="5" s="1"/>
  <c r="R60" i="5"/>
  <c r="O60" i="5" s="1"/>
  <c r="R43" i="5"/>
  <c r="O43" i="5" s="1"/>
  <c r="R39" i="5"/>
  <c r="O39" i="5" s="1"/>
  <c r="R35" i="5"/>
  <c r="O35" i="5" s="1"/>
  <c r="R31" i="5"/>
  <c r="O31" i="5" s="1"/>
  <c r="R27" i="5"/>
  <c r="O27" i="5" s="1"/>
  <c r="R23" i="5"/>
  <c r="O23" i="5" s="1"/>
  <c r="R49" i="5"/>
  <c r="O49" i="5" s="1"/>
  <c r="R53" i="5"/>
  <c r="O53" i="5" s="1"/>
  <c r="R57" i="5"/>
  <c r="O57" i="5" s="1"/>
  <c r="R61" i="5"/>
  <c r="O61" i="5" s="1"/>
  <c r="R44" i="5"/>
  <c r="O44" i="5" s="1"/>
  <c r="R28" i="5"/>
  <c r="O28" i="5" s="1"/>
  <c r="R56" i="5"/>
  <c r="O56" i="5" s="1"/>
  <c r="R42" i="5"/>
  <c r="O42" i="5" s="1"/>
  <c r="R38" i="5"/>
  <c r="O38" i="5" s="1"/>
  <c r="R34" i="5"/>
  <c r="O34" i="5" s="1"/>
  <c r="R30" i="5"/>
  <c r="O30" i="5" s="1"/>
  <c r="R26" i="5"/>
  <c r="O26" i="5" s="1"/>
  <c r="R22" i="5"/>
  <c r="O22" i="5" s="1"/>
  <c r="R46" i="5"/>
  <c r="O46" i="5" s="1"/>
  <c r="R50" i="5"/>
  <c r="O50" i="5" s="1"/>
  <c r="R54" i="5"/>
  <c r="O54" i="5" s="1"/>
  <c r="R58" i="5"/>
  <c r="O58" i="5" s="1"/>
  <c r="R62" i="5"/>
  <c r="O62" i="5" s="1"/>
  <c r="R24" i="5"/>
  <c r="O24" i="5" s="1"/>
  <c r="R45" i="5"/>
  <c r="O45" i="5" s="1"/>
  <c r="R41" i="5"/>
  <c r="O41" i="5" s="1"/>
  <c r="R37" i="5"/>
  <c r="O37" i="5" s="1"/>
  <c r="R33" i="5"/>
  <c r="O33" i="5" s="1"/>
  <c r="R29" i="5"/>
  <c r="O29" i="5" s="1"/>
  <c r="R25" i="5"/>
  <c r="O25" i="5" s="1"/>
  <c r="R47" i="5"/>
  <c r="O47" i="5" s="1"/>
  <c r="R51" i="5"/>
  <c r="O51" i="5" s="1"/>
  <c r="R55" i="5"/>
  <c r="O55" i="5" s="1"/>
  <c r="R59" i="5"/>
  <c r="O59" i="5" s="1"/>
  <c r="O33" i="25"/>
  <c r="O32" i="25"/>
  <c r="O37" i="25"/>
  <c r="T76" i="6"/>
  <c r="F36" i="24"/>
  <c r="F18" i="24" s="1"/>
  <c r="O35" i="25"/>
  <c r="P22" i="11"/>
  <c r="D20" i="15" s="1"/>
  <c r="E16" i="21"/>
  <c r="E53" i="23"/>
  <c r="E16" i="20"/>
  <c r="F16" i="22"/>
  <c r="B26" i="24"/>
  <c r="J37" i="25"/>
  <c r="J35" i="25"/>
  <c r="J33" i="25"/>
  <c r="O31" i="25"/>
  <c r="M20" i="17"/>
  <c r="F35" i="24"/>
  <c r="F16" i="24" s="1"/>
  <c r="P30" i="12"/>
  <c r="H22" i="19" s="1"/>
  <c r="I22" i="19" s="1"/>
  <c r="I39" i="25"/>
  <c r="J251" i="7"/>
  <c r="H19" i="19" s="1"/>
  <c r="I19" i="19" s="1"/>
  <c r="K36" i="25"/>
  <c r="K34" i="25"/>
  <c r="K32" i="25"/>
  <c r="B15" i="23"/>
  <c r="A3" i="15"/>
  <c r="A3" i="7"/>
  <c r="A3" i="9"/>
  <c r="Z2" i="6"/>
  <c r="Z2" i="23"/>
  <c r="Q20" i="9"/>
  <c r="P176" i="9"/>
  <c r="Q20" i="12"/>
  <c r="Q31" i="12" s="1"/>
  <c r="S30" i="12"/>
  <c r="A6" i="5"/>
  <c r="A6" i="17" s="1"/>
  <c r="A103" i="17" s="1"/>
  <c r="H29" i="19"/>
  <c r="Q20" i="11"/>
  <c r="Q23" i="11" s="1"/>
  <c r="S22" i="11"/>
  <c r="N21" i="17"/>
  <c r="O36" i="25"/>
  <c r="O34" i="25"/>
  <c r="I41" i="25" s="1"/>
  <c r="F33" i="25"/>
  <c r="F15" i="25" s="1"/>
  <c r="F18" i="25" s="1"/>
  <c r="F37" i="24"/>
  <c r="F38" i="24" s="1"/>
  <c r="F17" i="24" s="1"/>
  <c r="F19" i="24" s="1"/>
  <c r="H28" i="19"/>
  <c r="O18" i="13"/>
  <c r="F71" i="6"/>
  <c r="B77" i="6"/>
  <c r="U1" i="6"/>
  <c r="U2" i="6" s="1"/>
  <c r="K18" i="13"/>
  <c r="C42" i="19"/>
  <c r="B27" i="11"/>
  <c r="B60" i="8"/>
  <c r="B25" i="18"/>
  <c r="B25" i="14"/>
  <c r="B25" i="13"/>
  <c r="D181" i="9"/>
  <c r="B257" i="7"/>
  <c r="B47" i="23"/>
  <c r="E24" i="17"/>
  <c r="B35" i="12"/>
  <c r="B33" i="16"/>
  <c r="B33" i="15"/>
  <c r="B85" i="10"/>
  <c r="D33" i="16"/>
  <c r="D33" i="15"/>
  <c r="F42" i="19"/>
  <c r="O27" i="11"/>
  <c r="E86" i="10"/>
  <c r="C25" i="18"/>
  <c r="D25" i="14"/>
  <c r="D25" i="13"/>
  <c r="E61" i="8"/>
  <c r="F47" i="23"/>
  <c r="J24" i="17"/>
  <c r="O35" i="12"/>
  <c r="O182" i="9"/>
  <c r="J258" i="7"/>
  <c r="N250" i="5"/>
  <c r="D18" i="25"/>
  <c r="F22" i="25"/>
  <c r="B6" i="23"/>
  <c r="B46" i="23"/>
  <c r="E23" i="17"/>
  <c r="B34" i="12"/>
  <c r="D180" i="9"/>
  <c r="B256" i="7"/>
  <c r="B32" i="16"/>
  <c r="B32" i="15"/>
  <c r="C41" i="19"/>
  <c r="B26" i="11"/>
  <c r="B84" i="10"/>
  <c r="B24" i="18"/>
  <c r="B24" i="14"/>
  <c r="B24" i="13"/>
  <c r="B59" i="8"/>
  <c r="B9" i="18"/>
  <c r="B112" i="18" s="1"/>
  <c r="B9" i="13"/>
  <c r="B9" i="12"/>
  <c r="B9" i="10"/>
  <c r="B9" i="11"/>
  <c r="C9" i="9"/>
  <c r="C9" i="7"/>
  <c r="B9" i="14"/>
  <c r="B9" i="8"/>
  <c r="I9" i="17"/>
  <c r="I106" i="17" s="1"/>
  <c r="B9" i="16"/>
  <c r="B9" i="15"/>
  <c r="C24" i="18"/>
  <c r="D24" i="14"/>
  <c r="D24" i="13"/>
  <c r="E85" i="10"/>
  <c r="F46" i="23"/>
  <c r="J23" i="17"/>
  <c r="O34" i="12"/>
  <c r="E60" i="8"/>
  <c r="D32" i="16"/>
  <c r="D32" i="15"/>
  <c r="O181" i="9"/>
  <c r="J257" i="7"/>
  <c r="F41" i="19"/>
  <c r="O26" i="11"/>
  <c r="I11" i="17"/>
  <c r="I108" i="17" s="1"/>
  <c r="B11" i="13"/>
  <c r="B11" i="12"/>
  <c r="B11" i="18"/>
  <c r="B114" i="18" s="1"/>
  <c r="B11" i="11"/>
  <c r="B11" i="10"/>
  <c r="C11" i="7"/>
  <c r="B11" i="14"/>
  <c r="C11" i="9"/>
  <c r="B11" i="16"/>
  <c r="B11" i="15"/>
  <c r="B11" i="8"/>
  <c r="B8" i="14"/>
  <c r="B8" i="8"/>
  <c r="G39" i="19"/>
  <c r="I8" i="17"/>
  <c r="I105" i="17" s="1"/>
  <c r="B8" i="16"/>
  <c r="B8" i="15"/>
  <c r="B8" i="18"/>
  <c r="B111" i="18" s="1"/>
  <c r="B8" i="13"/>
  <c r="B8" i="12"/>
  <c r="B8" i="10"/>
  <c r="D4" i="25"/>
  <c r="F44" i="23"/>
  <c r="B8" i="11"/>
  <c r="C8" i="9"/>
  <c r="C8" i="7"/>
  <c r="C10" i="7"/>
  <c r="C10" i="9"/>
  <c r="A7" i="10"/>
  <c r="B10" i="11"/>
  <c r="A7" i="15"/>
  <c r="A7" i="16"/>
  <c r="A7" i="18"/>
  <c r="A110" i="18" s="1"/>
  <c r="F72" i="6"/>
  <c r="B10" i="10"/>
  <c r="B10" i="12"/>
  <c r="B10" i="13"/>
  <c r="A7" i="14"/>
  <c r="A7" i="17"/>
  <c r="A104" i="17" s="1"/>
  <c r="B10" i="18"/>
  <c r="B113" i="18" s="1"/>
  <c r="A7" i="7"/>
  <c r="A7" i="8"/>
  <c r="A7" i="11"/>
  <c r="B10" i="15"/>
  <c r="B10" i="16"/>
  <c r="I10" i="17"/>
  <c r="I107" i="17" s="1"/>
  <c r="B10" i="8"/>
  <c r="A7" i="9"/>
  <c r="A7" i="12"/>
  <c r="B2" i="4"/>
  <c r="A1" i="6"/>
  <c r="A1" i="13"/>
  <c r="A1" i="15"/>
  <c r="A1" i="16"/>
  <c r="A1" i="18"/>
  <c r="A104" i="18" s="1"/>
  <c r="A2" i="19"/>
  <c r="A1" i="5"/>
  <c r="A1" i="9"/>
  <c r="A1" i="11"/>
  <c r="A1" i="7"/>
  <c r="A1" i="8"/>
  <c r="A1" i="10"/>
  <c r="A1" i="23"/>
  <c r="A1" i="14"/>
  <c r="A1" i="17"/>
  <c r="A98" i="17" s="1"/>
  <c r="B1" i="4"/>
  <c r="A3" i="8"/>
  <c r="A3" i="12"/>
  <c r="A3" i="5"/>
  <c r="A3" i="6"/>
  <c r="A3" i="10"/>
  <c r="A3" i="11"/>
  <c r="A3" i="17"/>
  <c r="A100" i="17" s="1"/>
  <c r="C12" i="19"/>
  <c r="A3" i="13"/>
  <c r="A3" i="14"/>
  <c r="A38" i="25"/>
  <c r="A3" i="16"/>
  <c r="A3" i="18"/>
  <c r="A106" i="18" s="1"/>
  <c r="F73" i="6" l="1"/>
  <c r="F75" i="6" s="1"/>
  <c r="Q76" i="6" s="1"/>
  <c r="S176" i="9"/>
  <c r="D17" i="13" s="1"/>
  <c r="H21" i="19"/>
  <c r="I21" i="19" s="1"/>
  <c r="D22" i="15"/>
  <c r="Q177" i="9"/>
  <c r="O250" i="5"/>
  <c r="N253" i="5" s="1"/>
  <c r="D15" i="13" s="1"/>
  <c r="AE1" i="5"/>
  <c r="I17" i="13" s="1"/>
  <c r="M17" i="13" s="1"/>
  <c r="A6" i="12"/>
  <c r="A6" i="10"/>
  <c r="A6" i="7"/>
  <c r="A6" i="13"/>
  <c r="A6" i="11"/>
  <c r="A6" i="16"/>
  <c r="A6" i="8"/>
  <c r="A6" i="15"/>
  <c r="A6" i="18"/>
  <c r="A109" i="18" s="1"/>
  <c r="A6" i="9"/>
  <c r="A6" i="14"/>
  <c r="I40" i="25"/>
  <c r="H26" i="19"/>
  <c r="H30" i="19"/>
  <c r="N251" i="5"/>
  <c r="D26" i="15"/>
  <c r="D16" i="15"/>
  <c r="D7" i="25" s="1"/>
  <c r="F7" i="25" s="1"/>
  <c r="H23" i="19"/>
  <c r="I23" i="19" s="1"/>
  <c r="H20" i="19"/>
  <c r="I20" i="19" s="1"/>
  <c r="H27" i="19"/>
  <c r="D18" i="15"/>
  <c r="F50" i="23"/>
  <c r="B53" i="23"/>
  <c r="B51" i="23"/>
  <c r="B52" i="23"/>
  <c r="B54" i="23"/>
  <c r="C50" i="23"/>
  <c r="H16" i="19"/>
  <c r="H25" i="19"/>
  <c r="H15" i="19"/>
  <c r="I15" i="19" s="1"/>
  <c r="H18" i="19"/>
  <c r="I18" i="19" s="1"/>
  <c r="AG6" i="23"/>
  <c r="AG9" i="23"/>
  <c r="AG7" i="23"/>
  <c r="AG8" i="23" s="1"/>
  <c r="AE2" i="5" l="1"/>
  <c r="D18" i="13"/>
  <c r="D24" i="15" s="1"/>
  <c r="D7" i="24"/>
  <c r="F7" i="24" s="1"/>
  <c r="D20" i="25"/>
  <c r="F20" i="25" s="1"/>
  <c r="N252" i="5"/>
  <c r="D8" i="24"/>
  <c r="F8" i="24" s="1"/>
  <c r="D8" i="25"/>
  <c r="F8" i="25" s="1"/>
  <c r="B41" i="23"/>
  <c r="K19" i="19"/>
  <c r="D16" i="16" s="1"/>
  <c r="K23" i="19"/>
  <c r="D26" i="16" s="1"/>
  <c r="K18" i="19"/>
  <c r="K22" i="19"/>
  <c r="D22" i="16" s="1"/>
  <c r="K21" i="19"/>
  <c r="D20" i="16" s="1"/>
  <c r="K20" i="19"/>
  <c r="H11" i="24" l="1"/>
  <c r="D11" i="24" s="1"/>
  <c r="F11" i="24" s="1"/>
  <c r="D14" i="15"/>
  <c r="D14" i="14"/>
  <c r="D14" i="24" s="1"/>
  <c r="D14" i="16"/>
  <c r="D16" i="14"/>
  <c r="D18" i="16"/>
  <c r="D6" i="25" l="1"/>
  <c r="AF3" i="18"/>
  <c r="AF7" i="18" s="1"/>
  <c r="D28" i="15"/>
  <c r="AC3" i="10"/>
  <c r="AC7" i="10" s="1"/>
  <c r="M3" i="8"/>
  <c r="M7" i="8" s="1"/>
  <c r="D6" i="24"/>
  <c r="AI3" i="17"/>
  <c r="AI7" i="17" s="1"/>
  <c r="AM3" i="9"/>
  <c r="AM7" i="9" s="1"/>
  <c r="D18" i="14"/>
  <c r="D24" i="16" s="1"/>
  <c r="D28" i="16" s="1"/>
  <c r="AB17" i="23" s="1"/>
  <c r="D15" i="24"/>
  <c r="L25" i="24" s="1"/>
  <c r="K25" i="24" s="1"/>
  <c r="B25" i="24" s="1"/>
  <c r="L24" i="24"/>
  <c r="K24" i="24" s="1"/>
  <c r="B24" i="24" s="1"/>
  <c r="F6" i="24" l="1"/>
  <c r="F10" i="24" s="1"/>
  <c r="D10" i="24"/>
  <c r="D12" i="24" s="1"/>
  <c r="D10" i="25"/>
  <c r="F6" i="25"/>
  <c r="F10" i="25" s="1"/>
  <c r="F35" i="25"/>
  <c r="F36" i="25" s="1"/>
  <c r="F16" i="25" s="1"/>
  <c r="D19" i="24"/>
  <c r="A1" i="26"/>
  <c r="D20" i="24" l="1"/>
  <c r="F12" i="25"/>
  <c r="F19" i="25"/>
  <c r="D12" i="25"/>
  <c r="D19" i="25"/>
  <c r="F12" i="24"/>
  <c r="F20" i="24"/>
  <c r="A7" i="26"/>
  <c r="B7" i="26" s="1"/>
  <c r="D7" i="26" s="1"/>
  <c r="A11" i="26"/>
  <c r="B11" i="26" s="1"/>
  <c r="D11" i="26" s="1"/>
  <c r="A10" i="26"/>
  <c r="B10" i="26" s="1"/>
  <c r="D10" i="26" s="1"/>
  <c r="A6" i="26"/>
  <c r="B6" i="26" s="1"/>
  <c r="A9" i="26"/>
  <c r="B9" i="26" s="1"/>
  <c r="D9" i="26" s="1"/>
  <c r="A8" i="26"/>
  <c r="B8" i="26" s="1"/>
  <c r="D8" i="26" s="1"/>
  <c r="A4" i="26" l="1"/>
  <c r="AC17" i="23" s="1"/>
  <c r="B17" i="23" s="1"/>
</calcChain>
</file>

<file path=xl/sharedStrings.xml><?xml version="1.0" encoding="utf-8"?>
<sst xmlns="http://schemas.openxmlformats.org/spreadsheetml/2006/main" count="2897" uniqueCount="932">
  <si>
    <t>Multi-Package Discount(s) offered at sl. No. 5 will not get automatically accounted for in the respective items of the Schedules. The same shall be worked out saparately for evaluation.</t>
  </si>
  <si>
    <t>B) CENTRAL SALES TAX</t>
  </si>
  <si>
    <t>C) VAT</t>
  </si>
  <si>
    <t xml:space="preserve">D) ENTRY TAX / OCTROI </t>
  </si>
  <si>
    <t xml:space="preserve">E) OTHERS </t>
  </si>
  <si>
    <t>F)    TOTAL TAXES &amp; DUTIES</t>
  </si>
  <si>
    <t xml:space="preserve">Excise Duty </t>
  </si>
  <si>
    <t xml:space="preserve">CST </t>
  </si>
  <si>
    <t xml:space="preserve">VAT </t>
  </si>
  <si>
    <t>Entry Tax/ Octroi</t>
  </si>
  <si>
    <t>With regard to Entry Tax, it may be  mentioned that the substations covered under the subject pacakge falls in State of MP, where an entry tax @ 2% of Purchase Price is applicable. In view of the above, the taxes and duties inter-alia including entry tax applicable for the bids are calculated :</t>
  </si>
  <si>
    <t>Excise Duty, as applicable on (a) above at the rate :</t>
  </si>
  <si>
    <t>Amount on which Sales Tax is applicable</t>
  </si>
  <si>
    <t>CST, as applicable on (a) + ED (b) above at the rate :</t>
  </si>
  <si>
    <t>VAT, as applicable on (a) + ED (b) above at the rate :</t>
  </si>
  <si>
    <t>Others [……………………………………………]</t>
  </si>
  <si>
    <t>g)</t>
  </si>
  <si>
    <t>h)</t>
  </si>
  <si>
    <t>Entry Tax, as applicable on (e) above at the rate :</t>
  </si>
  <si>
    <t>Spec. No.</t>
  </si>
  <si>
    <t>Total Erection Price (A+B)</t>
  </si>
  <si>
    <t xml:space="preserve">Sub-Total (I) </t>
  </si>
  <si>
    <t>TOTAL TEST CHARGES (I)</t>
  </si>
  <si>
    <t>(SCHEDULE OF RATES AND PRICES)</t>
  </si>
  <si>
    <t>(SCHEDULE OF RATES AND PRICES )</t>
  </si>
  <si>
    <t>(SUMMARY OF TAXES &amp; DUTIES APPLICABLE ON PLANT &amp; EQUIPMENT)</t>
  </si>
  <si>
    <t xml:space="preserve">This letter of discount is optional. Bidder may / may not offer any discount. </t>
  </si>
  <si>
    <t>Letter of Discount</t>
  </si>
  <si>
    <t>LETTER OF DISCOUNT</t>
  </si>
  <si>
    <t>Sector-29, (near IFFCO Chowk)</t>
  </si>
  <si>
    <t>Subject  :</t>
  </si>
  <si>
    <t>Dear Sir</t>
  </si>
  <si>
    <t>With reference to the subject tender, we hereby offer unconditional discount on the prices quoted by us as per details given here below :</t>
  </si>
  <si>
    <t>Eq Weightage of Rs/ %</t>
  </si>
  <si>
    <t>Final Discount Factor</t>
  </si>
  <si>
    <r>
      <t xml:space="preserve">Discount on lum-sum basis on the Schedules as given below : </t>
    </r>
    <r>
      <rPr>
        <sz val="11"/>
        <rFont val="Book Antiqua"/>
        <family val="1"/>
      </rPr>
      <t xml:space="preserve">[The discount shall be proportionately applicable on all the relevent items of the respective Schdules.] </t>
    </r>
    <r>
      <rPr>
        <b/>
        <sz val="11"/>
        <rFont val="Book Antiqua"/>
        <family val="1"/>
      </rPr>
      <t>In Rs.</t>
    </r>
  </si>
  <si>
    <t>In Rs.</t>
  </si>
  <si>
    <t>Schedule-2 : Freight &amp; Insurance</t>
  </si>
  <si>
    <t>Schedule-3 : Erection Charges</t>
  </si>
  <si>
    <r>
      <t>Discount on percent basis on the Schedules as given below :</t>
    </r>
    <r>
      <rPr>
        <sz val="11"/>
        <rFont val="Book Antiqua"/>
        <family val="1"/>
      </rPr>
      <t xml:space="preserve"> [The discount shall be proportionately applicable on all the relevent items of the respective Schdules.] </t>
    </r>
    <r>
      <rPr>
        <b/>
        <sz val="11"/>
        <rFont val="Book Antiqua"/>
        <family val="1"/>
      </rPr>
      <t>In Percent (%)</t>
    </r>
  </si>
  <si>
    <t>In Percent (%)</t>
  </si>
  <si>
    <t>Please consider this letter of discount as the integral part of our price bid.</t>
  </si>
  <si>
    <t>Details of Octroi</t>
  </si>
  <si>
    <t>Sl No.</t>
  </si>
  <si>
    <t>Description of Items</t>
  </si>
  <si>
    <t>Rate of Octroi</t>
  </si>
  <si>
    <t>Octroi</t>
  </si>
  <si>
    <t>(1)</t>
  </si>
  <si>
    <t>(2)</t>
  </si>
  <si>
    <t>(3)</t>
  </si>
  <si>
    <t>(4)</t>
  </si>
  <si>
    <t>(5) =(3) x (4)</t>
  </si>
  <si>
    <t>Total</t>
  </si>
  <si>
    <t>Details of Entry Tax</t>
  </si>
  <si>
    <t>Amount on which Entry Tax is applicable</t>
  </si>
  <si>
    <t>Rate of Entry Tax</t>
  </si>
  <si>
    <t>Entry Tax</t>
  </si>
  <si>
    <t>Details of Other Taxes &amp; Duties</t>
  </si>
  <si>
    <t>Amount on which Other Taxes &amp; Duties are applicable</t>
  </si>
  <si>
    <t>Description of Taxes &amp; Duties</t>
  </si>
  <si>
    <t>Rate of Taxes &amp; Duties</t>
  </si>
  <si>
    <t>Amount of Taxes &amp; Duties</t>
  </si>
  <si>
    <t>(5)</t>
  </si>
  <si>
    <t>(6) =(3) x (4)</t>
  </si>
  <si>
    <t>Unit Test Charge</t>
  </si>
  <si>
    <t>Schedule-7 : Type Test Charges</t>
  </si>
  <si>
    <t>Schedule - 2 Dis</t>
  </si>
  <si>
    <t>Schedule - 6 After Discount</t>
  </si>
  <si>
    <t>Note         :</t>
  </si>
  <si>
    <r>
      <t xml:space="preserve">Type Test Charges 
</t>
    </r>
    <r>
      <rPr>
        <sz val="10"/>
        <rFont val="Book Antiqua"/>
        <family val="1"/>
      </rPr>
      <t>[Total of this Schedule is included in Schedule - 1 above.]</t>
    </r>
  </si>
  <si>
    <t>Specify amount of Excise Duty, Sales Tax/'VAT and other taxes payable on the transaction between the Contractor and the Employer and octroi/entry tax as applicable for destination site/state on all items of supply including bought-out finished items (to be identified in the Contract), which shall be dispatched directly from the sub-vendor’s works to the Employer’s site (sale-in-transit), separately in Schedule-5. Excise Duty, Sales tax and other levies for all the bought-out items are to be included in the EXW Price (Col. No. 5) only and not to be indicated in Schedule-5.</t>
  </si>
  <si>
    <t>Type Tests on Earthwire</t>
  </si>
  <si>
    <t>Bought-Out</t>
  </si>
  <si>
    <t>Amount on which Octroi is applicable</t>
  </si>
  <si>
    <t xml:space="preserve">Date         : </t>
  </si>
  <si>
    <t>Date      :</t>
  </si>
  <si>
    <t>Dear Ladies and/or Gentlemen,</t>
  </si>
  <si>
    <t xml:space="preserve">The above amounts are in accordance with the price schedules attached herewith and are made part of this bid.  </t>
  </si>
  <si>
    <t xml:space="preserve">Price Schedules </t>
  </si>
  <si>
    <t>In line with the requirements of the Bidding documents, we enclose herewith the following Price Schedules, duly filled - in as per your proforma:</t>
  </si>
  <si>
    <t>Plant and Equipment (Including Mandatory Spare Parts) to be supplied, including Type Test Charges.</t>
  </si>
  <si>
    <t>Training charges for training to be imparted.</t>
  </si>
  <si>
    <t>Break-up of Type Test Charges for Type Tests to be conducted</t>
  </si>
  <si>
    <t>Thanking you, we remain,</t>
  </si>
  <si>
    <t>Yours faithfully,</t>
  </si>
  <si>
    <t>Printed Name :</t>
  </si>
  <si>
    <t>Designation :</t>
  </si>
  <si>
    <t>Bid Proposal Ref. No.</t>
  </si>
  <si>
    <t>Name of Contract  :</t>
  </si>
  <si>
    <t>We are aware that the Price Schedules do not generally give a full description of the Work to be performed under each item and we shall be deemed to have read the Technical Specifications and other sections of the Bidding Documents and Drawings to ascertain the full scope of Work included in each item while filling-in the rates and prices. We agree that the entered rates and prices shall be deemed to include for the full scope as aforesaid, including overheads and profit.</t>
  </si>
  <si>
    <t>We declare that as specified in Clause 11.5, Section –II:ITB, Vol.-I of the Bidding Documents, prices quoted by us in the Price Schedules shall be subject to Price Adjustment during the execution of Contract in accordance with Appendix-2 (Price Adjustment) to the Contract Agreement.</t>
  </si>
  <si>
    <t>We understand that in the price schedules, where there are errors between the total of the amounts given under the column for the price Breakdown and the amount given under the Total Price, the former shall prevail and the latter will be corrected accordingly. We further understand that where there are discrepancies between amounts stated in figures and amounts stated in words, the amount stated in words shall prevail. Similarly, any discrepancy in the total bid price and that of the summation of Schedule price (price indicated in a Schedule indicating the total of that schedule), the total bid price shall be corrected to reflect the actual summation of the Schedule prices.</t>
  </si>
  <si>
    <t>We declare that items left blank in the Schedules will be deemed to have been included in other items. The TOTAL for each Schedule and the TOTAL of Grand Summary shall be deemed to be the total price for executing the Facilities and sections thereof in complete accordance with the Contract, whether or not each individual item has been priced.</t>
  </si>
  <si>
    <t># (For Joint Venture only) We, the partners of Joint Venture submitting this bid, do agree and confirm that in case of Award of Contract on the Joint Venture, we shall be jointly and severally liable and responsible for the execution of the Contract in accordance with Contract terms and conditions.</t>
  </si>
  <si>
    <t xml:space="preserve">We, hereby, declare that only the persons or firms interested in this proposal as principals are named here and that no other persons or firms other than those mentioned herein have any interest in this proposal or in the Contract to be entered into, if the award is made on us, that this proposal is made without any connection with any other person, firm or party likewise submitting a proposal is in all respects for and in good faith, without collusion or fraud. </t>
  </si>
  <si>
    <t>Installation Charges.</t>
  </si>
  <si>
    <t xml:space="preserve">In continuation of First Envelope of our Bid, we hereby submit the Second Envelope of the Bid, both of which shall be read together and in conjunction with each other, and shall be construed as an integral part of our Bid. Accordingly, we the undersigned, offer to design, manufacture, test, deliver, install and commission (including carrying out Trial Operation, Performance &amp; Guarantee Test as per provision of Technical Specification) under the above-named package in full conformity with the said Bidding Documents for the sum of Rs. </t>
  </si>
  <si>
    <t>st</t>
  </si>
  <si>
    <t>nd</t>
  </si>
  <si>
    <t>rd</t>
  </si>
  <si>
    <t>th</t>
  </si>
  <si>
    <t>January</t>
  </si>
  <si>
    <t>February</t>
  </si>
  <si>
    <t>March</t>
  </si>
  <si>
    <t>April</t>
  </si>
  <si>
    <t>May</t>
  </si>
  <si>
    <t>June</t>
  </si>
  <si>
    <t>July</t>
  </si>
  <si>
    <t>August</t>
  </si>
  <si>
    <t>September</t>
  </si>
  <si>
    <t>October</t>
  </si>
  <si>
    <t>November</t>
  </si>
  <si>
    <t>December</t>
  </si>
  <si>
    <t>We confirm that except as otherwise specifically provided our Bid Prices in this Second Envelope include all taxes, duties, levies and charges as may be assessed on us/our Associate (applicable for Foreign Bidder), our Sub-Contractor/Sub-Vendor or their employees by all municipal, state or national government authorities in connection with the Facilities, in and outside of India.</t>
  </si>
  <si>
    <t>One</t>
  </si>
  <si>
    <t>Two</t>
  </si>
  <si>
    <t>Three</t>
  </si>
  <si>
    <t>Four</t>
  </si>
  <si>
    <t>Five</t>
  </si>
  <si>
    <t>Six</t>
  </si>
  <si>
    <t>Seven</t>
  </si>
  <si>
    <t>Eight</t>
  </si>
  <si>
    <t>Nine</t>
  </si>
  <si>
    <t>Ten</t>
  </si>
  <si>
    <t>Eleven</t>
  </si>
  <si>
    <t>Twelve</t>
  </si>
  <si>
    <t>Thirteen</t>
  </si>
  <si>
    <t>Fourteen</t>
  </si>
  <si>
    <t>Fifteen</t>
  </si>
  <si>
    <t>Sixteen</t>
  </si>
  <si>
    <t>Seventeen</t>
  </si>
  <si>
    <t>Eighteen</t>
  </si>
  <si>
    <t>Nineteen</t>
  </si>
  <si>
    <t>Twenty</t>
  </si>
  <si>
    <t>Twenty Two</t>
  </si>
  <si>
    <t>Twenty One</t>
  </si>
  <si>
    <t>Twenty Three</t>
  </si>
  <si>
    <t>Select only the options provided in pull down menus.</t>
  </si>
  <si>
    <t>Select Sole Bidder or JV (Joint Venture) from the pull down menu. Do not leave this cell blank.</t>
  </si>
  <si>
    <t>Fill up ref. no. as bidder's ref no. of this letter.</t>
  </si>
  <si>
    <t xml:space="preserve">Fill up names &amp; Designation of the representatives of other JV partner(s) if the bidder is JV (Joint Venture) . </t>
  </si>
  <si>
    <t>* * *</t>
  </si>
  <si>
    <t>Twenty Four</t>
  </si>
  <si>
    <t>Twenty Six</t>
  </si>
  <si>
    <t>Twenty Five</t>
  </si>
  <si>
    <t>Twenty Seven</t>
  </si>
  <si>
    <t>Twenty Eight</t>
  </si>
  <si>
    <t>Twenty Nine</t>
  </si>
  <si>
    <t>Thirty</t>
  </si>
  <si>
    <t>Thirty One</t>
  </si>
  <si>
    <t>Thirty Two</t>
  </si>
  <si>
    <t>Thirty Three</t>
  </si>
  <si>
    <t>Thirty Four</t>
  </si>
  <si>
    <t>Thirty Six</t>
  </si>
  <si>
    <t>Thirty Seven</t>
  </si>
  <si>
    <t>Thirty Eight</t>
  </si>
  <si>
    <t>Thirty Nine</t>
  </si>
  <si>
    <t>Forty</t>
  </si>
  <si>
    <t>Forty One</t>
  </si>
  <si>
    <t>Forty Two</t>
  </si>
  <si>
    <t>Forty Three</t>
  </si>
  <si>
    <t>Forty Four</t>
  </si>
  <si>
    <t>Forty Five</t>
  </si>
  <si>
    <t>Forty Six</t>
  </si>
  <si>
    <t>Forty Seven</t>
  </si>
  <si>
    <t>Forty Eight</t>
  </si>
  <si>
    <t>Forty Nine</t>
  </si>
  <si>
    <t>Fifty</t>
  </si>
  <si>
    <t>Fifty One</t>
  </si>
  <si>
    <t>Fifty Two</t>
  </si>
  <si>
    <t>Fifty Three</t>
  </si>
  <si>
    <t>Fifty Four</t>
  </si>
  <si>
    <t>Fifty Five</t>
  </si>
  <si>
    <t>Fifty Six</t>
  </si>
  <si>
    <t>Fifty Seven</t>
  </si>
  <si>
    <t>Fifty Eight</t>
  </si>
  <si>
    <t>Fifty Nine</t>
  </si>
  <si>
    <t>Sixty</t>
  </si>
  <si>
    <t>Sixty One</t>
  </si>
  <si>
    <t>Sixty Two</t>
  </si>
  <si>
    <t>Sixty Three</t>
  </si>
  <si>
    <t>Sixty Four</t>
  </si>
  <si>
    <t>Sixty Five</t>
  </si>
  <si>
    <t>Sixty Six</t>
  </si>
  <si>
    <t>Sixty Seven</t>
  </si>
  <si>
    <t>Sixty Eight</t>
  </si>
  <si>
    <t>Sixty Nine</t>
  </si>
  <si>
    <t xml:space="preserve">Seventy </t>
  </si>
  <si>
    <t>Seventy One</t>
  </si>
  <si>
    <t>Seventy Two</t>
  </si>
  <si>
    <t>Seventy Three</t>
  </si>
  <si>
    <t>Seventy Four</t>
  </si>
  <si>
    <t>Seventy Five</t>
  </si>
  <si>
    <t>Seventy Six</t>
  </si>
  <si>
    <t>Seventy Seven</t>
  </si>
  <si>
    <t>Seventy Eight</t>
  </si>
  <si>
    <t>Seventy Nine</t>
  </si>
  <si>
    <t xml:space="preserve">Eighty </t>
  </si>
  <si>
    <t>Eighty One</t>
  </si>
  <si>
    <t>Eighty Two</t>
  </si>
  <si>
    <t>Eighty Three</t>
  </si>
  <si>
    <t>Eighty Four</t>
  </si>
  <si>
    <t>Eighty Five</t>
  </si>
  <si>
    <t>Eighty Six</t>
  </si>
  <si>
    <t>Eighty Seven</t>
  </si>
  <si>
    <t>Eighty Eight</t>
  </si>
  <si>
    <t>Eighty Nine</t>
  </si>
  <si>
    <t xml:space="preserve">Ninety </t>
  </si>
  <si>
    <t>Ninety One</t>
  </si>
  <si>
    <t>Ninety Two</t>
  </si>
  <si>
    <t>Ninety Three</t>
  </si>
  <si>
    <t>Ninety Four</t>
  </si>
  <si>
    <t>Ninety Five</t>
  </si>
  <si>
    <t>Ninety Six</t>
  </si>
  <si>
    <t>Ninety Seven</t>
  </si>
  <si>
    <t>Ninety Eight</t>
  </si>
  <si>
    <t>Ninety Nine</t>
  </si>
  <si>
    <t xml:space="preserve">One Hundred </t>
  </si>
  <si>
    <t>STATEMENT OF QUOTED / CORRECTED PRICES</t>
  </si>
  <si>
    <t>All Figures are in Rupees</t>
  </si>
  <si>
    <t>Bidder</t>
  </si>
  <si>
    <t>Price Component</t>
  </si>
  <si>
    <t>Quoted Price</t>
  </si>
  <si>
    <t>Corrected Price</t>
  </si>
  <si>
    <t xml:space="preserve">DISCOUNT  </t>
  </si>
  <si>
    <t>TAXES &amp; DUTIES PAYABLE ADDITIONALLY</t>
  </si>
  <si>
    <t>A) EXCISE DUTY</t>
  </si>
  <si>
    <t>B) CENTRAL SALES TAX /VAT</t>
  </si>
  <si>
    <t xml:space="preserve">C) ENTRY TAX / OCTROI </t>
  </si>
  <si>
    <t xml:space="preserve">D) OTHERS </t>
  </si>
  <si>
    <t>E)    TOTAL TAXES &amp; DUTIES</t>
  </si>
  <si>
    <t>TOTAL BID PRICE (INCLUDING TAXES &amp; DUTIES)</t>
  </si>
  <si>
    <t>I)</t>
  </si>
  <si>
    <t>Bidder  has indicated the following taxes and duties additionally applicable for their bid:</t>
  </si>
  <si>
    <t>Excise Duty</t>
  </si>
  <si>
    <t>Rs.</t>
  </si>
  <si>
    <t>CST /VAT</t>
  </si>
  <si>
    <t xml:space="preserve">Others </t>
  </si>
  <si>
    <t>II)</t>
  </si>
  <si>
    <t>Ex-Works Price of Direct Supplies (after discount, if any)</t>
  </si>
  <si>
    <t>Excise Duty @ 10.3% of (a) above</t>
  </si>
  <si>
    <t>CST / VAT @ 2% of Ex-Works of Direct Supplies (a) + ED (b) above</t>
  </si>
  <si>
    <t>Purchase Price for Entry Tax (Total Ex-Works+F&amp;I+ED+CST+Others)</t>
  </si>
  <si>
    <t>Statement of Quoted / Corrected Prices</t>
  </si>
  <si>
    <t>Page</t>
  </si>
  <si>
    <r>
      <t>TOTAL SCHEDULE NO. 1:</t>
    </r>
    <r>
      <rPr>
        <sz val="11"/>
        <rFont val="Book Antiqua"/>
        <family val="1"/>
      </rPr>
      <t>Ex-Works Price of</t>
    </r>
    <r>
      <rPr>
        <b/>
        <sz val="11"/>
        <rFont val="Book Antiqua"/>
        <family val="1"/>
      </rPr>
      <t xml:space="preserve"> </t>
    </r>
    <r>
      <rPr>
        <sz val="11"/>
        <rFont val="Book Antiqua"/>
        <family val="1"/>
      </rPr>
      <t>Plant and Equipment including Type Test Charges</t>
    </r>
  </si>
  <si>
    <r>
      <t>TOTAL SCHEDULE NO.2:</t>
    </r>
    <r>
      <rPr>
        <sz val="11"/>
        <rFont val="Book Antiqua"/>
        <family val="1"/>
      </rPr>
      <t xml:space="preserve"> Local Transportation, Insurance and other Incidental Services.</t>
    </r>
  </si>
  <si>
    <r>
      <t xml:space="preserve">TOTAL SCHEDULE NO.3: </t>
    </r>
    <r>
      <rPr>
        <sz val="11"/>
        <rFont val="Book Antiqua"/>
        <family val="1"/>
      </rPr>
      <t>Installation Charges</t>
    </r>
  </si>
  <si>
    <r>
      <t xml:space="preserve">TOTAL SCHEDULE NO.4: </t>
    </r>
    <r>
      <rPr>
        <sz val="11"/>
        <rFont val="Book Antiqua"/>
        <family val="1"/>
      </rPr>
      <t>Training Charges</t>
    </r>
  </si>
  <si>
    <r>
      <t>TOTAL BID PRICE:  (</t>
    </r>
    <r>
      <rPr>
        <sz val="11"/>
        <rFont val="Book Antiqua"/>
        <family val="1"/>
      </rPr>
      <t>Excluding Taxes &amp; Duties</t>
    </r>
    <r>
      <rPr>
        <b/>
        <sz val="11"/>
        <rFont val="Book Antiqua"/>
        <family val="1"/>
      </rPr>
      <t>)</t>
    </r>
  </si>
  <si>
    <r>
      <t xml:space="preserve">NET BID PRICE </t>
    </r>
    <r>
      <rPr>
        <sz val="11"/>
        <rFont val="Book Antiqua"/>
        <family val="1"/>
      </rPr>
      <t>(Excluding Taxes &amp; Duties)</t>
    </r>
  </si>
  <si>
    <r>
      <t xml:space="preserve">TOTAL SCHEDULE NO.7: </t>
    </r>
    <r>
      <rPr>
        <sz val="11"/>
        <rFont val="Book Antiqua"/>
        <family val="1"/>
      </rPr>
      <t>Type Test Charges
[Total of this Schedule is included in Schedule-1 above]</t>
    </r>
  </si>
  <si>
    <t>BID FORM (Second Envelope)</t>
  </si>
  <si>
    <t>Please provide additional information of the Bidder</t>
  </si>
  <si>
    <t>Date :</t>
  </si>
  <si>
    <t>Place :</t>
  </si>
  <si>
    <t>Direct Total</t>
  </si>
  <si>
    <t>`</t>
  </si>
  <si>
    <t>BO Total</t>
  </si>
  <si>
    <t>After Discount</t>
  </si>
  <si>
    <t>Sales Tax</t>
  </si>
  <si>
    <t>Discount Sch-1</t>
  </si>
  <si>
    <t>Discount Sche-7</t>
  </si>
  <si>
    <t>Enter following details of the bidder</t>
  </si>
  <si>
    <t>Specify type of Bidder         [Select from drop down menu]</t>
  </si>
  <si>
    <t xml:space="preserve">Printed Name </t>
  </si>
  <si>
    <t>Designation</t>
  </si>
  <si>
    <t xml:space="preserve">Date     </t>
  </si>
  <si>
    <t xml:space="preserve">Place     </t>
  </si>
  <si>
    <t>Instructions / error messages, if any, will be displayed automatically  after selecting the cell.</t>
  </si>
  <si>
    <t>State/Province to be indicated :</t>
  </si>
  <si>
    <t>Business Address                       :</t>
  </si>
  <si>
    <t>Country of Incorporation         :</t>
  </si>
  <si>
    <t>Name of Principal Officer         :</t>
  </si>
  <si>
    <t>Address of  Principal Officer    :</t>
  </si>
  <si>
    <t>All Prices are in Indian Rupees.</t>
  </si>
  <si>
    <t>Grand Total after Discount</t>
  </si>
  <si>
    <t>MPD Sch-1</t>
  </si>
  <si>
    <t>Multipackage Discount</t>
  </si>
  <si>
    <t>Total Test Charges After Discount (Rs.)</t>
  </si>
  <si>
    <t>Total Test Charges After MPD (Rs.)</t>
  </si>
  <si>
    <t>MPD Sche-7</t>
  </si>
  <si>
    <t xml:space="preserve">Sector-29, </t>
  </si>
  <si>
    <t>Amount after Discount (Rs.)</t>
  </si>
  <si>
    <t>Amount after MPD (Rs.)</t>
  </si>
  <si>
    <t>After MPDiscount</t>
  </si>
  <si>
    <t>Grand Total after MPD</t>
  </si>
  <si>
    <t>Dis Alert</t>
  </si>
  <si>
    <t>Entry Tax / Octroi</t>
  </si>
  <si>
    <t>III)</t>
  </si>
  <si>
    <t>Bidder has offered following discount(s)</t>
  </si>
  <si>
    <t>Details of dicounts</t>
  </si>
  <si>
    <t>Gross LS</t>
  </si>
  <si>
    <t>Gross %</t>
  </si>
  <si>
    <t>Sch-1 Direct LS</t>
  </si>
  <si>
    <t>Sch-1 BO LS</t>
  </si>
  <si>
    <t>Sch-2 LS</t>
  </si>
  <si>
    <t>Sch-3 LS</t>
  </si>
  <si>
    <t>Sch-7 LS</t>
  </si>
  <si>
    <t>Sch-1 Direct %</t>
  </si>
  <si>
    <t>Sch-1 BO %</t>
  </si>
  <si>
    <t>Sch-2 %</t>
  </si>
  <si>
    <t>Sch-3 %</t>
  </si>
  <si>
    <t>Sch-7 %</t>
  </si>
  <si>
    <t>Different Manner</t>
  </si>
  <si>
    <t>Text for Discount</t>
  </si>
  <si>
    <r>
      <t xml:space="preserve">With regard to Entry Tax, it may be  mentioned that the substations covered under the subject pacakge falls in State of MP, where an entry tax </t>
    </r>
    <r>
      <rPr>
        <b/>
        <sz val="11"/>
        <color indexed="12"/>
        <rFont val="Book Antiqua"/>
        <family val="1"/>
      </rPr>
      <t>@ 1%</t>
    </r>
    <r>
      <rPr>
        <sz val="11"/>
        <rFont val="Book Antiqua"/>
        <family val="1"/>
      </rPr>
      <t xml:space="preserve"> of Purchase Price is applicable. In view of the above, the taxes and duties inter-alia including entry tax applicable for the bids are calculated :</t>
    </r>
  </si>
  <si>
    <r>
      <t xml:space="preserve">Entry Tax </t>
    </r>
    <r>
      <rPr>
        <b/>
        <sz val="11"/>
        <color indexed="12"/>
        <rFont val="Book Antiqua"/>
        <family val="1"/>
      </rPr>
      <t>@ 1%</t>
    </r>
    <r>
      <rPr>
        <sz val="11"/>
        <rFont val="Book Antiqua"/>
        <family val="1"/>
      </rPr>
      <t xml:space="preserve"> of (e) above</t>
    </r>
  </si>
  <si>
    <r>
      <t>Bid Form 2</t>
    </r>
    <r>
      <rPr>
        <b/>
        <vertAlign val="superscript"/>
        <sz val="11"/>
        <rFont val="Book Antiqua"/>
        <family val="1"/>
      </rPr>
      <t>nd</t>
    </r>
    <r>
      <rPr>
        <b/>
        <sz val="11"/>
        <rFont val="Book Antiqua"/>
        <family val="1"/>
      </rPr>
      <t xml:space="preserve"> Envelope</t>
    </r>
  </si>
  <si>
    <t>Package Code</t>
  </si>
  <si>
    <t>Specification No.</t>
  </si>
  <si>
    <t>Price Schedules</t>
  </si>
  <si>
    <t>Common Seal   :</t>
  </si>
  <si>
    <t>While filling up the worksheets following may please be observed :</t>
  </si>
  <si>
    <t>This Workbook consists of following worksheets :</t>
  </si>
  <si>
    <t xml:space="preserve">Cover : </t>
  </si>
  <si>
    <t>Opening page of the workbook.</t>
  </si>
  <si>
    <t>Names of Bidder :</t>
  </si>
  <si>
    <t>Fill up names and address of the Sole Bidder and /or Joint Venture.</t>
  </si>
  <si>
    <t>Click for Sch-1 given at the right top of the worksheet to go to Sch-1.</t>
  </si>
  <si>
    <t>Sch-1 (Ex-works Prices) :</t>
  </si>
  <si>
    <t>Fill up unit rates for all the items in numeric values greater than 0 (zero). If unit rate is left blank, the corresponding item shall be deemed to be included in the total price.</t>
  </si>
  <si>
    <t>Corresponding cell for mode of transaction shall be come enable only after filling up the unit rate, therefore first fill up the unit rate and then mode of transaction for the corresponding item.</t>
  </si>
  <si>
    <t>Select either Direct or Bought-out from the drop down menu. Do not leave the cell blank the same shall be deemed to be Bought-out if the cell is left blank.</t>
  </si>
  <si>
    <t>Total amount shall get calculated automatically.</t>
  </si>
  <si>
    <t>Type Test charges shall appear automatically after filling up Sch-7 appropriately.</t>
  </si>
  <si>
    <t>Sch-2 (Freight &amp; Insurance Charges) :</t>
  </si>
  <si>
    <t>Sch-3 (Erection  Charges) :</t>
  </si>
  <si>
    <t>Not applicable, hence no cell is required to be filled up.</t>
  </si>
  <si>
    <t>Sch-5 (Summary of Taxes and Duties applicable on the Goods) :</t>
  </si>
  <si>
    <t>Fill up only green shaded cells.</t>
  </si>
  <si>
    <t>●</t>
  </si>
  <si>
    <r>
      <t>Bid from 2</t>
    </r>
    <r>
      <rPr>
        <b/>
        <vertAlign val="superscript"/>
        <sz val="12"/>
        <color indexed="12"/>
        <rFont val="Book Antiqua"/>
        <family val="1"/>
      </rPr>
      <t>nd</t>
    </r>
    <r>
      <rPr>
        <b/>
        <sz val="12"/>
        <color indexed="12"/>
        <rFont val="Book Antiqua"/>
        <family val="1"/>
      </rPr>
      <t xml:space="preserve"> Envelope :</t>
    </r>
  </si>
  <si>
    <t xml:space="preserve">Summary of all the Schedules without considering discount (mentioned in the work sheet discount) shall be displayed automatically. </t>
  </si>
  <si>
    <t>No cell is required to be filled in by the bidder in this worksheet.</t>
  </si>
  <si>
    <t>Sch -6 :</t>
  </si>
  <si>
    <t>Sch-7 (Type Test Charges) :</t>
  </si>
  <si>
    <t xml:space="preserve">This letter shall consider the net price as per Sch-6 (After Discount). </t>
  </si>
  <si>
    <t>Fill up additional information as required.</t>
  </si>
  <si>
    <t>Happy Bidding !</t>
  </si>
  <si>
    <t>I</t>
  </si>
  <si>
    <t>II</t>
  </si>
  <si>
    <t>As per Lum-sum</t>
  </si>
  <si>
    <t>AS per Percent</t>
  </si>
  <si>
    <t>As per lum-sum on Sch-2</t>
  </si>
  <si>
    <t>Multipackage lum-sum</t>
  </si>
  <si>
    <t>Total Discount</t>
  </si>
  <si>
    <t>As per Percent on Sch-2</t>
  </si>
  <si>
    <t>As per lum-sum on Sch-3</t>
  </si>
  <si>
    <t>As per Percent on Sch-3</t>
  </si>
  <si>
    <t>As per lum-sum on Sch-7</t>
  </si>
  <si>
    <t>As per Percent on Sch-7</t>
  </si>
  <si>
    <t xml:space="preserve"> </t>
  </si>
  <si>
    <t>Unit</t>
  </si>
  <si>
    <t>Quantity</t>
  </si>
  <si>
    <t>a)</t>
  </si>
  <si>
    <t>b)</t>
  </si>
  <si>
    <t>c)</t>
  </si>
  <si>
    <t>d)</t>
  </si>
  <si>
    <t>e)</t>
  </si>
  <si>
    <t>f)</t>
  </si>
  <si>
    <t>SI. No.</t>
  </si>
  <si>
    <t>Qty.</t>
  </si>
  <si>
    <t>Unit Ex-works price</t>
  </si>
  <si>
    <t>Total Ex-works price</t>
  </si>
  <si>
    <t>Common Seal :</t>
  </si>
  <si>
    <t>Signature :</t>
  </si>
  <si>
    <t>Signature          :</t>
  </si>
  <si>
    <t>Description</t>
  </si>
  <si>
    <t xml:space="preserve">Unit Freight &amp; Insurance Charges </t>
  </si>
  <si>
    <t>Unit Erection Charges</t>
  </si>
  <si>
    <t>(i)</t>
  </si>
  <si>
    <t>Description of Test</t>
  </si>
  <si>
    <t>Total Test Charges (Rs.)</t>
  </si>
  <si>
    <t>(ii)</t>
  </si>
  <si>
    <t>Bidder should indicate the name of test laboratories where type tests are proposed to be conducted</t>
  </si>
  <si>
    <t>Plant and Equipment (including Mandatory Spares Parts) to be supplied, including Type Test Charges for Tests to be conducted.</t>
  </si>
  <si>
    <t>Training Charges for Training to be imparted</t>
  </si>
  <si>
    <t>Sl. No.</t>
  </si>
  <si>
    <t>Item Nos.</t>
  </si>
  <si>
    <t>Total Price (INR)</t>
  </si>
  <si>
    <t>1</t>
  </si>
  <si>
    <t>2</t>
  </si>
  <si>
    <t>3</t>
  </si>
  <si>
    <t>(GRAND SUMMARY)</t>
  </si>
  <si>
    <t xml:space="preserve">Ex-works price of Plant and Equipment including Type Test Charges </t>
  </si>
  <si>
    <t>Installation Charges</t>
  </si>
  <si>
    <t xml:space="preserve">Training Charges </t>
  </si>
  <si>
    <t>Taxes and Duties</t>
  </si>
  <si>
    <t>6</t>
  </si>
  <si>
    <t>GRAND TOTAL [1+2+3+4+5]</t>
  </si>
  <si>
    <t>Item  Description</t>
  </si>
  <si>
    <t>पावर ग्रिड कारपोरेशन ऑफ इण्डिया लिमिटेड</t>
  </si>
  <si>
    <t>(भारत सरकार का उद्यम)</t>
  </si>
  <si>
    <t>Power Grid Corporation of India Limited</t>
  </si>
  <si>
    <t>(A Government of India Enterprises)</t>
  </si>
  <si>
    <t>To:</t>
  </si>
  <si>
    <t>Name        :</t>
  </si>
  <si>
    <t>Contract Services</t>
  </si>
  <si>
    <t>Address    :</t>
  </si>
  <si>
    <t>Power Grid Corporation of India Ltd.,</t>
  </si>
  <si>
    <t>"Saudamini", Plot No.-2</t>
  </si>
  <si>
    <t>Gurgaon (Haryana) - 122001</t>
  </si>
  <si>
    <t>Mode of Transaction (Direct / Bought-out)</t>
  </si>
  <si>
    <t>Total Freight &amp; Insurance Charges</t>
  </si>
  <si>
    <t>6 = 4 x 5</t>
  </si>
  <si>
    <t xml:space="preserve">Date          : </t>
  </si>
  <si>
    <t>Place         :</t>
  </si>
  <si>
    <t>Printed Name   :</t>
  </si>
  <si>
    <t>Designation   :</t>
  </si>
  <si>
    <t>Note          :</t>
  </si>
  <si>
    <t>Total Erection Charges</t>
  </si>
  <si>
    <t>Name     :</t>
  </si>
  <si>
    <t>Address :</t>
  </si>
  <si>
    <t>SUMMARY OF TAXES &amp; DUTIES APPLICABLE ON GOODS</t>
  </si>
  <si>
    <t>TOTAL SCHEDULE NO. 1</t>
  </si>
  <si>
    <t>TOTAL SCHEDULE NO. 2</t>
  </si>
  <si>
    <t>TOTAL SCHEDULE NO. 3</t>
  </si>
  <si>
    <t>Schedule - 1</t>
  </si>
  <si>
    <t>(SCHEDULE OF RATES AND PRICES : TYPE TEST CHARGES)</t>
  </si>
  <si>
    <t>(SCHEDULE OF RATES AND PRICES : EX-WORKS PRICES)</t>
  </si>
  <si>
    <t>(SCHEDULE OF RATES AND PRICES : FREIGHT &amp; INSURANCE CHARGES)</t>
  </si>
  <si>
    <t>(SCHEDULE OF RATES AND PRICES : ERECTION CHARGES)</t>
  </si>
  <si>
    <t>Total Ex-works Price including Type Test charges</t>
  </si>
  <si>
    <t>Direct</t>
  </si>
  <si>
    <t>Schedule - 2</t>
  </si>
  <si>
    <t>Schedule - 3</t>
  </si>
  <si>
    <t>All kinds of soil except fissured rock &amp; hard rock</t>
  </si>
  <si>
    <t>Schedule - 5</t>
  </si>
  <si>
    <t>Schedule - 6</t>
  </si>
  <si>
    <t>(iii)</t>
  </si>
  <si>
    <t>(iv)</t>
  </si>
  <si>
    <t>TOTAL SCHEDULE NO. 5</t>
  </si>
  <si>
    <t>TOTAL SCHEDULE NO. 7</t>
  </si>
  <si>
    <t>SL. NO.</t>
  </si>
  <si>
    <t>Not Applicable</t>
  </si>
  <si>
    <t>Thirty Five</t>
  </si>
  <si>
    <t>Schedule 1</t>
  </si>
  <si>
    <t>Schedule 2</t>
  </si>
  <si>
    <t>Schedule 3</t>
  </si>
  <si>
    <t>Schedule 5</t>
  </si>
  <si>
    <t>Schedule 6</t>
  </si>
  <si>
    <t>Schedule 7</t>
  </si>
  <si>
    <t>Taxes and Duties not included in Schedule 1</t>
  </si>
  <si>
    <t>Grand Summary [Schedule 1to 5]</t>
  </si>
  <si>
    <t>Fill up date in dd-mmm-yyyy format from drop down menu.</t>
  </si>
  <si>
    <t>Certain data type entries have been restricted, such as Numeric values or limits of numeric values.</t>
  </si>
  <si>
    <t>Do not link any cell of this work book with any other work book.</t>
  </si>
  <si>
    <t>(v)</t>
  </si>
  <si>
    <t>Do not use copy &amp; paste or cut &amp; paste options for filling up the data.</t>
  </si>
  <si>
    <t>(vi)</t>
  </si>
  <si>
    <t>Do not reformat any of the cell of the work book.</t>
  </si>
  <si>
    <t>2 or More</t>
  </si>
  <si>
    <t>Name of other Partner - 2 (more, if any)</t>
  </si>
  <si>
    <t>Address of other Partner - 2 (more, if any)</t>
  </si>
  <si>
    <t>Select nos. of the JV Partners other than the Lead Partner from drop down menu.</t>
  </si>
  <si>
    <r>
      <t>In case of JV partners more than 2, enter details of 3</t>
    </r>
    <r>
      <rPr>
        <vertAlign val="superscript"/>
        <sz val="12"/>
        <rFont val="Book Antiqua"/>
        <family val="1"/>
      </rPr>
      <t>rd</t>
    </r>
    <r>
      <rPr>
        <sz val="12"/>
        <rFont val="Book Antiqua"/>
        <family val="1"/>
      </rPr>
      <t xml:space="preserve"> &amp; more partners along with details of 2</t>
    </r>
    <r>
      <rPr>
        <vertAlign val="superscript"/>
        <sz val="12"/>
        <rFont val="Book Antiqua"/>
        <family val="1"/>
      </rPr>
      <t>nd</t>
    </r>
    <r>
      <rPr>
        <sz val="12"/>
        <rFont val="Book Antiqua"/>
        <family val="1"/>
      </rPr>
      <t xml:space="preserve"> partner.</t>
    </r>
  </si>
  <si>
    <t>Place        :</t>
  </si>
  <si>
    <t>After filling up all the schedues, save the file, take print out of all the schedules and Bid form and sign &amp; stamp and submit them as hard copy of the 2nd envelope (Price part) of the bid. Also ensure to submit the soft copy of the the same file on CD/ DVD.</t>
  </si>
  <si>
    <t>(a)</t>
  </si>
  <si>
    <t>(b)</t>
  </si>
  <si>
    <t>(e)</t>
  </si>
  <si>
    <t>(f)</t>
  </si>
  <si>
    <t xml:space="preserve">Total F&amp;I Price </t>
  </si>
  <si>
    <t xml:space="preserve">…….. …….. …….. …….. …….. …….. </t>
  </si>
  <si>
    <t>Detailed Soil Investigation</t>
  </si>
  <si>
    <t>River Crossing Location</t>
  </si>
  <si>
    <t xml:space="preserve"> Total Ex-Works Price </t>
  </si>
  <si>
    <t xml:space="preserve"> Total Ex-Works Price  Direct</t>
  </si>
  <si>
    <t xml:space="preserve"> Total Ex-Works Price Bought Out</t>
  </si>
  <si>
    <t xml:space="preserve">Total Type Test charges as per Schedule-7 </t>
  </si>
  <si>
    <t>We hereby offer Multi-package discount as given below:</t>
  </si>
  <si>
    <t xml:space="preserve">Discount(s) offered at sl. No. 1 to 4 will get displayed and accounted for automatically in the respective items of the Schedules. </t>
  </si>
  <si>
    <t>TOTAL TYPE TEST CHARGES</t>
  </si>
  <si>
    <t>Type tests on Earthwire, Hardwar Fittings &amp; accessories of conductor &amp; earthwire:</t>
  </si>
  <si>
    <t>Package Name</t>
  </si>
  <si>
    <t/>
  </si>
  <si>
    <t>email ID of Bid Signatory</t>
  </si>
  <si>
    <t>Mobile No. of Bid Signatory</t>
  </si>
  <si>
    <t>Tel No. of Bid Signatory</t>
  </si>
  <si>
    <t>Fax No. of Bid Signatory</t>
  </si>
  <si>
    <t>Contracts Services, 3rd Floor</t>
  </si>
  <si>
    <t xml:space="preserve">Date: </t>
  </si>
  <si>
    <t>Place:</t>
  </si>
  <si>
    <t>#</t>
  </si>
  <si>
    <t xml:space="preserve">HSN Code </t>
  </si>
  <si>
    <t>Rate of GST applicable ( in %)</t>
  </si>
  <si>
    <t>Specify amount of GST on the transaction between the Contractor and the Employer.</t>
  </si>
  <si>
    <t>In case the bidder leaves the cell for confirmation of the HSN code and/or  GST rate  “blank”,  the HSN code and corresponding GST rate indicated by the Employer shall be deemed to be the one confirmed by the Bidder.</t>
  </si>
  <si>
    <t>*</t>
  </si>
  <si>
    <t>In case the bidder leaves the cell for confirmation of the SAC and/or  GST rate “blank”,  the SAC and corresponding GST rate indicated by the Employer shall be deemed to be the one confirmed by the Bidder.</t>
  </si>
  <si>
    <t>SAC (Service Accounting Codes)</t>
  </si>
  <si>
    <t>Bidders to note that the item description under various schedules are through unique material ID for respective items under SAP ERP System and therefore, identical item description appears in schedule-1(Ex-works) &amp; schedule-2(F&amp;I). However, the prices to be quoted in Price Schedule-2(F&amp;I) shall be towards  Local Transportation, Insurance and other Incidental Services only in line with clause ITB 11.4(b).</t>
  </si>
  <si>
    <t>Revaluation of J column</t>
  </si>
  <si>
    <t>Tax Calculation</t>
  </si>
  <si>
    <t>TOTAL GST ON GOODS</t>
  </si>
  <si>
    <t>Total GST for Supply of Goods (inter-alia including Type Test Charges) between the Contractor and the Employer (identified in Schedule 1') which are not included in the Ex-works price as per the provision of the Bidding Documents, as applicable.</t>
  </si>
  <si>
    <t>TOTAL GST ON SERVICES</t>
  </si>
  <si>
    <t xml:space="preserve">Schedule-1 : Ex works prices </t>
  </si>
  <si>
    <t>Schedule-1 : Ex works prices</t>
  </si>
  <si>
    <t xml:space="preserve">GRAND TOTAL [1+2] </t>
  </si>
  <si>
    <t>Schedule-1 : Ex-Works Price</t>
  </si>
  <si>
    <t xml:space="preserve"> or such other sums as may be determined in accordance with the terms and conditions of the Bidding Documents.</t>
  </si>
  <si>
    <t xml:space="preserve">Local Transportation, In-transit Insurance, loading and unloading </t>
  </si>
  <si>
    <r>
      <t xml:space="preserve">100% of applicable Taxes and Duties i.e </t>
    </r>
    <r>
      <rPr>
        <b/>
        <sz val="11"/>
        <rFont val="Book Antiqua"/>
        <family val="1"/>
      </rPr>
      <t>GST</t>
    </r>
    <r>
      <rPr>
        <sz val="11"/>
        <rFont val="Book Antiqua"/>
        <family val="1"/>
      </rPr>
      <t xml:space="preserve">  which are payable by the Employer under the Contract, shall be reimbursed by the Employer on production of satisfactory documentary evidence by the Contractor in accordance with the provisions of the Bidding Documents.</t>
    </r>
  </si>
  <si>
    <t xml:space="preserve">We confirm that we have also registered/we shall also get registered in the GST Network with a GSTIN, in all the states where the project is located and the states from which we shall make our supply of goods. </t>
  </si>
  <si>
    <t>Total Type Test charges as per Schedule-7</t>
  </si>
  <si>
    <t>Unit Ex-works price (excluding GST)</t>
  </si>
  <si>
    <t>Total Ex-works price (excluding GST)</t>
  </si>
  <si>
    <t>GST Tax as confirmed by Bidder</t>
  </si>
  <si>
    <t>Total GST as confirmed by Bidder</t>
  </si>
  <si>
    <t>Total GST Tax as confirmed by Bidder</t>
  </si>
  <si>
    <t>Whether  rate of GST in column ‘4’ is confirmed. If not  indicate applicable rate of GST *</t>
  </si>
  <si>
    <t>Whether HSN in column ‘2’ is confirmed. If not  indicate applicable the HSN code *</t>
  </si>
  <si>
    <t>PR No</t>
  </si>
  <si>
    <t>PR Line Item No</t>
  </si>
  <si>
    <t>Activity Description</t>
  </si>
  <si>
    <t>Material Code</t>
  </si>
  <si>
    <t>14= 12 x 13</t>
  </si>
  <si>
    <t xml:space="preserve">Unit Freight, In-transit Insurance, loading &amp; unloading Charges </t>
  </si>
  <si>
    <t xml:space="preserve">Total Freight, 
In-transit Insurance, loading &amp; unloading Charges 
</t>
  </si>
  <si>
    <t>Activity Header</t>
  </si>
  <si>
    <t>PR Activity No</t>
  </si>
  <si>
    <t>Service Code</t>
  </si>
  <si>
    <t>16 = 14 x 15</t>
  </si>
  <si>
    <t>Line Item No</t>
  </si>
  <si>
    <t>Code</t>
  </si>
  <si>
    <t>13 = 10 x 11</t>
  </si>
  <si>
    <t>Sch-4b (Maintenance Charges during and after Defect Liability Period) :</t>
  </si>
  <si>
    <t>Local Transportation, In-transit Insurance, loading &amp; unloading</t>
  </si>
  <si>
    <t>Maintenance Charges during &amp; after Defect Laibility Period</t>
  </si>
  <si>
    <t>Total GST on Installation Services  (Schedule-3), Training to be imparted in India (Schedule-4a) and Maintenance Charges during and after Defect Liabilty Period (Schedule-4b)</t>
  </si>
  <si>
    <t>Whether SAC in column '8’ is confirmed. If not  indicate applicable the SAC *</t>
  </si>
  <si>
    <t>Whether HSN in column ‘ 6 ’ is confirmed. If not  indicate applicable the HSN code *</t>
  </si>
  <si>
    <t>Unit Maintenance Charges excluding GST</t>
  </si>
  <si>
    <t>Total Maintenance  Charges excluding GST</t>
  </si>
  <si>
    <t>TOTAL SCHEDULE NO. 4b</t>
  </si>
  <si>
    <t>4b</t>
  </si>
  <si>
    <t>Schedule 4b</t>
  </si>
  <si>
    <t>Maintenance Charges during &amp; after Defect Laibility Period.</t>
  </si>
  <si>
    <t>We further understand that notwithstanding 3.0 above, in case of award on us, you shall also bear and pay/reimburse to us, GST applicable on supplies by us to you, imposed on the Plant &amp; Equipment including Mandatory Spare Parts to be incorporated into the Facilities including  Type Test charges for Type test to be conducted  specified in Schedule No. 1,  Installation Services specified in Schedule No. 3, Charges for Training to be imparted  specified in Schedule No. 4a and Maintenance Charges during &amp; after Defect Laibility Period specified in Schedule No. 4b of the Price Schedule in this Second Envelope by the Indian Laws.</t>
  </si>
  <si>
    <t>Unit Training Charges excluding GST</t>
  </si>
  <si>
    <t>Total Training  Charges excluding GST</t>
  </si>
  <si>
    <t>Total Training Charges</t>
  </si>
  <si>
    <t>Total Maintenance Charges during and after Defect Liabilty Period</t>
  </si>
  <si>
    <t>Revaluation of M column</t>
  </si>
  <si>
    <t>Revaluation of P column</t>
  </si>
  <si>
    <t>Schedule-4a : Training Charges</t>
  </si>
  <si>
    <r>
      <t>Discount on lum-sum basis on total price quoted by us without Taxes &amp; Duties.</t>
    </r>
    <r>
      <rPr>
        <sz val="11"/>
        <rFont val="Book Antiqua"/>
        <family val="1"/>
      </rPr>
      <t xml:space="preserve"> [The discount shall be proportionately applicable on all the items of all the Schdules i.e. Sch-1 (without type test charges), Sch-2, Sch-3, Sch-4a, Sch-4b &amp; Sch-7] </t>
    </r>
    <r>
      <rPr>
        <b/>
        <sz val="11"/>
        <rFont val="Book Antiqua"/>
        <family val="1"/>
      </rPr>
      <t>In Rs.</t>
    </r>
  </si>
  <si>
    <r>
      <t>Discount on percent basis on total price quoted by us without Taxes &amp; Duties.</t>
    </r>
    <r>
      <rPr>
        <sz val="11"/>
        <rFont val="Book Antiqua"/>
        <family val="1"/>
      </rPr>
      <t xml:space="preserve"> [The discount shall be proportionately applicable on all the items of all the Schdules i.e. Sch-1 (without type test charges), Sch-2 , Sch-3, Sch-4a, Sch-4b &amp; Sch-7] </t>
    </r>
    <r>
      <rPr>
        <b/>
        <sz val="11"/>
        <rFont val="Book Antiqua"/>
        <family val="1"/>
      </rPr>
      <t>In Percent (%)</t>
    </r>
  </si>
  <si>
    <t>Schedule-4b : Maintenance Charges during and after DLP</t>
  </si>
  <si>
    <t>Schedule-4b : Maintenance Charges</t>
  </si>
  <si>
    <t>8= 6 x 7</t>
  </si>
  <si>
    <t>NOT APPLICABLE</t>
  </si>
  <si>
    <t>A.</t>
  </si>
  <si>
    <t>B.</t>
  </si>
  <si>
    <t>Schedule - 4b</t>
  </si>
  <si>
    <t>4</t>
  </si>
  <si>
    <t>TOTAL SCHEDULE NO. 4</t>
  </si>
  <si>
    <t>Schedule 4</t>
  </si>
  <si>
    <t>Total GST on Installation Services  (Schedule-3), Training to be imparted in India (Schedule-4)</t>
  </si>
  <si>
    <t xml:space="preserve">Sole Bidder </t>
  </si>
  <si>
    <t>Joint Venture</t>
  </si>
  <si>
    <t>Schedule - 4</t>
  </si>
  <si>
    <t>Sole Bidder</t>
  </si>
  <si>
    <t>JV (Joint Venture)</t>
  </si>
  <si>
    <t>ORIGINAL</t>
  </si>
  <si>
    <t xml:space="preserve">General Instruction to the Bidders for filling up this workbook of Price Schedules </t>
  </si>
  <si>
    <t>PLANT AND EQUIPMENT (INCLUDING MANDATORY SPARES PARTS) TO BE SUPPLIED, INCLUDING TYPE TEST CHARGES FOR TESTS TO BE CONDUCTED</t>
  </si>
  <si>
    <t>LOCAL TRANSPORTATION, IN-TRANSIT INSURANCE, LOADING AND UNLOADING</t>
  </si>
  <si>
    <t>INSTALLATION CHARGES</t>
  </si>
  <si>
    <t>Fill up only green shaded cells in Sch-1, Sch-2, Sch-3, Sch-4, Sch-7 and Bid Form 2nd Envelope.</t>
  </si>
  <si>
    <t>All the cells in Sch-5 &amp; Sch-6 are auto filled, therefore no cell is required to be filled up there.</t>
  </si>
  <si>
    <t>Sch-4 (Training  Charges) :</t>
  </si>
  <si>
    <t>PART A (Substation Portion)</t>
  </si>
  <si>
    <t xml:space="preserve">Total Ex-works Price </t>
  </si>
  <si>
    <t>Unit Erection  Charges</t>
  </si>
  <si>
    <t>Total Erection   Charges</t>
  </si>
  <si>
    <t>Total Installation Charges</t>
  </si>
  <si>
    <t xml:space="preserve">MT </t>
  </si>
  <si>
    <t>Supply of Hexagonal Bolts &amp; Nuts for towers including Step Bolts, SpringWashers etc.</t>
  </si>
  <si>
    <t>Supply of Bolts &amp; Nuts for Stubs including Spring Washers etc.</t>
  </si>
  <si>
    <t xml:space="preserve">EA </t>
  </si>
  <si>
    <t>Supply of Counterpoise type (120 m length)</t>
  </si>
  <si>
    <t>Phase Plate (Set of three)</t>
  </si>
  <si>
    <t>SET</t>
  </si>
  <si>
    <t>Circuit Plate  (Set of two)</t>
  </si>
  <si>
    <t>Supply of Anti-Climbing Devices ofBarbed Wire Type</t>
  </si>
  <si>
    <t xml:space="preserve">KM </t>
  </si>
  <si>
    <t>Supply of Span Marker for Aviation</t>
  </si>
  <si>
    <t>OPGW Fibre Optic Distribution Panel (FODP): Indoor Type: 96F</t>
  </si>
  <si>
    <t>24F (DWSM) APPROACH FIBRE OPTIC CABLE  INCLUDING ALL INSTALLATIONHARDWARE SET</t>
  </si>
  <si>
    <t xml:space="preserve">OPGW Services                           </t>
  </si>
  <si>
    <t>Check survey</t>
  </si>
  <si>
    <t>Excavation : Dry Soil</t>
  </si>
  <si>
    <t xml:space="preserve">M3 </t>
  </si>
  <si>
    <t>Concreting (including all associated works related to foundation not covered in excavation and reinforcemt steel works : concreting(1:1.5:3)</t>
  </si>
  <si>
    <t>Concreting (including all associated works related to foundation not covered in excavation and reinforcemt steel works : LeanConcrete (1:3:6)</t>
  </si>
  <si>
    <t>Reinforcement Steel : Supply and placement</t>
  </si>
  <si>
    <t>Installation of stub including bolts and nuts : For Normal Towers</t>
  </si>
  <si>
    <t>Erection of various types of towers, tower extensions (complete), bolts &amp; nuts, hangers, d-shackles, step bolts, pack washers etc.including tack welding &amp; supply &amp; application of zinc rich paint : Normal towers</t>
  </si>
  <si>
    <t>Installation of earthing of towers: Counterpoise type (120 m length)</t>
  </si>
  <si>
    <t>Installation of tower accessories : Danger  Plate</t>
  </si>
  <si>
    <t>Installation of tower accessories: Number  Plate</t>
  </si>
  <si>
    <t>Installation of tower accessories: Phase Plate (Set of three)</t>
  </si>
  <si>
    <t>Installation of tower accessories: Circuit Plate  (Set of two)</t>
  </si>
  <si>
    <t>Installation of tower accessories: Anti-Climbing Devices</t>
  </si>
  <si>
    <t xml:space="preserve">M  </t>
  </si>
  <si>
    <t xml:space="preserve">M2 </t>
  </si>
  <si>
    <t>Installation of Span Markers for aviation requirements</t>
  </si>
  <si>
    <t>Benching: All kinds of soils except fissured rock,hard rock and sandy soil</t>
  </si>
  <si>
    <t>Benching: Fissured Rock</t>
  </si>
  <si>
    <t>Protection of tower footing (supply and installation): ' Random rubble stone masonary including excavation (1:5 cement mortar)</t>
  </si>
  <si>
    <t>Protection of tower footing (supply and installation): Backfilling and gap levelling of volumes enclosed by revetment</t>
  </si>
  <si>
    <t>Protection of tower footing (supply and installation): M 15 (1:2:4) mixed concrete for top seal cover of revetment</t>
  </si>
  <si>
    <t>Painting of towers</t>
  </si>
  <si>
    <t>Fibre Optic Distribution Panel (FODP): Indoor Type: FC Coupling and mounted on ETSI 19" rack or slimline rack: Type 2  (96 Fibre)</t>
  </si>
  <si>
    <t>Fibre Optic Approach cabling: Including installation hardware like ties/clips/cleats, conduits, ducts, supports, fittings,accessories etc.: 24 Fibre</t>
  </si>
  <si>
    <t>ESTABLISHMENT OF LABOUR CAMPS AS PER PROVISION UNDER FACILITIES TO BE INCORPORATED FOR LABOURERS IN TECHNICAL SPECIFICATION</t>
  </si>
  <si>
    <t xml:space="preserve">LS </t>
  </si>
  <si>
    <t xml:space="preserve">FABRICATION AND SUPPLY                  </t>
  </si>
  <si>
    <t xml:space="preserve">EARTHING OF TOWERS                      </t>
  </si>
  <si>
    <t xml:space="preserve">AVIATION REQUIREMENTS                   </t>
  </si>
  <si>
    <t>FABRICATION, GALVANISING &amp; SUPPLY OF VARIOUS TYPES OF TOWERS &amp; TOWERPARTS, TOWER/LEG EXTENSIONS (COMPLETE) EXCLUDING STEP BOLT, STUBS ANDBOLTS &amp; NUTS BUT INCLUDING HANGERS, D-SHACKLES, PACK WASHERS ETC.-MSSTEEL (GRADE C AS PER IS 2062:2011) FOR NORMAL TOWERS</t>
  </si>
  <si>
    <t>FABRICATION, GALVANISING &amp; SUPPLY OF STUBS WITH CLEATS FOR VARIOUSTYPES OF TOWERS AND TOWER EXTENSIONS; GANTRIES (COMPLETE) WITH PACKWASHERS EXCLUDING SUPPLY OF BOLTS &amp; NUTS-MS STEEL (GRADE C AS PER IS2062:2011) FOR NORMAL TOWERS</t>
  </si>
  <si>
    <t>120 KN AC Disc Insulator</t>
  </si>
  <si>
    <t>SF6 Gas Leakage Detector</t>
  </si>
  <si>
    <t>Digital Protection Coupler</t>
  </si>
  <si>
    <t>40 MM MS ROD FOR MAIN EARTHMAT</t>
  </si>
  <si>
    <t>4.5 kg CO2 type Portable Fire extinguisher</t>
  </si>
  <si>
    <t>LOT</t>
  </si>
  <si>
    <t>Lighting Panel type ACP-3 as per technical specification</t>
  </si>
  <si>
    <t>LIGHTING FIXTURE LED LUMINAIRES TYPE FL2 AS PER TECH. SPECIFICATIONS</t>
  </si>
  <si>
    <t>LED FLOOD LIGHT LUMINARIESTYPE FL-1 (150W) AS PER TECHNICALSPECIFICATION</t>
  </si>
  <si>
    <t>LED STREET LIGHT LUMINAIRE TYPE SL-L1 (= 45W)AS PER TECHNICALSPECIFICATION</t>
  </si>
  <si>
    <t>1.1KV GRADE 5CX2.5 SQMM CONTROL CABLE</t>
  </si>
  <si>
    <t>1.1KV GRADE 10CX2.5 SQMM CONTROL CABLE</t>
  </si>
  <si>
    <t>1.1KV GRADE 19CX1.5 SQMM CONTROL CABLE</t>
  </si>
  <si>
    <t>1.1KV GRADE 27CX1.5 SQMM CONTROL CABLE</t>
  </si>
  <si>
    <t>Relay &amp; protection Panels (with automation)</t>
  </si>
  <si>
    <t>SDH EQUIPMENT (STM-16 MADM UPTO 5 MSP PROTECTED DIRECTIONS)-BASEEQUIPMENT (COMMON CARDS, CROSS CONNECT/CONTROL CARDS, OPTICAL BASECARDS, POWER SUPPLY CARDS, POWER CABLING, OTHER HARDWARE ANDACCESSORIES INCLUDING SUB RACKS, PATCH CORD, DDF ETC FULLY EQUIPEDEXCLUDING OPTICAL INTERFACE &amp; TRIBUTARY CARDS</t>
  </si>
  <si>
    <t>TRIBUTARY INTERFACE- E1 INTERFACE (MINIMUM 16 NOS.)</t>
  </si>
  <si>
    <t>ETHERNET INTERFACE 10/100 BASE T WITH LAYER-2 SWITCHING (MIN 8INTERFACES PER CARD)</t>
  </si>
  <si>
    <t>TRIBUTARY INTERFACE-GIGABIT ETHERNET INTERFACES 10/100 MBPS WITH LAYER-2 SWITCHING (MINIMUM 2 NOS.)</t>
  </si>
  <si>
    <t>Equipment Cabinets For SDH</t>
  </si>
  <si>
    <t>NMS- CRAFT TERMINAL-HARDWARE</t>
  </si>
  <si>
    <t>VOIP TELEPHONE INSTRUMENT WITH ONE COMMON SWITCH (MIN. 8 PORT)</t>
  </si>
  <si>
    <t>SDH EQUIPMENT (STM-16 MADM UPTO 5 MSP PROTECTED DIRECTIONS)-COMMONCARDS, CROSS-CONNECT/CONTROL CARDS, OPTICAL BASE CARD, POWER SUPPLYCARDS, POWER CABLING, OTHER HARDWARE &amp; ACCESSORIES (EACH).</t>
  </si>
  <si>
    <t>PRE CONNECTORIZED OPTICAL FIBER PATCH CORDS(10 MTRS) â€“ PACK OF SIXPATCH CORDS</t>
  </si>
  <si>
    <t xml:space="preserve">SURVEY                                  </t>
  </si>
  <si>
    <t xml:space="preserve">PROTECTION OF TOWER FOOTING             </t>
  </si>
  <si>
    <t xml:space="preserve">INSTALLATION OF AVIATION LIGHT          </t>
  </si>
  <si>
    <t>Excavation: Dry Fissured Rock</t>
  </si>
  <si>
    <t>Excavation: Hard Rock</t>
  </si>
  <si>
    <t>Benching:Hard Rock</t>
  </si>
  <si>
    <t>40 mm MS rod for Main Earthmat</t>
  </si>
  <si>
    <t>Lighting Fixture LED Luminaires type FL2 as per tech. specifications</t>
  </si>
  <si>
    <t>Lighting Fixture LED Luminaires type FL-1 as per tech. specifications</t>
  </si>
  <si>
    <t>Lighting Fixture LED Luminaires type SL-L1 as per tech. specifications</t>
  </si>
  <si>
    <t>Lighting Fixture LED Luminaires type SL-D1 as per tech. specifications</t>
  </si>
  <si>
    <t>1.1kV grade Power Cables (PVCinsulated)along withlugs,glands,straight joints &amp;accessories,etc.</t>
  </si>
  <si>
    <t>1.1kV grade Control Cables (PVCinsulated) along withlugs,glands,straight joints &amp;accessories,etc.</t>
  </si>
  <si>
    <t>SDH Equipment (STM-16 MADM upto 5 MSP protected directions)-Base Equipment (Common cards, Cross Connect/control cards, optical basecards, power supply cards, power cabling, other hardware and accessories including sub racks, patch cord, DDF etc fully equipedexcluding optical interface &amp; Tributary cards</t>
  </si>
  <si>
    <t>Tributary interface- E1 interface (Minimum 16 nos.)</t>
  </si>
  <si>
    <t>Ethernet Interface 10/100 Base T with Layer-2 switching (Min 8 Interfaces per card)</t>
  </si>
  <si>
    <t>Tributary interface-Gigabit Ethernet Interfaces 10/100 Mbps with Layer -2 Switching (minimum 2 nos.)</t>
  </si>
  <si>
    <t>Equipment Cabinets-For SDH Equipments</t>
  </si>
  <si>
    <t>NMS-Craft Terminal-Hardware</t>
  </si>
  <si>
    <t>NMS-Craft Terminal-Software</t>
  </si>
  <si>
    <t>VOIP telephone instrument with one common switch (min. 8 port)</t>
  </si>
  <si>
    <t>Excavation in all kind of soil including  rock  for all leads and lifts, backfilling, disposal of surplus earth within a lead up to2Km as per technical specification. The surplus earth shall be roughly graded .</t>
  </si>
  <si>
    <t>Excavation in hard rock which require blasting (including chemical blasting and rock excavated using specialized tools) for allfoundation works including stacking, measuring, disposal etc.for all leads and lifts as per technical specification.</t>
  </si>
  <si>
    <t>Providing and laying of Plain Cement Concrete (PCC) (1:4:8)</t>
  </si>
  <si>
    <t>Providing and laying of Plain Cement Concrete (PCC) (1:2:4)</t>
  </si>
  <si>
    <t>Steel Reinforcement</t>
  </si>
  <si>
    <t>Antiweed treatment</t>
  </si>
  <si>
    <t>3.75m wide Bitumen road with earthen shoulder including 100 mm dia RCC Hume Pipe @ 100 metre interval as per drawing and TS (as perDSR item no 16.35 and 16.30.1) and including 225 mm thick WBM in three equal layers of 75 mm each as per CPWD specification.</t>
  </si>
  <si>
    <t>Earthwork in excavation &amp; filling in all types of soil and soft/disintegrated rock in open areas/nallas/channels, to the requiredslopes, shapes, levels, elevations and profile, including trimming of bottom and slopes of excavation, bailing out rain(dewatering), pumping, removal of slush, preparing embankments/marginal banks, loosening, dressing, spreading material in layers notexceeding 200mm, as per direction of Engineer-in-Charge, water flooding, compacting to achieve 95% consolidation at optimum moisturecontent, finishing etc. all complete, for all leads and lifts within leveling boundary, including disposal of surplus earth andstacking of unsuitable material within a lead of 2.0 Km beyond substation boundary, with all labour, material, tools, tackles andequipment, safeguards and incidentals, Royalty,taxes etc. as necessary, as per drawings, specification and directions of theEngineer-in-Charge. Clearing of jungle is included in this item. (Only excavation/cutting will be measured for payment purpose.)</t>
  </si>
  <si>
    <t>Supply of earth (excluding rock &amp; boulders) at site including royalty, carriage and filling in specified areas in layers notexceeding 200mm in depth, compacting under optimum moisture condition to achieve 95% of Proctor density, finishing etc. allcomplete, for all leads &amp; lifts, with all labour, material, tools, tackles, equipments, safeguards &amp; incidentals as necessary as perdrawings, specification and direction of the Engineer- in- Charge.</t>
  </si>
  <si>
    <t>Soil Investigation: As per technical specification including all laboratory and field tests, report and recommendations.</t>
  </si>
  <si>
    <t>Transmission Line Tower Package TW01 for (i) 400kV D/c (Triple HTLS Conductor) line from Pot Head Yard of Kiru HE Project – Kishtwar Pooling Station, (ii) LILO of one ckt. of 400 kV D/c (Triple HTLS Conductor) Kiru – Kishtwar line at Pot Head Yard of Kwar &amp; Pakal Dul HE Projects and (iii) Extension of Kishtwar (GIS) pooling station under Consultancy Works to M/S CVPPPL</t>
  </si>
  <si>
    <t>Transmission Line Tower Package TW01</t>
  </si>
  <si>
    <t xml:space="preserve">Supply of  Tower Accessories            </t>
  </si>
  <si>
    <t xml:space="preserve">Hardware Fittings                       </t>
  </si>
  <si>
    <t xml:space="preserve">Earthwire                               </t>
  </si>
  <si>
    <t xml:space="preserve">Conductor &amp; earthwire Accessories       </t>
  </si>
  <si>
    <t xml:space="preserve">Insulator                               </t>
  </si>
  <si>
    <t xml:space="preserve">Conductor                               </t>
  </si>
  <si>
    <t xml:space="preserve">Supply of OPGW (Main+2 LILO)            </t>
  </si>
  <si>
    <t xml:space="preserve">Mandatory Spares of OPGW(Main+2 LILo)   </t>
  </si>
  <si>
    <t xml:space="preserve">FABRICATION AND SUPPLY (SPARES)         </t>
  </si>
  <si>
    <t xml:space="preserve">Hardware Fittings (Spares)              </t>
  </si>
  <si>
    <t>Conductor &amp; earthwire Accessories spares</t>
  </si>
  <si>
    <t xml:space="preserve">Conductor Spare                         </t>
  </si>
  <si>
    <t xml:space="preserve">(i) 400kV D/c (Triple HTLS Conductor) line from Pot Head Yard of Kiru HE Project – Kishtwar Pooling Station, (ii) LILO of one ckt. of 400 kV D/c (Triple HTLS Conductor) Kiru – Kishtwar line at Pot Head Yard of Kwar &amp; Pakal Dul HE Projects  </t>
  </si>
  <si>
    <t>FABRICATION, GALVANISING &amp; SUPPLY OF VARIOUS TYPES OF TOWERS &amp; TOWERPARTS, TOWER/LEG EXTENSIONS (COMPLETE) EXCLUDING STEP BOLT, STUBS ANDBOLTS &amp; NUTS BUT INCLUDING HANGERS, D-SHACKLES, PACK WASHERS ETC.-HTSTEEL (GRADE C AS PER IS 2062:2011) FOR NORMAL TOWERS</t>
  </si>
  <si>
    <t>FABRICATION, GALVANISING &amp; SUPPLY OF STUBS WITH CLEATS FOR VARIOUSTYPES OF TOWERS AND TOWER EXTENSIONS; GANTRIES (COMPLETE) WITH PACKWASHERS EXCLUDING SUPPLY OF BOLTS &amp; NUTS-HT STEEL (GRADE C AS PER IS2062:2011) FOR NORMAL TOWERS</t>
  </si>
  <si>
    <t>Supply of Pipe Type Earthing</t>
  </si>
  <si>
    <t>ROD TYPE EARTHING</t>
  </si>
  <si>
    <t>Supply of Shieldwire Earthing includingPG clamps, downlead clamps butexcluding Earthwire bits for Pipe typeearthing</t>
  </si>
  <si>
    <t>Supply of Shieldwire Earthing Counterpoise (4X30M) Type including PGclamps, downlead clamps but excluding Earthwire bits.</t>
  </si>
  <si>
    <t>Number  Plate for 400kV</t>
  </si>
  <si>
    <t>Danger  Plate for 400kV</t>
  </si>
  <si>
    <t>SUSPENSION  CLAMP SUITABLE FOR SUSPENSION PILOT INSULATOR STRING FORHTLS MOOSE CONDUCTOR</t>
  </si>
  <si>
    <t>DEAD END CLAMP SUITABLE FOR TENSION INSULATOR STRING FOR  HTLS MOOSECONDUCTOR</t>
  </si>
  <si>
    <t>SINGLE I SUSP PILOT W/O CLAMP-TRIPLE HTLS</t>
  </si>
  <si>
    <t>DOUBLE TENSION STRING W/O CLAMP-TRIPLE HTLS</t>
  </si>
  <si>
    <t>7/3.66 G.S. EARTHWIRE</t>
  </si>
  <si>
    <t>FLEXIBLE ALUMUNIUM BOND</t>
  </si>
  <si>
    <t>Mid Span Compression Joint -7/3.66mm Earth Wire</t>
  </si>
  <si>
    <t>Vibration damper -7/3.66mm Earth Wire</t>
  </si>
  <si>
    <t>Tension clamp assembly-7/3.66mm Earth Wire</t>
  </si>
  <si>
    <t>REPAIR SLEEVE FOR HTLS MOOSE CONDUCTOR</t>
  </si>
  <si>
    <t>MID SPAN COMPRESSION JOINT FOR HTLS MOOSE CONDUCTOR</t>
  </si>
  <si>
    <t>RIGID SPACER-TRIPLE HTLS MOOSE</t>
  </si>
  <si>
    <t>SPACER DAMPER-TRIPLE HTLS MOOSE</t>
  </si>
  <si>
    <t>210 KN AC Disc Insulator</t>
  </si>
  <si>
    <t>HTLS MOOSE CONDUCTOR</t>
  </si>
  <si>
    <t>24 FIBRE (DWSM) OPGW FIBRE OPTIC CABLE</t>
  </si>
  <si>
    <t>TENSION ASSEMBLY - DEAD END FOR 24 FIBER OPGW</t>
  </si>
  <si>
    <t>TENSION  FITTINGS ASSEMBLY FOR 24F OPGW INCLUDING ALL ACCESSORIES FORJOINT BOX (SPLICING) LOCATION</t>
  </si>
  <si>
    <t>TENSION ASSEMBLY - DOUBLE TENSION PASS THROUGH ASSEMBLY FOR 24 FIBEROPGW</t>
  </si>
  <si>
    <t>Vibration Damper for 24 fibre OPGW</t>
  </si>
  <si>
    <t>Down Lead clamp Assembly for 24 fibre OPGW</t>
  </si>
  <si>
    <t>Joint Box for 24 fibre OPGW</t>
  </si>
  <si>
    <t xml:space="preserve">Extension of Kishtwar (GIS) pooling station       </t>
  </si>
  <si>
    <t xml:space="preserve">420kV, 50kA GIS Equipment               </t>
  </si>
  <si>
    <t xml:space="preserve">GIS Common Equipment                    </t>
  </si>
  <si>
    <t xml:space="preserve">420kV, 50kA AIS EQUIPMENT               </t>
  </si>
  <si>
    <t xml:space="preserve">Erection Hardware for 420 kV GIS        </t>
  </si>
  <si>
    <t xml:space="preserve">420kV Insulator and Hardware            </t>
  </si>
  <si>
    <t xml:space="preserve">Earthmat                                </t>
  </si>
  <si>
    <t xml:space="preserve">CRP for  420kV Bays with SAS            </t>
  </si>
  <si>
    <t xml:space="preserve">SAS-AUG                                 </t>
  </si>
  <si>
    <t xml:space="preserve">PLCC Equipment                          </t>
  </si>
  <si>
    <t xml:space="preserve">PLCC EQUIPMENT REMOTE                   </t>
  </si>
  <si>
    <t xml:space="preserve">POWER &amp; CONTROL CABLE                   </t>
  </si>
  <si>
    <t xml:space="preserve">AIR CONDITIONING &amp; VENTILATION SYSTEM   </t>
  </si>
  <si>
    <t xml:space="preserve">FIRE FIGHTING SYSTEM                    </t>
  </si>
  <si>
    <t xml:space="preserve">ILLUMINATION SYSTEM                     </t>
  </si>
  <si>
    <t xml:space="preserve">400 kV TOWERS                           </t>
  </si>
  <si>
    <t xml:space="preserve">400kV Equipment support structures      </t>
  </si>
  <si>
    <t xml:space="preserve">GIS MANDATORY SPARE                     </t>
  </si>
  <si>
    <t xml:space="preserve">Mandatory Spare LOT                     </t>
  </si>
  <si>
    <t xml:space="preserve">BoQ of Comm Equip Supply Kiru           </t>
  </si>
  <si>
    <t xml:space="preserve">BoQ of Comm Equip Mandatory Spares      </t>
  </si>
  <si>
    <t xml:space="preserve">BoQ of Comm Equip Supply Kishtwar       </t>
  </si>
  <si>
    <t xml:space="preserve">BoQ of Comm Equip Supply KWAR           </t>
  </si>
  <si>
    <t xml:space="preserve">BoQ of Comm Equip Supply Pakal Dul HE   </t>
  </si>
  <si>
    <t xml:space="preserve">PMU &amp; associated items (Kishtwar)       </t>
  </si>
  <si>
    <t xml:space="preserve">Foundation Bolts                        </t>
  </si>
  <si>
    <t>400KV GIS- 4000A SF6 TO AIR BUSHING COMPLETE IN ALL RESPECT</t>
  </si>
  <si>
    <t>420KV, 5000A,50KA, SINGLE PHASE SF6 GAS INSULATED BUS DUCT (GIB)OUTSIDE GIS HALL ALONGWITH ASSOCIATED SUPPORT STRUCTURE</t>
  </si>
  <si>
    <t>420KV, 5000A, 50KA GIS BUSBAR MODULE EXTENSION</t>
  </si>
  <si>
    <t>420 kV, 4000 A, 50 kA, SF6 GIS Linefeeder bay module(without PIR) as perSection-Project, Technicalspecification</t>
  </si>
  <si>
    <t>420kV, 4000 A, 50 kA, SF6 GIS Tie baymodule(without PIR) as perSection-Project, Technicalspecification</t>
  </si>
  <si>
    <t>SF6 GAS ANALYZER</t>
  </si>
  <si>
    <t>EOT Crane Extension for GIS Building for 400kV GIS station</t>
  </si>
  <si>
    <t>420 kV, 4400 pF Capacitive Voltage Transformer (1-Phase)</t>
  </si>
  <si>
    <t>336kV Surge Arrester (1-phase)</t>
  </si>
  <si>
    <t>420 kV, 1 phase Bus Post Insulator (except for Line Traps)</t>
  </si>
  <si>
    <t>420 kV ,1 phase Bus Post Insulators for Line Traps</t>
  </si>
  <si>
    <t>Erection Hardware for 400kV I type layout for GIS terminationarrangement-Line bay as per technical specification</t>
  </si>
  <si>
    <t>400KV  TENSION INSULATOR STRING  AND ASSOCIATED HARDWARE FITTINGS WITHTURN BUCKLE SUITABLE FOR TWIN CONDUCTOR</t>
  </si>
  <si>
    <t>400KV SUSPENSION INSULATOR STRING  AND ASSOCIATED HARDWARE FITTINGSWITH DROP CLAMP SUITABLE FOR QUAD CONDUCTOR</t>
  </si>
  <si>
    <t>400kV Circuit Breaker Relay Panel with Auto Reclose (with Automation)</t>
  </si>
  <si>
    <t>400kV Line Protection Panel (with Automation)</t>
  </si>
  <si>
    <t>Augmentation of existing 400kV bus bar protection scheme.(No. of baysas per specification)-(with Automation)</t>
  </si>
  <si>
    <t>Line Current Differential Relay</t>
  </si>
  <si>
    <t>Augmentation of Substation automation System for 400kV Main bay as perTechnical Specification</t>
  </si>
  <si>
    <t>Augmentation of Substation automation System for 400kV Tie bay as perTechnical Specification</t>
  </si>
  <si>
    <t>Coupling device for PLCC</t>
  </si>
  <si>
    <t>Carrier Equipment Analog type (for Speech+Data &amp; Speech+Protection)</t>
  </si>
  <si>
    <t>Analog Protection Coupler for PLCC</t>
  </si>
  <si>
    <t>Testing &amp; Maintenance equipment (print test kit only) for PLCC</t>
  </si>
  <si>
    <t>HF CABLE 75 OHMS FOR PLCC</t>
  </si>
  <si>
    <t>WAVE TRAP AS PER TS</t>
  </si>
  <si>
    <t>1.1KV GRADE 2CX2.5 SQMM CONTROL CABLE</t>
  </si>
  <si>
    <t>1.1KV GRADE 2CX16 SQMM (PVC) POWER CABLE</t>
  </si>
  <si>
    <t>1.1KV GRADE 4CX16 SQMM (PVC) POWER CABLE</t>
  </si>
  <si>
    <t>Ventillation system for 400KV GIS Hall</t>
  </si>
  <si>
    <t>Fire Detection and Alarm System for 400kV GIS Hall</t>
  </si>
  <si>
    <t>Illumination system for 400KV GIS Hall</t>
  </si>
  <si>
    <t>LIGHTING FIXTURE LED LUMINAIRES TYPE SL-D1 AS PER TECH. SPECIFICATIONS</t>
  </si>
  <si>
    <t>Fabrication, galvanising and supply of Standard 400 kV Tower TVincluding nuts, bolts, all type of washers, packplates, step bolts andgusset plates excluding foundation bolts</t>
  </si>
  <si>
    <t>Fabrication, galvanising and supply of Standard 400 kV Gantry G1including nuts, bolts, all type of washers, packplates, step bolts andgusset plates excluding foundation bolts</t>
  </si>
  <si>
    <t>STANDARD TOWER FOR 400KV-TPN</t>
  </si>
  <si>
    <t>Fabrication, galvanising and supply of Standard 400 kV Tower TAincluding nuts, bolts, all type of washers, packplates, step bolts andgusset plates excluding foundation bolts</t>
  </si>
  <si>
    <t>Fabrication, galvanising and supply of Standard 400 kV Tower TBincluding nuts, bolts, all type of washers, packplates, step bolts andgusset plates excluding foundation bolts</t>
  </si>
  <si>
    <t>Standard Pipe Structure for 400kV BPI (excluding wave trap)</t>
  </si>
  <si>
    <t>Fabrication, galvanising and supply of Standard Pipe Structure - 400kV  CVT including nuts, bolts, all type of washers, packplates, stepbolts and gusset plates excluding foundation bolts</t>
  </si>
  <si>
    <t>Fabrication, galvanising and supply ofStandard Pipe Structure - 400 kV,1-Phase,   SA including nuts, bolts,all type of washers, packplates, stepbolts and gusset plates excludingfoundation bolts</t>
  </si>
  <si>
    <t>Standard Pipe Structure for 400kV BPI for WT (1- phase)</t>
  </si>
  <si>
    <t>400KV GIS-SF6 GAS PRESSURE RELIEF DEVICE ASSEMBLY OF EACH TYPE</t>
  </si>
  <si>
    <t>SF6  PRESSURE  GAUGE  CUM  SWITCH  /DENSITY MONITORS  AND  PRESSURESWITCH AS APPLICABLE, OF EACH TYPE-400KV GIS</t>
  </si>
  <si>
    <t>COUPLING  DEVICE  FOR  PRESSURE  GAUGE  CUM  SWITCH  FOR  CONNECTINGGAS HANDLING PLANT OF EACH TYPE-400KV GIS</t>
  </si>
  <si>
    <t>RUBBER  GASKETS,  Ã‚â‚¬Å’OÃ‚â‚¬Â  RINGS  AND  SEALS  FOR  SF6  GAS  FOR  GISENCLOSURE OF EACH TYPE-400KV GIS</t>
  </si>
  <si>
    <t>400KV GIS-MOLECULAR FILTER FOR SF6 GAS WITH FILTER BAGS (5 % OF TOTALWEIGHT)</t>
  </si>
  <si>
    <t>CONTROL VALVES FOR SF6 GAS OF EACH TYPE-400KV GIS</t>
  </si>
  <si>
    <t>400KV GIS-SF6 GAS (5 % OF TOTAL GAS QUANTITY)</t>
  </si>
  <si>
    <t>LOCKING   DEVICE   TO   KEEP   THE   DIS-CONNECTORS   (ISOLATORS)AND EARTHING/FAST EARTHING SWITCHES IN CLOSE OR OPEN POSITION IN CASEOF REMOVAL OF THE DRIVING MECHANISM-400KV GIS</t>
  </si>
  <si>
    <t>UHF PD SENSORS OF EACH TYPE ALONG WITH BNC CONNECTOR FOR 420KV GIS</t>
  </si>
  <si>
    <t>400KV GIS-SUPPORT INSULATORS (GAS THROUGH) OF EACH TYPE (COMPLETE WITHMETAL RING ETC.) ALONG WITH ASSOCIATED CONTACTS AND SHIELDS</t>
  </si>
  <si>
    <t>400KV GIS-GAS BARRIERS OF EACH TYPE (COMPLETE WITH METAL RING ETC.)ALONG WITH ASSOCIATED CONTACTS AND SHIELDS</t>
  </si>
  <si>
    <t>LCC SPARES  - AUX. RELAYS, CONTACTORS,PUSH BUTTONS, SWITCHES,LAMPS,ANNUNCIATION WINDOWS, MCB, FUSES,TIMERS, TERMINAL BLOCKS ETC. OF EACHTYPE &amp; RATING-400kV GIS</t>
  </si>
  <si>
    <t>Complete pole of 420kV, 4000A,50kA SF6GIS Circuit Breaker complete withinterrupter, main circuit enclosure andMarshalling Box with operatingmechanism</t>
  </si>
  <si>
    <t>Trip coil assembly with resistor for420kV GIS Circuit Breaker (asapplicable)</t>
  </si>
  <si>
    <t>Closing coil assembly with resistor for420kV GIS Circuit Breaker (asapplicable)</t>
  </si>
  <si>
    <t>RELAYS, POWER CONTACTORS, PUSH BUTTONS, TIMERS &amp; MCBS ETC. (ASAPPLICABLE) OF EACH TYPE FOR 400KV GIS CIRCUIT BREAKER</t>
  </si>
  <si>
    <t>Auxiliary switch assembly of each type for 420kV GIS Circuit Breaker</t>
  </si>
  <si>
    <t>400KV GIS CIRCUIT BREAKER-OPERATION COUNTER</t>
  </si>
  <si>
    <t>400KV GIS CIRCUIT BREAKER-HYDRAULIC OPERATING MECHANISM WITH DRIVEMOTOR (FOR HYDRAULIC OPERATED MECHANISM, IF APPLICABLE)</t>
  </si>
  <si>
    <t>HYDRAULIC FILTER OF EACH TYPE (FOR HYDRAULIC OPERATED MECHANISM, IFPPLICABLE)-400KV GIS CIRCUIT BREKAER</t>
  </si>
  <si>
    <t>400KV GIS CIRCUIT BREAKER- HOSE PIPE OF EACH TYPE (AS APPLICABLE) (FORHYDRAULIC OPERATED MECHANISM, IF APPLICABLE)</t>
  </si>
  <si>
    <t>400KV GIS CIRCUIT BREAKER - N2 ACCUMULATOR (FOR HYDRAULIC OPERATEDMECHANISM, IF APPLICABLE)</t>
  </si>
  <si>
    <t>VALVES OF EACH TYPE (FOR HYDRAULIC OPERATED MECHANISM, IFAPPLICABLE)-400KV GIS CIRCUIT BREKAER</t>
  </si>
  <si>
    <t>PIPE LENGTH (COPPER &amp; STEEL) OF EACH SIZE &amp; TYPE (FOR HYDRAULICOPERATED MECHANISM, IF APPLICABLE)-400KV GIS CIRCUIT BREKAER</t>
  </si>
  <si>
    <t>PRESSURE SWITCHES OF EACH TYPE (FOR HYDRAULIC OPERATED MECHANISM, IFAPPLICABLE)-400KV GIS CIRCUIT BREKAER</t>
  </si>
  <si>
    <t>PRESSURE GAUGE WITH COUPLING DEVICE OF EACH TYPE (FOR HYDRAULICOPERATED MECHANISM, IF APPLICABLE)-400KV GIS CIRCUIT BREKAER</t>
  </si>
  <si>
    <t>400KV GIS CIRCUIT BREAKER-HYDRAULIC OIL (5% OF TOTAL OIL QUANTITY)(FOR HYDRAULIC OPERATED MECHANISM, IF APPLICABLE)</t>
  </si>
  <si>
    <t>PRESSURE RELIEF DEVICE OF EACH TYPE (FOR HYDRAULIC OPERATED MECHANISM,IF APPLICABLE)-400KV GIS CIRCUIT BREKAER</t>
  </si>
  <si>
    <t>400KV GIS CIRCUIT BREAKER-COMPLETE SPRING OPERATING MECHANISMINCLUDING CHARGING MECHANISM ETC. (FOR SPRING OPERATED MECHANISM, IFAPPLICABLE)</t>
  </si>
  <si>
    <t>400KV GIS CIRCUIT BREAKER- COMPLETE HYDRAULIC-SPRING OPERATINGMECHANISM INCLUDING CHARGING MECHANISM ETC. (FOR HYDRAULIC-SPRINGOPERATED MECHANISM, IF APPLICABLE)</t>
  </si>
  <si>
    <t>PRESSURE SWITCHES OF EACH TYPE FOR420KV GIS  CIRCUIT BREAKER (ForHydraulic-Spring Operated Mechanism, ifapplicable)</t>
  </si>
  <si>
    <t>PRESSURE GAUGE WITH COUPLING DEVICE OF EACH TYPE (FOR HYDRAULIC-SPRINGOPERATED MECHANISM, IF APPLICABLE)-400KV GIS CIRCUIT BREKAER</t>
  </si>
  <si>
    <t>400kV GIS- Single phase of 4000A disconnector switch including maincircuit, enclosure, driving mechanism and support insulator etc.,complete in all respect (Note 1- The contractor shall supply spare fordisconnector switch to ensure one to one replacement of all disconnectorswitch supplied as main equipment without any requirement ofmodification in fittings at site to cover all different types ofdisconnector switch supplied. In case, quantity of supplied dis-connector switch types (for one to one replacement) are more than thequantity mentioned in BPS for spare, the contractor shall supply theseadditional types of disconnector switch without any additional priceimplication to POWERGRID and quantities of these additional type ofdisconnector switch are deem to be included in the quantities mentionedin BPS for spare disconnector. Note 2 - In case, Dis-connector Switch(DS) &amp; Earth Switch (ES) is provided in a same enclosure with commonoperating mechanism, then the module comprising of Dis-connector &amp; Earthswitch in single enclosure with common operating mechanism is to beprovided under the head of spare Dis-connector only. Note 3 - In case,Dis-connector Switch (DS) &amp; Earth Switch (ES) is provided in a sameenclosure with separate operating mechanism, then the module comprisingof Dis-connector &amp; Earth switch in single enclosure with separateoperating mechanism is to be provided under the head of spare Dis-connector only.)</t>
  </si>
  <si>
    <t>400KV GIS- SINGLE PHASE MAINTENANCE EARTHING SWITCH INCLUDING MAINCIRCUIT, ENCLOSURE, DRIVING MECHANISM AND SUPPORT INSULATOR ETC.,COMPLETE IN ALL RESPECT (NOTE 1 - IN CASE, DIS-CONNECTOR SWITCH (DS) &amp;EARTH SWITCH (ES) IS PROVIDED IN A SAME ENCLOSURE WITH COMMONOPERATING MECHANISM, THEN THE MODULE COMPRISING OF DIS-CONNECTOR &amp;EARTH SWITCH IN SINGLE ENCLOSURE WITH COMMON OPERATING MECHANISM IS TOBE PROVIDED UNDER THE HEAD OF SPARE DIS-CONNECTOR ONLY. NOTE 2 - INCASE, DIS-CONNECTOR SWITCH (DS) &amp; EARTH SWITCH (ES) IS PROVIDED IN ASAME ENCLOSURE WITH SEPARATE OPERATING MECHANISM, THEN THE MODULECOMPRISING OF DIS-CONNECTOR &amp; EARTH SWITCH IN SINGLE ENCLOSURE WITHSEPARATE OPERATING MECHANISM IS TO BE PROVIDED UNDER THE HEAD OF SPAREDIS-CONNECTOR ONLY.)</t>
  </si>
  <si>
    <t>400KV GIS - SINGLE PHASE FAST EARTHING SWITCH INCLUDING MAIN CIRCUIT,ENCLOSURE, DRIVING MECHANISM AND SUPPORT INSULATOR ETC., COMPLETE INALL RESPECT (NOTE 1 - IN CASE, DIS-CONNECTOR SWITCH (DS) &amp; EARTHSWITCH (ES) IS PROVIDED IN A SAME ENCLOSURE WITH COMMON OPERATINGMECHANISM, THEN THE MODULE COMPRISING OF DIS-CONNECTOR &amp; EARTH SWITCHIN SINGLE ENCLOSURE WITH COMMON OPERATING MECHANISM IS TO BE PROVIDEDUNDER THE HEAD OF SPARE DIS-CONNECTOR ONLY. NOTE 2 - IN CASE,DIS-CONNECTOR SWITCH (DS) &amp; EARTH SWITCH (ES) IS PROVIDED IN A SAMEENCLOSURE WITH SEPARATE OPERATING MECHANISM, THEN THE MODULECOMPRISING OF DIS-CONNECTOR &amp; EARTH SWITCH IN SINGLE ENCLOSURE WITHSEPARATE OPERATING MECHANISM IS TO BE PROVIDED UNDER THE HEAD OF SPAREDIS-CONNECTOR ONLY.)</t>
  </si>
  <si>
    <t>OPEN/CLOSE CONTACTOR ASSEMBLY, TIMERS, KEY INTERLOCK, INTERLOCKINGCOILS, RELAYS, PUSH BUTTONS, INDICATING LAMPS, POWER CONTACTORS,RESISTORS, FUSES, MCBS &amp; DRIVE CONTROL CARDS ETC. (AS APPLICABLE) ONEOF EACH TYPE FOR ONE COMPLETE MOM BOX FOR 400KV GIS DISCONNECTORSWITCH</t>
  </si>
  <si>
    <t>OPEN/CLOSE CONTACTOR ASSEMBLY, TIMERS, KEY INTERLOCK, INTERLOCKINGCOILS, RELAYS, PUSH BUTTONS, INDICATING LAMPS, POWER CONTACTORS,RESISTORS, FUSES, MCBS &amp; DRIVE CONTROL CARDS ETC. (AS APPLICABLE) ONEOF EACH TYPE FOR ONE COMPLETE MOM BOX FOR 400KV GIS MAINTENANCE EARTHSWITCH</t>
  </si>
  <si>
    <t>OPEN/CLOSE CONTACTOR ASSEMBLY, TIMERS, KEY INTERLOCK, INTERLOCKINGCOILS, RELAYS, PUSH BUTTONS, INDICATING LAMPS, POWER CONTACTORS,RESISTORS, FUSES, MCBS &amp; DRIVE CONTROL CARDS ETC. (AS APPLICABLE) ONEOF EACH TYPE FOR ONE COMPLETE MOM BOX FOR 400KV GIS FAST EARTHINGSWITCH</t>
  </si>
  <si>
    <t>LIMIT SWITCHES AND AUX. SWITCHES FOR ONE COMPLETE MOM BOX FORDISCONNECTOR-400KV GIS</t>
  </si>
  <si>
    <t>LIMIT SWITCHES AND AUX. SWITCHES FOR ONE COMPLETE MOM BOX FORMAINTENANCE EARTHING SWITCH-400KV GIS</t>
  </si>
  <si>
    <t>LIMIT SWITCHES AND AUX. SWITCHES FOR ONE COMPLETE MOM BOX FOR FASTEARTHING SWITCH (IF APPLICABLE)-400KV GIS</t>
  </si>
  <si>
    <t>DRIVE MECHANISM FOR 400KV GIS DISCONNECTOR SWITCH</t>
  </si>
  <si>
    <t>DRIVE MECHANISM FOR 400KV GIS MAINTENANCE EARTH SWITCH</t>
  </si>
  <si>
    <t>DRIVE MECHANISM FOR 400KV GIS FAST EARTHING SWITCH</t>
  </si>
  <si>
    <t>MOTOR FOR DRIVE MECHANISM FOR 400KV GIS DISCONNECTOR SWITCH</t>
  </si>
  <si>
    <t>MOTOR FOR DRIVE MECHANISM FOR 400KVGIS MAINTENANCE EARTH SWITCH</t>
  </si>
  <si>
    <t>MOTOR FOR DRIVE MECHANISM FOR 400KV GIS FAST EARTHING SWITCH</t>
  </si>
  <si>
    <t>400KV GIS- SINGLE PHASE OF CURRENT TRANSFORMER (3 CORES, TYPE-CTA)WITH ASSOCIATED ENCLOSURE AND PRIMARY CONDUCTOR COMPLETE IN ALLRESPECT</t>
  </si>
  <si>
    <t>400KV GIS- SINGLE PHASE OF CURRENT TRANSFORMER (2 CORES, TYPE-CTB)WITH ASSOCIATED ENCLOSURE AND PRIMARY CONDUCTOR COMPLETE IN ALLRESPECT</t>
  </si>
  <si>
    <t>Spare-420kV CVT 1</t>
  </si>
  <si>
    <t>SPARES FOR 336KV SURGE ARRESTER</t>
  </si>
  <si>
    <t>Spares-Substation Automation System</t>
  </si>
  <si>
    <t>Spare-PLCC</t>
  </si>
  <si>
    <t>S16.1 SFP</t>
  </si>
  <si>
    <t>Software for Craft Terminal</t>
  </si>
  <si>
    <t>PMU with GPS Clock (clock can be either internal or external)</t>
  </si>
  <si>
    <t>WAMS Hardware - Time System (GPS receiver)</t>
  </si>
  <si>
    <t>WAMS Hardware - Substation Grade Layer-3 LAN Switches with minimum 4 x10/100 Mbps Ethernet ports and 2 x 1 Gbps Ethernet ports</t>
  </si>
  <si>
    <t>WAMS Miscellaneous - Armored Fibre Optic Cable and associatedtermination (e.g. L2 Switch) for connecting PMU panels located indifferent control room of a station</t>
  </si>
  <si>
    <t>Fabrication, galvanising and supply of 28mm dia foundation boltsincluding nuts, checknuts, washers and packplates.</t>
  </si>
  <si>
    <t>Fabrication, galvanising and supply of 40mm dia foundation boltsincluding nuts, checknuts, washers and packplates.</t>
  </si>
  <si>
    <t>Fabrication, galvanising and supply of 56mm dia foundation boltsincluding nuts, checknuts, washers and packplates</t>
  </si>
  <si>
    <t>Fabrication, galvanising and supply of 63mm dia foundation boltsincluding nuts, checknuts, washers and packplates</t>
  </si>
  <si>
    <t xml:space="preserve">Soil Investigation                      </t>
  </si>
  <si>
    <t xml:space="preserve">Benching                                </t>
  </si>
  <si>
    <t xml:space="preserve">Work Associated with Tower Foundations  </t>
  </si>
  <si>
    <t xml:space="preserve">Erection                                </t>
  </si>
  <si>
    <t xml:space="preserve">Installation of earthing of towers      </t>
  </si>
  <si>
    <t>Installation of the following tower acce</t>
  </si>
  <si>
    <t xml:space="preserve">Stringining                             </t>
  </si>
  <si>
    <t xml:space="preserve">Labor Camp                              </t>
  </si>
  <si>
    <t xml:space="preserve">PAINTING OF TOWERS                      </t>
  </si>
  <si>
    <t>Detailed survey including route alignment, profiling and tower spotting</t>
  </si>
  <si>
    <t>Detailed soil investigation: All kinds of soils except fissured rock and hard rock</t>
  </si>
  <si>
    <t>Detailed soil investigation: Fissured Rock</t>
  </si>
  <si>
    <t>Detailed soil investigation: Hard Rock</t>
  </si>
  <si>
    <t>Excavation: Wet Fissured Rock</t>
  </si>
  <si>
    <t>Erection of various types of towers, tower extensions (complete), bolts &amp; nuts, hangers, d-shackles, step bolts, pack washers etc.including tack welding &amp; supply &amp; application of zinc rich primer &amp; enamel paint : Multicircuit towers</t>
  </si>
  <si>
    <t>Installation of Shieldwire Earthing Counterpoise (4X30M) type including PG clamps, Downlead clamps and  Earthwire bits. Shieldwireearthing (Pipe Type/counterpoise type) shall be an in addition to Tower Earthing (Pipe type/counterpoise type)</t>
  </si>
  <si>
    <t>Installation of Shieldwire Earthingincluding PG clamps, Downlead clampsand  Earthwire bits i.e Shield wireearthing (Pipe Type/counterpoise type)shall be an addition to earthing oftowers (Pipe type/ counterpoisetype)-Pipe type</t>
  </si>
  <si>
    <t>Installation of earthing of towers: Pipe Type</t>
  </si>
  <si>
    <t>Installation of insulator strings complete with arcing horns &amp; necessary hardware, installing of  bundle conductor including fixingof conductor accessories, installing &amp; stringing of earthwire including fixing of earthwire accessories (Triple bundle HTLSConductor) in Double Ckt Line.</t>
  </si>
  <si>
    <t>Protection of tower footing (supply and installation): Stone Bound in Galvanising wire netting including excavation</t>
  </si>
  <si>
    <t>Installation of Joint box above ground (Including Splicing &amp; Testing) : 24 fibres</t>
  </si>
  <si>
    <t xml:space="preserve">CRP for 420kV Bays with SAS             </t>
  </si>
  <si>
    <t xml:space="preserve">Installation of Comm Equip at KIRU      </t>
  </si>
  <si>
    <t xml:space="preserve">Installation of Comm Equip at Kishtwar  </t>
  </si>
  <si>
    <t xml:space="preserve">Installation of Comm Equip at KWAR      </t>
  </si>
  <si>
    <t xml:space="preserve">Installation of Comm Equip at Pakal Dul </t>
  </si>
  <si>
    <t xml:space="preserve">Civil Works                             </t>
  </si>
  <si>
    <t>Extension of 420kV , 5000 A, 50 kA 3 -phase SF6 GIS bus bar</t>
  </si>
  <si>
    <t>420 kV, 4000 A, 50 kA, SF6 GIS Line feeder bay module(without PIR) as per Section-Project, Technical specification</t>
  </si>
  <si>
    <t>420kV, 4000 A, 50 kA, SF6 GIS Tie bay module(without PIR) as per Section-Project, Technical specification</t>
  </si>
  <si>
    <t>420kV, 5000A, 50kA, Single phase SF6 Gas Insulated Bus Duct (GIB) outside GIS Hall alongwith associated support structure</t>
  </si>
  <si>
    <t>420kV, 4000 A, 50 kA SF6 /Air Bushing for connecting GIS to AIS</t>
  </si>
  <si>
    <t>420KV, 1-PHASE BUS POST INSULATORS</t>
  </si>
  <si>
    <t>Erection Hardware for 400kV I type layout for GIS termination arrangement-Line bay as per technical specification</t>
  </si>
  <si>
    <t>400KV  TENSION INSULATOR STRING  AND ASSOCIATED HARDWARE FITTINGS WITH TURN BUCKLE SUITABLE FOR TWIN CONDUCTOR</t>
  </si>
  <si>
    <t>400KV SUSPENSION INSULATOR STRING  AND ASSOCIATED HARDWARE FITTINGS WITH DROP CLAMP SUITABLE FOR QUAD CONDUCTOR</t>
  </si>
  <si>
    <t>Augmentation of existing 400kV bus bar protection scheme.(No. of bays as per specification)-(with Automation)</t>
  </si>
  <si>
    <t>Augmentation of   Substation automation System for 400kV Main bay as per Technical Specification</t>
  </si>
  <si>
    <t>Augmentation of   Substation automation System for 400kV Tie bay as per Technical Specification</t>
  </si>
  <si>
    <t>HF CABLE FOR PLCC-75 OHM (KM)</t>
  </si>
  <si>
    <t>Testing and Maintenance equipment (print test kit only))</t>
  </si>
  <si>
    <t>Protection Coupler (Analog)</t>
  </si>
  <si>
    <t>400kV,3150A,0.5mH ,63kA Line Trap</t>
  </si>
  <si>
    <t>Standard Tower for 400kV - TPN</t>
  </si>
  <si>
    <t>Erection of Std 400 kV Tower TV including nuts, bolts, all type of washers, packplates, step bolts and gusset plates excludingfoundation bolts</t>
  </si>
  <si>
    <t>Erection of Std 400 kV Gantry G1 including nuts, bolts, all type of washers, packplates, step bolts and gusset plates excludingfoundation bolts</t>
  </si>
  <si>
    <t>Erection of Std 400 kV Tower TA including nuts, bolts, all type of washers, packplates, step bolts and gusset plates excludingfoundation bolts</t>
  </si>
  <si>
    <t>Erection of Std 400 kV Tower TB including nuts, bolts, all type of washers, packplates, step bolts and gusset plates excludingfoundation bolts</t>
  </si>
  <si>
    <t>Erection of Pipe Structure - 400 kV, 1-Phase,   BPI, (Excluding Wave Trap),  including nuts, bolts, all  type of washers,packplates, step bolts and gusset plates excluding foundation bolts</t>
  </si>
  <si>
    <t>Erection of Pipe Structure - 400 kV 1-Phase CVT including nuts, bolts, all type of washers, packplates, step bolts and gusset platesexcluding foundation bolts</t>
  </si>
  <si>
    <t>Erection of Pipe Structure - 400 kV 1-Phase SA including nuts, bolts, all type of washers, packplates, step bolts and gusset platesexcluding foundation bolts</t>
  </si>
  <si>
    <t>Erection of Pipe Structure - 400 kV 1-Phase WT including nuts, bolts, all type of washers, packplates, step bolts and gusset platesexcluding foundation bolts</t>
  </si>
  <si>
    <t>Optical Interface Cards/SFP# -S16.1 for SDH Equipment-STM-16</t>
  </si>
  <si>
    <t>Service:- Phasor Measurement Unit (PMU)</t>
  </si>
  <si>
    <t>WAMS TIME SYSTEM(GPS RECEIVER)</t>
  </si>
  <si>
    <t>Installation of Substation Grade Layer-3 LAN Switches as per Technical Specification</t>
  </si>
  <si>
    <t>Services:- Armored Fibre Optic Cable and associated termination equipment</t>
  </si>
  <si>
    <t>Integration of PMU with the PDC (Phasor Data Concentrator) of RLDCs and respective SLDCs as required.</t>
  </si>
  <si>
    <t>Erection of 28mm dia foundation bolts including nuts, checknuts, washers and packplates.</t>
  </si>
  <si>
    <t>Erection of 40mm dia foundation bolts including nuts, checknuts, washers and packplates.</t>
  </si>
  <si>
    <t>Erection of 56mm dia foundation bolts including nuts, checknuts, washers and packplates</t>
  </si>
  <si>
    <t xml:space="preserve">Erection of 63mm dia foundation bolts including nuts, checknuts, washers and packplates. </t>
  </si>
  <si>
    <t>Providing and laying of Reinforced Cement Concrete M30 including pre cast, shuttering, Grouting of pockets &amp; underpinning butexcluding steel reinforcement</t>
  </si>
  <si>
    <t>Providing and laying Plain Cement Concrete 1:5:10 (1 cement : 5 sand : 10 brick aggregate) including a layer of cement slurry of mix1:6 (1 cement : 6 fine sand) shall be laid uniformly over cement concrete layer. The cement consumption for cement slurry shall notbe less than 150 kg per 100 sq.m.</t>
  </si>
  <si>
    <t>Removing,cleaning and washing of existing stones and respreading of stones in switchyard excluding PCC</t>
  </si>
  <si>
    <t>RCC culvert crossings including supplying and laying hume pipe 300mm dia of grade (NP-3) excluding concrete as per specification.</t>
  </si>
  <si>
    <t>All civil works for Drains construction of Section B-B including crossings if any as per technical specification and tender drawingscomplete in all respect with all labour and materials.</t>
  </si>
  <si>
    <t>Cable Trench including all types of crossings, all metallic works and sump pit including concrte and reinforcement steel Section 3-3</t>
  </si>
  <si>
    <t>Cable Trench including all types of crossings, all metallic works and sump pit including concrte and reinforcement steel Section 4-4</t>
  </si>
  <si>
    <t>Dry stone pitching 22.5 cm thick including supply of stones and preparing surface complete including construction of 600 mm high and230 mm wide cement concrete (1:3:6) (1 cement : 3 coarse sand (zone-III) : 6 graded stone aggregate 20 mm nominal size) toe wall atthe lowest portion of stone pitching area etc. completed as per theinstruction of Engineer-In-Charge. .</t>
  </si>
  <si>
    <t>Supplying, filling and compacting stone boulders mixed with sand under foundations, roads, cable trenches, drains etc in layers notexceeding 250mm thickness including ramming, watering compacting</t>
  </si>
  <si>
    <t>PEB - Ext of 400 kV GIS - Civil Works. All civil works as per drawing and specifications complete, including - brickwork, finishing(external and internal), windows etc. However, excavation, PCC, RCC and reinforcement shall be paid separately as per BPS.</t>
  </si>
  <si>
    <t>400 kV PEB Panel Room for GIS Hall - Civil Works
All civil works  complete as per TS, including - brickwork, finishing (externaland internal), windows etc. However, excavation, concrete (all types) and reinforcement steel shall be measured and paid separatelyas per respective item of BPS.</t>
  </si>
  <si>
    <t>400 kV PEB AHU Room for GIS Hall - Civil Works 
All civil works  complete as per TS, including - brickwork, finishing (external andinternal), windows etc. However, excavation, concrete (all types) and reinforcement steel shall be measured and paid separately asper respective item of BPS.</t>
  </si>
  <si>
    <t>Earthwork in excavation in Hard rocks in open areas/nallas/ channels, to the required slopes, shapes, levels, elevations andprofile, including trimming of bottom and slopes of excavation and stacking and disposal of rock for a lead up to 2.0 KM beyondleveling boundary and all lifts , with all labour, material, tools, tackles and equipment, safeguards and incidentals,Royalty,taxesetc.  as per directions of the Engineer-in-Charge. Serviceable material if available shall be stacked at site as identified byEngineer-in-Charge.(50% void deduction from stack measurement)</t>
  </si>
  <si>
    <t>Specification No.: CC/NT/W-TW/DOM/A06/23/00495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</si>
</sst>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8">
    <numFmt numFmtId="43" formatCode="_(* #,##0.00_);_(* \(#,##0.00\);_(* &quot;-&quot;??_);_(@_)"/>
    <numFmt numFmtId="164" formatCode="0.0"/>
    <numFmt numFmtId="165" formatCode="0.000"/>
    <numFmt numFmtId="166" formatCode="_(* #,##0.00_);_(* \(#,##0.00\);_(* \-??_);_(@_)"/>
    <numFmt numFmtId="167" formatCode="_(* #,##0_);_(* \(#,##0\);_(* \-??_);_(@_)"/>
    <numFmt numFmtId="168" formatCode="_(* #,##0.0_);_(* \(#,##0.0\);_(* \-??_);_(@_)"/>
    <numFmt numFmtId="169" formatCode="#,##0.0"/>
    <numFmt numFmtId="170" formatCode="0.00_)"/>
    <numFmt numFmtId="171" formatCode="_-&quot;£&quot;* #,##0.00_-;\-&quot;£&quot;* #,##0.00_-;_-&quot;£&quot;* &quot;-&quot;??_-;_-@_-"/>
    <numFmt numFmtId="172" formatCode="&quot;\&quot;#,##0.00;[Red]\-&quot;\&quot;#,##0.00"/>
    <numFmt numFmtId="173" formatCode="#,##0.000_);\(#,##0.000\)"/>
    <numFmt numFmtId="174" formatCode="0.0_)"/>
    <numFmt numFmtId="175" formatCode=";;"/>
    <numFmt numFmtId="176" formatCode="&quot; &quot;@"/>
    <numFmt numFmtId="177" formatCode="[$-409]dd\-mmm\-yy;@"/>
    <numFmt numFmtId="178" formatCode="_(* #,##0_);_(* \(#,##0\);_(* &quot;-&quot;??_);_(@_)"/>
    <numFmt numFmtId="179" formatCode="0.0000%"/>
    <numFmt numFmtId="180" formatCode="0.0000000000%"/>
  </numFmts>
  <fonts count="113">
    <font>
      <sz val="11"/>
      <name val="Book Antiqua"/>
      <family val="1"/>
    </font>
    <font>
      <sz val="10"/>
      <name val="Arial"/>
      <family val="2"/>
    </font>
    <font>
      <sz val="8"/>
      <name val="Arial"/>
      <family val="2"/>
    </font>
    <font>
      <b/>
      <sz val="12"/>
      <name val="Arial"/>
      <family val="2"/>
    </font>
    <font>
      <sz val="12"/>
      <name val="Book Antiqua"/>
      <family val="1"/>
    </font>
    <font>
      <b/>
      <sz val="12"/>
      <name val="Book Antiqua"/>
      <family val="1"/>
    </font>
    <font>
      <sz val="14"/>
      <name val="AngsanaUPC"/>
      <family val="1"/>
    </font>
    <font>
      <sz val="12"/>
      <name val="¹ÙÅÁÃ¼"/>
      <charset val="129"/>
    </font>
    <font>
      <sz val="10"/>
      <color indexed="10"/>
      <name val="Arial"/>
      <family val="2"/>
    </font>
    <font>
      <u/>
      <sz val="9"/>
      <color indexed="12"/>
      <name val="Arial"/>
      <family val="2"/>
    </font>
    <font>
      <sz val="7"/>
      <name val="Small Fonts"/>
      <family val="2"/>
    </font>
    <font>
      <b/>
      <sz val="10"/>
      <name val="Arial CE"/>
      <family val="2"/>
      <charset val="238"/>
    </font>
    <font>
      <u/>
      <sz val="9"/>
      <color indexed="36"/>
      <name val="Arial"/>
      <family val="2"/>
    </font>
    <font>
      <sz val="10"/>
      <name val="MS Sans Serif"/>
      <family val="2"/>
    </font>
    <font>
      <b/>
      <sz val="20"/>
      <name val="Book Antiqua"/>
      <family val="1"/>
    </font>
    <font>
      <b/>
      <sz val="11"/>
      <name val="Book Antiqua"/>
      <family val="1"/>
    </font>
    <font>
      <sz val="11"/>
      <name val="Book Antiqua"/>
      <family val="1"/>
    </font>
    <font>
      <sz val="11"/>
      <name val="Book Antiqua"/>
      <family val="1"/>
    </font>
    <font>
      <sz val="10"/>
      <name val="Book Antiqua"/>
      <family val="1"/>
    </font>
    <font>
      <sz val="12"/>
      <name val="Arial"/>
      <family val="2"/>
    </font>
    <font>
      <b/>
      <sz val="12"/>
      <color indexed="12"/>
      <name val="Book Antiqua"/>
      <family val="1"/>
    </font>
    <font>
      <b/>
      <u/>
      <sz val="12"/>
      <name val="Book Antiqua"/>
      <family val="1"/>
    </font>
    <font>
      <b/>
      <sz val="16"/>
      <color indexed="12"/>
      <name val="Book Antiqua"/>
      <family val="1"/>
    </font>
    <font>
      <b/>
      <sz val="10"/>
      <name val="Book Antiqua"/>
      <family val="1"/>
    </font>
    <font>
      <sz val="11"/>
      <color indexed="12"/>
      <name val="Book Antiqua"/>
      <family val="1"/>
    </font>
    <font>
      <b/>
      <sz val="16"/>
      <color indexed="12"/>
      <name val="Arial"/>
      <family val="2"/>
    </font>
    <font>
      <sz val="20"/>
      <name val="Book Antiqua"/>
      <family val="1"/>
    </font>
    <font>
      <b/>
      <sz val="11"/>
      <color indexed="9"/>
      <name val="Book Antiqua"/>
      <family val="1"/>
    </font>
    <font>
      <sz val="11"/>
      <name val="Book Antiqua"/>
      <family val="1"/>
    </font>
    <font>
      <b/>
      <sz val="11"/>
      <color indexed="10"/>
      <name val="Book Antiqua"/>
      <family val="1"/>
    </font>
    <font>
      <sz val="8"/>
      <name val="Book Antiqua"/>
      <family val="1"/>
    </font>
    <font>
      <b/>
      <sz val="14"/>
      <color indexed="9"/>
      <name val="Book Antiqua"/>
      <family val="1"/>
    </font>
    <font>
      <sz val="14"/>
      <name val="Book Antiqua"/>
      <family val="1"/>
    </font>
    <font>
      <sz val="11"/>
      <color indexed="9"/>
      <name val="Book Antiqua"/>
      <family val="1"/>
    </font>
    <font>
      <sz val="10"/>
      <name val="Book Antiqua"/>
      <family val="1"/>
    </font>
    <font>
      <sz val="8"/>
      <name val="Book Antiqua"/>
      <family val="1"/>
    </font>
    <font>
      <sz val="12"/>
      <name val="Arial"/>
      <family val="2"/>
    </font>
    <font>
      <sz val="10"/>
      <name val="Arial"/>
      <family val="2"/>
    </font>
    <font>
      <b/>
      <sz val="12"/>
      <name val="Arial"/>
      <family val="2"/>
    </font>
    <font>
      <sz val="12"/>
      <color indexed="9"/>
      <name val="Book Antiqua"/>
      <family val="1"/>
    </font>
    <font>
      <b/>
      <sz val="11"/>
      <color indexed="12"/>
      <name val="Book Antiqua"/>
      <family val="1"/>
    </font>
    <font>
      <sz val="10"/>
      <color indexed="9"/>
      <name val="Book Antiqua"/>
      <family val="1"/>
    </font>
    <font>
      <b/>
      <sz val="14"/>
      <name val="Book Antiqua"/>
      <family val="1"/>
    </font>
    <font>
      <i/>
      <sz val="11"/>
      <name val="Book Antiqua"/>
      <family val="1"/>
    </font>
    <font>
      <b/>
      <sz val="12"/>
      <color indexed="9"/>
      <name val="Book Antiqua"/>
      <family val="1"/>
    </font>
    <font>
      <sz val="10"/>
      <color indexed="9"/>
      <name val="Book Antiqua"/>
      <family val="1"/>
    </font>
    <font>
      <sz val="10"/>
      <color indexed="9"/>
      <name val="Arial"/>
      <family val="2"/>
    </font>
    <font>
      <b/>
      <vertAlign val="superscript"/>
      <sz val="11"/>
      <name val="Book Antiqua"/>
      <family val="1"/>
    </font>
    <font>
      <b/>
      <sz val="14"/>
      <color indexed="12"/>
      <name val="Book Antiqua"/>
      <family val="1"/>
    </font>
    <font>
      <b/>
      <vertAlign val="superscript"/>
      <sz val="12"/>
      <color indexed="12"/>
      <name val="Book Antiqua"/>
      <family val="1"/>
    </font>
    <font>
      <sz val="11"/>
      <name val="Book Antiqua"/>
      <family val="1"/>
    </font>
    <font>
      <sz val="10"/>
      <color indexed="9"/>
      <name val="Wingdings 3"/>
      <family val="1"/>
      <charset val="2"/>
    </font>
    <font>
      <sz val="1"/>
      <color indexed="9"/>
      <name val="Book Antiqua"/>
      <family val="1"/>
    </font>
    <font>
      <vertAlign val="superscript"/>
      <sz val="12"/>
      <name val="Book Antiqua"/>
      <family val="1"/>
    </font>
    <font>
      <sz val="11"/>
      <name val="Arial"/>
      <family val="2"/>
    </font>
    <font>
      <sz val="12"/>
      <name val="Times New Roman"/>
      <family val="1"/>
    </font>
    <font>
      <sz val="14"/>
      <name val="Arial"/>
      <family val="2"/>
    </font>
    <font>
      <b/>
      <sz val="12.5"/>
      <name val="Arial"/>
      <family val="2"/>
    </font>
    <font>
      <sz val="12.5"/>
      <name val="Arial"/>
      <family val="2"/>
    </font>
    <font>
      <sz val="11"/>
      <color indexed="8"/>
      <name val="Book Antiqua"/>
      <family val="1"/>
    </font>
    <font>
      <sz val="11"/>
      <color indexed="8"/>
      <name val="Book Antiqua"/>
      <family val="1"/>
    </font>
    <font>
      <sz val="12"/>
      <color indexed="10"/>
      <name val="Book Antiqua"/>
      <family val="1"/>
    </font>
    <font>
      <sz val="12"/>
      <color indexed="8"/>
      <name val="Book Antiqua"/>
      <family val="1"/>
    </font>
    <font>
      <sz val="9"/>
      <name val="Book Antiqua"/>
      <family val="1"/>
    </font>
    <font>
      <sz val="12"/>
      <color indexed="56"/>
      <name val="Book Antiqua"/>
      <family val="1"/>
    </font>
    <font>
      <b/>
      <sz val="11"/>
      <color indexed="9"/>
      <name val="Book Antiqua"/>
      <family val="1"/>
    </font>
    <font>
      <sz val="11"/>
      <color indexed="9"/>
      <name val="Book Antiqua"/>
      <family val="1"/>
    </font>
    <font>
      <sz val="11"/>
      <color indexed="9"/>
      <name val="Cambria"/>
      <family val="1"/>
    </font>
    <font>
      <sz val="12"/>
      <color indexed="9"/>
      <name val="Arial"/>
      <family val="2"/>
    </font>
    <font>
      <b/>
      <sz val="12"/>
      <color indexed="9"/>
      <name val="Cambria"/>
      <family val="1"/>
    </font>
    <font>
      <b/>
      <sz val="12"/>
      <color indexed="9"/>
      <name val="Arial"/>
      <family val="2"/>
    </font>
    <font>
      <sz val="10"/>
      <color indexed="9"/>
      <name val="Cambria"/>
      <family val="1"/>
    </font>
    <font>
      <sz val="10"/>
      <color indexed="9"/>
      <name val="Arial"/>
      <family val="2"/>
    </font>
    <font>
      <sz val="11"/>
      <color indexed="9"/>
      <name val="Arial"/>
      <family val="2"/>
    </font>
    <font>
      <sz val="14"/>
      <name val="AngsanaUPC"/>
      <family val="1"/>
    </font>
    <font>
      <sz val="10"/>
      <color indexed="10"/>
      <name val="Arial"/>
      <family val="2"/>
    </font>
    <font>
      <u/>
      <sz val="9"/>
      <color indexed="12"/>
      <name val="Arial"/>
      <family val="2"/>
    </font>
    <font>
      <sz val="7"/>
      <name val="Small Fonts"/>
      <family val="2"/>
    </font>
    <font>
      <u/>
      <sz val="9"/>
      <color indexed="36"/>
      <name val="Arial"/>
      <family val="2"/>
    </font>
    <font>
      <b/>
      <sz val="11"/>
      <color indexed="8"/>
      <name val="Cambria"/>
      <family val="1"/>
    </font>
    <font>
      <b/>
      <sz val="12"/>
      <color indexed="8"/>
      <name val="Cambria"/>
      <family val="1"/>
    </font>
    <font>
      <b/>
      <sz val="10"/>
      <color indexed="8"/>
      <name val="Cambria"/>
      <family val="1"/>
    </font>
    <font>
      <sz val="10"/>
      <color indexed="8"/>
      <name val="Cambria"/>
      <family val="1"/>
    </font>
    <font>
      <sz val="11"/>
      <color indexed="8"/>
      <name val="Cambria"/>
      <family val="1"/>
    </font>
    <font>
      <b/>
      <sz val="11"/>
      <color indexed="8"/>
      <name val="Book Antiqua"/>
      <family val="1"/>
    </font>
    <font>
      <b/>
      <sz val="12"/>
      <name val="Times New Roman"/>
      <family val="1"/>
    </font>
    <font>
      <sz val="11"/>
      <color indexed="8"/>
      <name val="Calibri"/>
      <family val="2"/>
    </font>
    <font>
      <sz val="12"/>
      <name val="Calibri"/>
      <family val="2"/>
    </font>
    <font>
      <sz val="14"/>
      <name val="AngsanaUPC"/>
      <family val="1"/>
      <charset val="222"/>
    </font>
    <font>
      <b/>
      <sz val="12"/>
      <color indexed="8"/>
      <name val="Book Antiqua"/>
      <family val="1"/>
    </font>
    <font>
      <b/>
      <sz val="11"/>
      <name val="Calibri"/>
      <family val="2"/>
    </font>
    <font>
      <b/>
      <i/>
      <sz val="12"/>
      <name val="Book Antiqua"/>
      <family val="1"/>
    </font>
    <font>
      <b/>
      <sz val="22"/>
      <color indexed="10"/>
      <name val="Book Antiqua"/>
      <family val="1"/>
    </font>
    <font>
      <b/>
      <sz val="11"/>
      <name val="Times New Roman"/>
      <family val="1"/>
    </font>
    <font>
      <sz val="11"/>
      <name val="Times New Roman"/>
      <family val="1"/>
    </font>
    <font>
      <b/>
      <sz val="11"/>
      <color indexed="9"/>
      <name val="Times New Roman"/>
      <family val="1"/>
    </font>
    <font>
      <sz val="11"/>
      <color indexed="9"/>
      <name val="Times New Roman"/>
      <family val="1"/>
    </font>
    <font>
      <b/>
      <i/>
      <sz val="11"/>
      <name val="Times New Roman"/>
      <family val="1"/>
    </font>
    <font>
      <sz val="11"/>
      <name val="Calibri"/>
      <family val="2"/>
    </font>
    <font>
      <b/>
      <i/>
      <sz val="11"/>
      <name val="Book Antiqua"/>
      <family val="1"/>
    </font>
    <font>
      <b/>
      <sz val="10"/>
      <name val="Times New Roman"/>
      <family val="1"/>
    </font>
    <font>
      <sz val="10"/>
      <name val="Times New Roman"/>
      <family val="1"/>
    </font>
    <font>
      <b/>
      <i/>
      <sz val="10"/>
      <name val="Book Antiqua"/>
      <family val="1"/>
    </font>
    <font>
      <b/>
      <sz val="9"/>
      <name val="Book Antiqua"/>
      <family val="1"/>
    </font>
    <font>
      <b/>
      <sz val="12"/>
      <color indexed="16"/>
      <name val="Book Antiqua"/>
      <family val="1"/>
    </font>
    <font>
      <b/>
      <sz val="16"/>
      <name val="Book Antiqua"/>
      <family val="1"/>
    </font>
    <font>
      <b/>
      <sz val="18"/>
      <color indexed="10"/>
      <name val="Book Antiqua"/>
      <family val="1"/>
    </font>
    <font>
      <sz val="12"/>
      <color rgb="FFFF0000"/>
      <name val="Book Antiqua"/>
      <family val="1"/>
    </font>
    <font>
      <b/>
      <sz val="12"/>
      <color rgb="FFFF0000"/>
      <name val="Book Antiqua"/>
      <family val="1"/>
    </font>
    <font>
      <sz val="11"/>
      <color rgb="FFFFFFFF"/>
      <name val="Book Antiqua"/>
      <family val="1"/>
    </font>
    <font>
      <b/>
      <sz val="11"/>
      <color rgb="FFFF0000"/>
      <name val="Book Antiqua"/>
      <family val="1"/>
    </font>
    <font>
      <sz val="12"/>
      <color rgb="FFFF0000"/>
      <name val="Arial"/>
      <family val="2"/>
    </font>
    <font>
      <b/>
      <sz val="11"/>
      <color rgb="FF000000"/>
      <name val="Book Antiqua"/>
      <family val="1"/>
    </font>
  </fonts>
  <fills count="18">
    <fill>
      <patternFill patternType="none"/>
    </fill>
    <fill>
      <patternFill patternType="gray125"/>
    </fill>
    <fill>
      <patternFill patternType="solid">
        <fgColor indexed="9"/>
        <bgColor indexed="64"/>
      </patternFill>
    </fill>
    <fill>
      <patternFill patternType="solid">
        <fgColor indexed="13"/>
        <bgColor indexed="64"/>
      </patternFill>
    </fill>
    <fill>
      <patternFill patternType="solid">
        <fgColor indexed="42"/>
        <bgColor indexed="64"/>
      </patternFill>
    </fill>
    <fill>
      <patternFill patternType="solid">
        <fgColor indexed="43"/>
        <bgColor indexed="64"/>
      </patternFill>
    </fill>
    <fill>
      <patternFill patternType="solid">
        <fgColor indexed="22"/>
        <bgColor indexed="64"/>
      </patternFill>
    </fill>
    <fill>
      <patternFill patternType="solid">
        <fgColor indexed="44"/>
        <bgColor indexed="64"/>
      </patternFill>
    </fill>
    <fill>
      <patternFill patternType="solid">
        <fgColor indexed="40"/>
        <bgColor indexed="64"/>
      </patternFill>
    </fill>
    <fill>
      <patternFill patternType="solid">
        <fgColor indexed="12"/>
        <bgColor indexed="64"/>
      </patternFill>
    </fill>
    <fill>
      <patternFill patternType="solid">
        <fgColor indexed="45"/>
        <bgColor indexed="64"/>
      </patternFill>
    </fill>
    <fill>
      <patternFill patternType="solid">
        <fgColor rgb="FF00B0F0"/>
        <bgColor indexed="64"/>
      </patternFill>
    </fill>
    <fill>
      <patternFill patternType="solid">
        <fgColor theme="0" tint="-0.249977111117893"/>
        <bgColor indexed="64"/>
      </patternFill>
    </fill>
    <fill>
      <patternFill patternType="solid">
        <fgColor theme="3" tint="0.59999389629810485"/>
        <bgColor indexed="64"/>
      </patternFill>
    </fill>
    <fill>
      <patternFill patternType="solid">
        <fgColor theme="5" tint="0.39997558519241921"/>
        <bgColor indexed="64"/>
      </patternFill>
    </fill>
    <fill>
      <patternFill patternType="solid">
        <fgColor theme="9" tint="0.59999389629810485"/>
        <bgColor indexed="64"/>
      </patternFill>
    </fill>
    <fill>
      <patternFill patternType="solid">
        <fgColor theme="1" tint="0.499984740745262"/>
        <bgColor indexed="64"/>
      </patternFill>
    </fill>
    <fill>
      <patternFill patternType="solid">
        <fgColor theme="7" tint="0.39997558519241921"/>
        <bgColor indexed="64"/>
      </patternFill>
    </fill>
  </fills>
  <borders count="44">
    <border>
      <left/>
      <right/>
      <top/>
      <bottom/>
      <diagonal/>
    </border>
    <border>
      <left style="thin">
        <color indexed="64"/>
      </left>
      <right style="thin">
        <color indexed="64"/>
      </right>
      <top/>
      <bottom style="hair">
        <color indexed="64"/>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style="hair">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top style="thin">
        <color indexed="64"/>
      </top>
      <bottom style="medium">
        <color indexed="64"/>
      </bottom>
      <diagonal/>
    </border>
    <border>
      <left/>
      <right/>
      <top style="thin">
        <color indexed="64"/>
      </top>
      <bottom style="hair">
        <color indexed="64"/>
      </bottom>
      <diagonal/>
    </border>
    <border>
      <left/>
      <right/>
      <top/>
      <bottom style="hair">
        <color indexed="64"/>
      </bottom>
      <diagonal/>
    </border>
    <border>
      <left/>
      <right/>
      <top style="medium">
        <color indexed="64"/>
      </top>
      <bottom/>
      <diagonal/>
    </border>
    <border>
      <left style="medium">
        <color indexed="64"/>
      </left>
      <right/>
      <top style="thin">
        <color indexed="64"/>
      </top>
      <bottom style="thin">
        <color indexed="64"/>
      </bottom>
      <diagonal/>
    </border>
    <border>
      <left/>
      <right/>
      <top style="hair">
        <color indexed="64"/>
      </top>
      <bottom/>
      <diagonal/>
    </border>
  </borders>
  <cellStyleXfs count="222">
    <xf numFmtId="0" fontId="0" fillId="0" borderId="0"/>
    <xf numFmtId="9" fontId="6" fillId="0" borderId="0"/>
    <xf numFmtId="9" fontId="74" fillId="0" borderId="0"/>
    <xf numFmtId="9" fontId="6" fillId="0" borderId="0"/>
    <xf numFmtId="9" fontId="88" fillId="0" borderId="0"/>
    <xf numFmtId="9" fontId="6" fillId="0" borderId="0"/>
    <xf numFmtId="171"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5" fontId="1" fillId="0" borderId="0" applyFont="0" applyFill="0" applyBorder="0" applyAlignment="0" applyProtection="0"/>
    <xf numFmtId="0" fontId="7" fillId="0" borderId="0"/>
    <xf numFmtId="43" fontId="1" fillId="0" borderId="0" applyFont="0" applyFill="0" applyBorder="0" applyAlignment="0" applyProtection="0"/>
    <xf numFmtId="172" fontId="1" fillId="0" borderId="0"/>
    <xf numFmtId="172" fontId="37" fillId="0" borderId="0"/>
    <xf numFmtId="172" fontId="1" fillId="0" borderId="0"/>
    <xf numFmtId="172" fontId="37" fillId="0" borderId="0"/>
    <xf numFmtId="172" fontId="1" fillId="0" borderId="0"/>
    <xf numFmtId="172" fontId="37" fillId="0" borderId="0"/>
    <xf numFmtId="172" fontId="1" fillId="0" borderId="0"/>
    <xf numFmtId="172" fontId="37" fillId="0" borderId="0"/>
    <xf numFmtId="172" fontId="1" fillId="0" borderId="0"/>
    <xf numFmtId="172" fontId="37" fillId="0" borderId="0"/>
    <xf numFmtId="172" fontId="1" fillId="0" borderId="0"/>
    <xf numFmtId="172" fontId="37" fillId="0" borderId="0"/>
    <xf numFmtId="172" fontId="1" fillId="0" borderId="0"/>
    <xf numFmtId="172" fontId="37" fillId="0" borderId="0"/>
    <xf numFmtId="172" fontId="1" fillId="0" borderId="0"/>
    <xf numFmtId="172" fontId="37" fillId="0" borderId="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169" fontId="8" fillId="0" borderId="1">
      <alignment horizontal="right"/>
    </xf>
    <xf numFmtId="169" fontId="75" fillId="0" borderId="1">
      <alignment horizontal="right"/>
    </xf>
    <xf numFmtId="169" fontId="8" fillId="0" borderId="1">
      <alignment horizontal="right"/>
    </xf>
    <xf numFmtId="0" fontId="3" fillId="0" borderId="2" applyNumberFormat="0" applyAlignment="0" applyProtection="0">
      <alignment horizontal="left" vertical="center"/>
    </xf>
    <xf numFmtId="0" fontId="3" fillId="0" borderId="3">
      <alignment horizontal="left" vertical="center"/>
    </xf>
    <xf numFmtId="0" fontId="9" fillId="0" borderId="0" applyNumberFormat="0" applyFill="0" applyBorder="0" applyAlignment="0" applyProtection="0">
      <alignment vertical="top"/>
      <protection locked="0"/>
    </xf>
    <xf numFmtId="0" fontId="76"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37" fontId="10" fillId="0" borderId="0"/>
    <xf numFmtId="37" fontId="77" fillId="0" borderId="0"/>
    <xf numFmtId="37" fontId="10" fillId="0" borderId="0"/>
    <xf numFmtId="165" fontId="1" fillId="0" borderId="0"/>
    <xf numFmtId="165" fontId="37" fillId="0" borderId="0"/>
    <xf numFmtId="0" fontId="1"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1"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1"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1" fillId="0" borderId="0" applyNumberFormat="0" applyFont="0" applyFill="0" applyBorder="0" applyAlignment="0" applyProtection="0">
      <alignment vertical="top"/>
    </xf>
    <xf numFmtId="0" fontId="37" fillId="0" borderId="0"/>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1" fillId="0" borderId="0" applyNumberFormat="0" applyFont="0" applyFill="0" applyBorder="0" applyAlignment="0" applyProtection="0">
      <alignment vertical="top"/>
    </xf>
    <xf numFmtId="0" fontId="86" fillId="0" borderId="0"/>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xf numFmtId="0" fontId="1" fillId="0" borderId="0" applyNumberFormat="0" applyFont="0" applyFill="0" applyBorder="0" applyAlignment="0" applyProtection="0">
      <alignment vertical="top"/>
    </xf>
    <xf numFmtId="0" fontId="16" fillId="0" borderId="0"/>
    <xf numFmtId="0" fontId="37" fillId="0" borderId="0" applyNumberFormat="0" applyFont="0" applyFill="0" applyBorder="0" applyAlignment="0" applyProtection="0">
      <alignment vertical="top"/>
    </xf>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1"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16" fillId="0" borderId="0"/>
    <xf numFmtId="0" fontId="37" fillId="0" borderId="0"/>
    <xf numFmtId="0" fontId="37" fillId="0" borderId="0"/>
    <xf numFmtId="0" fontId="1"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1"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1"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1"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4" fillId="0" borderId="0"/>
    <xf numFmtId="0" fontId="18" fillId="0" borderId="0"/>
    <xf numFmtId="0" fontId="16" fillId="0" borderId="0"/>
    <xf numFmtId="0" fontId="34" fillId="0" borderId="0"/>
    <xf numFmtId="0" fontId="1" fillId="0" borderId="0"/>
    <xf numFmtId="0" fontId="37" fillId="0" borderId="0" applyNumberFormat="0" applyFont="0" applyFill="0" applyBorder="0" applyAlignment="0" applyProtection="0">
      <alignment vertical="top"/>
    </xf>
    <xf numFmtId="0" fontId="16" fillId="0" borderId="0" applyNumberFormat="0" applyFill="0" applyBorder="0" applyProtection="0">
      <alignment vertical="top"/>
    </xf>
    <xf numFmtId="0" fontId="37" fillId="0" borderId="0" applyNumberFormat="0" applyFont="0" applyFill="0" applyBorder="0" applyAlignment="0" applyProtection="0">
      <alignment vertical="top"/>
    </xf>
    <xf numFmtId="0" fontId="1" fillId="0" borderId="0" applyNumberFormat="0" applyFont="0" applyFill="0" applyBorder="0" applyAlignment="0" applyProtection="0">
      <alignment vertical="top"/>
    </xf>
    <xf numFmtId="0" fontId="1"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1" fillId="0" borderId="0"/>
    <xf numFmtId="0" fontId="16" fillId="0" borderId="0"/>
    <xf numFmtId="0" fontId="16" fillId="0" borderId="0"/>
    <xf numFmtId="0" fontId="1" fillId="0" borderId="0"/>
    <xf numFmtId="0" fontId="1" fillId="0" borderId="0"/>
    <xf numFmtId="0" fontId="37" fillId="0" borderId="0"/>
    <xf numFmtId="0" fontId="1" fillId="0" borderId="0" applyNumberFormat="0" applyFont="0" applyFill="0" applyBorder="0" applyAlignment="0" applyProtection="0">
      <alignment vertical="top"/>
    </xf>
    <xf numFmtId="0" fontId="1" fillId="0" borderId="0" applyNumberFormat="0" applyFont="0" applyFill="0" applyBorder="0" applyAlignment="0" applyProtection="0">
      <alignment vertical="top"/>
    </xf>
    <xf numFmtId="0" fontId="1" fillId="0" borderId="0"/>
    <xf numFmtId="0" fontId="37" fillId="0" borderId="0" applyNumberFormat="0" applyFont="0" applyFill="0" applyBorder="0" applyAlignment="0" applyProtection="0">
      <alignment vertical="top"/>
    </xf>
    <xf numFmtId="9" fontId="37" fillId="0" borderId="0" applyFill="0" applyBorder="0" applyAlignment="0" applyProtection="0"/>
    <xf numFmtId="9" fontId="37" fillId="0" borderId="0" applyFill="0" applyBorder="0" applyAlignment="0" applyProtection="0"/>
    <xf numFmtId="0" fontId="11" fillId="0" borderId="0" applyFont="0"/>
    <xf numFmtId="0" fontId="12" fillId="0" borderId="0" applyNumberFormat="0" applyFill="0" applyBorder="0" applyAlignment="0" applyProtection="0">
      <alignment vertical="top"/>
      <protection locked="0"/>
    </xf>
    <xf numFmtId="0" fontId="78" fillId="0" borderId="0" applyNumberFormat="0" applyFill="0" applyBorder="0" applyAlignment="0" applyProtection="0">
      <alignment vertical="top"/>
      <protection locked="0"/>
    </xf>
    <xf numFmtId="0" fontId="12" fillId="0" borderId="0" applyNumberFormat="0" applyFill="0" applyBorder="0" applyAlignment="0" applyProtection="0">
      <alignment vertical="top"/>
      <protection locked="0"/>
    </xf>
    <xf numFmtId="0" fontId="13" fillId="0" borderId="0"/>
  </cellStyleXfs>
  <cellXfs count="1646">
    <xf numFmtId="0" fontId="0" fillId="0" borderId="0" xfId="0"/>
    <xf numFmtId="0" fontId="16" fillId="0" borderId="0" xfId="0" applyFont="1" applyAlignment="1">
      <alignment vertical="center"/>
    </xf>
    <xf numFmtId="0" fontId="16" fillId="0" borderId="0" xfId="0" applyNumberFormat="1" applyFont="1" applyFill="1" applyBorder="1" applyAlignment="1" applyProtection="1">
      <alignment vertical="center"/>
    </xf>
    <xf numFmtId="0" fontId="16" fillId="0" borderId="0" xfId="0" applyFont="1" applyAlignment="1">
      <alignment horizontal="justify" vertical="center" wrapText="1"/>
    </xf>
    <xf numFmtId="0" fontId="16" fillId="0" borderId="0" xfId="200" applyNumberFormat="1" applyFont="1" applyFill="1" applyBorder="1" applyAlignment="1" applyProtection="1">
      <alignment vertical="center"/>
    </xf>
    <xf numFmtId="0" fontId="16" fillId="0" borderId="0" xfId="0" applyNumberFormat="1" applyFont="1" applyFill="1" applyBorder="1" applyAlignment="1" applyProtection="1">
      <alignment horizontal="left" vertical="center"/>
    </xf>
    <xf numFmtId="0" fontId="15" fillId="0" borderId="4" xfId="0" applyNumberFormat="1" applyFont="1" applyFill="1" applyBorder="1" applyAlignment="1" applyProtection="1">
      <alignment horizontal="center" vertical="center" wrapText="1"/>
    </xf>
    <xf numFmtId="0" fontId="16" fillId="0" borderId="0" xfId="0" applyNumberFormat="1" applyFont="1" applyFill="1" applyBorder="1" applyAlignment="1" applyProtection="1">
      <alignment horizontal="center" vertical="center"/>
    </xf>
    <xf numFmtId="0" fontId="15" fillId="0" borderId="5" xfId="0" applyNumberFormat="1" applyFont="1" applyFill="1" applyBorder="1" applyAlignment="1" applyProtection="1">
      <alignment vertical="center"/>
    </xf>
    <xf numFmtId="0" fontId="15" fillId="0" borderId="5" xfId="0" applyNumberFormat="1" applyFont="1" applyFill="1" applyBorder="1" applyAlignment="1" applyProtection="1">
      <alignment horizontal="right" vertical="center"/>
    </xf>
    <xf numFmtId="0" fontId="15" fillId="0" borderId="4" xfId="0" applyNumberFormat="1" applyFont="1" applyFill="1" applyBorder="1" applyAlignment="1" applyProtection="1">
      <alignment horizontal="center" vertical="center"/>
    </xf>
    <xf numFmtId="0" fontId="16" fillId="0" borderId="4" xfId="0" applyNumberFormat="1" applyFont="1" applyFill="1" applyBorder="1" applyAlignment="1" applyProtection="1">
      <alignment vertical="center"/>
    </xf>
    <xf numFmtId="0" fontId="15" fillId="0" borderId="0" xfId="0" applyFont="1" applyAlignment="1">
      <alignment horizontal="center" vertical="center"/>
    </xf>
    <xf numFmtId="14" fontId="16" fillId="0" borderId="0" xfId="0" applyNumberFormat="1" applyFont="1" applyFill="1" applyBorder="1" applyAlignment="1" applyProtection="1">
      <alignment horizontal="left" vertical="center"/>
    </xf>
    <xf numFmtId="0" fontId="16" fillId="0" borderId="0" xfId="0" applyNumberFormat="1" applyFont="1" applyFill="1" applyBorder="1" applyAlignment="1" applyProtection="1">
      <alignment horizontal="justify" vertical="center"/>
    </xf>
    <xf numFmtId="0" fontId="15" fillId="0" borderId="4" xfId="200" applyNumberFormat="1" applyFont="1" applyFill="1" applyBorder="1" applyAlignment="1" applyProtection="1">
      <alignment vertical="center" wrapText="1"/>
    </xf>
    <xf numFmtId="0" fontId="19" fillId="0" borderId="0" xfId="205" applyFont="1" applyAlignment="1" applyProtection="1">
      <alignment vertical="center"/>
      <protection hidden="1"/>
    </xf>
    <xf numFmtId="0" fontId="19" fillId="0" borderId="0" xfId="205" applyFont="1" applyProtection="1">
      <protection hidden="1"/>
    </xf>
    <xf numFmtId="0" fontId="1" fillId="0" borderId="0" xfId="205" applyProtection="1">
      <protection hidden="1"/>
    </xf>
    <xf numFmtId="0" fontId="4" fillId="0" borderId="0" xfId="205" applyFont="1" applyBorder="1" applyAlignment="1" applyProtection="1">
      <alignment vertical="center"/>
      <protection hidden="1"/>
    </xf>
    <xf numFmtId="0" fontId="4" fillId="0" borderId="6" xfId="205" applyFont="1" applyBorder="1" applyAlignment="1" applyProtection="1">
      <alignment vertical="center"/>
      <protection hidden="1"/>
    </xf>
    <xf numFmtId="0" fontId="4" fillId="0" borderId="7" xfId="205" applyFont="1" applyBorder="1" applyAlignment="1" applyProtection="1">
      <alignment vertical="center"/>
      <protection hidden="1"/>
    </xf>
    <xf numFmtId="0" fontId="4" fillId="0" borderId="8" xfId="205" applyFont="1" applyBorder="1" applyAlignment="1" applyProtection="1">
      <alignment vertical="center"/>
      <protection hidden="1"/>
    </xf>
    <xf numFmtId="0" fontId="4" fillId="0" borderId="5" xfId="205" applyFont="1" applyBorder="1" applyAlignment="1" applyProtection="1">
      <alignment vertical="center"/>
      <protection hidden="1"/>
    </xf>
    <xf numFmtId="0" fontId="4" fillId="0" borderId="9" xfId="205" applyFont="1" applyBorder="1" applyAlignment="1" applyProtection="1">
      <alignment vertical="center"/>
      <protection hidden="1"/>
    </xf>
    <xf numFmtId="0" fontId="23" fillId="0" borderId="7" xfId="205" applyFont="1" applyBorder="1" applyAlignment="1" applyProtection="1">
      <alignment vertical="center"/>
      <protection hidden="1"/>
    </xf>
    <xf numFmtId="0" fontId="1" fillId="0" borderId="0" xfId="205" applyAlignment="1" applyProtection="1">
      <alignment vertical="center"/>
      <protection hidden="1"/>
    </xf>
    <xf numFmtId="0" fontId="18" fillId="0" borderId="7" xfId="205" applyFont="1" applyBorder="1" applyAlignment="1" applyProtection="1">
      <alignment vertical="center"/>
      <protection hidden="1"/>
    </xf>
    <xf numFmtId="0" fontId="25" fillId="0" borderId="0" xfId="205" applyFont="1" applyBorder="1" applyAlignment="1" applyProtection="1">
      <alignment vertical="center"/>
      <protection hidden="1"/>
    </xf>
    <xf numFmtId="0" fontId="18" fillId="0" borderId="9" xfId="205" applyFont="1" applyBorder="1" applyAlignment="1" applyProtection="1">
      <alignment vertical="center"/>
      <protection hidden="1"/>
    </xf>
    <xf numFmtId="0" fontId="4" fillId="0" borderId="0" xfId="205" applyFont="1" applyAlignment="1" applyProtection="1">
      <alignment vertical="center"/>
      <protection hidden="1"/>
    </xf>
    <xf numFmtId="0" fontId="4" fillId="0" borderId="10" xfId="205" applyFont="1" applyBorder="1" applyAlignment="1" applyProtection="1">
      <alignment vertical="center"/>
      <protection hidden="1"/>
    </xf>
    <xf numFmtId="0" fontId="18" fillId="0" borderId="0" xfId="205" applyFont="1" applyAlignment="1" applyProtection="1">
      <alignment vertical="center"/>
      <protection hidden="1"/>
    </xf>
    <xf numFmtId="0" fontId="15" fillId="0" borderId="0" xfId="206" applyFont="1" applyAlignment="1" applyProtection="1">
      <alignment vertical="center"/>
      <protection hidden="1"/>
    </xf>
    <xf numFmtId="0" fontId="16" fillId="0" borderId="0" xfId="206" applyFont="1" applyAlignment="1" applyProtection="1">
      <alignment vertical="center"/>
      <protection hidden="1"/>
    </xf>
    <xf numFmtId="0" fontId="16" fillId="0" borderId="0" xfId="206" applyFont="1" applyFill="1" applyAlignment="1" applyProtection="1">
      <alignment vertical="top"/>
      <protection hidden="1"/>
    </xf>
    <xf numFmtId="0" fontId="16" fillId="0" borderId="0" xfId="206" applyFont="1" applyBorder="1" applyAlignment="1" applyProtection="1">
      <alignment vertical="center"/>
      <protection hidden="1"/>
    </xf>
    <xf numFmtId="0" fontId="16" fillId="0" borderId="0" xfId="0" applyFont="1" applyBorder="1" applyAlignment="1" applyProtection="1">
      <alignment vertical="center"/>
      <protection hidden="1"/>
    </xf>
    <xf numFmtId="0" fontId="15" fillId="0" borderId="0" xfId="0" applyNumberFormat="1" applyFont="1" applyFill="1" applyBorder="1" applyAlignment="1" applyProtection="1">
      <alignment horizontal="justify" vertical="center"/>
    </xf>
    <xf numFmtId="0" fontId="15" fillId="0" borderId="0" xfId="0" applyFont="1" applyAlignment="1">
      <alignment horizontal="right" vertical="center"/>
    </xf>
    <xf numFmtId="0" fontId="16" fillId="0" borderId="0" xfId="0" applyFont="1"/>
    <xf numFmtId="0" fontId="4" fillId="0" borderId="0" xfId="205" applyFont="1" applyAlignment="1" applyProtection="1">
      <alignment vertical="top"/>
      <protection hidden="1"/>
    </xf>
    <xf numFmtId="0" fontId="27" fillId="0" borderId="0" xfId="205" applyFont="1" applyFill="1" applyAlignment="1" applyProtection="1">
      <alignment horizontal="center" vertical="center"/>
      <protection hidden="1"/>
    </xf>
    <xf numFmtId="0" fontId="15" fillId="0" borderId="0" xfId="205" applyFont="1" applyAlignment="1" applyProtection="1">
      <alignment vertical="center"/>
      <protection hidden="1"/>
    </xf>
    <xf numFmtId="0" fontId="16" fillId="0" borderId="0" xfId="205" applyFont="1" applyAlignment="1" applyProtection="1">
      <alignment vertical="center"/>
      <protection hidden="1"/>
    </xf>
    <xf numFmtId="0" fontId="15" fillId="0" borderId="0" xfId="208" applyFont="1" applyFill="1" applyAlignment="1" applyProtection="1">
      <alignment vertical="top"/>
      <protection hidden="1"/>
    </xf>
    <xf numFmtId="0" fontId="16" fillId="0" borderId="0" xfId="205" applyFont="1" applyFill="1" applyAlignment="1" applyProtection="1">
      <alignment vertical="top"/>
      <protection hidden="1"/>
    </xf>
    <xf numFmtId="0" fontId="27" fillId="0" borderId="0" xfId="205" applyFont="1" applyFill="1" applyAlignment="1" applyProtection="1">
      <alignment vertical="center"/>
      <protection hidden="1"/>
    </xf>
    <xf numFmtId="176" fontId="15" fillId="0" borderId="11" xfId="205" applyNumberFormat="1" applyFont="1" applyBorder="1" applyAlignment="1" applyProtection="1">
      <alignment horizontal="center" vertical="center"/>
      <protection hidden="1"/>
    </xf>
    <xf numFmtId="0" fontId="16" fillId="0" borderId="12" xfId="205" applyFont="1" applyBorder="1" applyAlignment="1" applyProtection="1">
      <alignment horizontal="center" vertical="center"/>
      <protection hidden="1"/>
    </xf>
    <xf numFmtId="0" fontId="16" fillId="0" borderId="13" xfId="205" applyFont="1" applyBorder="1" applyAlignment="1" applyProtection="1">
      <alignment vertical="center"/>
      <protection hidden="1"/>
    </xf>
    <xf numFmtId="0" fontId="16" fillId="0" borderId="0" xfId="205" applyFont="1" applyBorder="1" applyAlignment="1" applyProtection="1">
      <alignment vertical="center"/>
      <protection hidden="1"/>
    </xf>
    <xf numFmtId="0" fontId="15" fillId="0" borderId="0" xfId="205" applyFont="1" applyFill="1" applyBorder="1" applyAlignment="1" applyProtection="1">
      <alignment vertical="center" wrapText="1"/>
      <protection hidden="1"/>
    </xf>
    <xf numFmtId="4" fontId="15" fillId="0" borderId="0" xfId="205" applyNumberFormat="1" applyFont="1" applyBorder="1" applyAlignment="1" applyProtection="1">
      <alignment vertical="center"/>
      <protection hidden="1"/>
    </xf>
    <xf numFmtId="0" fontId="16" fillId="0" borderId="0" xfId="205" applyFont="1" applyAlignment="1" applyProtection="1">
      <alignment horizontal="left" vertical="center" wrapText="1"/>
      <protection hidden="1"/>
    </xf>
    <xf numFmtId="0" fontId="16" fillId="0" borderId="0" xfId="205" applyFont="1" applyAlignment="1" applyProtection="1">
      <alignment horizontal="right" vertical="center"/>
      <protection hidden="1"/>
    </xf>
    <xf numFmtId="0" fontId="5" fillId="0" borderId="0" xfId="205" applyFont="1" applyAlignment="1" applyProtection="1">
      <alignment horizontal="center" vertical="top"/>
      <protection hidden="1"/>
    </xf>
    <xf numFmtId="0" fontId="15" fillId="0" borderId="5" xfId="205" applyFont="1" applyFill="1" applyBorder="1" applyAlignment="1" applyProtection="1">
      <alignment vertical="top"/>
      <protection hidden="1"/>
    </xf>
    <xf numFmtId="0" fontId="15" fillId="0" borderId="11" xfId="205" applyFont="1" applyBorder="1" applyAlignment="1" applyProtection="1">
      <alignment horizontal="justify" vertical="top" wrapText="1"/>
      <protection hidden="1"/>
    </xf>
    <xf numFmtId="0" fontId="15" fillId="0" borderId="11" xfId="205" applyFont="1" applyBorder="1" applyAlignment="1" applyProtection="1">
      <alignment horizontal="right" vertical="center" wrapText="1" indent="5"/>
      <protection hidden="1"/>
    </xf>
    <xf numFmtId="0" fontId="16" fillId="0" borderId="13" xfId="205" applyFont="1" applyBorder="1" applyAlignment="1" applyProtection="1">
      <alignment horizontal="center" vertical="center"/>
      <protection hidden="1"/>
    </xf>
    <xf numFmtId="0" fontId="16" fillId="0" borderId="0" xfId="205" applyFont="1" applyAlignment="1" applyProtection="1">
      <alignment horizontal="left" vertical="center"/>
      <protection hidden="1"/>
    </xf>
    <xf numFmtId="0" fontId="4" fillId="0" borderId="0" xfId="205" applyFont="1" applyAlignment="1" applyProtection="1">
      <alignment horizontal="right"/>
      <protection hidden="1"/>
    </xf>
    <xf numFmtId="0" fontId="15" fillId="0" borderId="5" xfId="0" applyNumberFormat="1" applyFont="1" applyFill="1" applyBorder="1" applyAlignment="1" applyProtection="1">
      <alignment horizontal="left" vertical="center"/>
    </xf>
    <xf numFmtId="0" fontId="15" fillId="0" borderId="5" xfId="0" applyNumberFormat="1" applyFont="1" applyFill="1" applyBorder="1" applyAlignment="1" applyProtection="1">
      <alignment horizontal="justify" vertical="center"/>
    </xf>
    <xf numFmtId="0" fontId="15" fillId="0" borderId="5" xfId="0" applyNumberFormat="1" applyFont="1" applyFill="1" applyBorder="1" applyAlignment="1" applyProtection="1">
      <alignment horizontal="center" vertical="center"/>
    </xf>
    <xf numFmtId="0" fontId="16" fillId="0" borderId="0" xfId="206" applyFont="1" applyBorder="1" applyAlignment="1" applyProtection="1">
      <alignment horizontal="left" vertical="center" indent="1"/>
      <protection hidden="1"/>
    </xf>
    <xf numFmtId="0" fontId="16" fillId="0" borderId="0" xfId="0" applyNumberFormat="1" applyFont="1" applyFill="1" applyBorder="1" applyAlignment="1" applyProtection="1">
      <alignment horizontal="left" vertical="center" indent="1"/>
      <protection hidden="1"/>
    </xf>
    <xf numFmtId="0" fontId="16" fillId="0" borderId="0" xfId="205" applyNumberFormat="1" applyFont="1" applyFill="1" applyBorder="1" applyAlignment="1" applyProtection="1">
      <alignment horizontal="left" vertical="center" indent="1"/>
      <protection hidden="1"/>
    </xf>
    <xf numFmtId="0" fontId="16" fillId="0" borderId="0" xfId="208" applyFont="1" applyAlignment="1" applyProtection="1">
      <alignment horizontal="left" vertical="center" indent="1"/>
      <protection hidden="1"/>
    </xf>
    <xf numFmtId="0" fontId="16" fillId="0" borderId="0" xfId="205" applyFont="1" applyAlignment="1" applyProtection="1">
      <alignment horizontal="left" vertical="center" indent="1"/>
      <protection hidden="1"/>
    </xf>
    <xf numFmtId="0" fontId="16" fillId="0" borderId="5" xfId="0" applyNumberFormat="1" applyFont="1" applyFill="1" applyBorder="1" applyAlignment="1" applyProtection="1">
      <alignment horizontal="left" vertical="center"/>
    </xf>
    <xf numFmtId="0" fontId="16" fillId="0" borderId="0" xfId="0" applyNumberFormat="1" applyFont="1" applyFill="1" applyBorder="1" applyAlignment="1" applyProtection="1">
      <alignment horizontal="left" vertical="center"/>
      <protection hidden="1"/>
    </xf>
    <xf numFmtId="0" fontId="15" fillId="0" borderId="0" xfId="206" applyFont="1" applyFill="1" applyAlignment="1" applyProtection="1">
      <alignment vertical="center"/>
      <protection hidden="1"/>
    </xf>
    <xf numFmtId="0" fontId="16" fillId="0" borderId="0" xfId="206" applyFont="1" applyFill="1" applyAlignment="1" applyProtection="1">
      <alignment vertical="center"/>
      <protection hidden="1"/>
    </xf>
    <xf numFmtId="0" fontId="16" fillId="0" borderId="0" xfId="206" applyFont="1" applyFill="1" applyBorder="1" applyAlignment="1" applyProtection="1">
      <alignment vertical="center"/>
      <protection hidden="1"/>
    </xf>
    <xf numFmtId="0" fontId="15" fillId="0" borderId="0" xfId="206" applyFont="1" applyAlignment="1" applyProtection="1">
      <alignment horizontal="left" vertical="center"/>
      <protection hidden="1"/>
    </xf>
    <xf numFmtId="4" fontId="15" fillId="0" borderId="11" xfId="205" applyNumberFormat="1" applyFont="1" applyFill="1" applyBorder="1" applyAlignment="1" applyProtection="1">
      <alignment vertical="center"/>
      <protection hidden="1"/>
    </xf>
    <xf numFmtId="4" fontId="15" fillId="0" borderId="11" xfId="205" applyNumberFormat="1" applyFont="1" applyFill="1" applyBorder="1" applyAlignment="1" applyProtection="1">
      <alignment vertical="center" wrapText="1"/>
      <protection hidden="1"/>
    </xf>
    <xf numFmtId="0" fontId="15" fillId="0" borderId="0" xfId="205" applyFont="1" applyAlignment="1" applyProtection="1">
      <alignment horizontal="left" vertical="top" wrapText="1"/>
      <protection hidden="1"/>
    </xf>
    <xf numFmtId="0" fontId="15" fillId="0" borderId="4" xfId="200" applyNumberFormat="1" applyFont="1" applyFill="1" applyBorder="1" applyAlignment="1" applyProtection="1">
      <alignment horizontal="center" vertical="center"/>
    </xf>
    <xf numFmtId="0" fontId="15" fillId="0" borderId="4" xfId="200" applyNumberFormat="1" applyFont="1" applyFill="1" applyBorder="1" applyAlignment="1" applyProtection="1">
      <alignment horizontal="center" vertical="center" wrapText="1"/>
    </xf>
    <xf numFmtId="0" fontId="29" fillId="0" borderId="0" xfId="0" applyNumberFormat="1" applyFont="1" applyFill="1" applyBorder="1" applyAlignment="1" applyProtection="1">
      <alignment vertical="center" wrapText="1"/>
    </xf>
    <xf numFmtId="0" fontId="15" fillId="0" borderId="0" xfId="0" applyFont="1" applyAlignment="1">
      <alignment horizontal="left" vertical="top"/>
    </xf>
    <xf numFmtId="0" fontId="15" fillId="0" borderId="11" xfId="205" applyFont="1" applyBorder="1" applyAlignment="1" applyProtection="1">
      <alignment horizontal="center" vertical="center" wrapText="1"/>
      <protection hidden="1"/>
    </xf>
    <xf numFmtId="0" fontId="16" fillId="0" borderId="0" xfId="205" applyFont="1" applyBorder="1" applyAlignment="1" applyProtection="1">
      <alignment horizontal="center" vertical="center"/>
      <protection hidden="1"/>
    </xf>
    <xf numFmtId="0" fontId="15" fillId="0" borderId="0" xfId="205" applyFont="1" applyFill="1" applyBorder="1" applyAlignment="1" applyProtection="1">
      <alignment horizontal="left" vertical="center" wrapText="1"/>
      <protection hidden="1"/>
    </xf>
    <xf numFmtId="0" fontId="15" fillId="0" borderId="0" xfId="205" applyNumberFormat="1" applyFont="1" applyFill="1" applyBorder="1" applyAlignment="1" applyProtection="1">
      <alignment horizontal="right" vertical="center" wrapText="1"/>
      <protection hidden="1"/>
    </xf>
    <xf numFmtId="0" fontId="33" fillId="0" borderId="0" xfId="0" applyFont="1" applyBorder="1"/>
    <xf numFmtId="0" fontId="15" fillId="0" borderId="5" xfId="0" applyNumberFormat="1" applyFont="1" applyFill="1" applyBorder="1" applyAlignment="1" applyProtection="1">
      <alignment horizontal="left" vertical="center"/>
      <protection hidden="1"/>
    </xf>
    <xf numFmtId="0" fontId="15" fillId="0" borderId="5" xfId="0" applyNumberFormat="1" applyFont="1" applyFill="1" applyBorder="1" applyAlignment="1" applyProtection="1">
      <alignment horizontal="justify" vertical="center"/>
      <protection hidden="1"/>
    </xf>
    <xf numFmtId="0" fontId="15" fillId="0" borderId="5" xfId="0" applyNumberFormat="1" applyFont="1" applyFill="1" applyBorder="1" applyAlignment="1" applyProtection="1">
      <alignment horizontal="center" vertical="center"/>
      <protection hidden="1"/>
    </xf>
    <xf numFmtId="0" fontId="15" fillId="0" borderId="5" xfId="0" applyNumberFormat="1" applyFont="1" applyFill="1" applyBorder="1" applyAlignment="1" applyProtection="1">
      <alignment vertical="center"/>
      <protection hidden="1"/>
    </xf>
    <xf numFmtId="0" fontId="15" fillId="0" borderId="5" xfId="0" applyNumberFormat="1" applyFont="1" applyFill="1" applyBorder="1" applyAlignment="1" applyProtection="1">
      <alignment horizontal="right" vertical="center"/>
      <protection hidden="1"/>
    </xf>
    <xf numFmtId="0" fontId="1" fillId="0" borderId="0" xfId="203" applyNumberFormat="1" applyFont="1" applyFill="1" applyBorder="1" applyAlignment="1" applyProtection="1">
      <alignment vertical="center"/>
      <protection hidden="1"/>
    </xf>
    <xf numFmtId="0" fontId="1" fillId="0" borderId="0" xfId="203" applyNumberFormat="1" applyFont="1" applyFill="1" applyBorder="1" applyAlignment="1" applyProtection="1">
      <alignment vertical="top"/>
      <protection hidden="1"/>
    </xf>
    <xf numFmtId="0" fontId="16" fillId="0" borderId="0" xfId="0" applyNumberFormat="1" applyFont="1" applyFill="1" applyBorder="1" applyAlignment="1" applyProtection="1">
      <alignment horizontal="justify" vertical="center"/>
      <protection hidden="1"/>
    </xf>
    <xf numFmtId="0" fontId="16" fillId="0" borderId="0" xfId="0" applyNumberFormat="1" applyFont="1" applyFill="1" applyBorder="1" applyAlignment="1" applyProtection="1">
      <alignment horizontal="center" vertical="center"/>
      <protection hidden="1"/>
    </xf>
    <xf numFmtId="0" fontId="16" fillId="0" borderId="0" xfId="0" applyNumberFormat="1" applyFont="1" applyFill="1" applyBorder="1" applyAlignment="1" applyProtection="1">
      <alignment vertical="center"/>
      <protection hidden="1"/>
    </xf>
    <xf numFmtId="0" fontId="16" fillId="0" borderId="0" xfId="200" applyNumberFormat="1" applyFont="1" applyFill="1" applyBorder="1" applyAlignment="1" applyProtection="1">
      <alignment vertical="center"/>
      <protection hidden="1"/>
    </xf>
    <xf numFmtId="0" fontId="16" fillId="0" borderId="0" xfId="200" applyNumberFormat="1" applyFont="1" applyFill="1" applyBorder="1" applyAlignment="1" applyProtection="1">
      <alignment vertical="center" wrapText="1"/>
      <protection hidden="1"/>
    </xf>
    <xf numFmtId="0" fontId="4" fillId="0" borderId="0" xfId="203" applyFont="1" applyAlignment="1" applyProtection="1">
      <alignment vertical="center"/>
      <protection hidden="1"/>
    </xf>
    <xf numFmtId="0" fontId="4" fillId="0" borderId="0" xfId="203" applyFont="1" applyAlignment="1" applyProtection="1">
      <alignment vertical="center" wrapText="1"/>
      <protection hidden="1"/>
    </xf>
    <xf numFmtId="0" fontId="5" fillId="0" borderId="0" xfId="203" applyFont="1" applyAlignment="1" applyProtection="1">
      <alignment vertical="center"/>
      <protection hidden="1"/>
    </xf>
    <xf numFmtId="0" fontId="14" fillId="0" borderId="0" xfId="203" applyFont="1" applyAlignment="1" applyProtection="1">
      <alignment horizontal="center" vertical="center" wrapText="1"/>
      <protection hidden="1"/>
    </xf>
    <xf numFmtId="0" fontId="26" fillId="0" borderId="0" xfId="203" applyNumberFormat="1" applyFont="1" applyFill="1" applyBorder="1" applyAlignment="1" applyProtection="1">
      <alignment vertical="center" wrapText="1"/>
      <protection hidden="1"/>
    </xf>
    <xf numFmtId="0" fontId="5" fillId="0" borderId="0" xfId="203" applyFont="1" applyBorder="1" applyAlignment="1" applyProtection="1">
      <alignment horizontal="left" vertical="center"/>
      <protection hidden="1"/>
    </xf>
    <xf numFmtId="0" fontId="4" fillId="0" borderId="0" xfId="203" applyFont="1" applyBorder="1" applyAlignment="1" applyProtection="1">
      <alignment horizontal="justify" vertical="center" wrapText="1"/>
      <protection hidden="1"/>
    </xf>
    <xf numFmtId="0" fontId="15" fillId="0" borderId="0" xfId="0" applyNumberFormat="1" applyFont="1" applyFill="1" applyBorder="1" applyAlignment="1" applyProtection="1">
      <alignment horizontal="justify" vertical="center"/>
      <protection hidden="1"/>
    </xf>
    <xf numFmtId="14" fontId="16" fillId="0" borderId="0" xfId="0" applyNumberFormat="1" applyFont="1" applyFill="1" applyBorder="1" applyAlignment="1" applyProtection="1">
      <alignment horizontal="left" vertical="center"/>
      <protection hidden="1"/>
    </xf>
    <xf numFmtId="0" fontId="15" fillId="0" borderId="0" xfId="0" applyFont="1" applyAlignment="1" applyProtection="1">
      <alignment horizontal="right" vertical="center"/>
      <protection hidden="1"/>
    </xf>
    <xf numFmtId="0" fontId="16" fillId="0" borderId="0" xfId="0" applyFont="1" applyBorder="1" applyAlignment="1" applyProtection="1">
      <alignment horizontal="right" vertical="center"/>
      <protection hidden="1"/>
    </xf>
    <xf numFmtId="0" fontId="18" fillId="0" borderId="0" xfId="203" applyNumberFormat="1" applyFont="1" applyFill="1" applyBorder="1" applyAlignment="1" applyProtection="1">
      <alignment vertical="center"/>
      <protection hidden="1"/>
    </xf>
    <xf numFmtId="2" fontId="16" fillId="0" borderId="4" xfId="0" applyNumberFormat="1" applyFont="1" applyFill="1" applyBorder="1" applyAlignment="1" applyProtection="1">
      <alignment horizontal="right" vertical="center"/>
    </xf>
    <xf numFmtId="0" fontId="15" fillId="0" borderId="0" xfId="0" applyNumberFormat="1" applyFont="1" applyFill="1" applyBorder="1" applyAlignment="1" applyProtection="1">
      <alignment horizontal="left" vertical="center" indent="1"/>
    </xf>
    <xf numFmtId="0" fontId="15" fillId="0" borderId="0" xfId="205" applyFont="1" applyAlignment="1" applyProtection="1">
      <alignment horizontal="left" vertical="center" indent="1"/>
      <protection hidden="1"/>
    </xf>
    <xf numFmtId="0" fontId="15" fillId="0" borderId="0" xfId="206" applyFont="1" applyFill="1" applyBorder="1" applyAlignment="1" applyProtection="1">
      <alignment vertical="center"/>
      <protection hidden="1"/>
    </xf>
    <xf numFmtId="0" fontId="15" fillId="0" borderId="0" xfId="206" applyFont="1" applyAlignment="1" applyProtection="1">
      <alignment horizontal="center" vertical="center"/>
      <protection hidden="1"/>
    </xf>
    <xf numFmtId="0" fontId="15" fillId="0" borderId="4" xfId="0" applyFont="1" applyBorder="1" applyAlignment="1" applyProtection="1">
      <alignment horizontal="left" vertical="center" wrapText="1"/>
      <protection hidden="1"/>
    </xf>
    <xf numFmtId="167" fontId="15" fillId="0" borderId="4" xfId="0" applyNumberFormat="1" applyFont="1" applyFill="1" applyBorder="1" applyAlignment="1" applyProtection="1">
      <alignment horizontal="center" vertical="center" wrapText="1"/>
      <protection hidden="1"/>
    </xf>
    <xf numFmtId="0" fontId="15" fillId="0" borderId="0" xfId="0" applyNumberFormat="1" applyFont="1" applyFill="1" applyBorder="1" applyAlignment="1" applyProtection="1">
      <alignment horizontal="left" vertical="center" indent="1"/>
      <protection hidden="1"/>
    </xf>
    <xf numFmtId="0" fontId="15" fillId="0" borderId="0" xfId="206" applyFont="1" applyAlignment="1" applyProtection="1">
      <alignment horizontal="left" vertical="top"/>
      <protection hidden="1"/>
    </xf>
    <xf numFmtId="177" fontId="15" fillId="0" borderId="0" xfId="0" applyNumberFormat="1" applyFont="1" applyFill="1" applyBorder="1" applyAlignment="1" applyProtection="1">
      <alignment horizontal="left" vertical="center" indent="1"/>
    </xf>
    <xf numFmtId="177" fontId="15" fillId="0" borderId="0" xfId="0" applyNumberFormat="1" applyFont="1" applyFill="1" applyBorder="1" applyAlignment="1" applyProtection="1">
      <alignment horizontal="justify" vertical="center"/>
      <protection hidden="1"/>
    </xf>
    <xf numFmtId="177" fontId="15" fillId="0" borderId="0" xfId="0" applyNumberFormat="1" applyFont="1" applyFill="1" applyBorder="1" applyAlignment="1" applyProtection="1">
      <alignment horizontal="left" vertical="center" indent="1"/>
      <protection hidden="1"/>
    </xf>
    <xf numFmtId="0" fontId="37" fillId="0" borderId="0" xfId="198" applyFont="1" applyFill="1" applyBorder="1" applyAlignment="1" applyProtection="1">
      <alignment horizontal="left" vertical="center"/>
      <protection hidden="1"/>
    </xf>
    <xf numFmtId="0" fontId="1" fillId="0" borderId="0" xfId="198" applyAlignment="1" applyProtection="1">
      <alignment vertical="center"/>
      <protection hidden="1"/>
    </xf>
    <xf numFmtId="0" fontId="37" fillId="0" borderId="0" xfId="198" applyFont="1" applyFill="1" applyBorder="1" applyAlignment="1" applyProtection="1">
      <alignment vertical="center"/>
      <protection hidden="1"/>
    </xf>
    <xf numFmtId="0" fontId="1" fillId="0" borderId="0" xfId="198" applyProtection="1">
      <protection hidden="1"/>
    </xf>
    <xf numFmtId="1" fontId="16" fillId="0" borderId="0" xfId="209" applyNumberFormat="1" applyFont="1" applyBorder="1" applyAlignment="1" applyProtection="1">
      <alignment vertical="center" wrapText="1"/>
      <protection hidden="1"/>
    </xf>
    <xf numFmtId="1" fontId="15" fillId="0" borderId="0" xfId="209" applyNumberFormat="1" applyFont="1" applyBorder="1" applyAlignment="1" applyProtection="1">
      <alignment horizontal="center" vertical="center" wrapText="1"/>
      <protection hidden="1"/>
    </xf>
    <xf numFmtId="0" fontId="15" fillId="0" borderId="0" xfId="209" applyFont="1" applyBorder="1" applyAlignment="1" applyProtection="1">
      <alignment horizontal="center" vertical="center" wrapText="1"/>
      <protection hidden="1"/>
    </xf>
    <xf numFmtId="0" fontId="1" fillId="0" borderId="0" xfId="209" applyProtection="1">
      <protection hidden="1"/>
    </xf>
    <xf numFmtId="4" fontId="15" fillId="0" borderId="0" xfId="209" applyNumberFormat="1" applyFont="1" applyBorder="1" applyAlignment="1" applyProtection="1">
      <alignment horizontal="center" vertical="center" wrapText="1"/>
      <protection hidden="1"/>
    </xf>
    <xf numFmtId="0" fontId="18" fillId="0" borderId="0" xfId="209" applyFont="1" applyProtection="1">
      <protection hidden="1"/>
    </xf>
    <xf numFmtId="4" fontId="15" fillId="0" borderId="4" xfId="209" applyNumberFormat="1" applyFont="1" applyBorder="1" applyAlignment="1" applyProtection="1">
      <alignment horizontal="center" vertical="center" wrapText="1"/>
      <protection hidden="1"/>
    </xf>
    <xf numFmtId="1" fontId="15" fillId="0" borderId="4" xfId="209" applyNumberFormat="1" applyFont="1" applyBorder="1" applyAlignment="1" applyProtection="1">
      <alignment vertical="center" wrapText="1"/>
      <protection hidden="1"/>
    </xf>
    <xf numFmtId="4" fontId="15" fillId="0" borderId="4" xfId="209" applyNumberFormat="1" applyFont="1" applyBorder="1" applyAlignment="1" applyProtection="1">
      <alignment horizontal="right" vertical="center" wrapText="1"/>
      <protection hidden="1"/>
    </xf>
    <xf numFmtId="4" fontId="15" fillId="0" borderId="14" xfId="209" applyNumberFormat="1" applyFont="1" applyBorder="1" applyAlignment="1" applyProtection="1">
      <alignment horizontal="right" vertical="center" wrapText="1"/>
      <protection hidden="1"/>
    </xf>
    <xf numFmtId="4" fontId="16" fillId="0" borderId="15" xfId="209" applyNumberFormat="1" applyFont="1" applyBorder="1" applyAlignment="1" applyProtection="1">
      <alignment horizontal="right" vertical="center" wrapText="1"/>
      <protection hidden="1"/>
    </xf>
    <xf numFmtId="0" fontId="18" fillId="0" borderId="0" xfId="209" applyFont="1" applyAlignment="1" applyProtection="1">
      <alignment vertical="center"/>
      <protection hidden="1"/>
    </xf>
    <xf numFmtId="1" fontId="16" fillId="0" borderId="4" xfId="209" applyNumberFormat="1" applyFont="1" applyBorder="1" applyAlignment="1" applyProtection="1">
      <alignment horizontal="center" vertical="center" wrapText="1"/>
      <protection hidden="1"/>
    </xf>
    <xf numFmtId="0" fontId="15" fillId="0" borderId="14" xfId="209" applyFont="1" applyBorder="1" applyAlignment="1" applyProtection="1">
      <alignment vertical="center" wrapText="1"/>
      <protection hidden="1"/>
    </xf>
    <xf numFmtId="0" fontId="15" fillId="0" borderId="15" xfId="209" applyFont="1" applyBorder="1" applyAlignment="1" applyProtection="1">
      <alignment vertical="center" wrapText="1"/>
      <protection hidden="1"/>
    </xf>
    <xf numFmtId="4" fontId="16" fillId="0" borderId="4" xfId="209" applyNumberFormat="1" applyFont="1" applyFill="1" applyBorder="1" applyAlignment="1" applyProtection="1">
      <alignment vertical="center" wrapText="1"/>
      <protection hidden="1"/>
    </xf>
    <xf numFmtId="4" fontId="15" fillId="0" borderId="14" xfId="209" applyNumberFormat="1" applyFont="1" applyBorder="1" applyAlignment="1" applyProtection="1">
      <alignment vertical="center" wrapText="1"/>
      <protection hidden="1"/>
    </xf>
    <xf numFmtId="4" fontId="16" fillId="0" borderId="15" xfId="209" applyNumberFormat="1" applyFont="1" applyBorder="1" applyAlignment="1" applyProtection="1">
      <alignment vertical="center" wrapText="1"/>
      <protection hidden="1"/>
    </xf>
    <xf numFmtId="3" fontId="18" fillId="0" borderId="0" xfId="209" applyNumberFormat="1" applyFont="1" applyProtection="1">
      <protection hidden="1"/>
    </xf>
    <xf numFmtId="4" fontId="16" fillId="0" borderId="4" xfId="209" applyNumberFormat="1" applyFont="1" applyBorder="1" applyAlignment="1" applyProtection="1">
      <alignment horizontal="right" vertical="center" wrapText="1"/>
      <protection hidden="1"/>
    </xf>
    <xf numFmtId="4" fontId="15" fillId="0" borderId="4" xfId="209" applyNumberFormat="1" applyFont="1" applyBorder="1" applyAlignment="1" applyProtection="1">
      <alignment vertical="center" wrapText="1"/>
      <protection hidden="1"/>
    </xf>
    <xf numFmtId="4" fontId="15" fillId="0" borderId="15" xfId="209" applyNumberFormat="1" applyFont="1" applyBorder="1" applyAlignment="1" applyProtection="1">
      <alignment vertical="center" wrapText="1"/>
      <protection hidden="1"/>
    </xf>
    <xf numFmtId="0" fontId="15" fillId="2" borderId="14" xfId="209" applyFont="1" applyFill="1" applyBorder="1" applyAlignment="1" applyProtection="1">
      <alignment vertical="center" wrapText="1"/>
      <protection hidden="1"/>
    </xf>
    <xf numFmtId="0" fontId="16" fillId="0" borderId="15" xfId="209" applyFont="1" applyBorder="1" applyAlignment="1" applyProtection="1">
      <alignment vertical="center" wrapText="1"/>
      <protection hidden="1"/>
    </xf>
    <xf numFmtId="4" fontId="16" fillId="0" borderId="4" xfId="209" applyNumberFormat="1" applyFont="1" applyBorder="1" applyAlignment="1" applyProtection="1">
      <alignment vertical="center" wrapText="1"/>
      <protection hidden="1"/>
    </xf>
    <xf numFmtId="4" fontId="16" fillId="0" borderId="14" xfId="209" applyNumberFormat="1" applyFont="1" applyBorder="1" applyAlignment="1" applyProtection="1">
      <alignment vertical="center" wrapText="1"/>
      <protection hidden="1"/>
    </xf>
    <xf numFmtId="178" fontId="18" fillId="0" borderId="0" xfId="209" applyNumberFormat="1" applyFont="1" applyProtection="1">
      <protection hidden="1"/>
    </xf>
    <xf numFmtId="0" fontId="16" fillId="0" borderId="15" xfId="209" applyFont="1" applyFill="1" applyBorder="1" applyAlignment="1" applyProtection="1">
      <alignment horizontal="center" vertical="center" wrapText="1"/>
      <protection hidden="1"/>
    </xf>
    <xf numFmtId="3" fontId="16" fillId="0" borderId="14" xfId="209" applyNumberFormat="1" applyFont="1" applyFill="1" applyBorder="1" applyAlignment="1" applyProtection="1">
      <alignment horizontal="right" vertical="center" wrapText="1"/>
      <protection hidden="1"/>
    </xf>
    <xf numFmtId="3" fontId="15" fillId="0" borderId="14" xfId="209" applyNumberFormat="1" applyFont="1" applyBorder="1" applyAlignment="1" applyProtection="1">
      <alignment horizontal="right" vertical="center" wrapText="1"/>
      <protection hidden="1"/>
    </xf>
    <xf numFmtId="4" fontId="16" fillId="0" borderId="4" xfId="209" applyNumberFormat="1" applyFont="1" applyFill="1" applyBorder="1" applyAlignment="1" applyProtection="1">
      <alignment horizontal="right" vertical="center" wrapText="1"/>
      <protection hidden="1"/>
    </xf>
    <xf numFmtId="4" fontId="15" fillId="0" borderId="15" xfId="11" applyNumberFormat="1" applyFont="1" applyBorder="1" applyAlignment="1" applyProtection="1">
      <alignment horizontal="right" vertical="center" wrapText="1"/>
      <protection hidden="1"/>
    </xf>
    <xf numFmtId="4" fontId="15" fillId="0" borderId="14" xfId="11" applyNumberFormat="1" applyFont="1" applyBorder="1" applyAlignment="1" applyProtection="1">
      <alignment horizontal="right" vertical="center" wrapText="1"/>
      <protection hidden="1"/>
    </xf>
    <xf numFmtId="4" fontId="15" fillId="0" borderId="14" xfId="209" applyNumberFormat="1" applyFont="1" applyBorder="1" applyAlignment="1" applyProtection="1">
      <alignment horizontal="center" vertical="center" wrapText="1"/>
      <protection hidden="1"/>
    </xf>
    <xf numFmtId="4" fontId="15" fillId="0" borderId="15" xfId="209" applyNumberFormat="1" applyFont="1" applyBorder="1" applyAlignment="1" applyProtection="1">
      <alignment horizontal="right" vertical="center" wrapText="1"/>
      <protection hidden="1"/>
    </xf>
    <xf numFmtId="0" fontId="18" fillId="0" borderId="0" xfId="209" applyFont="1" applyBorder="1" applyProtection="1">
      <protection hidden="1"/>
    </xf>
    <xf numFmtId="1" fontId="15" fillId="0" borderId="6" xfId="209" applyNumberFormat="1" applyFont="1" applyBorder="1" applyAlignment="1" applyProtection="1">
      <alignment horizontal="center" vertical="center" wrapText="1"/>
      <protection hidden="1"/>
    </xf>
    <xf numFmtId="0" fontId="16" fillId="0" borderId="0" xfId="209" applyFont="1" applyFill="1" applyBorder="1" applyAlignment="1" applyProtection="1">
      <alignment horizontal="justify" vertical="center" wrapText="1"/>
      <protection hidden="1"/>
    </xf>
    <xf numFmtId="1" fontId="16" fillId="0" borderId="6" xfId="209" applyNumberFormat="1" applyFont="1" applyBorder="1" applyAlignment="1" applyProtection="1">
      <alignment horizontal="left" vertical="center" wrapText="1" indent="3"/>
      <protection hidden="1"/>
    </xf>
    <xf numFmtId="3" fontId="16" fillId="0" borderId="7" xfId="209" applyNumberFormat="1" applyFont="1" applyFill="1" applyBorder="1" applyAlignment="1" applyProtection="1">
      <alignment horizontal="right" vertical="center" wrapText="1"/>
      <protection hidden="1"/>
    </xf>
    <xf numFmtId="4" fontId="16" fillId="0" borderId="7" xfId="209" applyNumberFormat="1" applyFont="1" applyFill="1" applyBorder="1" applyAlignment="1" applyProtection="1">
      <alignment horizontal="right" vertical="center" wrapText="1"/>
      <protection hidden="1"/>
    </xf>
    <xf numFmtId="0" fontId="1" fillId="0" borderId="0" xfId="209" applyFill="1" applyProtection="1">
      <protection hidden="1"/>
    </xf>
    <xf numFmtId="1" fontId="16" fillId="0" borderId="0" xfId="209" applyNumberFormat="1" applyFont="1" applyAlignment="1" applyProtection="1">
      <alignment vertical="center" wrapText="1"/>
      <protection hidden="1"/>
    </xf>
    <xf numFmtId="4" fontId="16" fillId="0" borderId="0" xfId="209" applyNumberFormat="1" applyFont="1" applyAlignment="1" applyProtection="1">
      <alignment vertical="center" wrapText="1"/>
      <protection hidden="1"/>
    </xf>
    <xf numFmtId="0" fontId="16" fillId="0" borderId="0" xfId="0" applyFont="1" applyBorder="1" applyAlignment="1" applyProtection="1">
      <alignment horizontal="left" vertical="center"/>
      <protection hidden="1"/>
    </xf>
    <xf numFmtId="1" fontId="15" fillId="0" borderId="6" xfId="209" applyNumberFormat="1" applyFont="1" applyFill="1" applyBorder="1" applyAlignment="1" applyProtection="1">
      <alignment horizontal="center" vertical="top" wrapText="1"/>
      <protection hidden="1"/>
    </xf>
    <xf numFmtId="0" fontId="39" fillId="0" borderId="0" xfId="205" applyFont="1" applyAlignment="1" applyProtection="1">
      <alignment vertical="top"/>
      <protection hidden="1"/>
    </xf>
    <xf numFmtId="0" fontId="34" fillId="0" borderId="0" xfId="197" applyProtection="1">
      <protection hidden="1"/>
    </xf>
    <xf numFmtId="0" fontId="40" fillId="0" borderId="0" xfId="197" applyFont="1" applyAlignment="1" applyProtection="1">
      <alignment horizontal="center" vertical="center" wrapText="1"/>
      <protection hidden="1"/>
    </xf>
    <xf numFmtId="0" fontId="16" fillId="0" borderId="0" xfId="197" applyFont="1" applyAlignment="1" applyProtection="1">
      <alignment vertical="center"/>
      <protection hidden="1"/>
    </xf>
    <xf numFmtId="0" fontId="15" fillId="0" borderId="0" xfId="197" applyFont="1" applyBorder="1" applyAlignment="1" applyProtection="1">
      <alignment horizontal="center" vertical="center"/>
      <protection hidden="1"/>
    </xf>
    <xf numFmtId="0" fontId="16" fillId="0" borderId="0" xfId="197" applyFont="1" applyAlignment="1" applyProtection="1">
      <alignment horizontal="justify" vertical="center"/>
      <protection hidden="1"/>
    </xf>
    <xf numFmtId="0" fontId="34" fillId="0" borderId="0" xfId="197" applyAlignment="1" applyProtection="1">
      <alignment vertical="center"/>
      <protection hidden="1"/>
    </xf>
    <xf numFmtId="0" fontId="16" fillId="0" borderId="0" xfId="197" applyFont="1" applyAlignment="1" applyProtection="1">
      <alignment horizontal="center" vertical="center"/>
      <protection hidden="1"/>
    </xf>
    <xf numFmtId="0" fontId="34" fillId="0" borderId="0" xfId="197" applyBorder="1" applyProtection="1">
      <protection hidden="1"/>
    </xf>
    <xf numFmtId="0" fontId="16" fillId="0" borderId="0" xfId="197" applyFont="1" applyProtection="1">
      <protection hidden="1"/>
    </xf>
    <xf numFmtId="0" fontId="16" fillId="0" borderId="0" xfId="197" applyFont="1" applyAlignment="1" applyProtection="1">
      <alignment vertical="center" wrapText="1"/>
      <protection hidden="1"/>
    </xf>
    <xf numFmtId="0" fontId="16" fillId="0" borderId="16" xfId="197" applyFont="1" applyBorder="1" applyAlignment="1" applyProtection="1">
      <alignment vertical="center"/>
      <protection hidden="1"/>
    </xf>
    <xf numFmtId="0" fontId="16" fillId="0" borderId="17" xfId="197" applyFont="1" applyBorder="1" applyAlignment="1" applyProtection="1">
      <alignment vertical="center"/>
      <protection hidden="1"/>
    </xf>
    <xf numFmtId="0" fontId="16" fillId="0" borderId="18" xfId="197" applyFont="1" applyBorder="1" applyAlignment="1" applyProtection="1">
      <alignment vertical="center"/>
      <protection hidden="1"/>
    </xf>
    <xf numFmtId="0" fontId="16" fillId="0" borderId="19" xfId="197" applyFont="1" applyBorder="1" applyAlignment="1" applyProtection="1">
      <alignment vertical="center"/>
      <protection hidden="1"/>
    </xf>
    <xf numFmtId="0" fontId="16" fillId="0" borderId="20" xfId="197" applyFont="1" applyBorder="1" applyAlignment="1" applyProtection="1">
      <alignment vertical="center"/>
      <protection hidden="1"/>
    </xf>
    <xf numFmtId="0" fontId="16" fillId="0" borderId="21" xfId="197" applyFont="1" applyBorder="1" applyAlignment="1" applyProtection="1">
      <alignment vertical="center"/>
      <protection hidden="1"/>
    </xf>
    <xf numFmtId="0" fontId="16" fillId="0" borderId="8" xfId="197" applyFont="1" applyBorder="1" applyAlignment="1" applyProtection="1">
      <alignment vertical="center"/>
      <protection hidden="1"/>
    </xf>
    <xf numFmtId="0" fontId="16" fillId="0" borderId="9" xfId="197" applyFont="1" applyBorder="1" applyAlignment="1" applyProtection="1">
      <alignment vertical="center"/>
      <protection hidden="1"/>
    </xf>
    <xf numFmtId="0" fontId="16" fillId="0" borderId="0" xfId="197" applyFont="1" applyBorder="1" applyAlignment="1" applyProtection="1">
      <alignment vertical="center"/>
      <protection hidden="1"/>
    </xf>
    <xf numFmtId="0" fontId="16" fillId="0" borderId="14" xfId="197" applyFont="1" applyBorder="1" applyAlignment="1" applyProtection="1">
      <alignment horizontal="left" vertical="center"/>
      <protection hidden="1"/>
    </xf>
    <xf numFmtId="0" fontId="16" fillId="0" borderId="15" xfId="197" applyFont="1" applyBorder="1" applyAlignment="1" applyProtection="1">
      <alignment horizontal="left" vertical="center"/>
      <protection hidden="1"/>
    </xf>
    <xf numFmtId="0" fontId="16" fillId="0" borderId="0" xfId="197" applyFont="1" applyBorder="1" applyAlignment="1" applyProtection="1">
      <alignment horizontal="left" vertical="center"/>
      <protection hidden="1"/>
    </xf>
    <xf numFmtId="0" fontId="16" fillId="0" borderId="0" xfId="197" applyFont="1" applyAlignment="1" applyProtection="1">
      <alignment horizontal="left" vertical="center"/>
      <protection hidden="1"/>
    </xf>
    <xf numFmtId="0" fontId="15" fillId="0" borderId="0" xfId="200" applyNumberFormat="1" applyFont="1" applyFill="1" applyBorder="1" applyAlignment="1" applyProtection="1">
      <alignment horizontal="left" vertical="center"/>
    </xf>
    <xf numFmtId="0" fontId="15" fillId="0" borderId="0" xfId="206" applyFont="1" applyFill="1" applyBorder="1" applyAlignment="1" applyProtection="1">
      <alignment vertical="top"/>
      <protection hidden="1"/>
    </xf>
    <xf numFmtId="0" fontId="41" fillId="0" borderId="0" xfId="197" applyFont="1" applyAlignment="1" applyProtection="1">
      <alignment vertical="center"/>
      <protection hidden="1"/>
    </xf>
    <xf numFmtId="0" fontId="41" fillId="0" borderId="0" xfId="197" applyFont="1" applyProtection="1">
      <protection hidden="1"/>
    </xf>
    <xf numFmtId="0" fontId="33" fillId="0" borderId="0" xfId="0" applyFont="1" applyFill="1" applyProtection="1">
      <protection hidden="1"/>
    </xf>
    <xf numFmtId="0" fontId="33" fillId="0" borderId="0" xfId="0" applyFont="1" applyBorder="1" applyAlignment="1">
      <alignment vertical="center"/>
    </xf>
    <xf numFmtId="0" fontId="15" fillId="0" borderId="0" xfId="0" applyFont="1" applyAlignment="1" applyProtection="1">
      <alignment horizontal="left" vertical="center"/>
      <protection hidden="1"/>
    </xf>
    <xf numFmtId="3" fontId="23" fillId="0" borderId="13" xfId="205" applyNumberFormat="1" applyFont="1" applyFill="1" applyBorder="1" applyAlignment="1" applyProtection="1">
      <alignment horizontal="justify" vertical="center" wrapText="1"/>
      <protection hidden="1"/>
    </xf>
    <xf numFmtId="0" fontId="33" fillId="0" borderId="0" xfId="0" applyFont="1" applyProtection="1">
      <protection hidden="1"/>
    </xf>
    <xf numFmtId="0" fontId="15" fillId="0" borderId="0" xfId="0" applyFont="1" applyFill="1" applyBorder="1" applyAlignment="1" applyProtection="1">
      <alignment vertical="center"/>
      <protection hidden="1"/>
    </xf>
    <xf numFmtId="0" fontId="15" fillId="0" borderId="0" xfId="0" applyNumberFormat="1" applyFont="1" applyFill="1" applyBorder="1" applyAlignment="1" applyProtection="1">
      <alignment horizontal="center" vertical="center"/>
      <protection hidden="1"/>
    </xf>
    <xf numFmtId="0" fontId="15" fillId="0" borderId="0" xfId="0" applyNumberFormat="1" applyFont="1" applyFill="1" applyBorder="1" applyAlignment="1" applyProtection="1">
      <alignment horizontal="left" vertical="center"/>
      <protection hidden="1"/>
    </xf>
    <xf numFmtId="0" fontId="15" fillId="0" borderId="0" xfId="0" applyNumberFormat="1" applyFont="1" applyFill="1" applyBorder="1" applyAlignment="1" applyProtection="1">
      <alignment vertical="center"/>
      <protection hidden="1"/>
    </xf>
    <xf numFmtId="0" fontId="15" fillId="0" borderId="0" xfId="0" applyNumberFormat="1" applyFont="1" applyFill="1" applyBorder="1" applyAlignment="1" applyProtection="1">
      <alignment horizontal="right" vertical="center"/>
      <protection hidden="1"/>
    </xf>
    <xf numFmtId="0" fontId="33" fillId="0" borderId="0" xfId="0" applyFont="1" applyAlignment="1">
      <alignment vertical="center"/>
    </xf>
    <xf numFmtId="0" fontId="33" fillId="0" borderId="0" xfId="0" applyFont="1"/>
    <xf numFmtId="0" fontId="33" fillId="0" borderId="0" xfId="0" applyNumberFormat="1" applyFont="1" applyFill="1" applyBorder="1" applyAlignment="1" applyProtection="1">
      <alignment vertical="center"/>
    </xf>
    <xf numFmtId="0" fontId="33" fillId="0" borderId="0" xfId="0" applyFont="1" applyBorder="1" applyAlignment="1">
      <alignment horizontal="left" vertical="center"/>
    </xf>
    <xf numFmtId="10" fontId="33" fillId="0" borderId="0" xfId="0" applyNumberFormat="1" applyFont="1" applyFill="1" applyBorder="1" applyAlignment="1">
      <alignment horizontal="center" vertical="center"/>
    </xf>
    <xf numFmtId="0" fontId="27" fillId="0" borderId="0" xfId="0" applyFont="1" applyFill="1" applyAlignment="1">
      <alignment vertical="center"/>
    </xf>
    <xf numFmtId="10" fontId="33" fillId="0" borderId="0" xfId="0" applyNumberFormat="1" applyFont="1" applyBorder="1" applyAlignment="1">
      <alignment horizontal="center" vertical="center"/>
    </xf>
    <xf numFmtId="0" fontId="33" fillId="0" borderId="0" xfId="206" applyFont="1" applyAlignment="1" applyProtection="1">
      <alignment vertical="center"/>
      <protection hidden="1"/>
    </xf>
    <xf numFmtId="0" fontId="33" fillId="0" borderId="0" xfId="206" applyFont="1" applyBorder="1" applyAlignment="1" applyProtection="1">
      <alignment vertical="center"/>
      <protection hidden="1"/>
    </xf>
    <xf numFmtId="0" fontId="33" fillId="0" borderId="0" xfId="0" applyFont="1" applyBorder="1" applyAlignment="1" applyProtection="1">
      <alignment vertical="center"/>
      <protection hidden="1"/>
    </xf>
    <xf numFmtId="0" fontId="27" fillId="0" borderId="0" xfId="200" applyNumberFormat="1" applyFont="1" applyFill="1" applyBorder="1" applyAlignment="1" applyProtection="1">
      <alignment horizontal="center" vertical="center" wrapText="1"/>
      <protection hidden="1"/>
    </xf>
    <xf numFmtId="0" fontId="27" fillId="0" borderId="0" xfId="0" applyNumberFormat="1" applyFont="1" applyFill="1" applyBorder="1" applyAlignment="1" applyProtection="1">
      <alignment horizontal="center" vertical="center"/>
    </xf>
    <xf numFmtId="0" fontId="27" fillId="0" borderId="0" xfId="0" applyNumberFormat="1" applyFont="1" applyFill="1" applyBorder="1" applyAlignment="1" applyProtection="1">
      <alignment horizontal="center" vertical="center"/>
      <protection hidden="1"/>
    </xf>
    <xf numFmtId="0" fontId="33" fillId="0" borderId="0" xfId="200" applyNumberFormat="1" applyFont="1" applyFill="1" applyBorder="1" applyAlignment="1" applyProtection="1">
      <alignment horizontal="center" vertical="center"/>
      <protection hidden="1"/>
    </xf>
    <xf numFmtId="0" fontId="33" fillId="0" borderId="0" xfId="0" applyNumberFormat="1" applyFont="1" applyFill="1" applyBorder="1" applyAlignment="1" applyProtection="1">
      <alignment horizontal="left" vertical="center"/>
      <protection hidden="1"/>
    </xf>
    <xf numFmtId="0" fontId="33" fillId="0" borderId="0" xfId="0" applyNumberFormat="1" applyFont="1" applyFill="1" applyBorder="1" applyAlignment="1" applyProtection="1">
      <alignment horizontal="justify" vertical="center"/>
      <protection hidden="1"/>
    </xf>
    <xf numFmtId="0" fontId="33" fillId="0" borderId="0" xfId="0" applyNumberFormat="1" applyFont="1" applyFill="1" applyBorder="1" applyAlignment="1" applyProtection="1">
      <alignment horizontal="center" vertical="center"/>
      <protection hidden="1"/>
    </xf>
    <xf numFmtId="0" fontId="33" fillId="0" borderId="0" xfId="0" applyNumberFormat="1" applyFont="1" applyFill="1" applyBorder="1" applyAlignment="1" applyProtection="1">
      <alignment vertical="center"/>
      <protection hidden="1"/>
    </xf>
    <xf numFmtId="0" fontId="33" fillId="0" borderId="0" xfId="200" applyNumberFormat="1" applyFont="1" applyFill="1" applyBorder="1" applyAlignment="1" applyProtection="1">
      <alignment vertical="center"/>
      <protection hidden="1"/>
    </xf>
    <xf numFmtId="0" fontId="33" fillId="0" borderId="0" xfId="0" applyNumberFormat="1" applyFont="1" applyFill="1" applyBorder="1" applyAlignment="1" applyProtection="1">
      <alignment horizontal="left" vertical="center" indent="1"/>
      <protection hidden="1"/>
    </xf>
    <xf numFmtId="0" fontId="33" fillId="0" borderId="0" xfId="206" applyFont="1" applyFill="1" applyBorder="1" applyAlignment="1" applyProtection="1">
      <alignment horizontal="left" vertical="center" indent="1"/>
      <protection hidden="1"/>
    </xf>
    <xf numFmtId="0" fontId="33" fillId="0" borderId="0" xfId="206" applyFont="1" applyFill="1" applyBorder="1" applyAlignment="1" applyProtection="1">
      <alignment horizontal="left" vertical="center"/>
      <protection hidden="1"/>
    </xf>
    <xf numFmtId="0" fontId="27" fillId="0" borderId="0" xfId="206" applyFont="1" applyFill="1" applyBorder="1" applyAlignment="1" applyProtection="1">
      <alignment vertical="center"/>
      <protection hidden="1"/>
    </xf>
    <xf numFmtId="0" fontId="27" fillId="0" borderId="0" xfId="0" applyNumberFormat="1" applyFont="1" applyFill="1" applyBorder="1" applyAlignment="1" applyProtection="1">
      <alignment horizontal="left" vertical="center"/>
      <protection hidden="1"/>
    </xf>
    <xf numFmtId="0" fontId="27" fillId="0" borderId="0" xfId="0" applyNumberFormat="1" applyFont="1" applyFill="1" applyBorder="1" applyAlignment="1" applyProtection="1">
      <alignment vertical="center"/>
      <protection hidden="1"/>
    </xf>
    <xf numFmtId="0" fontId="27" fillId="0" borderId="0" xfId="0" applyNumberFormat="1" applyFont="1" applyFill="1" applyBorder="1" applyAlignment="1" applyProtection="1">
      <alignment horizontal="right" vertical="center"/>
      <protection hidden="1"/>
    </xf>
    <xf numFmtId="0" fontId="33" fillId="0" borderId="0" xfId="206" applyFont="1" applyFill="1" applyBorder="1" applyAlignment="1" applyProtection="1">
      <alignment vertical="center"/>
      <protection hidden="1"/>
    </xf>
    <xf numFmtId="0" fontId="27" fillId="0" borderId="0" xfId="200" applyNumberFormat="1" applyFont="1" applyFill="1" applyBorder="1" applyAlignment="1" applyProtection="1">
      <alignment vertical="center" wrapText="1"/>
      <protection hidden="1"/>
    </xf>
    <xf numFmtId="0" fontId="33" fillId="0" borderId="0" xfId="211" applyFont="1" applyFill="1" applyBorder="1" applyAlignment="1" applyProtection="1">
      <alignment vertical="center" wrapText="1"/>
      <protection hidden="1"/>
    </xf>
    <xf numFmtId="0" fontId="33" fillId="0" borderId="0" xfId="211" applyNumberFormat="1" applyFont="1" applyFill="1" applyBorder="1" applyAlignment="1" applyProtection="1">
      <alignment horizontal="center" vertical="center" wrapText="1"/>
      <protection hidden="1"/>
    </xf>
    <xf numFmtId="3" fontId="33" fillId="0" borderId="0" xfId="211" applyNumberFormat="1" applyFont="1" applyFill="1" applyBorder="1" applyAlignment="1" applyProtection="1">
      <alignment horizontal="left" vertical="center" wrapText="1"/>
      <protection hidden="1"/>
    </xf>
    <xf numFmtId="0" fontId="33" fillId="0" borderId="0" xfId="211" applyFont="1" applyFill="1" applyBorder="1" applyAlignment="1" applyProtection="1">
      <alignment horizontal="center" vertical="center" wrapText="1"/>
      <protection hidden="1"/>
    </xf>
    <xf numFmtId="164" fontId="27" fillId="0" borderId="0" xfId="211" applyNumberFormat="1" applyFont="1" applyFill="1" applyBorder="1" applyAlignment="1" applyProtection="1">
      <alignment horizontal="center" vertical="center" wrapText="1"/>
      <protection hidden="1"/>
    </xf>
    <xf numFmtId="164" fontId="33" fillId="0" borderId="0" xfId="211" applyNumberFormat="1" applyFont="1" applyFill="1" applyBorder="1" applyAlignment="1" applyProtection="1">
      <alignment horizontal="center" vertical="center" wrapText="1"/>
      <protection hidden="1"/>
    </xf>
    <xf numFmtId="0" fontId="33" fillId="0" borderId="0" xfId="211" applyNumberFormat="1" applyFont="1" applyFill="1" applyBorder="1" applyAlignment="1" applyProtection="1">
      <alignment vertical="center" wrapText="1"/>
      <protection hidden="1"/>
    </xf>
    <xf numFmtId="0" fontId="33" fillId="0" borderId="0" xfId="211" applyFont="1" applyFill="1" applyBorder="1" applyAlignment="1" applyProtection="1">
      <alignment horizontal="left" vertical="center" wrapText="1"/>
      <protection hidden="1"/>
    </xf>
    <xf numFmtId="0" fontId="27" fillId="0" borderId="0" xfId="211" applyFont="1" applyFill="1" applyBorder="1" applyAlignment="1" applyProtection="1">
      <alignment vertical="center" wrapText="1"/>
      <protection hidden="1"/>
    </xf>
    <xf numFmtId="10" fontId="33" fillId="0" borderId="0" xfId="0" applyNumberFormat="1" applyFont="1" applyFill="1" applyBorder="1" applyAlignment="1" applyProtection="1">
      <alignment horizontal="center" vertical="center"/>
      <protection hidden="1"/>
    </xf>
    <xf numFmtId="4" fontId="33" fillId="0" borderId="0" xfId="200" applyNumberFormat="1" applyFont="1" applyFill="1" applyBorder="1" applyAlignment="1" applyProtection="1">
      <alignment vertical="center"/>
      <protection hidden="1"/>
    </xf>
    <xf numFmtId="0" fontId="33" fillId="0" borderId="0" xfId="0" applyFont="1" applyBorder="1" applyAlignment="1" applyProtection="1">
      <alignment horizontal="justify" vertical="center" wrapText="1"/>
      <protection hidden="1"/>
    </xf>
    <xf numFmtId="0" fontId="33" fillId="0" borderId="0" xfId="0" applyFont="1" applyFill="1" applyBorder="1" applyAlignment="1" applyProtection="1">
      <alignment vertical="center"/>
      <protection hidden="1"/>
    </xf>
    <xf numFmtId="0" fontId="33" fillId="0" borderId="0" xfId="0" applyFont="1" applyFill="1" applyBorder="1" applyProtection="1">
      <protection hidden="1"/>
    </xf>
    <xf numFmtId="0" fontId="27" fillId="0" borderId="0" xfId="0" applyNumberFormat="1" applyFont="1" applyFill="1" applyBorder="1" applyAlignment="1" applyProtection="1">
      <alignment horizontal="center" vertical="center" wrapText="1"/>
      <protection hidden="1"/>
    </xf>
    <xf numFmtId="0" fontId="33" fillId="0" borderId="0" xfId="205" applyFont="1" applyAlignment="1" applyProtection="1">
      <alignment vertical="center"/>
      <protection hidden="1"/>
    </xf>
    <xf numFmtId="0" fontId="33" fillId="0" borderId="0" xfId="205" applyFont="1" applyAlignment="1" applyProtection="1">
      <alignment horizontal="right" vertical="center"/>
      <protection hidden="1"/>
    </xf>
    <xf numFmtId="0" fontId="33" fillId="0" borderId="0" xfId="205" applyFont="1" applyBorder="1" applyAlignment="1" applyProtection="1">
      <alignment horizontal="left" vertical="center"/>
      <protection hidden="1"/>
    </xf>
    <xf numFmtId="0" fontId="27" fillId="0" borderId="0" xfId="0" applyFont="1" applyAlignment="1" applyProtection="1">
      <alignment horizontal="right" vertical="center"/>
      <protection hidden="1"/>
    </xf>
    <xf numFmtId="0" fontId="33" fillId="0" borderId="0" xfId="0" applyFont="1" applyFill="1" applyBorder="1" applyAlignment="1" applyProtection="1">
      <alignment horizontal="left" vertical="center"/>
      <protection hidden="1"/>
    </xf>
    <xf numFmtId="0" fontId="27" fillId="0" borderId="0" xfId="0" applyFont="1" applyFill="1" applyBorder="1" applyAlignment="1" applyProtection="1">
      <alignment horizontal="right" vertical="center"/>
      <protection hidden="1"/>
    </xf>
    <xf numFmtId="179" fontId="33" fillId="0" borderId="0" xfId="0" applyNumberFormat="1" applyFont="1" applyFill="1" applyBorder="1" applyAlignment="1" applyProtection="1">
      <alignment horizontal="center" vertical="center"/>
      <protection hidden="1"/>
    </xf>
    <xf numFmtId="2" fontId="33" fillId="0" borderId="0" xfId="206" applyNumberFormat="1" applyFont="1" applyFill="1" applyBorder="1" applyAlignment="1" applyProtection="1">
      <alignment vertical="center"/>
      <protection hidden="1"/>
    </xf>
    <xf numFmtId="2" fontId="33" fillId="0" borderId="0" xfId="0" applyNumberFormat="1" applyFont="1" applyFill="1" applyBorder="1" applyProtection="1">
      <protection hidden="1"/>
    </xf>
    <xf numFmtId="0" fontId="27" fillId="0" borderId="0" xfId="0" applyFont="1" applyFill="1" applyBorder="1" applyAlignment="1" applyProtection="1">
      <alignment horizontal="left" vertical="center" wrapText="1"/>
      <protection hidden="1"/>
    </xf>
    <xf numFmtId="0" fontId="27" fillId="0" borderId="0" xfId="0" applyFont="1" applyFill="1" applyBorder="1" applyAlignment="1" applyProtection="1">
      <alignment horizontal="center" vertical="center" wrapText="1"/>
      <protection hidden="1"/>
    </xf>
    <xf numFmtId="0" fontId="27" fillId="0" borderId="0" xfId="211" applyFont="1" applyFill="1" applyBorder="1" applyAlignment="1" applyProtection="1">
      <alignment vertical="center"/>
      <protection hidden="1"/>
    </xf>
    <xf numFmtId="0" fontId="33" fillId="0" borderId="0" xfId="211" applyNumberFormat="1" applyFont="1" applyFill="1" applyBorder="1" applyAlignment="1" applyProtection="1">
      <alignment horizontal="right" vertical="center" wrapText="1"/>
      <protection hidden="1"/>
    </xf>
    <xf numFmtId="2" fontId="33" fillId="0" borderId="0" xfId="0" applyNumberFormat="1" applyFont="1" applyFill="1" applyBorder="1" applyAlignment="1" applyProtection="1">
      <alignment horizontal="right" vertical="center" wrapText="1"/>
      <protection hidden="1"/>
    </xf>
    <xf numFmtId="2" fontId="33" fillId="0" borderId="0" xfId="0" applyNumberFormat="1" applyFont="1" applyFill="1" applyBorder="1" applyAlignment="1" applyProtection="1">
      <alignment horizontal="right" vertical="center"/>
      <protection hidden="1"/>
    </xf>
    <xf numFmtId="0" fontId="33" fillId="0" borderId="0" xfId="211" applyFont="1" applyFill="1" applyBorder="1" applyAlignment="1" applyProtection="1">
      <alignment horizontal="justify" vertical="center" wrapText="1"/>
      <protection hidden="1"/>
    </xf>
    <xf numFmtId="167" fontId="33" fillId="0" borderId="0" xfId="0" applyNumberFormat="1" applyFont="1" applyFill="1" applyBorder="1" applyAlignment="1" applyProtection="1">
      <alignment horizontal="right" vertical="center" wrapText="1"/>
      <protection hidden="1"/>
    </xf>
    <xf numFmtId="2" fontId="33" fillId="0" borderId="0" xfId="0" applyNumberFormat="1" applyFont="1" applyFill="1" applyBorder="1" applyAlignment="1" applyProtection="1">
      <alignment vertical="center" wrapText="1"/>
      <protection hidden="1"/>
    </xf>
    <xf numFmtId="0" fontId="33" fillId="0" borderId="0" xfId="0" applyNumberFormat="1" applyFont="1" applyFill="1" applyBorder="1" applyAlignment="1" applyProtection="1">
      <alignment vertical="center" wrapText="1"/>
      <protection hidden="1"/>
    </xf>
    <xf numFmtId="0" fontId="33" fillId="0" borderId="0" xfId="211" applyNumberFormat="1" applyFont="1" applyFill="1" applyBorder="1" applyAlignment="1" applyProtection="1">
      <alignment horizontal="left" vertical="center"/>
      <protection hidden="1"/>
    </xf>
    <xf numFmtId="166" fontId="33" fillId="0" borderId="0" xfId="0" applyNumberFormat="1" applyFont="1" applyFill="1" applyBorder="1" applyAlignment="1" applyProtection="1">
      <alignment horizontal="right" vertical="center" wrapText="1"/>
      <protection hidden="1"/>
    </xf>
    <xf numFmtId="2" fontId="33" fillId="0" borderId="0" xfId="0" applyNumberFormat="1" applyFont="1" applyFill="1" applyBorder="1" applyAlignment="1" applyProtection="1">
      <alignment vertical="center"/>
      <protection hidden="1"/>
    </xf>
    <xf numFmtId="2" fontId="33" fillId="0" borderId="0" xfId="11" applyNumberFormat="1" applyFont="1" applyFill="1" applyBorder="1" applyAlignment="1" applyProtection="1">
      <alignment horizontal="right" vertical="center" wrapText="1"/>
      <protection hidden="1"/>
    </xf>
    <xf numFmtId="167" fontId="33" fillId="0" borderId="0" xfId="11" applyNumberFormat="1" applyFont="1" applyFill="1" applyBorder="1" applyAlignment="1" applyProtection="1">
      <alignment horizontal="center" vertical="center"/>
      <protection hidden="1"/>
    </xf>
    <xf numFmtId="170" fontId="33" fillId="0" borderId="0" xfId="211" quotePrefix="1" applyNumberFormat="1" applyFont="1" applyFill="1" applyBorder="1" applyAlignment="1" applyProtection="1">
      <alignment horizontal="left" vertical="center" wrapText="1"/>
      <protection hidden="1"/>
    </xf>
    <xf numFmtId="170" fontId="33" fillId="0" borderId="0" xfId="211" applyNumberFormat="1" applyFont="1" applyFill="1" applyBorder="1" applyAlignment="1" applyProtection="1">
      <alignment horizontal="left" vertical="center" wrapText="1"/>
      <protection hidden="1"/>
    </xf>
    <xf numFmtId="164" fontId="33" fillId="0" borderId="0" xfId="211" applyNumberFormat="1" applyFont="1" applyFill="1" applyBorder="1" applyAlignment="1" applyProtection="1">
      <alignment horizontal="left" vertical="center" wrapText="1"/>
      <protection hidden="1"/>
    </xf>
    <xf numFmtId="0" fontId="33" fillId="0" borderId="0" xfId="211" applyFont="1" applyFill="1" applyBorder="1" applyAlignment="1" applyProtection="1">
      <alignment horizontal="right" vertical="center" wrapText="1"/>
      <protection hidden="1"/>
    </xf>
    <xf numFmtId="0" fontId="27" fillId="0" borderId="0" xfId="211" applyFont="1" applyFill="1" applyBorder="1" applyAlignment="1" applyProtection="1">
      <alignment horizontal="center" vertical="center" wrapText="1"/>
      <protection hidden="1"/>
    </xf>
    <xf numFmtId="0" fontId="33" fillId="0" borderId="0" xfId="211" applyNumberFormat="1" applyFont="1" applyFill="1" applyBorder="1" applyAlignment="1" applyProtection="1">
      <alignment horizontal="center" vertical="center"/>
      <protection hidden="1"/>
    </xf>
    <xf numFmtId="0" fontId="33" fillId="0" borderId="0" xfId="211" applyNumberFormat="1" applyFont="1" applyFill="1" applyBorder="1" applyAlignment="1" applyProtection="1">
      <alignment horizontal="right" vertical="center"/>
      <protection hidden="1"/>
    </xf>
    <xf numFmtId="0" fontId="33" fillId="0" borderId="0" xfId="0" applyFont="1" applyAlignment="1">
      <alignment horizontal="center"/>
    </xf>
    <xf numFmtId="0" fontId="33" fillId="0" borderId="0" xfId="0" applyFont="1" applyBorder="1" applyAlignment="1">
      <alignment horizontal="center" vertical="center"/>
    </xf>
    <xf numFmtId="0" fontId="33" fillId="0" borderId="0" xfId="0" applyNumberFormat="1" applyFont="1" applyFill="1" applyBorder="1" applyAlignment="1" applyProtection="1">
      <alignment horizontal="center" vertical="center" wrapText="1"/>
    </xf>
    <xf numFmtId="0" fontId="33" fillId="0" borderId="0" xfId="0" applyNumberFormat="1" applyFont="1" applyFill="1" applyBorder="1" applyAlignment="1" applyProtection="1">
      <alignment vertical="center" wrapText="1"/>
    </xf>
    <xf numFmtId="0" fontId="33" fillId="0" borderId="0" xfId="0" applyFont="1" applyAlignment="1">
      <alignment horizontal="center" vertical="center"/>
    </xf>
    <xf numFmtId="0" fontId="16" fillId="0" borderId="13" xfId="205" applyFont="1" applyBorder="1" applyAlignment="1" applyProtection="1">
      <alignment horizontal="justify" vertical="top" wrapText="1"/>
      <protection hidden="1"/>
    </xf>
    <xf numFmtId="4" fontId="15" fillId="0" borderId="11" xfId="205" applyNumberFormat="1" applyFont="1" applyFill="1" applyBorder="1" applyAlignment="1" applyProtection="1">
      <alignment horizontal="right" vertical="center"/>
      <protection hidden="1"/>
    </xf>
    <xf numFmtId="0" fontId="33" fillId="0" borderId="0" xfId="0" applyFont="1" applyFill="1" applyBorder="1" applyAlignment="1" applyProtection="1">
      <alignment horizontal="center" vertical="center"/>
      <protection hidden="1"/>
    </xf>
    <xf numFmtId="0" fontId="33" fillId="0" borderId="0" xfId="0" applyFont="1" applyFill="1" applyBorder="1" applyAlignment="1" applyProtection="1">
      <alignment horizontal="right"/>
      <protection hidden="1"/>
    </xf>
    <xf numFmtId="0" fontId="29" fillId="0" borderId="0" xfId="0" applyFont="1" applyFill="1" applyAlignment="1" applyProtection="1">
      <alignment vertical="center"/>
      <protection hidden="1"/>
    </xf>
    <xf numFmtId="0" fontId="29" fillId="0" borderId="0" xfId="0" applyNumberFormat="1" applyFont="1" applyFill="1" applyBorder="1" applyAlignment="1" applyProtection="1">
      <alignment vertical="center"/>
      <protection hidden="1"/>
    </xf>
    <xf numFmtId="2" fontId="29" fillId="0" borderId="0" xfId="0" applyNumberFormat="1" applyFont="1" applyFill="1" applyAlignment="1" applyProtection="1">
      <alignment vertical="center"/>
      <protection hidden="1"/>
    </xf>
    <xf numFmtId="0" fontId="29" fillId="0" borderId="0" xfId="206" applyFont="1" applyFill="1" applyBorder="1" applyAlignment="1" applyProtection="1">
      <alignment vertical="center" wrapText="1"/>
      <protection hidden="1"/>
    </xf>
    <xf numFmtId="0" fontId="29" fillId="0" borderId="0" xfId="0" applyFont="1" applyFill="1" applyBorder="1" applyAlignment="1" applyProtection="1">
      <alignment vertical="center"/>
      <protection hidden="1"/>
    </xf>
    <xf numFmtId="4" fontId="15" fillId="0" borderId="4" xfId="11" applyNumberFormat="1" applyFont="1" applyBorder="1" applyAlignment="1" applyProtection="1">
      <alignment horizontal="right" vertical="center" wrapText="1"/>
      <protection hidden="1"/>
    </xf>
    <xf numFmtId="0" fontId="1" fillId="0" borderId="6" xfId="209" applyFill="1" applyBorder="1" applyProtection="1">
      <protection hidden="1"/>
    </xf>
    <xf numFmtId="0" fontId="1" fillId="0" borderId="0" xfId="209" applyFill="1" applyBorder="1" applyProtection="1">
      <protection hidden="1"/>
    </xf>
    <xf numFmtId="0" fontId="1" fillId="0" borderId="7" xfId="209" applyFill="1" applyBorder="1" applyProtection="1">
      <protection hidden="1"/>
    </xf>
    <xf numFmtId="0" fontId="18" fillId="0" borderId="6" xfId="209" applyFont="1" applyBorder="1" applyProtection="1">
      <protection hidden="1"/>
    </xf>
    <xf numFmtId="0" fontId="18" fillId="0" borderId="7" xfId="209" applyFont="1" applyBorder="1" applyProtection="1">
      <protection hidden="1"/>
    </xf>
    <xf numFmtId="1" fontId="16" fillId="0" borderId="8" xfId="209" applyNumberFormat="1" applyFont="1" applyBorder="1" applyAlignment="1" applyProtection="1">
      <alignment horizontal="left" vertical="center" wrapText="1" indent="3"/>
      <protection hidden="1"/>
    </xf>
    <xf numFmtId="0" fontId="16" fillId="0" borderId="5" xfId="209" applyFont="1" applyFill="1" applyBorder="1" applyAlignment="1" applyProtection="1">
      <alignment horizontal="justify" vertical="center" wrapText="1"/>
      <protection hidden="1"/>
    </xf>
    <xf numFmtId="4" fontId="16" fillId="0" borderId="9" xfId="209" applyNumberFormat="1" applyFont="1" applyFill="1" applyBorder="1" applyAlignment="1" applyProtection="1">
      <alignment horizontal="justify" vertical="center" wrapText="1"/>
      <protection hidden="1"/>
    </xf>
    <xf numFmtId="0" fontId="1" fillId="0" borderId="0" xfId="209" applyBorder="1" applyProtection="1">
      <protection hidden="1"/>
    </xf>
    <xf numFmtId="0" fontId="16" fillId="0" borderId="0" xfId="0" applyFont="1" applyFill="1" applyBorder="1" applyProtection="1">
      <protection hidden="1"/>
    </xf>
    <xf numFmtId="0" fontId="15" fillId="0" borderId="0" xfId="0" applyFont="1" applyFill="1" applyBorder="1" applyProtection="1">
      <protection hidden="1"/>
    </xf>
    <xf numFmtId="0" fontId="39" fillId="0" borderId="0" xfId="205" applyFont="1" applyBorder="1" applyAlignment="1" applyProtection="1">
      <alignment vertical="top"/>
      <protection hidden="1"/>
    </xf>
    <xf numFmtId="0" fontId="44" fillId="0" borderId="0" xfId="205" applyFont="1" applyBorder="1" applyAlignment="1" applyProtection="1">
      <alignment vertical="top"/>
      <protection hidden="1"/>
    </xf>
    <xf numFmtId="2" fontId="44" fillId="0" borderId="0" xfId="205" applyNumberFormat="1" applyFont="1" applyBorder="1" applyAlignment="1" applyProtection="1">
      <alignment vertical="top"/>
      <protection hidden="1"/>
    </xf>
    <xf numFmtId="165" fontId="39" fillId="0" borderId="0" xfId="205" applyNumberFormat="1" applyFont="1" applyBorder="1" applyAlignment="1" applyProtection="1">
      <alignment vertical="top"/>
      <protection hidden="1"/>
    </xf>
    <xf numFmtId="2" fontId="44" fillId="2" borderId="0" xfId="205" applyNumberFormat="1" applyFont="1" applyFill="1" applyBorder="1" applyAlignment="1" applyProtection="1">
      <alignment vertical="top"/>
      <protection hidden="1"/>
    </xf>
    <xf numFmtId="0" fontId="33" fillId="0" borderId="0" xfId="0" applyFont="1" applyBorder="1" applyAlignment="1" applyProtection="1">
      <alignment horizontal="right" vertical="center"/>
      <protection hidden="1"/>
    </xf>
    <xf numFmtId="0" fontId="46" fillId="0" borderId="0" xfId="209" applyFont="1" applyProtection="1">
      <protection hidden="1"/>
    </xf>
    <xf numFmtId="0" fontId="45" fillId="0" borderId="0" xfId="209" applyFont="1" applyProtection="1">
      <protection hidden="1"/>
    </xf>
    <xf numFmtId="0" fontId="45" fillId="0" borderId="0" xfId="209" applyFont="1" applyAlignment="1" applyProtection="1">
      <alignment vertical="center"/>
      <protection hidden="1"/>
    </xf>
    <xf numFmtId="0" fontId="45" fillId="0" borderId="0" xfId="209" applyFont="1" applyBorder="1" applyProtection="1">
      <protection hidden="1"/>
    </xf>
    <xf numFmtId="0" fontId="46" fillId="0" borderId="0" xfId="209" applyFont="1" applyFill="1" applyProtection="1">
      <protection hidden="1"/>
    </xf>
    <xf numFmtId="0" fontId="45" fillId="0" borderId="0" xfId="209" applyFont="1" applyAlignment="1" applyProtection="1">
      <alignment wrapText="1"/>
      <protection hidden="1"/>
    </xf>
    <xf numFmtId="10" fontId="45" fillId="0" borderId="0" xfId="209" applyNumberFormat="1" applyFont="1" applyAlignment="1" applyProtection="1">
      <alignment vertical="center"/>
      <protection hidden="1"/>
    </xf>
    <xf numFmtId="0" fontId="33" fillId="0" borderId="0" xfId="203" applyNumberFormat="1" applyFont="1" applyFill="1" applyBorder="1" applyAlignment="1" applyProtection="1">
      <alignment vertical="center" wrapText="1"/>
      <protection hidden="1"/>
    </xf>
    <xf numFmtId="0" fontId="46" fillId="3" borderId="0" xfId="209" applyFont="1" applyFill="1" applyProtection="1">
      <protection hidden="1"/>
    </xf>
    <xf numFmtId="4" fontId="16" fillId="4" borderId="7" xfId="209" applyNumberFormat="1" applyFont="1" applyFill="1" applyBorder="1" applyAlignment="1" applyProtection="1">
      <alignment horizontal="right" vertical="center" wrapText="1"/>
      <protection hidden="1"/>
    </xf>
    <xf numFmtId="0" fontId="20" fillId="0" borderId="18" xfId="205" applyFont="1" applyBorder="1" applyAlignment="1" applyProtection="1">
      <alignment horizontal="center" vertical="center"/>
      <protection hidden="1"/>
    </xf>
    <xf numFmtId="0" fontId="0" fillId="0" borderId="0" xfId="0" applyAlignment="1">
      <alignment vertical="top"/>
    </xf>
    <xf numFmtId="0" fontId="3" fillId="0" borderId="4" xfId="205" applyFont="1" applyBorder="1" applyAlignment="1" applyProtection="1">
      <alignment vertical="center"/>
      <protection hidden="1"/>
    </xf>
    <xf numFmtId="0" fontId="48" fillId="0" borderId="0" xfId="0" applyFont="1" applyAlignment="1" applyProtection="1">
      <alignment horizontal="center" vertical="center" wrapText="1"/>
      <protection hidden="1"/>
    </xf>
    <xf numFmtId="0" fontId="38" fillId="0" borderId="0" xfId="0" applyFont="1" applyBorder="1" applyAlignment="1" applyProtection="1">
      <protection hidden="1"/>
    </xf>
    <xf numFmtId="0" fontId="0" fillId="0" borderId="0" xfId="0" applyBorder="1" applyProtection="1">
      <protection hidden="1"/>
    </xf>
    <xf numFmtId="0" fontId="0" fillId="0" borderId="0" xfId="0" applyBorder="1" applyAlignment="1" applyProtection="1">
      <alignment vertical="top"/>
      <protection hidden="1"/>
    </xf>
    <xf numFmtId="0" fontId="4" fillId="0" borderId="0" xfId="0" applyFont="1" applyBorder="1" applyAlignment="1" applyProtection="1">
      <alignment vertical="top"/>
      <protection hidden="1"/>
    </xf>
    <xf numFmtId="0" fontId="4" fillId="0" borderId="0" xfId="0" applyFont="1" applyAlignment="1" applyProtection="1">
      <alignment vertical="top"/>
      <protection hidden="1"/>
    </xf>
    <xf numFmtId="0" fontId="4" fillId="0" borderId="0" xfId="0" applyFont="1" applyAlignment="1" applyProtection="1">
      <alignment vertical="center"/>
      <protection hidden="1"/>
    </xf>
    <xf numFmtId="0" fontId="19" fillId="0" borderId="0" xfId="0" applyFont="1" applyBorder="1" applyProtection="1">
      <protection hidden="1"/>
    </xf>
    <xf numFmtId="0" fontId="15" fillId="0" borderId="0" xfId="0" applyFont="1" applyBorder="1" applyAlignment="1" applyProtection="1">
      <alignment horizontal="center" vertical="top"/>
      <protection hidden="1"/>
    </xf>
    <xf numFmtId="0" fontId="4" fillId="0" borderId="0" xfId="0" applyFont="1" applyAlignment="1" applyProtection="1">
      <alignment horizontal="justify" vertical="center"/>
      <protection hidden="1"/>
    </xf>
    <xf numFmtId="0" fontId="19" fillId="0" borderId="0" xfId="0" applyFont="1" applyBorder="1" applyAlignment="1" applyProtection="1">
      <alignment vertical="top" wrapText="1"/>
      <protection hidden="1"/>
    </xf>
    <xf numFmtId="164" fontId="5" fillId="0" borderId="0" xfId="0" quotePrefix="1" applyNumberFormat="1" applyFont="1" applyBorder="1" applyAlignment="1" applyProtection="1">
      <alignment horizontal="left" vertical="top" wrapText="1" indent="1"/>
      <protection hidden="1"/>
    </xf>
    <xf numFmtId="0" fontId="4" fillId="0" borderId="0" xfId="0" applyFont="1" applyAlignment="1" applyProtection="1">
      <alignment horizontal="justify" vertical="top"/>
      <protection hidden="1"/>
    </xf>
    <xf numFmtId="164" fontId="5" fillId="0" borderId="0" xfId="0" quotePrefix="1" applyNumberFormat="1" applyFont="1" applyBorder="1" applyAlignment="1" applyProtection="1">
      <alignment horizontal="left" vertical="top" wrapText="1"/>
      <protection hidden="1"/>
    </xf>
    <xf numFmtId="0" fontId="20" fillId="0" borderId="0" xfId="0" applyFont="1" applyAlignment="1" applyProtection="1">
      <alignment horizontal="justify" vertical="center"/>
      <protection hidden="1"/>
    </xf>
    <xf numFmtId="0" fontId="4" fillId="0" borderId="0" xfId="0" applyFont="1" applyBorder="1" applyAlignment="1" applyProtection="1">
      <alignment horizontal="right" vertical="top" wrapText="1"/>
      <protection hidden="1"/>
    </xf>
    <xf numFmtId="0" fontId="4" fillId="0" borderId="0" xfId="0" applyFont="1" applyBorder="1" applyAlignment="1" applyProtection="1">
      <alignment horizontal="center" vertical="top" wrapText="1"/>
      <protection hidden="1"/>
    </xf>
    <xf numFmtId="0" fontId="16" fillId="0" borderId="0" xfId="0" applyFont="1" applyBorder="1" applyAlignment="1" applyProtection="1">
      <alignment vertical="top"/>
      <protection hidden="1"/>
    </xf>
    <xf numFmtId="0" fontId="4" fillId="0" borderId="0" xfId="0" applyFont="1" applyAlignment="1" applyProtection="1">
      <alignment horizontal="justify"/>
      <protection hidden="1"/>
    </xf>
    <xf numFmtId="0" fontId="4" fillId="0" borderId="0" xfId="0" applyFont="1" applyBorder="1" applyProtection="1">
      <protection hidden="1"/>
    </xf>
    <xf numFmtId="0" fontId="20" fillId="0" borderId="0" xfId="0" applyFont="1" applyBorder="1" applyAlignment="1" applyProtection="1">
      <alignment horizontal="center" vertical="top"/>
      <protection hidden="1"/>
    </xf>
    <xf numFmtId="0" fontId="15" fillId="0" borderId="0" xfId="0" applyFont="1" applyBorder="1" applyAlignment="1" applyProtection="1">
      <alignment horizontal="left" vertical="center" wrapText="1"/>
      <protection hidden="1"/>
    </xf>
    <xf numFmtId="0" fontId="16" fillId="0" borderId="0" xfId="206" applyFont="1" applyFill="1" applyBorder="1" applyAlignment="1" applyProtection="1">
      <alignment horizontal="left" vertical="center" indent="1"/>
      <protection hidden="1"/>
    </xf>
    <xf numFmtId="0" fontId="15" fillId="0" borderId="0" xfId="200" applyNumberFormat="1" applyFont="1" applyFill="1" applyBorder="1" applyAlignment="1" applyProtection="1">
      <alignment horizontal="center" vertical="center" wrapText="1"/>
      <protection hidden="1"/>
    </xf>
    <xf numFmtId="0" fontId="16" fillId="0" borderId="0" xfId="206" applyFont="1" applyFill="1" applyBorder="1" applyAlignment="1" applyProtection="1">
      <alignment horizontal="left" vertical="center"/>
      <protection hidden="1"/>
    </xf>
    <xf numFmtId="0" fontId="16" fillId="0" borderId="0" xfId="0" applyFont="1" applyBorder="1"/>
    <xf numFmtId="0" fontId="16" fillId="0" borderId="0" xfId="0" applyFont="1" applyBorder="1" applyAlignment="1">
      <alignment vertical="center"/>
    </xf>
    <xf numFmtId="2" fontId="16" fillId="0" borderId="0" xfId="200" applyNumberFormat="1" applyFont="1" applyFill="1" applyBorder="1" applyAlignment="1" applyProtection="1">
      <alignment horizontal="right" vertical="center"/>
      <protection hidden="1"/>
    </xf>
    <xf numFmtId="0" fontId="16" fillId="0" borderId="0" xfId="0" applyFont="1" applyBorder="1" applyAlignment="1">
      <alignment horizontal="left" vertical="center"/>
    </xf>
    <xf numFmtId="10" fontId="16" fillId="0" borderId="0" xfId="0" applyNumberFormat="1" applyFont="1" applyFill="1" applyBorder="1" applyAlignment="1">
      <alignment horizontal="center" vertical="center"/>
    </xf>
    <xf numFmtId="10" fontId="16" fillId="0" borderId="0" xfId="0" applyNumberFormat="1" applyFont="1" applyBorder="1" applyAlignment="1">
      <alignment horizontal="center" vertical="center"/>
    </xf>
    <xf numFmtId="0" fontId="16" fillId="0" borderId="0" xfId="0" applyFont="1" applyBorder="1" applyAlignment="1">
      <alignment horizontal="center" vertical="center"/>
    </xf>
    <xf numFmtId="0" fontId="16" fillId="0" borderId="0" xfId="0" applyFont="1" applyFill="1" applyBorder="1" applyAlignment="1">
      <alignment horizontal="center" vertical="center"/>
    </xf>
    <xf numFmtId="0" fontId="15" fillId="0" borderId="0" xfId="206" applyFont="1" applyFill="1" applyBorder="1" applyAlignment="1" applyProtection="1">
      <alignment horizontal="left" vertical="center"/>
      <protection hidden="1"/>
    </xf>
    <xf numFmtId="0" fontId="15" fillId="0" borderId="0" xfId="206" applyFont="1" applyFill="1" applyBorder="1" applyAlignment="1" applyProtection="1">
      <alignment horizontal="center" vertical="center"/>
      <protection hidden="1"/>
    </xf>
    <xf numFmtId="0" fontId="16" fillId="0" borderId="0" xfId="205" applyFont="1" applyFill="1" applyBorder="1" applyAlignment="1" applyProtection="1">
      <alignment vertical="center"/>
      <protection hidden="1"/>
    </xf>
    <xf numFmtId="0" fontId="15" fillId="0" borderId="0" xfId="208" applyFont="1" applyFill="1" applyBorder="1" applyAlignment="1" applyProtection="1">
      <alignment vertical="top"/>
      <protection hidden="1"/>
    </xf>
    <xf numFmtId="0" fontId="16" fillId="0" borderId="0" xfId="205" applyFont="1" applyFill="1" applyBorder="1" applyAlignment="1" applyProtection="1">
      <alignment vertical="top"/>
      <protection hidden="1"/>
    </xf>
    <xf numFmtId="0" fontId="15" fillId="0" borderId="0" xfId="0" applyFont="1" applyFill="1" applyBorder="1" applyAlignment="1" applyProtection="1">
      <alignment horizontal="left" vertical="center" wrapText="1"/>
      <protection hidden="1"/>
    </xf>
    <xf numFmtId="0" fontId="15" fillId="0" borderId="0" xfId="0" applyFont="1" applyFill="1" applyBorder="1" applyAlignment="1" applyProtection="1">
      <alignment horizontal="center" vertical="center" wrapText="1"/>
      <protection hidden="1"/>
    </xf>
    <xf numFmtId="167" fontId="15" fillId="0" borderId="0" xfId="0" applyNumberFormat="1" applyFont="1" applyFill="1" applyBorder="1" applyAlignment="1" applyProtection="1">
      <alignment horizontal="center" vertical="center" wrapText="1"/>
      <protection hidden="1"/>
    </xf>
    <xf numFmtId="168" fontId="15" fillId="0" borderId="0" xfId="11" applyNumberFormat="1" applyFont="1" applyFill="1" applyBorder="1" applyAlignment="1" applyProtection="1">
      <alignment horizontal="left" vertical="center" wrapText="1" indent="1"/>
      <protection hidden="1"/>
    </xf>
    <xf numFmtId="0" fontId="15" fillId="0" borderId="0" xfId="0" applyFont="1" applyFill="1" applyBorder="1" applyAlignment="1" applyProtection="1">
      <alignment vertical="center" wrapText="1"/>
      <protection hidden="1"/>
    </xf>
    <xf numFmtId="168" fontId="16" fillId="0" borderId="0" xfId="11" applyNumberFormat="1" applyFont="1" applyFill="1" applyBorder="1" applyAlignment="1" applyProtection="1">
      <alignment horizontal="right" vertical="center" wrapText="1" indent="1"/>
      <protection hidden="1"/>
    </xf>
    <xf numFmtId="0" fontId="16" fillId="0" borderId="0" xfId="0" applyFont="1" applyFill="1" applyBorder="1" applyAlignment="1" applyProtection="1">
      <alignment vertical="center" wrapText="1"/>
      <protection hidden="1"/>
    </xf>
    <xf numFmtId="2" fontId="16" fillId="0" borderId="0" xfId="206" applyNumberFormat="1" applyFont="1" applyFill="1" applyBorder="1" applyAlignment="1" applyProtection="1">
      <alignment horizontal="right" vertical="center"/>
      <protection hidden="1"/>
    </xf>
    <xf numFmtId="0" fontId="15" fillId="0" borderId="0" xfId="0" applyFont="1" applyFill="1" applyBorder="1" applyAlignment="1" applyProtection="1">
      <alignment horizontal="left" vertical="center"/>
      <protection hidden="1"/>
    </xf>
    <xf numFmtId="2" fontId="16" fillId="0" borderId="0" xfId="206" applyNumberFormat="1" applyFont="1" applyFill="1" applyBorder="1" applyAlignment="1" applyProtection="1">
      <alignment vertical="center"/>
      <protection hidden="1"/>
    </xf>
    <xf numFmtId="168" fontId="16" fillId="0" borderId="0" xfId="11" applyNumberFormat="1" applyFont="1" applyFill="1" applyBorder="1" applyAlignment="1" applyProtection="1">
      <alignment horizontal="left" vertical="center" wrapText="1"/>
      <protection hidden="1"/>
    </xf>
    <xf numFmtId="164" fontId="15" fillId="0" borderId="0" xfId="206" applyNumberFormat="1" applyFont="1" applyFill="1" applyBorder="1" applyAlignment="1" applyProtection="1">
      <alignment horizontal="center" vertical="center"/>
      <protection hidden="1"/>
    </xf>
    <xf numFmtId="168" fontId="15" fillId="0" borderId="0" xfId="11" applyNumberFormat="1" applyFont="1" applyFill="1" applyBorder="1" applyAlignment="1" applyProtection="1">
      <alignment horizontal="right" vertical="center" wrapText="1" indent="1"/>
      <protection hidden="1"/>
    </xf>
    <xf numFmtId="168" fontId="15" fillId="0" borderId="0" xfId="11" applyNumberFormat="1" applyFont="1" applyFill="1" applyBorder="1" applyAlignment="1" applyProtection="1">
      <alignment horizontal="left" vertical="center" wrapText="1"/>
      <protection hidden="1"/>
    </xf>
    <xf numFmtId="0" fontId="16" fillId="0" borderId="0" xfId="206" applyFont="1" applyFill="1" applyBorder="1" applyAlignment="1" applyProtection="1">
      <alignment horizontal="left" vertical="center" wrapText="1"/>
      <protection hidden="1"/>
    </xf>
    <xf numFmtId="0" fontId="16" fillId="0" borderId="0" xfId="206" applyFont="1" applyFill="1" applyBorder="1" applyAlignment="1" applyProtection="1">
      <alignment horizontal="right" vertical="center" wrapText="1"/>
      <protection hidden="1"/>
    </xf>
    <xf numFmtId="0" fontId="16" fillId="0" borderId="0" xfId="0" applyFont="1" applyFill="1" applyBorder="1" applyAlignment="1" applyProtection="1">
      <alignment horizontal="left" vertical="center" wrapText="1"/>
      <protection hidden="1"/>
    </xf>
    <xf numFmtId="168" fontId="16" fillId="0" borderId="0" xfId="11" applyNumberFormat="1" applyFont="1" applyFill="1" applyBorder="1" applyAlignment="1" applyProtection="1">
      <alignment horizontal="right" vertical="center" wrapText="1"/>
      <protection hidden="1"/>
    </xf>
    <xf numFmtId="0" fontId="50" fillId="0" borderId="0" xfId="0" applyFont="1"/>
    <xf numFmtId="0" fontId="50" fillId="0" borderId="0" xfId="0" applyNumberFormat="1" applyFont="1" applyFill="1" applyBorder="1" applyAlignment="1" applyProtection="1">
      <alignment horizontal="left" vertical="center"/>
    </xf>
    <xf numFmtId="0" fontId="50" fillId="0" borderId="0" xfId="0" applyNumberFormat="1" applyFont="1" applyFill="1" applyBorder="1" applyAlignment="1" applyProtection="1">
      <alignment vertical="center"/>
    </xf>
    <xf numFmtId="0" fontId="50" fillId="0" borderId="0" xfId="0" applyNumberFormat="1" applyFont="1" applyFill="1" applyBorder="1" applyAlignment="1" applyProtection="1">
      <alignment horizontal="center" vertical="center"/>
    </xf>
    <xf numFmtId="0" fontId="50" fillId="0" borderId="0" xfId="206" applyFont="1" applyFill="1" applyAlignment="1" applyProtection="1">
      <alignment vertical="center"/>
      <protection hidden="1"/>
    </xf>
    <xf numFmtId="0" fontId="50" fillId="0" borderId="0" xfId="206" applyFont="1" applyBorder="1" applyAlignment="1" applyProtection="1">
      <alignment horizontal="left" vertical="center" indent="1"/>
      <protection hidden="1"/>
    </xf>
    <xf numFmtId="0" fontId="50" fillId="0" borderId="0" xfId="206" applyFont="1" applyBorder="1" applyAlignment="1" applyProtection="1">
      <alignment vertical="center"/>
      <protection hidden="1"/>
    </xf>
    <xf numFmtId="0" fontId="50" fillId="0" borderId="0" xfId="206" applyFont="1" applyFill="1" applyBorder="1" applyAlignment="1" applyProtection="1">
      <alignment vertical="center"/>
      <protection hidden="1"/>
    </xf>
    <xf numFmtId="0" fontId="50" fillId="0" borderId="0" xfId="0" applyFont="1" applyAlignment="1">
      <alignment vertical="center"/>
    </xf>
    <xf numFmtId="2" fontId="50" fillId="0" borderId="4" xfId="0" applyNumberFormat="1" applyFont="1" applyFill="1" applyBorder="1" applyAlignment="1" applyProtection="1">
      <alignment horizontal="right" vertical="center"/>
    </xf>
    <xf numFmtId="0" fontId="50" fillId="0" borderId="4" xfId="211" applyNumberFormat="1" applyFont="1" applyFill="1" applyBorder="1" applyAlignment="1" applyProtection="1">
      <alignment horizontal="center" vertical="center"/>
    </xf>
    <xf numFmtId="0" fontId="15" fillId="0" borderId="0" xfId="0" applyNumberFormat="1" applyFont="1" applyFill="1" applyBorder="1" applyAlignment="1" applyProtection="1">
      <alignment horizontal="center" vertical="center" wrapText="1"/>
      <protection hidden="1"/>
    </xf>
    <xf numFmtId="0" fontId="51" fillId="0" borderId="0" xfId="213" applyFont="1" applyAlignment="1" applyProtection="1">
      <alignment horizontal="center"/>
      <protection hidden="1"/>
    </xf>
    <xf numFmtId="0" fontId="51" fillId="0" borderId="0" xfId="213" applyFont="1" applyProtection="1">
      <protection hidden="1"/>
    </xf>
    <xf numFmtId="0" fontId="51" fillId="0" borderId="0" xfId="198" applyFont="1" applyFill="1" applyBorder="1" applyAlignment="1" applyProtection="1">
      <alignment horizontal="left" vertical="center"/>
      <protection hidden="1"/>
    </xf>
    <xf numFmtId="0" fontId="51" fillId="0" borderId="0" xfId="198" applyFont="1" applyProtection="1">
      <protection hidden="1"/>
    </xf>
    <xf numFmtId="0" fontId="51" fillId="0" borderId="0" xfId="198" applyFont="1" applyFill="1" applyBorder="1" applyAlignment="1" applyProtection="1">
      <alignment vertical="center"/>
      <protection hidden="1"/>
    </xf>
    <xf numFmtId="0" fontId="51" fillId="0" borderId="0" xfId="198" applyFont="1" applyFill="1" applyBorder="1" applyAlignment="1" applyProtection="1">
      <alignment horizontal="center" vertical="center"/>
      <protection hidden="1"/>
    </xf>
    <xf numFmtId="0" fontId="51" fillId="0" borderId="0" xfId="198" applyFont="1" applyAlignment="1" applyProtection="1">
      <alignment horizontal="left"/>
      <protection hidden="1"/>
    </xf>
    <xf numFmtId="0" fontId="51" fillId="0" borderId="0" xfId="198" applyFont="1" applyAlignment="1" applyProtection="1">
      <alignment horizontal="center"/>
      <protection hidden="1"/>
    </xf>
    <xf numFmtId="1" fontId="16" fillId="4" borderId="11" xfId="197" applyNumberFormat="1" applyFont="1" applyFill="1" applyBorder="1" applyAlignment="1" applyProtection="1">
      <alignment horizontal="center" vertical="center"/>
      <protection locked="0"/>
    </xf>
    <xf numFmtId="0" fontId="29" fillId="0" borderId="0" xfId="197" applyFont="1" applyAlignment="1" applyProtection="1">
      <alignment horizontal="center" vertical="center"/>
      <protection hidden="1"/>
    </xf>
    <xf numFmtId="0" fontId="52" fillId="0" borderId="0" xfId="197" applyFont="1" applyAlignment="1" applyProtection="1">
      <alignment vertical="center"/>
      <protection hidden="1"/>
    </xf>
    <xf numFmtId="0" fontId="15" fillId="0" borderId="0" xfId="0" applyFont="1" applyFill="1" applyBorder="1" applyAlignment="1">
      <alignment horizontal="center" vertical="center"/>
    </xf>
    <xf numFmtId="0" fontId="34" fillId="0" borderId="0" xfId="197" applyFont="1" applyProtection="1">
      <protection hidden="1"/>
    </xf>
    <xf numFmtId="0" fontId="34" fillId="0" borderId="0" xfId="197" applyFont="1" applyAlignment="1" applyProtection="1">
      <alignment horizontal="center"/>
      <protection hidden="1"/>
    </xf>
    <xf numFmtId="0" fontId="16" fillId="0" borderId="0" xfId="0" applyFont="1" applyFill="1" applyBorder="1" applyAlignment="1">
      <alignment vertical="center"/>
    </xf>
    <xf numFmtId="0" fontId="16" fillId="0" borderId="0" xfId="0" applyFont="1" applyFill="1" applyBorder="1" applyAlignment="1">
      <alignment horizontal="center"/>
    </xf>
    <xf numFmtId="0" fontId="16" fillId="0" borderId="0" xfId="0" applyFont="1" applyFill="1" applyBorder="1"/>
    <xf numFmtId="1" fontId="16" fillId="0" borderId="0" xfId="0" applyNumberFormat="1" applyFont="1" applyBorder="1"/>
    <xf numFmtId="2" fontId="16" fillId="0" borderId="0" xfId="0" applyNumberFormat="1" applyFont="1" applyBorder="1"/>
    <xf numFmtId="1" fontId="16" fillId="0" borderId="0" xfId="0" applyNumberFormat="1" applyFont="1" applyBorder="1" applyAlignment="1">
      <alignment vertical="center"/>
    </xf>
    <xf numFmtId="0" fontId="16" fillId="0" borderId="0" xfId="0" applyFont="1" applyFill="1" applyBorder="1" applyAlignment="1">
      <alignment horizontal="left" vertical="center"/>
    </xf>
    <xf numFmtId="10" fontId="15" fillId="0" borderId="0" xfId="0" applyNumberFormat="1" applyFont="1" applyFill="1" applyBorder="1" applyAlignment="1">
      <alignment horizontal="center" vertical="center"/>
    </xf>
    <xf numFmtId="2" fontId="16" fillId="0" borderId="0" xfId="0" applyNumberFormat="1" applyFont="1" applyFill="1" applyBorder="1" applyAlignment="1">
      <alignment horizontal="center" vertical="center"/>
    </xf>
    <xf numFmtId="179" fontId="16" fillId="0" borderId="0" xfId="0" applyNumberFormat="1" applyFont="1" applyFill="1" applyBorder="1" applyAlignment="1">
      <alignment horizontal="center"/>
    </xf>
    <xf numFmtId="15" fontId="16" fillId="0" borderId="0" xfId="0" applyNumberFormat="1" applyFont="1" applyBorder="1"/>
    <xf numFmtId="2" fontId="15" fillId="0" borderId="0" xfId="0" applyNumberFormat="1" applyFont="1" applyFill="1" applyBorder="1" applyAlignment="1" applyProtection="1">
      <alignment horizontal="center" vertical="center"/>
      <protection hidden="1"/>
    </xf>
    <xf numFmtId="2" fontId="16" fillId="0" borderId="0" xfId="0" applyNumberFormat="1" applyFont="1" applyFill="1" applyBorder="1" applyAlignment="1" applyProtection="1">
      <alignment vertical="center" wrapText="1"/>
      <protection hidden="1"/>
    </xf>
    <xf numFmtId="167" fontId="16" fillId="0" borderId="0" xfId="0" applyNumberFormat="1" applyFont="1" applyFill="1" applyBorder="1" applyAlignment="1" applyProtection="1">
      <alignment horizontal="right" vertical="center" wrapText="1"/>
      <protection hidden="1"/>
    </xf>
    <xf numFmtId="2" fontId="16" fillId="0" borderId="0" xfId="0" applyNumberFormat="1" applyFont="1" applyFill="1" applyBorder="1" applyAlignment="1" applyProtection="1">
      <alignment vertical="center"/>
      <protection hidden="1"/>
    </xf>
    <xf numFmtId="2" fontId="16" fillId="0" borderId="0" xfId="0" applyNumberFormat="1" applyFont="1" applyFill="1" applyBorder="1" applyAlignment="1" applyProtection="1">
      <alignment vertical="center"/>
    </xf>
    <xf numFmtId="0" fontId="16" fillId="0" borderId="0" xfId="0" applyFont="1" applyBorder="1" applyAlignment="1">
      <alignment horizontal="center"/>
    </xf>
    <xf numFmtId="2" fontId="16" fillId="0" borderId="0" xfId="11" applyNumberFormat="1" applyFont="1" applyFill="1" applyBorder="1" applyAlignment="1" applyProtection="1">
      <alignment horizontal="center" vertical="center"/>
      <protection hidden="1"/>
    </xf>
    <xf numFmtId="2" fontId="15" fillId="0" borderId="0" xfId="0" applyNumberFormat="1" applyFont="1" applyFill="1" applyBorder="1" applyAlignment="1" applyProtection="1">
      <alignment vertical="center"/>
      <protection hidden="1"/>
    </xf>
    <xf numFmtId="0" fontId="16" fillId="0" borderId="0" xfId="0" applyFont="1" applyBorder="1" applyAlignment="1">
      <alignment horizontal="right" vertical="center"/>
    </xf>
    <xf numFmtId="2" fontId="16" fillId="0" borderId="0" xfId="0" applyNumberFormat="1" applyFont="1" applyFill="1" applyBorder="1" applyAlignment="1">
      <alignment vertical="center"/>
    </xf>
    <xf numFmtId="0" fontId="16" fillId="0" borderId="0" xfId="0" applyFont="1" applyFill="1" applyBorder="1" applyAlignment="1">
      <alignment horizontal="right" vertical="center"/>
    </xf>
    <xf numFmtId="179" fontId="16" fillId="0" borderId="0" xfId="0" applyNumberFormat="1" applyFont="1" applyFill="1" applyBorder="1" applyAlignment="1">
      <alignment vertical="center"/>
    </xf>
    <xf numFmtId="0" fontId="15" fillId="0" borderId="0" xfId="0" applyFont="1" applyBorder="1" applyAlignment="1">
      <alignment horizontal="left" vertical="center"/>
    </xf>
    <xf numFmtId="2" fontId="16" fillId="0" borderId="0" xfId="0" applyNumberFormat="1" applyFont="1" applyBorder="1" applyAlignment="1">
      <alignment horizontal="center" vertical="center"/>
    </xf>
    <xf numFmtId="0" fontId="15" fillId="0" borderId="0" xfId="0" applyFont="1" applyFill="1" applyBorder="1" applyAlignment="1">
      <alignment horizontal="left" vertical="center"/>
    </xf>
    <xf numFmtId="2" fontId="15" fillId="0" borderId="0" xfId="0" applyNumberFormat="1" applyFont="1" applyFill="1" applyBorder="1" applyAlignment="1">
      <alignment horizontal="center" vertical="center"/>
    </xf>
    <xf numFmtId="0" fontId="16" fillId="0" borderId="0" xfId="0" applyFont="1" applyFill="1"/>
    <xf numFmtId="0" fontId="16" fillId="0" borderId="0" xfId="0" applyFont="1" applyFill="1" applyAlignment="1">
      <alignment horizontal="left" vertical="center"/>
    </xf>
    <xf numFmtId="2" fontId="15" fillId="0" borderId="0" xfId="0" applyNumberFormat="1" applyFont="1" applyFill="1" applyBorder="1" applyAlignment="1">
      <alignment vertical="center"/>
    </xf>
    <xf numFmtId="0" fontId="16" fillId="5" borderId="0" xfId="0" applyFont="1" applyFill="1" applyBorder="1"/>
    <xf numFmtId="0" fontId="15" fillId="0" borderId="0" xfId="0" applyNumberFormat="1" applyFont="1" applyFill="1" applyBorder="1" applyAlignment="1" applyProtection="1">
      <alignment vertical="center" wrapText="1"/>
    </xf>
    <xf numFmtId="0" fontId="50" fillId="0" borderId="0" xfId="0" applyNumberFormat="1" applyFont="1" applyFill="1" applyBorder="1" applyAlignment="1" applyProtection="1">
      <alignment horizontal="justify" vertical="center"/>
    </xf>
    <xf numFmtId="0" fontId="50" fillId="0" borderId="0" xfId="200" applyNumberFormat="1" applyFont="1" applyFill="1" applyBorder="1" applyAlignment="1" applyProtection="1">
      <alignment vertical="center"/>
    </xf>
    <xf numFmtId="0" fontId="50" fillId="0" borderId="0" xfId="200" applyNumberFormat="1" applyFont="1" applyFill="1" applyBorder="1" applyAlignment="1" applyProtection="1">
      <alignment vertical="center" wrapText="1"/>
    </xf>
    <xf numFmtId="0" fontId="50" fillId="0" borderId="0" xfId="200" applyNumberFormat="1" applyFont="1" applyFill="1" applyBorder="1" applyAlignment="1" applyProtection="1">
      <alignment vertical="center"/>
      <protection hidden="1"/>
    </xf>
    <xf numFmtId="0" fontId="50" fillId="0" borderId="0" xfId="200" applyNumberFormat="1" applyFont="1" applyFill="1" applyBorder="1" applyAlignment="1" applyProtection="1">
      <alignment vertical="center" wrapText="1"/>
      <protection hidden="1"/>
    </xf>
    <xf numFmtId="164" fontId="15" fillId="0" borderId="0" xfId="212" applyNumberFormat="1" applyFont="1" applyFill="1" applyBorder="1" applyAlignment="1" applyProtection="1">
      <alignment horizontal="center" vertical="center" wrapText="1"/>
      <protection hidden="1"/>
    </xf>
    <xf numFmtId="0" fontId="16" fillId="0" borderId="0" xfId="202" applyNumberFormat="1" applyFont="1" applyFill="1" applyBorder="1" applyAlignment="1" applyProtection="1">
      <alignment horizontal="justify" vertical="center" wrapText="1"/>
      <protection hidden="1"/>
    </xf>
    <xf numFmtId="178" fontId="16" fillId="0" borderId="0" xfId="11" applyNumberFormat="1" applyFont="1" applyFill="1" applyBorder="1" applyAlignment="1" applyProtection="1">
      <alignment horizontal="center" vertical="center" wrapText="1"/>
      <protection hidden="1"/>
    </xf>
    <xf numFmtId="0" fontId="16" fillId="0" borderId="0" xfId="202" applyNumberFormat="1" applyFont="1" applyFill="1" applyBorder="1" applyAlignment="1" applyProtection="1">
      <alignment horizontal="right" vertical="center"/>
      <protection hidden="1"/>
    </xf>
    <xf numFmtId="0" fontId="16" fillId="0" borderId="0" xfId="206" applyFont="1" applyBorder="1" applyAlignment="1" applyProtection="1">
      <alignment horizontal="left" vertical="center"/>
      <protection hidden="1"/>
    </xf>
    <xf numFmtId="0" fontId="50" fillId="0" borderId="0" xfId="206" applyFont="1" applyBorder="1" applyAlignment="1" applyProtection="1">
      <alignment horizontal="left" vertical="center"/>
      <protection hidden="1"/>
    </xf>
    <xf numFmtId="2" fontId="33" fillId="0" borderId="0" xfId="200" applyNumberFormat="1" applyFont="1" applyFill="1" applyBorder="1" applyAlignment="1" applyProtection="1">
      <alignment horizontal="right" vertical="center"/>
      <protection hidden="1"/>
    </xf>
    <xf numFmtId="2" fontId="27" fillId="0" borderId="0" xfId="200" applyNumberFormat="1" applyFont="1" applyFill="1" applyBorder="1" applyAlignment="1" applyProtection="1">
      <alignment horizontal="right" vertical="center"/>
      <protection hidden="1"/>
    </xf>
    <xf numFmtId="2" fontId="33" fillId="0" borderId="0" xfId="0" applyNumberFormat="1" applyFont="1" applyBorder="1" applyAlignment="1" applyProtection="1">
      <alignment vertical="center"/>
      <protection hidden="1"/>
    </xf>
    <xf numFmtId="0" fontId="16" fillId="5" borderId="0" xfId="0" applyFont="1" applyFill="1" applyBorder="1" applyAlignment="1">
      <alignment horizontal="left" vertical="center"/>
    </xf>
    <xf numFmtId="1" fontId="16" fillId="5" borderId="0" xfId="0" applyNumberFormat="1" applyFont="1" applyFill="1" applyBorder="1"/>
    <xf numFmtId="0" fontId="50" fillId="0" borderId="0" xfId="0" applyFont="1" applyFill="1" applyProtection="1">
      <protection hidden="1"/>
    </xf>
    <xf numFmtId="0" fontId="50" fillId="0" borderId="0" xfId="0" applyFont="1" applyProtection="1">
      <protection hidden="1"/>
    </xf>
    <xf numFmtId="0" fontId="50" fillId="0" borderId="0" xfId="0" applyNumberFormat="1" applyFont="1" applyFill="1" applyBorder="1" applyAlignment="1" applyProtection="1">
      <alignment horizontal="left" vertical="center"/>
      <protection hidden="1"/>
    </xf>
    <xf numFmtId="0" fontId="50" fillId="0" borderId="0" xfId="0" applyNumberFormat="1" applyFont="1" applyFill="1" applyBorder="1" applyAlignment="1" applyProtection="1">
      <alignment horizontal="justify" vertical="center"/>
      <protection hidden="1"/>
    </xf>
    <xf numFmtId="0" fontId="50" fillId="0" borderId="0" xfId="0" applyNumberFormat="1" applyFont="1" applyFill="1" applyBorder="1" applyAlignment="1" applyProtection="1">
      <alignment horizontal="center" vertical="center"/>
      <protection hidden="1"/>
    </xf>
    <xf numFmtId="0" fontId="50" fillId="0" borderId="0" xfId="205" applyFont="1" applyFill="1" applyAlignment="1" applyProtection="1">
      <alignment vertical="top"/>
      <protection hidden="1"/>
    </xf>
    <xf numFmtId="0" fontId="50" fillId="0" borderId="0" xfId="205" applyFont="1" applyFill="1" applyAlignment="1" applyProtection="1">
      <alignment horizontal="left" vertical="top"/>
      <protection hidden="1"/>
    </xf>
    <xf numFmtId="0" fontId="29" fillId="0" borderId="0" xfId="206" applyFont="1" applyBorder="1" applyAlignment="1" applyProtection="1">
      <alignment horizontal="center" vertical="center" wrapText="1"/>
      <protection hidden="1"/>
    </xf>
    <xf numFmtId="0" fontId="50" fillId="0" borderId="0" xfId="206" applyFont="1" applyAlignment="1" applyProtection="1">
      <alignment horizontal="left" vertical="center"/>
      <protection hidden="1"/>
    </xf>
    <xf numFmtId="0" fontId="50" fillId="0" borderId="0" xfId="206" applyFont="1" applyAlignment="1" applyProtection="1">
      <alignment vertical="center"/>
      <protection hidden="1"/>
    </xf>
    <xf numFmtId="0" fontId="50" fillId="0" borderId="0" xfId="0" applyFont="1" applyFill="1" applyBorder="1" applyProtection="1">
      <protection hidden="1"/>
    </xf>
    <xf numFmtId="0" fontId="50" fillId="4" borderId="22" xfId="0" applyFont="1" applyFill="1" applyBorder="1" applyAlignment="1" applyProtection="1">
      <alignment horizontal="left" vertical="center"/>
      <protection locked="0"/>
    </xf>
    <xf numFmtId="0" fontId="50" fillId="0" borderId="0" xfId="206" applyFont="1" applyFill="1" applyBorder="1" applyAlignment="1" applyProtection="1">
      <alignment horizontal="left" vertical="center"/>
    </xf>
    <xf numFmtId="0" fontId="15" fillId="0" borderId="0" xfId="0" applyNumberFormat="1" applyFont="1" applyFill="1" applyBorder="1" applyAlignment="1" applyProtection="1">
      <alignment horizontal="left" vertical="center" wrapText="1"/>
    </xf>
    <xf numFmtId="0" fontId="15" fillId="0" borderId="0" xfId="0" applyFont="1" applyAlignment="1">
      <alignment horizontal="left" vertical="center"/>
    </xf>
    <xf numFmtId="0" fontId="50" fillId="0" borderId="0" xfId="0" applyFont="1" applyBorder="1"/>
    <xf numFmtId="0" fontId="50" fillId="0" borderId="0" xfId="0" applyFont="1" applyBorder="1" applyAlignment="1">
      <alignment vertical="center"/>
    </xf>
    <xf numFmtId="0" fontId="28" fillId="0" borderId="0" xfId="0" applyFont="1" applyBorder="1" applyAlignment="1">
      <alignment horizontal="left" vertical="center"/>
    </xf>
    <xf numFmtId="10" fontId="28" fillId="0" borderId="0" xfId="0" applyNumberFormat="1" applyFont="1" applyBorder="1" applyAlignment="1">
      <alignment horizontal="center" vertical="center"/>
    </xf>
    <xf numFmtId="0" fontId="28" fillId="0" borderId="0" xfId="0" applyFont="1" applyBorder="1" applyAlignment="1">
      <alignment vertical="center"/>
    </xf>
    <xf numFmtId="0" fontId="50" fillId="0" borderId="0" xfId="200" applyNumberFormat="1" applyFont="1" applyFill="1" applyBorder="1" applyAlignment="1" applyProtection="1">
      <alignment horizontal="center" vertical="center"/>
    </xf>
    <xf numFmtId="0" fontId="50" fillId="0" borderId="0" xfId="0" applyFont="1" applyBorder="1" applyAlignment="1">
      <alignment horizontal="left" vertical="center"/>
    </xf>
    <xf numFmtId="10" fontId="50" fillId="0" borderId="0" xfId="0" applyNumberFormat="1" applyFont="1" applyBorder="1" applyAlignment="1">
      <alignment horizontal="center" vertical="center"/>
    </xf>
    <xf numFmtId="10" fontId="50" fillId="0" borderId="0" xfId="0" applyNumberFormat="1" applyFont="1" applyFill="1" applyBorder="1" applyAlignment="1">
      <alignment horizontal="center" vertical="center"/>
    </xf>
    <xf numFmtId="0" fontId="50" fillId="0" borderId="0" xfId="200" applyNumberFormat="1" applyFont="1" applyFill="1" applyBorder="1" applyAlignment="1" applyProtection="1">
      <alignment horizontal="center" vertical="center"/>
      <protection hidden="1"/>
    </xf>
    <xf numFmtId="0" fontId="29" fillId="0" borderId="0" xfId="0" applyFont="1" applyAlignment="1">
      <alignment vertical="center"/>
    </xf>
    <xf numFmtId="0" fontId="28" fillId="0" borderId="0" xfId="0" applyFont="1" applyAlignment="1">
      <alignment vertical="center"/>
    </xf>
    <xf numFmtId="2" fontId="16" fillId="0" borderId="4" xfId="200" applyNumberFormat="1" applyFont="1" applyFill="1" applyBorder="1" applyAlignment="1" applyProtection="1">
      <alignment horizontal="right" vertical="top"/>
    </xf>
    <xf numFmtId="0" fontId="50" fillId="0" borderId="0" xfId="0" applyNumberFormat="1" applyFont="1" applyFill="1" applyBorder="1" applyAlignment="1" applyProtection="1">
      <alignment horizontal="center" vertical="center" wrapText="1"/>
    </xf>
    <xf numFmtId="0" fontId="15" fillId="0" borderId="0" xfId="211" applyFont="1" applyFill="1" applyBorder="1" applyAlignment="1">
      <alignment vertical="center" wrapText="1"/>
    </xf>
    <xf numFmtId="2" fontId="16" fillId="0" borderId="0" xfId="0" applyNumberFormat="1" applyFont="1" applyFill="1" applyBorder="1" applyAlignment="1" applyProtection="1">
      <alignment horizontal="right" vertical="center"/>
    </xf>
    <xf numFmtId="2" fontId="16" fillId="6" borderId="4" xfId="0" applyNumberFormat="1" applyFont="1" applyFill="1" applyBorder="1" applyAlignment="1" applyProtection="1">
      <alignment horizontal="right" vertical="center"/>
    </xf>
    <xf numFmtId="0" fontId="16" fillId="6" borderId="4" xfId="0" applyNumberFormat="1" applyFont="1" applyFill="1" applyBorder="1" applyAlignment="1" applyProtection="1">
      <alignment horizontal="center" vertical="top" wrapText="1"/>
    </xf>
    <xf numFmtId="0" fontId="15" fillId="6" borderId="14" xfId="211" applyFont="1" applyFill="1" applyBorder="1" applyAlignment="1">
      <alignment vertical="center" wrapText="1"/>
    </xf>
    <xf numFmtId="0" fontId="15" fillId="6" borderId="3" xfId="211" applyFont="1" applyFill="1" applyBorder="1" applyAlignment="1">
      <alignment vertical="center" wrapText="1"/>
    </xf>
    <xf numFmtId="0" fontId="15" fillId="6" borderId="15" xfId="211" applyFont="1" applyFill="1" applyBorder="1" applyAlignment="1">
      <alignment vertical="center" wrapText="1"/>
    </xf>
    <xf numFmtId="0" fontId="17" fillId="6" borderId="4" xfId="0" applyNumberFormat="1" applyFont="1" applyFill="1" applyBorder="1" applyAlignment="1" applyProtection="1">
      <alignment vertical="center"/>
      <protection locked="0"/>
    </xf>
    <xf numFmtId="0" fontId="50" fillId="7" borderId="4" xfId="211" applyNumberFormat="1" applyFont="1" applyFill="1" applyBorder="1" applyAlignment="1" applyProtection="1">
      <alignment horizontal="center" vertical="center"/>
    </xf>
    <xf numFmtId="2" fontId="16" fillId="7" borderId="4" xfId="0" applyNumberFormat="1" applyFont="1" applyFill="1" applyBorder="1" applyAlignment="1" applyProtection="1">
      <alignment horizontal="right" vertical="center"/>
    </xf>
    <xf numFmtId="0" fontId="16" fillId="7" borderId="4" xfId="0" applyNumberFormat="1" applyFont="1" applyFill="1" applyBorder="1" applyAlignment="1" applyProtection="1">
      <alignment vertical="center"/>
    </xf>
    <xf numFmtId="2" fontId="16" fillId="0" borderId="4" xfId="200" applyNumberFormat="1" applyFont="1" applyFill="1" applyBorder="1" applyAlignment="1" applyProtection="1">
      <alignment horizontal="right" vertical="top"/>
      <protection hidden="1"/>
    </xf>
    <xf numFmtId="0" fontId="15" fillId="0" borderId="0" xfId="211" applyFont="1" applyFill="1" applyBorder="1" applyAlignment="1">
      <alignment vertical="top" wrapText="1"/>
    </xf>
    <xf numFmtId="2" fontId="16" fillId="0" borderId="0" xfId="0" applyNumberFormat="1" applyFont="1" applyFill="1" applyBorder="1" applyAlignment="1" applyProtection="1">
      <alignment horizontal="right" vertical="top"/>
    </xf>
    <xf numFmtId="0" fontId="15" fillId="0" borderId="0" xfId="0" applyNumberFormat="1" applyFont="1" applyFill="1" applyBorder="1" applyAlignment="1" applyProtection="1">
      <alignment horizontal="justify" vertical="top"/>
    </xf>
    <xf numFmtId="177" fontId="15" fillId="0" borderId="0" xfId="0" applyNumberFormat="1" applyFont="1" applyFill="1" applyBorder="1" applyAlignment="1" applyProtection="1">
      <alignment horizontal="justify" vertical="top"/>
      <protection hidden="1"/>
    </xf>
    <xf numFmtId="14" fontId="16" fillId="0" borderId="0" xfId="0" applyNumberFormat="1" applyFont="1" applyFill="1" applyBorder="1" applyAlignment="1" applyProtection="1">
      <alignment horizontal="left" vertical="top"/>
    </xf>
    <xf numFmtId="0" fontId="15" fillId="0" borderId="0" xfId="0" applyFont="1" applyAlignment="1">
      <alignment horizontal="right" vertical="top"/>
    </xf>
    <xf numFmtId="0" fontId="16" fillId="0" borderId="0" xfId="0" applyNumberFormat="1" applyFont="1" applyFill="1" applyBorder="1" applyAlignment="1" applyProtection="1">
      <alignment vertical="top"/>
    </xf>
    <xf numFmtId="0" fontId="15" fillId="0" borderId="0" xfId="0" applyFont="1" applyFill="1" applyBorder="1" applyAlignment="1" applyProtection="1">
      <alignment vertical="top"/>
      <protection hidden="1"/>
    </xf>
    <xf numFmtId="0" fontId="33" fillId="0" borderId="0" xfId="0" applyNumberFormat="1" applyFont="1" applyFill="1" applyBorder="1" applyAlignment="1" applyProtection="1">
      <alignment horizontal="center" vertical="top"/>
      <protection hidden="1"/>
    </xf>
    <xf numFmtId="0" fontId="33" fillId="0" borderId="0" xfId="0" applyNumberFormat="1" applyFont="1" applyFill="1" applyBorder="1" applyAlignment="1" applyProtection="1">
      <alignment horizontal="justify" vertical="top"/>
      <protection hidden="1"/>
    </xf>
    <xf numFmtId="0" fontId="33" fillId="0" borderId="0" xfId="0" applyNumberFormat="1" applyFont="1" applyFill="1" applyBorder="1" applyAlignment="1" applyProtection="1">
      <alignment vertical="top"/>
      <protection hidden="1"/>
    </xf>
    <xf numFmtId="0" fontId="50" fillId="7" borderId="4" xfId="0" applyNumberFormat="1" applyFont="1" applyFill="1" applyBorder="1" applyAlignment="1" applyProtection="1">
      <alignment horizontal="center" vertical="center" wrapText="1"/>
    </xf>
    <xf numFmtId="0" fontId="15" fillId="7" borderId="4" xfId="211" applyFont="1" applyFill="1" applyBorder="1" applyAlignment="1">
      <alignment vertical="center" wrapText="1"/>
    </xf>
    <xf numFmtId="0" fontId="0" fillId="0" borderId="0" xfId="0" applyBorder="1"/>
    <xf numFmtId="0" fontId="50" fillId="4" borderId="0" xfId="0" applyFont="1" applyFill="1" applyAlignment="1" applyProtection="1">
      <alignment vertical="center"/>
    </xf>
    <xf numFmtId="0" fontId="15" fillId="0" borderId="5" xfId="194" applyFont="1" applyBorder="1" applyAlignment="1" applyProtection="1">
      <alignment vertical="center"/>
    </xf>
    <xf numFmtId="0" fontId="16" fillId="0" borderId="5" xfId="194" applyFont="1" applyBorder="1" applyAlignment="1" applyProtection="1">
      <alignment vertical="center"/>
    </xf>
    <xf numFmtId="0" fontId="15" fillId="0" borderId="5" xfId="194" applyFont="1" applyBorder="1" applyAlignment="1" applyProtection="1">
      <alignment horizontal="right" vertical="center"/>
    </xf>
    <xf numFmtId="0" fontId="16" fillId="0" borderId="0" xfId="194" applyFont="1" applyAlignment="1" applyProtection="1">
      <alignment vertical="center"/>
    </xf>
    <xf numFmtId="0" fontId="16" fillId="0" borderId="0" xfId="194" applyFont="1" applyProtection="1"/>
    <xf numFmtId="0" fontId="16" fillId="0" borderId="0" xfId="194" applyFont="1" applyBorder="1" applyProtection="1"/>
    <xf numFmtId="0" fontId="33" fillId="0" borderId="0" xfId="194" applyFont="1" applyBorder="1" applyProtection="1"/>
    <xf numFmtId="0" fontId="33" fillId="0" borderId="0" xfId="194" applyFont="1" applyBorder="1" applyAlignment="1" applyProtection="1">
      <alignment horizontal="center" vertical="center"/>
    </xf>
    <xf numFmtId="0" fontId="50" fillId="0" borderId="0" xfId="194" applyFont="1" applyProtection="1"/>
    <xf numFmtId="0" fontId="50" fillId="0" borderId="0" xfId="194" applyFont="1" applyAlignment="1" applyProtection="1">
      <alignment vertical="center"/>
    </xf>
    <xf numFmtId="0" fontId="50" fillId="0" borderId="0" xfId="194" applyFont="1" applyBorder="1" applyProtection="1"/>
    <xf numFmtId="0" fontId="15" fillId="0" borderId="0" xfId="194" applyFont="1" applyAlignment="1" applyProtection="1">
      <alignment horizontal="center" vertical="center"/>
    </xf>
    <xf numFmtId="0" fontId="50" fillId="0" borderId="0" xfId="194" applyFont="1" applyAlignment="1" applyProtection="1">
      <alignment horizontal="left" vertical="center"/>
    </xf>
    <xf numFmtId="177" fontId="50" fillId="0" borderId="0" xfId="194" applyNumberFormat="1" applyFont="1" applyFill="1" applyAlignment="1" applyProtection="1">
      <alignment horizontal="left" vertical="center"/>
    </xf>
    <xf numFmtId="0" fontId="33" fillId="0" borderId="0" xfId="194" applyFont="1" applyBorder="1" applyAlignment="1" applyProtection="1">
      <alignment horizontal="center"/>
    </xf>
    <xf numFmtId="0" fontId="50" fillId="0" borderId="0" xfId="196" applyNumberFormat="1" applyFont="1" applyFill="1" applyBorder="1" applyAlignment="1" applyProtection="1">
      <alignment horizontal="left" vertical="center"/>
    </xf>
    <xf numFmtId="0" fontId="15" fillId="0" borderId="0" xfId="196" applyNumberFormat="1" applyFont="1" applyFill="1" applyBorder="1" applyAlignment="1" applyProtection="1">
      <alignment horizontal="left" vertical="center"/>
    </xf>
    <xf numFmtId="0" fontId="16" fillId="0" borderId="0" xfId="194" applyFont="1" applyAlignment="1" applyProtection="1">
      <alignment horizontal="justify" vertical="center"/>
    </xf>
    <xf numFmtId="0" fontId="50" fillId="0" borderId="0" xfId="207" applyFont="1" applyBorder="1" applyAlignment="1" applyProtection="1">
      <alignment horizontal="left" vertical="center"/>
    </xf>
    <xf numFmtId="0" fontId="50" fillId="0" borderId="0" xfId="194" applyFont="1" applyAlignment="1" applyProtection="1">
      <alignment horizontal="justify" vertical="center"/>
    </xf>
    <xf numFmtId="0" fontId="50" fillId="0" borderId="0" xfId="194" applyFont="1" applyAlignment="1" applyProtection="1">
      <alignment vertical="top"/>
    </xf>
    <xf numFmtId="164" fontId="50" fillId="0" borderId="0" xfId="194" applyNumberFormat="1" applyFont="1" applyAlignment="1" applyProtection="1">
      <alignment horizontal="center" vertical="top"/>
    </xf>
    <xf numFmtId="0" fontId="50" fillId="0" borderId="0" xfId="194" applyNumberFormat="1" applyFont="1" applyBorder="1" applyAlignment="1" applyProtection="1">
      <alignment horizontal="justify"/>
    </xf>
    <xf numFmtId="4" fontId="15" fillId="0" borderId="0" xfId="194" applyNumberFormat="1" applyFont="1" applyBorder="1" applyAlignment="1" applyProtection="1">
      <alignment vertical="center"/>
    </xf>
    <xf numFmtId="0" fontId="15" fillId="0" borderId="0" xfId="194" applyFont="1" applyBorder="1" applyAlignment="1" applyProtection="1">
      <alignment horizontal="justify" vertical="center"/>
    </xf>
    <xf numFmtId="164" fontId="50" fillId="0" borderId="0" xfId="194" applyNumberFormat="1" applyFont="1" applyAlignment="1" applyProtection="1">
      <alignment horizontal="center" vertical="center"/>
    </xf>
    <xf numFmtId="0" fontId="16" fillId="0" borderId="0" xfId="194" applyFont="1" applyBorder="1" applyAlignment="1" applyProtection="1">
      <alignment vertical="center"/>
    </xf>
    <xf numFmtId="0" fontId="33" fillId="0" borderId="0" xfId="194" applyFont="1" applyBorder="1" applyAlignment="1" applyProtection="1">
      <alignment vertical="center"/>
    </xf>
    <xf numFmtId="0" fontId="50" fillId="0" borderId="0" xfId="194" applyFont="1" applyAlignment="1" applyProtection="1">
      <alignment horizontal="center" vertical="top"/>
    </xf>
    <xf numFmtId="0" fontId="33" fillId="0" borderId="0" xfId="194" applyFont="1" applyAlignment="1" applyProtection="1">
      <alignment vertical="center"/>
    </xf>
    <xf numFmtId="0" fontId="50" fillId="0" borderId="0" xfId="0" applyFont="1" applyAlignment="1" applyProtection="1">
      <alignment vertical="center"/>
    </xf>
    <xf numFmtId="0" fontId="50" fillId="0" borderId="0" xfId="0" applyFont="1" applyBorder="1" applyAlignment="1" applyProtection="1">
      <alignment horizontal="center" vertical="center" wrapText="1"/>
    </xf>
    <xf numFmtId="0" fontId="50" fillId="0" borderId="0" xfId="0" applyFont="1" applyProtection="1"/>
    <xf numFmtId="0" fontId="50" fillId="0" borderId="0" xfId="0" applyFont="1" applyAlignment="1" applyProtection="1">
      <alignment horizontal="justify" vertical="center"/>
    </xf>
    <xf numFmtId="164" fontId="50" fillId="0" borderId="0" xfId="0" applyNumberFormat="1" applyFont="1" applyAlignment="1" applyProtection="1">
      <alignment horizontal="center" vertical="center"/>
    </xf>
    <xf numFmtId="0" fontId="50" fillId="0" borderId="0" xfId="0" applyFont="1" applyAlignment="1" applyProtection="1">
      <alignment horizontal="right" vertical="center"/>
    </xf>
    <xf numFmtId="177" fontId="15" fillId="0" borderId="0" xfId="194" applyNumberFormat="1" applyFont="1" applyAlignment="1" applyProtection="1">
      <alignment vertical="center"/>
    </xf>
    <xf numFmtId="0" fontId="15" fillId="0" borderId="0" xfId="194" applyFont="1" applyAlignment="1" applyProtection="1">
      <alignment horizontal="right" vertical="center"/>
    </xf>
    <xf numFmtId="0" fontId="16" fillId="0" borderId="0" xfId="194" applyFont="1" applyAlignment="1" applyProtection="1">
      <alignment horizontal="left" vertical="center"/>
    </xf>
    <xf numFmtId="0" fontId="15" fillId="0" borderId="0" xfId="194" applyFont="1" applyAlignment="1" applyProtection="1">
      <alignment horizontal="left" vertical="center" indent="2"/>
    </xf>
    <xf numFmtId="0" fontId="15" fillId="0" borderId="0" xfId="194" applyFont="1" applyAlignment="1" applyProtection="1">
      <alignment horizontal="left" vertical="center" indent="1"/>
    </xf>
    <xf numFmtId="0" fontId="16" fillId="0" borderId="0" xfId="194" applyFont="1" applyAlignment="1" applyProtection="1">
      <alignment horizontal="left" vertical="center" indent="1"/>
    </xf>
    <xf numFmtId="0" fontId="50" fillId="0" borderId="0" xfId="0" applyFont="1" applyAlignment="1" applyProtection="1">
      <alignment horizontal="left" vertical="center" wrapText="1" indent="2"/>
    </xf>
    <xf numFmtId="0" fontId="50" fillId="0" borderId="0" xfId="0" applyFont="1" applyAlignment="1" applyProtection="1">
      <alignment vertical="center" wrapText="1"/>
    </xf>
    <xf numFmtId="177" fontId="15" fillId="0" borderId="0" xfId="0" applyNumberFormat="1" applyFont="1" applyAlignment="1" applyProtection="1">
      <alignment horizontal="left" vertical="center" indent="1"/>
    </xf>
    <xf numFmtId="0" fontId="16" fillId="0" borderId="0" xfId="0" applyFont="1" applyAlignment="1" applyProtection="1">
      <alignment vertical="center"/>
    </xf>
    <xf numFmtId="0" fontId="16" fillId="0" borderId="0" xfId="0" applyFont="1" applyAlignment="1" applyProtection="1">
      <alignment horizontal="right" vertical="center"/>
    </xf>
    <xf numFmtId="0" fontId="50" fillId="0" borderId="0" xfId="194" applyFont="1" applyBorder="1" applyAlignment="1" applyProtection="1">
      <alignment vertical="center"/>
    </xf>
    <xf numFmtId="0" fontId="16" fillId="0" borderId="0" xfId="0" applyFont="1" applyFill="1" applyAlignment="1" applyProtection="1">
      <alignment vertical="center"/>
    </xf>
    <xf numFmtId="0" fontId="50" fillId="0" borderId="0" xfId="0" applyFont="1" applyFill="1" applyAlignment="1" applyProtection="1">
      <alignment horizontal="left" vertical="center" indent="2"/>
    </xf>
    <xf numFmtId="0" fontId="15" fillId="0" borderId="0" xfId="0" applyFont="1" applyFill="1" applyAlignment="1" applyProtection="1">
      <alignment horizontal="left" vertical="center"/>
    </xf>
    <xf numFmtId="177" fontId="15" fillId="0" borderId="0" xfId="0" applyNumberFormat="1" applyFont="1" applyFill="1" applyAlignment="1" applyProtection="1">
      <alignment horizontal="left" vertical="center" indent="1"/>
    </xf>
    <xf numFmtId="0" fontId="16" fillId="0" borderId="0" xfId="0" applyFont="1" applyFill="1" applyAlignment="1" applyProtection="1">
      <alignment horizontal="right" vertical="center"/>
    </xf>
    <xf numFmtId="0" fontId="16" fillId="0" borderId="0" xfId="205" applyFont="1" applyFill="1" applyAlignment="1" applyProtection="1">
      <alignment horizontal="left" vertical="top"/>
      <protection hidden="1"/>
    </xf>
    <xf numFmtId="0" fontId="16" fillId="0" borderId="0" xfId="205" applyFont="1" applyFill="1" applyBorder="1" applyAlignment="1" applyProtection="1">
      <alignment horizontal="left" vertical="top"/>
      <protection hidden="1"/>
    </xf>
    <xf numFmtId="0" fontId="15" fillId="0" borderId="0" xfId="200" applyNumberFormat="1" applyFont="1" applyFill="1" applyBorder="1" applyAlignment="1" applyProtection="1">
      <alignment horizontal="justify" vertical="center"/>
      <protection hidden="1"/>
    </xf>
    <xf numFmtId="0" fontId="29" fillId="0" borderId="0" xfId="206" applyFont="1" applyBorder="1" applyAlignment="1" applyProtection="1">
      <alignment horizontal="justify" vertical="center" wrapText="1"/>
      <protection hidden="1"/>
    </xf>
    <xf numFmtId="0" fontId="0" fillId="0" borderId="0" xfId="0" applyAlignment="1">
      <alignment wrapText="1"/>
    </xf>
    <xf numFmtId="164" fontId="3" fillId="0" borderId="23" xfId="0" applyNumberFormat="1" applyFont="1" applyFill="1" applyBorder="1" applyAlignment="1" applyProtection="1">
      <alignment horizontal="center" vertical="top" wrapText="1"/>
    </xf>
    <xf numFmtId="0" fontId="19" fillId="0" borderId="0" xfId="0" applyNumberFormat="1" applyFont="1" applyFill="1" applyBorder="1" applyAlignment="1" applyProtection="1">
      <alignment vertical="top"/>
    </xf>
    <xf numFmtId="39" fontId="19" fillId="0" borderId="4" xfId="11" applyNumberFormat="1" applyFont="1" applyFill="1" applyBorder="1" applyAlignment="1" applyProtection="1">
      <alignment horizontal="right" vertical="top" wrapText="1"/>
    </xf>
    <xf numFmtId="164" fontId="19" fillId="0" borderId="23" xfId="0" applyNumberFormat="1" applyFont="1" applyFill="1" applyBorder="1" applyAlignment="1" applyProtection="1">
      <alignment horizontal="right" vertical="top" wrapText="1"/>
    </xf>
    <xf numFmtId="0" fontId="55" fillId="0" borderId="0" xfId="0" applyNumberFormat="1" applyFont="1" applyFill="1" applyBorder="1" applyAlignment="1" applyProtection="1">
      <alignment vertical="top"/>
    </xf>
    <xf numFmtId="0" fontId="56" fillId="0" borderId="0" xfId="0" applyNumberFormat="1" applyFont="1" applyFill="1" applyBorder="1" applyAlignment="1" applyProtection="1">
      <alignment vertical="top"/>
    </xf>
    <xf numFmtId="164" fontId="3" fillId="0" borderId="15" xfId="0" applyNumberFormat="1" applyFont="1" applyFill="1" applyBorder="1" applyAlignment="1" applyProtection="1">
      <alignment horizontal="right" vertical="top" wrapText="1"/>
    </xf>
    <xf numFmtId="0" fontId="19" fillId="0" borderId="3" xfId="0" applyFont="1" applyFill="1" applyBorder="1" applyAlignment="1" applyProtection="1">
      <alignment horizontal="center" vertical="top" wrapText="1"/>
    </xf>
    <xf numFmtId="0" fontId="19" fillId="0" borderId="15" xfId="0" applyNumberFormat="1" applyFont="1" applyFill="1" applyBorder="1" applyAlignment="1" applyProtection="1">
      <alignment horizontal="center" vertical="top" wrapText="1"/>
    </xf>
    <xf numFmtId="0" fontId="59" fillId="4" borderId="4" xfId="0" applyNumberFormat="1" applyFont="1" applyFill="1" applyBorder="1" applyAlignment="1" applyProtection="1">
      <alignment vertical="center"/>
      <protection locked="0"/>
    </xf>
    <xf numFmtId="0" fontId="58" fillId="0" borderId="0" xfId="200" applyNumberFormat="1" applyFont="1" applyFill="1" applyBorder="1" applyAlignment="1" applyProtection="1">
      <alignment vertical="top"/>
    </xf>
    <xf numFmtId="0" fontId="19" fillId="0" borderId="0" xfId="200" applyNumberFormat="1" applyFont="1" applyFill="1" applyBorder="1" applyAlignment="1" applyProtection="1">
      <alignment vertical="top"/>
    </xf>
    <xf numFmtId="0" fontId="58" fillId="0" borderId="6" xfId="200" applyNumberFormat="1" applyFont="1" applyFill="1" applyBorder="1" applyAlignment="1" applyProtection="1">
      <alignment vertical="top"/>
    </xf>
    <xf numFmtId="0" fontId="19" fillId="0" borderId="6" xfId="200" applyNumberFormat="1" applyFont="1" applyFill="1" applyBorder="1" applyAlignment="1" applyProtection="1">
      <alignment vertical="top"/>
    </xf>
    <xf numFmtId="0" fontId="3" fillId="0" borderId="10" xfId="0" applyNumberFormat="1" applyFont="1" applyFill="1" applyBorder="1" applyAlignment="1" applyProtection="1">
      <alignment horizontal="left" vertical="top"/>
    </xf>
    <xf numFmtId="0" fontId="3" fillId="0" borderId="0" xfId="0" applyNumberFormat="1" applyFont="1" applyFill="1" applyBorder="1" applyAlignment="1" applyProtection="1">
      <alignment horizontal="left" vertical="top"/>
    </xf>
    <xf numFmtId="0" fontId="19" fillId="0" borderId="4" xfId="200" applyNumberFormat="1" applyFont="1" applyFill="1" applyBorder="1" applyAlignment="1" applyProtection="1">
      <alignment vertical="top" wrapText="1"/>
    </xf>
    <xf numFmtId="0" fontId="55" fillId="0" borderId="4" xfId="200" applyNumberFormat="1" applyFont="1" applyFill="1" applyBorder="1" applyAlignment="1" applyProtection="1">
      <alignment vertical="top" wrapText="1"/>
    </xf>
    <xf numFmtId="0" fontId="16" fillId="7" borderId="4" xfId="0" applyNumberFormat="1" applyFont="1" applyFill="1" applyBorder="1" applyAlignment="1" applyProtection="1">
      <alignment horizontal="center" vertical="center" wrapText="1"/>
    </xf>
    <xf numFmtId="0" fontId="16" fillId="0" borderId="0" xfId="0" applyNumberFormat="1" applyFont="1" applyFill="1" applyBorder="1" applyAlignment="1" applyProtection="1">
      <alignment horizontal="center" vertical="top" wrapText="1"/>
    </xf>
    <xf numFmtId="0" fontId="16" fillId="0" borderId="0" xfId="200" applyNumberFormat="1" applyFont="1" applyFill="1" applyBorder="1" applyAlignment="1" applyProtection="1">
      <alignment vertical="top"/>
    </xf>
    <xf numFmtId="0" fontId="16" fillId="0" borderId="0" xfId="200" applyNumberFormat="1" applyFont="1" applyFill="1" applyBorder="1" applyAlignment="1" applyProtection="1">
      <alignment vertical="top" wrapText="1"/>
    </xf>
    <xf numFmtId="0" fontId="16" fillId="0" borderId="0" xfId="200" applyNumberFormat="1" applyFont="1" applyFill="1" applyBorder="1" applyAlignment="1" applyProtection="1">
      <alignment vertical="center" wrapText="1"/>
    </xf>
    <xf numFmtId="164" fontId="15" fillId="0" borderId="23" xfId="0" applyNumberFormat="1" applyFont="1" applyFill="1" applyBorder="1" applyAlignment="1" applyProtection="1">
      <alignment horizontal="center" vertical="top" wrapText="1"/>
    </xf>
    <xf numFmtId="0" fontId="3" fillId="0" borderId="0" xfId="204" applyNumberFormat="1" applyFont="1" applyFill="1" applyBorder="1" applyAlignment="1" applyProtection="1">
      <alignment horizontal="center" vertical="top"/>
      <protection hidden="1"/>
    </xf>
    <xf numFmtId="0" fontId="37" fillId="0" borderId="0" xfId="204" applyNumberFormat="1" applyFont="1" applyFill="1" applyBorder="1" applyAlignment="1" applyProtection="1">
      <alignment vertical="top"/>
      <protection hidden="1"/>
    </xf>
    <xf numFmtId="0" fontId="15" fillId="0" borderId="0" xfId="0" applyFont="1" applyFill="1" applyAlignment="1" applyProtection="1">
      <alignment horizontal="center" vertical="center"/>
      <protection hidden="1"/>
    </xf>
    <xf numFmtId="0" fontId="16" fillId="0" borderId="0" xfId="204" applyFont="1" applyAlignment="1" applyProtection="1">
      <alignment vertical="top"/>
      <protection hidden="1"/>
    </xf>
    <xf numFmtId="0" fontId="16" fillId="0" borderId="0" xfId="204" applyFont="1" applyAlignment="1" applyProtection="1">
      <alignment vertical="center"/>
      <protection hidden="1"/>
    </xf>
    <xf numFmtId="0" fontId="16" fillId="0" borderId="0" xfId="204" applyFont="1" applyAlignment="1" applyProtection="1">
      <alignment vertical="center" wrapText="1"/>
      <protection hidden="1"/>
    </xf>
    <xf numFmtId="0" fontId="16" fillId="0" borderId="0" xfId="204" applyNumberFormat="1" applyFont="1" applyFill="1" applyBorder="1" applyAlignment="1" applyProtection="1">
      <alignment vertical="center"/>
      <protection hidden="1"/>
    </xf>
    <xf numFmtId="0" fontId="16" fillId="0" borderId="4" xfId="204" applyFont="1" applyBorder="1" applyAlignment="1" applyProtection="1">
      <alignment horizontal="center" vertical="top"/>
      <protection hidden="1"/>
    </xf>
    <xf numFmtId="4" fontId="16" fillId="4" borderId="4" xfId="204" applyNumberFormat="1" applyFont="1" applyFill="1" applyBorder="1" applyAlignment="1" applyProtection="1">
      <alignment horizontal="right" vertical="center"/>
      <protection locked="0"/>
    </xf>
    <xf numFmtId="10" fontId="16" fillId="4" borderId="4" xfId="204" applyNumberFormat="1" applyFont="1" applyFill="1" applyBorder="1" applyAlignment="1" applyProtection="1">
      <alignment horizontal="right" vertical="center"/>
      <protection locked="0"/>
    </xf>
    <xf numFmtId="0" fontId="54" fillId="0" borderId="0" xfId="204" applyNumberFormat="1" applyFont="1" applyFill="1" applyBorder="1" applyAlignment="1" applyProtection="1">
      <alignment vertical="top"/>
      <protection hidden="1"/>
    </xf>
    <xf numFmtId="0" fontId="16" fillId="0" borderId="11" xfId="204" applyFont="1" applyBorder="1" applyAlignment="1" applyProtection="1">
      <alignment horizontal="center" vertical="top"/>
      <protection hidden="1"/>
    </xf>
    <xf numFmtId="0" fontId="54" fillId="0" borderId="24" xfId="204" applyNumberFormat="1" applyFont="1" applyFill="1" applyBorder="1" applyAlignment="1" applyProtection="1">
      <alignment horizontal="right" vertical="top"/>
      <protection hidden="1"/>
    </xf>
    <xf numFmtId="0" fontId="15" fillId="0" borderId="12" xfId="204" applyFont="1" applyBorder="1" applyAlignment="1" applyProtection="1">
      <alignment horizontal="center" vertical="center" wrapText="1"/>
      <protection hidden="1"/>
    </xf>
    <xf numFmtId="0" fontId="16" fillId="0" borderId="18" xfId="204" applyNumberFormat="1" applyFont="1" applyFill="1" applyBorder="1" applyAlignment="1" applyProtection="1">
      <alignment horizontal="left" vertical="center" indent="3"/>
      <protection hidden="1"/>
    </xf>
    <xf numFmtId="0" fontId="54" fillId="0" borderId="22" xfId="204" applyNumberFormat="1" applyFont="1" applyFill="1" applyBorder="1" applyAlignment="1" applyProtection="1">
      <alignment vertical="top"/>
      <protection hidden="1"/>
    </xf>
    <xf numFmtId="0" fontId="16" fillId="0" borderId="22" xfId="204" applyFont="1" applyBorder="1" applyAlignment="1" applyProtection="1">
      <alignment horizontal="center" vertical="center"/>
      <protection hidden="1"/>
    </xf>
    <xf numFmtId="0" fontId="16" fillId="0" borderId="19" xfId="204" applyFont="1" applyBorder="1" applyAlignment="1" applyProtection="1">
      <alignment horizontal="right" vertical="center"/>
      <protection hidden="1"/>
    </xf>
    <xf numFmtId="4" fontId="16" fillId="4" borderId="25" xfId="204" applyNumberFormat="1" applyFont="1" applyFill="1" applyBorder="1" applyAlignment="1" applyProtection="1">
      <alignment horizontal="right" vertical="center" wrapText="1"/>
      <protection locked="0"/>
    </xf>
    <xf numFmtId="0" fontId="15" fillId="0" borderId="13" xfId="204" applyFont="1" applyBorder="1" applyAlignment="1" applyProtection="1">
      <alignment horizontal="center" vertical="center" wrapText="1"/>
      <protection hidden="1"/>
    </xf>
    <xf numFmtId="0" fontId="0" fillId="0" borderId="26" xfId="204" applyNumberFormat="1" applyFont="1" applyFill="1" applyBorder="1" applyAlignment="1" applyProtection="1">
      <alignment horizontal="left" vertical="center" indent="3"/>
      <protection hidden="1"/>
    </xf>
    <xf numFmtId="0" fontId="54" fillId="0" borderId="27" xfId="204" applyNumberFormat="1" applyFont="1" applyFill="1" applyBorder="1" applyAlignment="1" applyProtection="1">
      <alignment vertical="top"/>
      <protection hidden="1"/>
    </xf>
    <xf numFmtId="0" fontId="16" fillId="0" borderId="28" xfId="204" applyFont="1" applyBorder="1" applyAlignment="1" applyProtection="1">
      <alignment horizontal="right" vertical="center"/>
      <protection hidden="1"/>
    </xf>
    <xf numFmtId="0" fontId="15" fillId="0" borderId="0" xfId="204" applyFont="1" applyAlignment="1" applyProtection="1">
      <alignment horizontal="center" vertical="center" wrapText="1"/>
      <protection hidden="1"/>
    </xf>
    <xf numFmtId="0" fontId="16" fillId="0" borderId="22" xfId="204" applyFont="1" applyBorder="1" applyAlignment="1" applyProtection="1">
      <alignment horizontal="right" vertical="center"/>
      <protection hidden="1"/>
    </xf>
    <xf numFmtId="10" fontId="16" fillId="4" borderId="25" xfId="204" applyNumberFormat="1" applyFont="1" applyFill="1" applyBorder="1" applyAlignment="1" applyProtection="1">
      <alignment horizontal="right" vertical="center" wrapText="1"/>
      <protection locked="0"/>
    </xf>
    <xf numFmtId="0" fontId="16" fillId="0" borderId="27" xfId="204" applyFont="1" applyBorder="1" applyAlignment="1" applyProtection="1">
      <alignment horizontal="right" vertical="center"/>
      <protection hidden="1"/>
    </xf>
    <xf numFmtId="0" fontId="16" fillId="0" borderId="10" xfId="204" applyFont="1" applyBorder="1" applyAlignment="1" applyProtection="1">
      <alignment vertical="center"/>
      <protection hidden="1"/>
    </xf>
    <xf numFmtId="0" fontId="15" fillId="0" borderId="0" xfId="204" applyFont="1" applyBorder="1" applyAlignment="1" applyProtection="1">
      <alignment horizontal="center" vertical="center" wrapText="1"/>
      <protection hidden="1"/>
    </xf>
    <xf numFmtId="0" fontId="16" fillId="0" borderId="0" xfId="204" applyNumberFormat="1" applyFont="1" applyFill="1" applyBorder="1" applyAlignment="1" applyProtection="1">
      <alignment horizontal="left" vertical="center" indent="6"/>
      <protection hidden="1"/>
    </xf>
    <xf numFmtId="0" fontId="16" fillId="0" borderId="0" xfId="204" applyFont="1" applyBorder="1" applyAlignment="1" applyProtection="1">
      <alignment horizontal="justify" vertical="center"/>
      <protection hidden="1"/>
    </xf>
    <xf numFmtId="0" fontId="16" fillId="0" borderId="0" xfId="204" applyNumberFormat="1" applyFont="1" applyFill="1" applyBorder="1" applyAlignment="1" applyProtection="1">
      <alignment vertical="center" wrapText="1"/>
      <protection hidden="1"/>
    </xf>
    <xf numFmtId="0" fontId="16" fillId="0" borderId="0" xfId="0" applyFont="1" applyAlignment="1" applyProtection="1">
      <alignment vertical="center"/>
      <protection hidden="1"/>
    </xf>
    <xf numFmtId="0" fontId="0" fillId="0" borderId="0" xfId="0" applyProtection="1">
      <protection hidden="1"/>
    </xf>
    <xf numFmtId="0" fontId="16" fillId="0" borderId="0" xfId="0" applyFont="1" applyAlignment="1" applyProtection="1">
      <alignment horizontal="justify" vertical="center"/>
      <protection hidden="1"/>
    </xf>
    <xf numFmtId="0" fontId="16" fillId="0" borderId="0" xfId="195" applyFont="1" applyAlignment="1" applyProtection="1">
      <alignment vertical="center"/>
      <protection hidden="1"/>
    </xf>
    <xf numFmtId="164" fontId="16" fillId="0" borderId="0" xfId="0" applyNumberFormat="1" applyFont="1" applyAlignment="1" applyProtection="1">
      <alignment horizontal="center" vertical="center"/>
      <protection hidden="1"/>
    </xf>
    <xf numFmtId="0" fontId="16" fillId="0" borderId="0" xfId="0" applyFont="1" applyAlignment="1" applyProtection="1">
      <alignment horizontal="right" vertical="center"/>
      <protection hidden="1"/>
    </xf>
    <xf numFmtId="0" fontId="18" fillId="0" borderId="0" xfId="195" applyProtection="1">
      <protection hidden="1"/>
    </xf>
    <xf numFmtId="177" fontId="15" fillId="0" borderId="0" xfId="195" applyNumberFormat="1" applyFont="1" applyAlignment="1" applyProtection="1">
      <alignment vertical="center"/>
      <protection hidden="1"/>
    </xf>
    <xf numFmtId="0" fontId="15" fillId="0" borderId="0" xfId="195" applyFont="1" applyAlignment="1" applyProtection="1">
      <alignment horizontal="right" vertical="center"/>
      <protection hidden="1"/>
    </xf>
    <xf numFmtId="0" fontId="15" fillId="0" borderId="0" xfId="195" applyFont="1" applyAlignment="1" applyProtection="1">
      <alignment horizontal="left" vertical="center" indent="2"/>
      <protection hidden="1"/>
    </xf>
    <xf numFmtId="0" fontId="16" fillId="0" borderId="0" xfId="195" applyFont="1" applyAlignment="1" applyProtection="1">
      <alignment horizontal="left" vertical="center" indent="1"/>
      <protection hidden="1"/>
    </xf>
    <xf numFmtId="0" fontId="0" fillId="0" borderId="0" xfId="0" applyAlignment="1" applyProtection="1">
      <alignment horizontal="center" vertical="center" wrapText="1"/>
      <protection hidden="1"/>
    </xf>
    <xf numFmtId="0" fontId="0" fillId="0" borderId="0" xfId="0" applyAlignment="1" applyProtection="1">
      <alignment vertical="center" wrapText="1"/>
      <protection hidden="1"/>
    </xf>
    <xf numFmtId="0" fontId="15" fillId="0" borderId="4" xfId="0" applyFont="1" applyBorder="1" applyAlignment="1" applyProtection="1">
      <alignment horizontal="center" vertical="center" wrapText="1"/>
      <protection hidden="1"/>
    </xf>
    <xf numFmtId="0" fontId="15" fillId="0" borderId="4" xfId="0" applyFont="1" applyBorder="1" applyAlignment="1" applyProtection="1">
      <alignment vertical="center" wrapText="1"/>
      <protection hidden="1"/>
    </xf>
    <xf numFmtId="0" fontId="15" fillId="0" borderId="4" xfId="0" quotePrefix="1" applyFont="1" applyBorder="1" applyAlignment="1" applyProtection="1">
      <alignment horizontal="center" vertical="center"/>
      <protection hidden="1"/>
    </xf>
    <xf numFmtId="0" fontId="0" fillId="0" borderId="4" xfId="0" applyBorder="1" applyAlignment="1" applyProtection="1">
      <alignment horizontal="center" vertical="center"/>
      <protection hidden="1"/>
    </xf>
    <xf numFmtId="0" fontId="0" fillId="4" borderId="4" xfId="0" applyFill="1" applyBorder="1" applyAlignment="1" applyProtection="1">
      <alignment vertical="center"/>
      <protection locked="0"/>
    </xf>
    <xf numFmtId="2" fontId="0" fillId="4" borderId="4" xfId="0" applyNumberFormat="1" applyFill="1" applyBorder="1" applyAlignment="1" applyProtection="1">
      <alignment vertical="center"/>
      <protection locked="0"/>
    </xf>
    <xf numFmtId="10" fontId="0" fillId="4" borderId="4" xfId="0" applyNumberFormat="1" applyFill="1" applyBorder="1" applyAlignment="1" applyProtection="1">
      <alignment vertical="center"/>
      <protection locked="0"/>
    </xf>
    <xf numFmtId="0" fontId="0" fillId="0" borderId="4" xfId="0" applyBorder="1" applyAlignment="1" applyProtection="1">
      <alignment vertical="center"/>
      <protection hidden="1"/>
    </xf>
    <xf numFmtId="0" fontId="15" fillId="0" borderId="4" xfId="0" applyFont="1" applyBorder="1" applyAlignment="1" applyProtection="1">
      <alignment horizontal="center" vertical="center"/>
      <protection hidden="1"/>
    </xf>
    <xf numFmtId="0" fontId="15" fillId="0" borderId="4" xfId="0" applyFont="1" applyBorder="1" applyAlignment="1" applyProtection="1">
      <alignment vertical="center"/>
      <protection hidden="1"/>
    </xf>
    <xf numFmtId="0" fontId="15" fillId="0" borderId="0" xfId="0" applyFont="1" applyProtection="1">
      <protection hidden="1"/>
    </xf>
    <xf numFmtId="0" fontId="0" fillId="0" borderId="0" xfId="0" applyAlignment="1" applyProtection="1">
      <alignment horizontal="center" vertical="center"/>
      <protection hidden="1"/>
    </xf>
    <xf numFmtId="0" fontId="0" fillId="0" borderId="0" xfId="0" applyAlignment="1" applyProtection="1">
      <alignment vertical="center"/>
      <protection hidden="1"/>
    </xf>
    <xf numFmtId="0" fontId="15" fillId="0" borderId="0" xfId="0" quotePrefix="1" applyFont="1" applyAlignment="1" applyProtection="1">
      <alignment horizontal="center" vertical="center"/>
      <protection hidden="1"/>
    </xf>
    <xf numFmtId="2" fontId="15" fillId="0" borderId="0" xfId="206" applyNumberFormat="1" applyFont="1" applyFill="1" applyBorder="1" applyAlignment="1" applyProtection="1">
      <alignment vertical="center"/>
      <protection hidden="1"/>
    </xf>
    <xf numFmtId="0" fontId="50" fillId="0" borderId="0" xfId="206" applyFont="1" applyFill="1" applyBorder="1" applyAlignment="1" applyProtection="1">
      <alignment horizontal="left" vertical="center" wrapText="1"/>
      <protection hidden="1"/>
    </xf>
    <xf numFmtId="0" fontId="0" fillId="0" borderId="0" xfId="205" applyFont="1" applyAlignment="1" applyProtection="1">
      <alignment vertical="center"/>
      <protection hidden="1"/>
    </xf>
    <xf numFmtId="0" fontId="15" fillId="0" borderId="0" xfId="200" applyNumberFormat="1" applyFont="1" applyFill="1" applyBorder="1" applyAlignment="1" applyProtection="1">
      <alignment vertical="center"/>
      <protection hidden="1"/>
    </xf>
    <xf numFmtId="0" fontId="15" fillId="0" borderId="4" xfId="0" applyFont="1" applyBorder="1" applyAlignment="1">
      <alignment horizontal="left" vertical="top" wrapText="1"/>
    </xf>
    <xf numFmtId="0" fontId="4" fillId="0" borderId="4" xfId="0" applyNumberFormat="1" applyFont="1" applyFill="1" applyBorder="1" applyAlignment="1" applyProtection="1">
      <alignment vertical="top"/>
    </xf>
    <xf numFmtId="2" fontId="0" fillId="0" borderId="4" xfId="200" applyNumberFormat="1" applyFont="1" applyFill="1" applyBorder="1" applyAlignment="1" applyProtection="1">
      <alignment horizontal="right" vertical="top"/>
    </xf>
    <xf numFmtId="0" fontId="4" fillId="0" borderId="4" xfId="0" applyNumberFormat="1" applyFont="1" applyFill="1" applyBorder="1" applyAlignment="1" applyProtection="1">
      <alignment vertical="top"/>
      <protection locked="0"/>
    </xf>
    <xf numFmtId="0" fontId="5" fillId="0" borderId="4" xfId="0" applyNumberFormat="1" applyFont="1" applyFill="1" applyBorder="1" applyAlignment="1" applyProtection="1">
      <alignment horizontal="center" vertical="top" wrapText="1"/>
    </xf>
    <xf numFmtId="0" fontId="4" fillId="0" borderId="4" xfId="0" applyNumberFormat="1" applyFont="1" applyFill="1" applyBorder="1" applyAlignment="1" applyProtection="1">
      <alignment horizontal="right" vertical="top" wrapText="1"/>
    </xf>
    <xf numFmtId="0" fontId="4" fillId="0" borderId="4" xfId="0" applyNumberFormat="1" applyFont="1" applyFill="1" applyBorder="1" applyAlignment="1" applyProtection="1">
      <alignment horizontal="center" vertical="top"/>
    </xf>
    <xf numFmtId="3" fontId="4" fillId="0" borderId="4" xfId="11" applyNumberFormat="1" applyFont="1" applyFill="1" applyBorder="1" applyAlignment="1" applyProtection="1">
      <alignment horizontal="center" vertical="top"/>
    </xf>
    <xf numFmtId="0" fontId="4" fillId="6" borderId="4" xfId="0" applyNumberFormat="1" applyFont="1" applyFill="1" applyBorder="1" applyAlignment="1" applyProtection="1">
      <alignment horizontal="center" vertical="top" wrapText="1"/>
    </xf>
    <xf numFmtId="0" fontId="4" fillId="6" borderId="4" xfId="206" applyFont="1" applyFill="1" applyBorder="1" applyAlignment="1" applyProtection="1">
      <alignment vertical="top" wrapText="1"/>
    </xf>
    <xf numFmtId="0" fontId="15" fillId="6" borderId="4" xfId="0" applyNumberFormat="1" applyFont="1" applyFill="1" applyBorder="1" applyAlignment="1" applyProtection="1">
      <alignment horizontal="left" vertical="top" wrapText="1"/>
    </xf>
    <xf numFmtId="2" fontId="15" fillId="6" borderId="4" xfId="0" applyNumberFormat="1" applyFont="1" applyFill="1" applyBorder="1" applyAlignment="1" applyProtection="1">
      <alignment horizontal="right" vertical="top" wrapText="1"/>
    </xf>
    <xf numFmtId="0" fontId="15" fillId="6" borderId="4" xfId="0" applyFont="1" applyFill="1" applyBorder="1" applyAlignment="1" applyProtection="1">
      <alignment horizontal="left" vertical="top" wrapText="1"/>
    </xf>
    <xf numFmtId="4" fontId="15" fillId="6" borderId="4" xfId="11" applyNumberFormat="1" applyFont="1" applyFill="1" applyBorder="1" applyAlignment="1" applyProtection="1">
      <alignment vertical="top" wrapText="1"/>
    </xf>
    <xf numFmtId="0" fontId="0" fillId="0" borderId="0" xfId="0" applyFont="1" applyBorder="1" applyAlignment="1" applyProtection="1">
      <alignment vertical="center"/>
      <protection hidden="1"/>
    </xf>
    <xf numFmtId="4" fontId="19" fillId="0" borderId="4" xfId="0" applyNumberFormat="1" applyFont="1" applyFill="1" applyBorder="1" applyAlignment="1" applyProtection="1">
      <alignment vertical="top" wrapText="1"/>
    </xf>
    <xf numFmtId="1" fontId="0" fillId="4" borderId="4" xfId="0" applyNumberFormat="1" applyFill="1" applyBorder="1" applyAlignment="1" applyProtection="1">
      <alignment vertical="center"/>
    </xf>
    <xf numFmtId="169" fontId="57" fillId="0" borderId="4" xfId="0" applyNumberFormat="1" applyFont="1" applyBorder="1" applyAlignment="1">
      <alignment horizontal="center" vertical="top" wrapText="1"/>
    </xf>
    <xf numFmtId="0" fontId="60" fillId="0" borderId="0" xfId="197" applyFont="1" applyAlignment="1" applyProtection="1">
      <alignment horizontal="center" vertical="center"/>
      <protection hidden="1"/>
    </xf>
    <xf numFmtId="177" fontId="0" fillId="4" borderId="11" xfId="197" applyNumberFormat="1" applyFont="1" applyFill="1" applyBorder="1" applyAlignment="1" applyProtection="1">
      <alignment horizontal="center" vertical="center"/>
      <protection locked="0"/>
    </xf>
    <xf numFmtId="0" fontId="61" fillId="0" borderId="0" xfId="205" applyFont="1" applyAlignment="1" applyProtection="1">
      <alignment vertical="top"/>
      <protection hidden="1"/>
    </xf>
    <xf numFmtId="0" fontId="50" fillId="4" borderId="0" xfId="0" applyFont="1" applyFill="1" applyAlignment="1" applyProtection="1">
      <alignment vertical="center"/>
      <protection locked="0"/>
    </xf>
    <xf numFmtId="0" fontId="64" fillId="0" borderId="0" xfId="205" applyFont="1" applyAlignment="1" applyProtection="1">
      <alignment vertical="top"/>
      <protection hidden="1"/>
    </xf>
    <xf numFmtId="0" fontId="68" fillId="0" borderId="0" xfId="0" applyNumberFormat="1" applyFont="1" applyFill="1" applyBorder="1" applyAlignment="1" applyProtection="1">
      <alignment vertical="top"/>
    </xf>
    <xf numFmtId="0" fontId="69" fillId="0" borderId="0" xfId="204" applyNumberFormat="1" applyFont="1" applyFill="1" applyBorder="1" applyAlignment="1" applyProtection="1">
      <alignment horizontal="center" vertical="top"/>
      <protection hidden="1"/>
    </xf>
    <xf numFmtId="0" fontId="70" fillId="0" borderId="0" xfId="204" applyNumberFormat="1" applyFont="1" applyFill="1" applyBorder="1" applyAlignment="1" applyProtection="1">
      <alignment horizontal="center" vertical="top"/>
      <protection hidden="1"/>
    </xf>
    <xf numFmtId="0" fontId="71" fillId="0" borderId="0" xfId="204" applyNumberFormat="1" applyFont="1" applyFill="1" applyBorder="1" applyAlignment="1" applyProtection="1">
      <alignment vertical="top"/>
      <protection hidden="1"/>
    </xf>
    <xf numFmtId="0" fontId="72" fillId="0" borderId="0" xfId="204" applyNumberFormat="1" applyFont="1" applyFill="1" applyBorder="1" applyAlignment="1" applyProtection="1">
      <alignment vertical="top"/>
      <protection hidden="1"/>
    </xf>
    <xf numFmtId="0" fontId="67" fillId="0" borderId="0" xfId="204" applyNumberFormat="1" applyFont="1" applyFill="1" applyBorder="1" applyAlignment="1" applyProtection="1">
      <alignment vertical="top"/>
      <protection hidden="1"/>
    </xf>
    <xf numFmtId="0" fontId="73" fillId="0" borderId="0" xfId="204" applyNumberFormat="1" applyFont="1" applyFill="1" applyBorder="1" applyAlignment="1" applyProtection="1">
      <alignment vertical="top"/>
      <protection hidden="1"/>
    </xf>
    <xf numFmtId="0" fontId="16" fillId="0" borderId="0" xfId="204" applyFont="1" applyBorder="1" applyAlignment="1" applyProtection="1">
      <alignment horizontal="center" vertical="center"/>
      <protection hidden="1"/>
    </xf>
    <xf numFmtId="1" fontId="16" fillId="0" borderId="0" xfId="210" applyNumberFormat="1" applyFont="1" applyBorder="1" applyAlignment="1" applyProtection="1">
      <alignment vertical="center" wrapText="1"/>
      <protection hidden="1"/>
    </xf>
    <xf numFmtId="1" fontId="15" fillId="0" borderId="0" xfId="210" applyNumberFormat="1" applyFont="1" applyBorder="1" applyAlignment="1" applyProtection="1">
      <alignment horizontal="center" vertical="center" wrapText="1"/>
      <protection hidden="1"/>
    </xf>
    <xf numFmtId="0" fontId="15" fillId="0" borderId="0" xfId="210" applyFont="1" applyBorder="1" applyAlignment="1" applyProtection="1">
      <alignment horizontal="center" vertical="center" wrapText="1"/>
      <protection hidden="1"/>
    </xf>
    <xf numFmtId="0" fontId="37" fillId="0" borderId="0" xfId="210" applyProtection="1">
      <protection hidden="1"/>
    </xf>
    <xf numFmtId="4" fontId="15" fillId="0" borderId="0" xfId="210" applyNumberFormat="1" applyFont="1" applyBorder="1" applyAlignment="1" applyProtection="1">
      <alignment horizontal="center" vertical="center" wrapText="1"/>
      <protection hidden="1"/>
    </xf>
    <xf numFmtId="0" fontId="18" fillId="0" borderId="0" xfId="210" applyFont="1" applyProtection="1">
      <protection hidden="1"/>
    </xf>
    <xf numFmtId="1" fontId="15" fillId="0" borderId="4" xfId="210" applyNumberFormat="1" applyFont="1" applyBorder="1" applyAlignment="1" applyProtection="1">
      <alignment vertical="center" wrapText="1"/>
      <protection hidden="1"/>
    </xf>
    <xf numFmtId="4" fontId="15" fillId="0" borderId="4" xfId="210" applyNumberFormat="1" applyFont="1" applyBorder="1" applyAlignment="1" applyProtection="1">
      <alignment horizontal="right" vertical="center" wrapText="1"/>
      <protection hidden="1"/>
    </xf>
    <xf numFmtId="4" fontId="15" fillId="0" borderId="14" xfId="210" applyNumberFormat="1" applyFont="1" applyBorder="1" applyAlignment="1" applyProtection="1">
      <alignment horizontal="right" vertical="center" wrapText="1"/>
      <protection hidden="1"/>
    </xf>
    <xf numFmtId="4" fontId="16" fillId="0" borderId="15" xfId="210" applyNumberFormat="1" applyFont="1" applyBorder="1" applyAlignment="1" applyProtection="1">
      <alignment horizontal="right" vertical="center" wrapText="1"/>
      <protection hidden="1"/>
    </xf>
    <xf numFmtId="0" fontId="18" fillId="0" borderId="0" xfId="210" applyFont="1" applyAlignment="1" applyProtection="1">
      <alignment vertical="center"/>
      <protection hidden="1"/>
    </xf>
    <xf numFmtId="1" fontId="16" fillId="0" borderId="4" xfId="210" applyNumberFormat="1" applyFont="1" applyBorder="1" applyAlignment="1" applyProtection="1">
      <alignment horizontal="center" vertical="center" wrapText="1"/>
      <protection hidden="1"/>
    </xf>
    <xf numFmtId="0" fontId="15" fillId="0" borderId="14" xfId="210" applyFont="1" applyBorder="1" applyAlignment="1" applyProtection="1">
      <alignment vertical="center" wrapText="1"/>
      <protection hidden="1"/>
    </xf>
    <xf numFmtId="0" fontId="15" fillId="0" borderId="15" xfId="210" applyFont="1" applyBorder="1" applyAlignment="1" applyProtection="1">
      <alignment vertical="center" wrapText="1"/>
      <protection hidden="1"/>
    </xf>
    <xf numFmtId="4" fontId="16" fillId="0" borderId="4" xfId="210" applyNumberFormat="1" applyFont="1" applyFill="1" applyBorder="1" applyAlignment="1" applyProtection="1">
      <alignment vertical="center" wrapText="1"/>
      <protection hidden="1"/>
    </xf>
    <xf numFmtId="4" fontId="15" fillId="0" borderId="14" xfId="210" applyNumberFormat="1" applyFont="1" applyBorder="1" applyAlignment="1" applyProtection="1">
      <alignment vertical="center" wrapText="1"/>
      <protection hidden="1"/>
    </xf>
    <xf numFmtId="4" fontId="16" fillId="0" borderId="15" xfId="210" applyNumberFormat="1" applyFont="1" applyBorder="1" applyAlignment="1" applyProtection="1">
      <alignment vertical="center" wrapText="1"/>
      <protection hidden="1"/>
    </xf>
    <xf numFmtId="3" fontId="18" fillId="0" borderId="0" xfId="210" applyNumberFormat="1" applyFont="1" applyProtection="1">
      <protection hidden="1"/>
    </xf>
    <xf numFmtId="4" fontId="16" fillId="0" borderId="4" xfId="210" applyNumberFormat="1" applyFont="1" applyFill="1" applyBorder="1" applyAlignment="1" applyProtection="1">
      <alignment horizontal="right" vertical="center" wrapText="1"/>
      <protection hidden="1"/>
    </xf>
    <xf numFmtId="4" fontId="16" fillId="0" borderId="4" xfId="210" applyNumberFormat="1" applyFont="1" applyBorder="1" applyAlignment="1" applyProtection="1">
      <alignment horizontal="right" vertical="center" wrapText="1"/>
      <protection hidden="1"/>
    </xf>
    <xf numFmtId="4" fontId="15" fillId="0" borderId="4" xfId="210" applyNumberFormat="1" applyFont="1" applyBorder="1" applyAlignment="1" applyProtection="1">
      <alignment vertical="center" wrapText="1"/>
      <protection hidden="1"/>
    </xf>
    <xf numFmtId="4" fontId="15" fillId="0" borderId="15" xfId="210" applyNumberFormat="1" applyFont="1" applyBorder="1" applyAlignment="1" applyProtection="1">
      <alignment vertical="center" wrapText="1"/>
      <protection hidden="1"/>
    </xf>
    <xf numFmtId="0" fontId="15" fillId="2" borderId="14" xfId="210" applyFont="1" applyFill="1" applyBorder="1" applyAlignment="1" applyProtection="1">
      <alignment vertical="center" wrapText="1"/>
      <protection hidden="1"/>
    </xf>
    <xf numFmtId="0" fontId="16" fillId="0" borderId="15" xfId="210" applyFont="1" applyBorder="1" applyAlignment="1" applyProtection="1">
      <alignment vertical="center" wrapText="1"/>
      <protection hidden="1"/>
    </xf>
    <xf numFmtId="4" fontId="16" fillId="0" borderId="4" xfId="210" applyNumberFormat="1" applyFont="1" applyBorder="1" applyAlignment="1" applyProtection="1">
      <alignment vertical="center" wrapText="1"/>
      <protection hidden="1"/>
    </xf>
    <xf numFmtId="4" fontId="16" fillId="0" borderId="14" xfId="210" applyNumberFormat="1" applyFont="1" applyBorder="1" applyAlignment="1" applyProtection="1">
      <alignment vertical="center" wrapText="1"/>
      <protection hidden="1"/>
    </xf>
    <xf numFmtId="2" fontId="18" fillId="0" borderId="0" xfId="210" applyNumberFormat="1" applyFont="1" applyProtection="1">
      <protection hidden="1"/>
    </xf>
    <xf numFmtId="178" fontId="18" fillId="0" borderId="0" xfId="210" applyNumberFormat="1" applyFont="1" applyProtection="1">
      <protection hidden="1"/>
    </xf>
    <xf numFmtId="0" fontId="16" fillId="0" borderId="15" xfId="210" applyFont="1" applyFill="1" applyBorder="1" applyAlignment="1" applyProtection="1">
      <alignment horizontal="center" vertical="center" wrapText="1"/>
      <protection hidden="1"/>
    </xf>
    <xf numFmtId="3" fontId="16" fillId="0" borderId="4" xfId="210" applyNumberFormat="1" applyFont="1" applyFill="1" applyBorder="1" applyAlignment="1" applyProtection="1">
      <alignment horizontal="right" vertical="center" wrapText="1"/>
      <protection hidden="1"/>
    </xf>
    <xf numFmtId="3" fontId="16" fillId="0" borderId="14" xfId="210" applyNumberFormat="1" applyFont="1" applyFill="1" applyBorder="1" applyAlignment="1" applyProtection="1">
      <alignment horizontal="right" vertical="center" wrapText="1"/>
      <protection hidden="1"/>
    </xf>
    <xf numFmtId="3" fontId="15" fillId="0" borderId="14" xfId="210" applyNumberFormat="1" applyFont="1" applyBorder="1" applyAlignment="1" applyProtection="1">
      <alignment horizontal="right" vertical="center" wrapText="1"/>
      <protection hidden="1"/>
    </xf>
    <xf numFmtId="4" fontId="15" fillId="0" borderId="15" xfId="38" applyNumberFormat="1" applyFont="1" applyBorder="1" applyAlignment="1" applyProtection="1">
      <alignment horizontal="right" vertical="center" wrapText="1"/>
      <protection hidden="1"/>
    </xf>
    <xf numFmtId="3" fontId="15" fillId="0" borderId="4" xfId="38" applyNumberFormat="1" applyFont="1" applyBorder="1" applyAlignment="1" applyProtection="1">
      <alignment horizontal="right" vertical="center" wrapText="1"/>
      <protection hidden="1"/>
    </xf>
    <xf numFmtId="4" fontId="15" fillId="0" borderId="14" xfId="38" applyNumberFormat="1" applyFont="1" applyBorder="1" applyAlignment="1" applyProtection="1">
      <alignment horizontal="right" vertical="center" wrapText="1"/>
      <protection hidden="1"/>
    </xf>
    <xf numFmtId="4" fontId="15" fillId="0" borderId="14" xfId="210" applyNumberFormat="1" applyFont="1" applyBorder="1" applyAlignment="1" applyProtection="1">
      <alignment horizontal="center" vertical="center" wrapText="1"/>
      <protection hidden="1"/>
    </xf>
    <xf numFmtId="4" fontId="15" fillId="0" borderId="15" xfId="210" applyNumberFormat="1" applyFont="1" applyBorder="1" applyAlignment="1" applyProtection="1">
      <alignment horizontal="right" vertical="center" wrapText="1"/>
      <protection hidden="1"/>
    </xf>
    <xf numFmtId="1" fontId="16" fillId="0" borderId="29" xfId="210" applyNumberFormat="1" applyFont="1" applyBorder="1" applyAlignment="1" applyProtection="1">
      <alignment horizontal="center" vertical="center" wrapText="1"/>
      <protection hidden="1"/>
    </xf>
    <xf numFmtId="0" fontId="15" fillId="0" borderId="10" xfId="210" applyFont="1" applyBorder="1" applyAlignment="1" applyProtection="1">
      <alignment vertical="center" wrapText="1"/>
      <protection hidden="1"/>
    </xf>
    <xf numFmtId="4" fontId="16" fillId="0" borderId="10" xfId="210" applyNumberFormat="1" applyFont="1" applyBorder="1" applyAlignment="1" applyProtection="1">
      <alignment vertical="center" wrapText="1"/>
      <protection hidden="1"/>
    </xf>
    <xf numFmtId="4" fontId="15" fillId="0" borderId="10" xfId="210" applyNumberFormat="1" applyFont="1" applyBorder="1" applyAlignment="1" applyProtection="1">
      <alignment vertical="center" wrapText="1"/>
      <protection hidden="1"/>
    </xf>
    <xf numFmtId="4" fontId="16" fillId="0" borderId="30" xfId="210" applyNumberFormat="1" applyFont="1" applyBorder="1" applyAlignment="1" applyProtection="1">
      <alignment vertical="center" wrapText="1"/>
      <protection hidden="1"/>
    </xf>
    <xf numFmtId="0" fontId="18" fillId="0" borderId="0" xfId="210" applyFont="1" applyBorder="1" applyProtection="1">
      <protection hidden="1"/>
    </xf>
    <xf numFmtId="1" fontId="15" fillId="0" borderId="6" xfId="210" applyNumberFormat="1" applyFont="1" applyBorder="1" applyAlignment="1" applyProtection="1">
      <alignment horizontal="center" vertical="center" wrapText="1"/>
      <protection hidden="1"/>
    </xf>
    <xf numFmtId="0" fontId="16" fillId="0" borderId="0" xfId="210" applyFont="1" applyFill="1" applyBorder="1" applyAlignment="1" applyProtection="1">
      <alignment horizontal="justify" vertical="center" wrapText="1"/>
      <protection hidden="1"/>
    </xf>
    <xf numFmtId="2" fontId="0" fillId="0" borderId="6" xfId="210" applyNumberFormat="1" applyFont="1" applyBorder="1" applyAlignment="1" applyProtection="1">
      <alignment horizontal="left" vertical="center" wrapText="1" indent="3"/>
      <protection hidden="1"/>
    </xf>
    <xf numFmtId="0" fontId="0" fillId="0" borderId="0" xfId="210" applyFont="1" applyFill="1" applyBorder="1" applyAlignment="1" applyProtection="1">
      <alignment vertical="center" wrapText="1"/>
      <protection hidden="1"/>
    </xf>
    <xf numFmtId="2" fontId="16" fillId="0" borderId="0" xfId="210" applyNumberFormat="1" applyFont="1" applyFill="1" applyBorder="1" applyAlignment="1" applyProtection="1">
      <alignment horizontal="left" vertical="center" wrapText="1"/>
      <protection hidden="1"/>
    </xf>
    <xf numFmtId="0" fontId="0" fillId="0" borderId="0" xfId="210" applyFont="1" applyFill="1" applyBorder="1" applyAlignment="1" applyProtection="1">
      <alignment horizontal="justify" vertical="center" wrapText="1"/>
      <protection hidden="1"/>
    </xf>
    <xf numFmtId="3" fontId="16" fillId="0" borderId="7" xfId="210" applyNumberFormat="1" applyFont="1" applyFill="1" applyBorder="1" applyAlignment="1" applyProtection="1">
      <alignment horizontal="right" vertical="center" wrapText="1"/>
      <protection hidden="1"/>
    </xf>
    <xf numFmtId="10" fontId="16" fillId="0" borderId="0" xfId="210" applyNumberFormat="1" applyFont="1" applyFill="1" applyBorder="1" applyAlignment="1" applyProtection="1">
      <alignment horizontal="left" vertical="center" wrapText="1"/>
      <protection hidden="1"/>
    </xf>
    <xf numFmtId="4" fontId="16" fillId="0" borderId="7" xfId="210" applyNumberFormat="1" applyFont="1" applyFill="1" applyBorder="1" applyAlignment="1" applyProtection="1">
      <alignment horizontal="right" vertical="center" wrapText="1"/>
      <protection hidden="1"/>
    </xf>
    <xf numFmtId="1" fontId="15" fillId="0" borderId="6" xfId="210" applyNumberFormat="1" applyFont="1" applyFill="1" applyBorder="1" applyAlignment="1" applyProtection="1">
      <alignment horizontal="center" vertical="top" wrapText="1"/>
      <protection hidden="1"/>
    </xf>
    <xf numFmtId="0" fontId="37" fillId="0" borderId="0" xfId="210" applyFill="1" applyProtection="1">
      <protection hidden="1"/>
    </xf>
    <xf numFmtId="1" fontId="16" fillId="0" borderId="6" xfId="210" applyNumberFormat="1" applyFont="1" applyBorder="1" applyAlignment="1" applyProtection="1">
      <alignment horizontal="left" vertical="center" wrapText="1" indent="3"/>
      <protection hidden="1"/>
    </xf>
    <xf numFmtId="0" fontId="16" fillId="0" borderId="0" xfId="210" applyFont="1" applyFill="1" applyBorder="1" applyAlignment="1" applyProtection="1">
      <alignment vertical="center" wrapText="1"/>
      <protection hidden="1"/>
    </xf>
    <xf numFmtId="10" fontId="15" fillId="7" borderId="0" xfId="210" applyNumberFormat="1" applyFont="1" applyFill="1" applyBorder="1" applyAlignment="1" applyProtection="1">
      <alignment vertical="center" wrapText="1"/>
      <protection locked="0" hidden="1"/>
    </xf>
    <xf numFmtId="1" fontId="0" fillId="0" borderId="6" xfId="210" applyNumberFormat="1" applyFont="1" applyBorder="1" applyAlignment="1" applyProtection="1">
      <alignment horizontal="left" vertical="center" wrapText="1" indent="3"/>
      <protection hidden="1"/>
    </xf>
    <xf numFmtId="2" fontId="15" fillId="0" borderId="0" xfId="210" applyNumberFormat="1" applyFont="1" applyFill="1" applyBorder="1" applyAlignment="1" applyProtection="1">
      <alignment vertical="center" wrapText="1"/>
      <protection hidden="1"/>
    </xf>
    <xf numFmtId="4" fontId="16" fillId="7" borderId="7" xfId="210" applyNumberFormat="1" applyFont="1" applyFill="1" applyBorder="1" applyAlignment="1" applyProtection="1">
      <alignment horizontal="right" vertical="center" wrapText="1"/>
      <protection locked="0" hidden="1"/>
    </xf>
    <xf numFmtId="3" fontId="16" fillId="7" borderId="7" xfId="210" applyNumberFormat="1" applyFont="1" applyFill="1" applyBorder="1" applyAlignment="1" applyProtection="1">
      <alignment horizontal="right" vertical="center" wrapText="1"/>
      <protection locked="0" hidden="1"/>
    </xf>
    <xf numFmtId="4" fontId="16" fillId="0" borderId="7" xfId="210" applyNumberFormat="1" applyFont="1" applyFill="1" applyBorder="1" applyAlignment="1" applyProtection="1">
      <alignment horizontal="justify" vertical="center" wrapText="1"/>
      <protection hidden="1"/>
    </xf>
    <xf numFmtId="1" fontId="0" fillId="0" borderId="0" xfId="210" applyNumberFormat="1" applyFont="1" applyAlignment="1" applyProtection="1">
      <alignment vertical="center" wrapText="1"/>
      <protection hidden="1"/>
    </xf>
    <xf numFmtId="1" fontId="16" fillId="0" borderId="0" xfId="210" applyNumberFormat="1" applyFont="1" applyAlignment="1" applyProtection="1">
      <alignment vertical="center" wrapText="1"/>
      <protection hidden="1"/>
    </xf>
    <xf numFmtId="4" fontId="16" fillId="0" borderId="0" xfId="210" applyNumberFormat="1" applyFont="1" applyAlignment="1" applyProtection="1">
      <alignment vertical="center" wrapText="1"/>
      <protection hidden="1"/>
    </xf>
    <xf numFmtId="1" fontId="63" fillId="0" borderId="8" xfId="210" applyNumberFormat="1" applyFont="1" applyBorder="1" applyAlignment="1" applyProtection="1">
      <alignment vertical="center" wrapText="1"/>
      <protection hidden="1"/>
    </xf>
    <xf numFmtId="1" fontId="16" fillId="0" borderId="5" xfId="210" applyNumberFormat="1" applyFont="1" applyBorder="1" applyAlignment="1" applyProtection="1">
      <alignment vertical="center" wrapText="1"/>
      <protection hidden="1"/>
    </xf>
    <xf numFmtId="1" fontId="16" fillId="0" borderId="9" xfId="210" applyNumberFormat="1" applyFont="1" applyBorder="1" applyAlignment="1" applyProtection="1">
      <alignment vertical="center" wrapText="1"/>
      <protection hidden="1"/>
    </xf>
    <xf numFmtId="4" fontId="16" fillId="0" borderId="8" xfId="210" applyNumberFormat="1" applyFont="1" applyBorder="1" applyAlignment="1" applyProtection="1">
      <alignment vertical="center" wrapText="1"/>
      <protection hidden="1"/>
    </xf>
    <xf numFmtId="4" fontId="16" fillId="0" borderId="9" xfId="210" applyNumberFormat="1" applyFont="1" applyBorder="1" applyAlignment="1" applyProtection="1">
      <alignment vertical="center" wrapText="1"/>
      <protection hidden="1"/>
    </xf>
    <xf numFmtId="4" fontId="15" fillId="0" borderId="11" xfId="210" applyNumberFormat="1" applyFont="1" applyBorder="1" applyAlignment="1" applyProtection="1">
      <alignment horizontal="center" vertical="center" wrapText="1"/>
      <protection hidden="1"/>
    </xf>
    <xf numFmtId="4" fontId="16" fillId="0" borderId="13" xfId="210" applyNumberFormat="1" applyFont="1" applyBorder="1" applyAlignment="1" applyProtection="1">
      <alignment vertical="center" wrapText="1"/>
      <protection hidden="1"/>
    </xf>
    <xf numFmtId="0" fontId="65" fillId="0" borderId="0" xfId="0" applyNumberFormat="1" applyFont="1" applyFill="1" applyBorder="1" applyAlignment="1" applyProtection="1">
      <alignment vertical="center"/>
      <protection hidden="1"/>
    </xf>
    <xf numFmtId="0" fontId="66" fillId="0" borderId="0" xfId="0" applyFont="1" applyFill="1" applyProtection="1">
      <protection hidden="1"/>
    </xf>
    <xf numFmtId="0" fontId="65" fillId="0" borderId="0" xfId="0" applyFont="1" applyFill="1" applyAlignment="1" applyProtection="1">
      <alignment vertical="center"/>
      <protection hidden="1"/>
    </xf>
    <xf numFmtId="0" fontId="0" fillId="0" borderId="13" xfId="205" applyFont="1" applyBorder="1" applyAlignment="1" applyProtection="1">
      <alignment horizontal="justify" vertical="top" wrapText="1"/>
      <protection hidden="1"/>
    </xf>
    <xf numFmtId="0" fontId="80" fillId="0" borderId="0" xfId="204" applyNumberFormat="1" applyFont="1" applyFill="1" applyBorder="1" applyAlignment="1" applyProtection="1">
      <alignment horizontal="center" vertical="center"/>
      <protection hidden="1"/>
    </xf>
    <xf numFmtId="0" fontId="80" fillId="0" borderId="0" xfId="204" applyNumberFormat="1" applyFont="1" applyFill="1" applyBorder="1" applyAlignment="1" applyProtection="1">
      <alignment horizontal="center" vertical="top"/>
      <protection hidden="1"/>
    </xf>
    <xf numFmtId="0" fontId="79" fillId="0" borderId="0" xfId="204" applyNumberFormat="1" applyFont="1" applyFill="1" applyBorder="1" applyAlignment="1" applyProtection="1">
      <alignment vertical="center"/>
      <protection hidden="1"/>
    </xf>
    <xf numFmtId="0" fontId="81" fillId="0" borderId="0" xfId="204" applyNumberFormat="1" applyFont="1" applyFill="1" applyBorder="1" applyAlignment="1" applyProtection="1">
      <alignment vertical="center"/>
      <protection hidden="1"/>
    </xf>
    <xf numFmtId="0" fontId="81" fillId="0" borderId="0" xfId="204" applyNumberFormat="1" applyFont="1" applyFill="1" applyBorder="1" applyAlignment="1" applyProtection="1">
      <alignment vertical="top"/>
      <protection hidden="1"/>
    </xf>
    <xf numFmtId="0" fontId="82" fillId="0" borderId="0" xfId="204" applyNumberFormat="1" applyFont="1" applyFill="1" applyBorder="1" applyAlignment="1" applyProtection="1">
      <alignment vertical="top"/>
      <protection hidden="1"/>
    </xf>
    <xf numFmtId="0" fontId="81" fillId="0" borderId="0" xfId="204" applyNumberFormat="1" applyFont="1" applyFill="1" applyBorder="1" applyAlignment="1" applyProtection="1">
      <alignment vertical="top" wrapText="1"/>
      <protection hidden="1"/>
    </xf>
    <xf numFmtId="2" fontId="81" fillId="0" borderId="0" xfId="204" applyNumberFormat="1" applyFont="1" applyFill="1" applyBorder="1" applyAlignment="1" applyProtection="1">
      <alignment vertical="center"/>
      <protection hidden="1"/>
    </xf>
    <xf numFmtId="180" fontId="79" fillId="0" borderId="0" xfId="204" applyNumberFormat="1" applyFont="1" applyFill="1" applyBorder="1" applyAlignment="1" applyProtection="1">
      <alignment vertical="center"/>
      <protection hidden="1"/>
    </xf>
    <xf numFmtId="10" fontId="81" fillId="0" borderId="0" xfId="204" applyNumberFormat="1" applyFont="1" applyFill="1" applyBorder="1" applyAlignment="1" applyProtection="1">
      <alignment vertical="top"/>
      <protection hidden="1"/>
    </xf>
    <xf numFmtId="0" fontId="79" fillId="0" borderId="0" xfId="204" applyNumberFormat="1" applyFont="1" applyFill="1" applyBorder="1" applyAlignment="1" applyProtection="1">
      <alignment vertical="top"/>
      <protection hidden="1"/>
    </xf>
    <xf numFmtId="0" fontId="83" fillId="0" borderId="0" xfId="204" applyNumberFormat="1" applyFont="1" applyFill="1" applyBorder="1" applyAlignment="1" applyProtection="1">
      <alignment vertical="top"/>
      <protection hidden="1"/>
    </xf>
    <xf numFmtId="2" fontId="79" fillId="0" borderId="0" xfId="204" applyNumberFormat="1" applyFont="1" applyFill="1" applyBorder="1" applyAlignment="1" applyProtection="1">
      <alignment vertical="center"/>
      <protection hidden="1"/>
    </xf>
    <xf numFmtId="180" fontId="79" fillId="0" borderId="0" xfId="204" applyNumberFormat="1" applyFont="1" applyFill="1" applyBorder="1" applyAlignment="1" applyProtection="1">
      <alignment vertical="top"/>
      <protection hidden="1"/>
    </xf>
    <xf numFmtId="0" fontId="84" fillId="0" borderId="0" xfId="204" applyNumberFormat="1" applyFont="1" applyFill="1" applyBorder="1" applyAlignment="1" applyProtection="1">
      <alignment horizontal="left" vertical="center" indent="3"/>
      <protection hidden="1"/>
    </xf>
    <xf numFmtId="10" fontId="79" fillId="0" borderId="0" xfId="204" applyNumberFormat="1" applyFont="1" applyFill="1" applyBorder="1" applyAlignment="1" applyProtection="1">
      <alignment vertical="top"/>
      <protection hidden="1"/>
    </xf>
    <xf numFmtId="0" fontId="4" fillId="0" borderId="0" xfId="200" applyNumberFormat="1" applyFont="1" applyFill="1" applyBorder="1" applyAlignment="1" applyProtection="1">
      <alignment vertical="top"/>
    </xf>
    <xf numFmtId="0" fontId="62" fillId="0" borderId="0" xfId="200" applyNumberFormat="1" applyFont="1" applyFill="1" applyBorder="1" applyAlignment="1" applyProtection="1">
      <alignment vertical="top"/>
    </xf>
    <xf numFmtId="164" fontId="39" fillId="0" borderId="0" xfId="0" applyNumberFormat="1" applyFont="1" applyFill="1" applyBorder="1" applyAlignment="1" applyProtection="1">
      <alignment horizontal="center" vertical="top"/>
    </xf>
    <xf numFmtId="0" fontId="18" fillId="0" borderId="4" xfId="205" quotePrefix="1" applyFont="1" applyBorder="1" applyAlignment="1" applyProtection="1">
      <alignment horizontal="left" vertical="center"/>
      <protection hidden="1"/>
    </xf>
    <xf numFmtId="0" fontId="0" fillId="0" borderId="0" xfId="0" quotePrefix="1" applyAlignment="1">
      <alignment horizontal="left"/>
    </xf>
    <xf numFmtId="0" fontId="55" fillId="0" borderId="0" xfId="0" applyFont="1" applyAlignment="1" applyProtection="1">
      <alignment horizontal="right" vertical="top"/>
    </xf>
    <xf numFmtId="0" fontId="16" fillId="0" borderId="8" xfId="197" applyFont="1" applyBorder="1" applyAlignment="1" applyProtection="1">
      <alignment vertical="center" wrapText="1"/>
      <protection hidden="1"/>
    </xf>
    <xf numFmtId="0" fontId="16" fillId="0" borderId="31" xfId="197" applyFont="1" applyBorder="1" applyAlignment="1" applyProtection="1">
      <alignment vertical="center" wrapText="1"/>
      <protection hidden="1"/>
    </xf>
    <xf numFmtId="0" fontId="16" fillId="0" borderId="5" xfId="197" applyFont="1" applyBorder="1" applyAlignment="1" applyProtection="1">
      <alignment vertical="center" wrapText="1"/>
      <protection hidden="1"/>
    </xf>
    <xf numFmtId="0" fontId="16" fillId="0" borderId="32" xfId="197" applyFont="1" applyBorder="1" applyAlignment="1" applyProtection="1">
      <alignment vertical="center" wrapText="1"/>
      <protection hidden="1"/>
    </xf>
    <xf numFmtId="0" fontId="4" fillId="0" borderId="0" xfId="0" applyNumberFormat="1" applyFont="1" applyFill="1" applyBorder="1" applyAlignment="1" applyProtection="1">
      <alignment horizontal="center" vertical="top"/>
    </xf>
    <xf numFmtId="0" fontId="55" fillId="2" borderId="4" xfId="199" applyNumberFormat="1" applyFont="1" applyFill="1" applyBorder="1" applyAlignment="1" applyProtection="1">
      <alignment horizontal="center" vertical="top" wrapText="1"/>
    </xf>
    <xf numFmtId="0" fontId="55" fillId="2" borderId="4" xfId="199" applyNumberFormat="1" applyFont="1" applyFill="1" applyBorder="1" applyAlignment="1" applyProtection="1">
      <alignment vertical="top" wrapText="1"/>
    </xf>
    <xf numFmtId="0" fontId="4" fillId="8" borderId="0" xfId="200" applyNumberFormat="1" applyFont="1" applyFill="1" applyBorder="1" applyAlignment="1" applyProtection="1">
      <alignment vertical="top"/>
    </xf>
    <xf numFmtId="0" fontId="62" fillId="8" borderId="0" xfId="200" applyNumberFormat="1" applyFont="1" applyFill="1" applyBorder="1" applyAlignment="1" applyProtection="1">
      <alignment vertical="top"/>
    </xf>
    <xf numFmtId="164" fontId="5" fillId="0" borderId="0" xfId="0" applyNumberFormat="1" applyFont="1" applyFill="1" applyBorder="1" applyAlignment="1" applyProtection="1">
      <alignment horizontal="center" vertical="top"/>
    </xf>
    <xf numFmtId="0" fontId="87" fillId="0" borderId="0" xfId="0" applyFont="1" applyAlignment="1" applyProtection="1">
      <alignment vertical="top" wrapText="1"/>
      <protection hidden="1"/>
    </xf>
    <xf numFmtId="0" fontId="85" fillId="11" borderId="15" xfId="0" applyNumberFormat="1" applyFont="1" applyFill="1" applyBorder="1" applyAlignment="1" applyProtection="1">
      <alignment horizontal="center" vertical="top" wrapText="1"/>
    </xf>
    <xf numFmtId="0" fontId="4" fillId="0" borderId="4" xfId="214" applyFont="1" applyFill="1" applyBorder="1" applyAlignment="1">
      <alignment horizontal="justify" vertical="top" wrapText="1"/>
    </xf>
    <xf numFmtId="0" fontId="5" fillId="0" borderId="5" xfId="0" applyNumberFormat="1" applyFont="1" applyFill="1" applyBorder="1" applyAlignment="1" applyProtection="1">
      <alignment horizontal="left" vertical="top"/>
    </xf>
    <xf numFmtId="0" fontId="5" fillId="0" borderId="5" xfId="0" applyNumberFormat="1" applyFont="1" applyFill="1" applyBorder="1" applyAlignment="1" applyProtection="1">
      <alignment horizontal="justify" vertical="top"/>
    </xf>
    <xf numFmtId="0" fontId="5" fillId="0" borderId="5" xfId="0" applyNumberFormat="1" applyFont="1" applyFill="1" applyBorder="1" applyAlignment="1" applyProtection="1">
      <alignment horizontal="center" vertical="top"/>
    </xf>
    <xf numFmtId="0" fontId="5" fillId="0" borderId="5" xfId="0" applyNumberFormat="1" applyFont="1" applyFill="1" applyBorder="1" applyAlignment="1" applyProtection="1">
      <alignment vertical="top"/>
    </xf>
    <xf numFmtId="0" fontId="5" fillId="0" borderId="5" xfId="0" applyNumberFormat="1" applyFont="1" applyFill="1" applyBorder="1" applyAlignment="1" applyProtection="1">
      <alignment horizontal="right" vertical="top"/>
    </xf>
    <xf numFmtId="0" fontId="39" fillId="0" borderId="0" xfId="0" applyFont="1" applyAlignment="1" applyProtection="1">
      <alignment vertical="top"/>
    </xf>
    <xf numFmtId="0" fontId="4" fillId="0" borderId="0" xfId="0" applyFont="1" applyAlignment="1" applyProtection="1">
      <alignment vertical="top"/>
    </xf>
    <xf numFmtId="0" fontId="39" fillId="0" borderId="0" xfId="0" applyFont="1" applyBorder="1" applyAlignment="1" applyProtection="1">
      <alignment vertical="top"/>
    </xf>
    <xf numFmtId="0" fontId="4" fillId="0" borderId="0" xfId="0" applyNumberFormat="1" applyFont="1" applyFill="1" applyBorder="1" applyAlignment="1" applyProtection="1">
      <alignment horizontal="justify" vertical="top"/>
    </xf>
    <xf numFmtId="0" fontId="4" fillId="0" borderId="0" xfId="0" applyNumberFormat="1" applyFont="1" applyFill="1" applyBorder="1" applyAlignment="1" applyProtection="1">
      <alignment vertical="top"/>
    </xf>
    <xf numFmtId="0" fontId="39" fillId="0" borderId="0" xfId="0" applyNumberFormat="1" applyFont="1" applyFill="1" applyBorder="1" applyAlignment="1" applyProtection="1">
      <alignment vertical="top"/>
    </xf>
    <xf numFmtId="0" fontId="39" fillId="0" borderId="0" xfId="0" applyFont="1" applyBorder="1" applyAlignment="1" applyProtection="1">
      <alignment horizontal="left" vertical="top"/>
    </xf>
    <xf numFmtId="0" fontId="39" fillId="0" borderId="0" xfId="0" applyFont="1" applyBorder="1" applyAlignment="1" applyProtection="1">
      <alignment horizontal="center" vertical="top"/>
    </xf>
    <xf numFmtId="0" fontId="4" fillId="0" borderId="0" xfId="200" applyNumberFormat="1" applyFont="1" applyFill="1" applyBorder="1" applyAlignment="1" applyProtection="1">
      <alignment horizontal="center" vertical="top"/>
    </xf>
    <xf numFmtId="0" fontId="4" fillId="0" borderId="0" xfId="200" applyNumberFormat="1" applyFont="1" applyFill="1" applyBorder="1" applyAlignment="1" applyProtection="1">
      <alignment horizontal="justify" vertical="top" wrapText="1"/>
    </xf>
    <xf numFmtId="0" fontId="4" fillId="0" borderId="0" xfId="206" applyFont="1" applyAlignment="1" applyProtection="1">
      <alignment horizontal="justify" vertical="top"/>
      <protection hidden="1"/>
    </xf>
    <xf numFmtId="0" fontId="4" fillId="0" borderId="0" xfId="206" applyFont="1" applyBorder="1" applyAlignment="1" applyProtection="1">
      <alignment horizontal="left" vertical="top"/>
      <protection hidden="1"/>
    </xf>
    <xf numFmtId="0" fontId="39" fillId="0" borderId="0" xfId="0" applyFont="1" applyBorder="1" applyAlignment="1" applyProtection="1">
      <alignment vertical="top"/>
      <protection hidden="1"/>
    </xf>
    <xf numFmtId="0" fontId="5" fillId="0" borderId="0" xfId="0" applyNumberFormat="1" applyFont="1" applyFill="1" applyBorder="1" applyAlignment="1" applyProtection="1">
      <alignment horizontal="center" vertical="top"/>
    </xf>
    <xf numFmtId="14" fontId="4" fillId="0" borderId="0" xfId="0" applyNumberFormat="1" applyFont="1" applyFill="1" applyBorder="1" applyAlignment="1" applyProtection="1">
      <alignment horizontal="center" vertical="top"/>
    </xf>
    <xf numFmtId="0" fontId="5" fillId="0" borderId="0" xfId="0" applyFont="1" applyAlignment="1" applyProtection="1">
      <alignment horizontal="center" vertical="top"/>
    </xf>
    <xf numFmtId="0" fontId="5" fillId="0" borderId="0" xfId="0" applyFont="1" applyFill="1" applyBorder="1" applyAlignment="1" applyProtection="1">
      <alignment vertical="top"/>
    </xf>
    <xf numFmtId="0" fontId="39" fillId="0" borderId="0" xfId="0" applyNumberFormat="1" applyFont="1" applyFill="1" applyBorder="1" applyAlignment="1" applyProtection="1">
      <alignment horizontal="center" vertical="top"/>
    </xf>
    <xf numFmtId="0" fontId="39" fillId="0" borderId="0" xfId="0" applyNumberFormat="1" applyFont="1" applyFill="1" applyBorder="1" applyAlignment="1" applyProtection="1">
      <alignment horizontal="justify" vertical="top"/>
    </xf>
    <xf numFmtId="177" fontId="5" fillId="0" borderId="0" xfId="0" applyNumberFormat="1" applyFont="1" applyFill="1" applyBorder="1" applyAlignment="1" applyProtection="1">
      <alignment horizontal="justify" vertical="top"/>
      <protection hidden="1"/>
    </xf>
    <xf numFmtId="0" fontId="4" fillId="0" borderId="0" xfId="200" applyNumberFormat="1" applyFont="1" applyFill="1" applyBorder="1" applyAlignment="1" applyProtection="1">
      <alignment horizontal="center" vertical="top"/>
      <protection hidden="1"/>
    </xf>
    <xf numFmtId="0" fontId="4" fillId="0" borderId="0" xfId="200" applyNumberFormat="1" applyFont="1" applyFill="1" applyBorder="1" applyAlignment="1" applyProtection="1">
      <alignment horizontal="justify" vertical="top" wrapText="1"/>
      <protection hidden="1"/>
    </xf>
    <xf numFmtId="0" fontId="4" fillId="0" borderId="0" xfId="200" applyNumberFormat="1" applyFont="1" applyFill="1" applyBorder="1" applyAlignment="1" applyProtection="1">
      <alignment vertical="top"/>
      <protection hidden="1"/>
    </xf>
    <xf numFmtId="164" fontId="4" fillId="0" borderId="4" xfId="0" applyNumberFormat="1" applyFont="1" applyFill="1" applyBorder="1" applyAlignment="1" applyProtection="1">
      <alignment horizontal="center" vertical="top" wrapText="1"/>
    </xf>
    <xf numFmtId="164" fontId="5" fillId="0" borderId="5" xfId="0" applyNumberFormat="1" applyFont="1" applyFill="1" applyBorder="1" applyAlignment="1" applyProtection="1">
      <alignment horizontal="left" vertical="top"/>
    </xf>
    <xf numFmtId="164" fontId="4" fillId="0" borderId="0" xfId="0" applyNumberFormat="1" applyFont="1" applyFill="1" applyBorder="1" applyAlignment="1" applyProtection="1">
      <alignment horizontal="center" vertical="top"/>
    </xf>
    <xf numFmtId="10" fontId="39" fillId="0" borderId="0" xfId="0" applyNumberFormat="1" applyFont="1" applyFill="1" applyBorder="1" applyAlignment="1" applyProtection="1">
      <alignment horizontal="center" vertical="top"/>
    </xf>
    <xf numFmtId="10" fontId="39" fillId="0" borderId="0" xfId="0" applyNumberFormat="1" applyFont="1" applyBorder="1" applyAlignment="1" applyProtection="1">
      <alignment horizontal="center" vertical="top"/>
    </xf>
    <xf numFmtId="164" fontId="4" fillId="0" borderId="0" xfId="200" applyNumberFormat="1" applyFont="1" applyFill="1" applyBorder="1" applyAlignment="1" applyProtection="1">
      <alignment horizontal="center" vertical="top"/>
    </xf>
    <xf numFmtId="164" fontId="5" fillId="0" borderId="0" xfId="206" applyNumberFormat="1" applyFont="1" applyAlignment="1" applyProtection="1">
      <alignment horizontal="left" vertical="top"/>
      <protection hidden="1"/>
    </xf>
    <xf numFmtId="0" fontId="5" fillId="0" borderId="0" xfId="200" applyNumberFormat="1" applyFont="1" applyFill="1" applyBorder="1" applyAlignment="1" applyProtection="1">
      <alignment vertical="top" wrapText="1"/>
    </xf>
    <xf numFmtId="164" fontId="5" fillId="0" borderId="0" xfId="206" applyNumberFormat="1" applyFont="1" applyFill="1" applyAlignment="1" applyProtection="1">
      <alignment horizontal="left" vertical="top"/>
      <protection hidden="1"/>
    </xf>
    <xf numFmtId="0" fontId="4" fillId="0" borderId="0" xfId="206" applyFont="1" applyFill="1" applyBorder="1" applyAlignment="1" applyProtection="1">
      <alignment vertical="top"/>
    </xf>
    <xf numFmtId="164" fontId="4" fillId="0" borderId="0" xfId="206" applyNumberFormat="1" applyFont="1" applyFill="1" applyAlignment="1" applyProtection="1">
      <alignment horizontal="left" vertical="top"/>
      <protection hidden="1"/>
    </xf>
    <xf numFmtId="164" fontId="4" fillId="0" borderId="0" xfId="206" applyNumberFormat="1" applyFont="1" applyFill="1" applyAlignment="1" applyProtection="1">
      <alignment horizontal="center" vertical="top"/>
      <protection hidden="1"/>
    </xf>
    <xf numFmtId="0" fontId="4" fillId="0" borderId="0" xfId="206" applyFont="1" applyFill="1" applyBorder="1" applyAlignment="1" applyProtection="1">
      <alignment horizontal="justify" vertical="top"/>
    </xf>
    <xf numFmtId="0" fontId="4" fillId="0" borderId="0" xfId="206" applyFont="1" applyFill="1" applyBorder="1" applyAlignment="1" applyProtection="1">
      <alignment horizontal="center" vertical="top"/>
    </xf>
    <xf numFmtId="0" fontId="62" fillId="0" borderId="0" xfId="0" applyFont="1" applyAlignment="1" applyProtection="1">
      <alignment vertical="top"/>
    </xf>
    <xf numFmtId="0" fontId="44" fillId="0" borderId="0" xfId="0" applyFont="1" applyBorder="1" applyAlignment="1" applyProtection="1">
      <alignment horizontal="center" vertical="top"/>
    </xf>
    <xf numFmtId="0" fontId="44" fillId="0" borderId="0" xfId="200" applyNumberFormat="1" applyFont="1" applyFill="1" applyBorder="1" applyAlignment="1" applyProtection="1">
      <alignment horizontal="center" vertical="top" wrapText="1"/>
      <protection hidden="1"/>
    </xf>
    <xf numFmtId="0" fontId="4" fillId="0" borderId="4" xfId="201" applyNumberFormat="1" applyFont="1" applyFill="1" applyBorder="1" applyAlignment="1" applyProtection="1">
      <alignment horizontal="center" vertical="top"/>
    </xf>
    <xf numFmtId="2" fontId="4" fillId="0" borderId="4" xfId="200" applyNumberFormat="1" applyFont="1" applyFill="1" applyBorder="1" applyAlignment="1" applyProtection="1">
      <alignment horizontal="right" vertical="top"/>
    </xf>
    <xf numFmtId="0" fontId="4" fillId="0" borderId="4" xfId="201" applyNumberFormat="1" applyFont="1" applyFill="1" applyBorder="1" applyAlignment="1" applyProtection="1">
      <alignment horizontal="justify" vertical="top" wrapText="1"/>
    </xf>
    <xf numFmtId="178" fontId="4" fillId="0" borderId="4" xfId="70" applyNumberFormat="1" applyFont="1" applyBorder="1" applyAlignment="1">
      <alignment horizontal="center" vertical="top" wrapText="1"/>
    </xf>
    <xf numFmtId="1" fontId="4" fillId="0" borderId="4" xfId="200" applyNumberFormat="1" applyFont="1" applyFill="1" applyBorder="1" applyAlignment="1" applyProtection="1">
      <alignment horizontal="right" vertical="top"/>
      <protection locked="0"/>
    </xf>
    <xf numFmtId="0" fontId="4" fillId="0" borderId="4" xfId="214" applyFont="1" applyFill="1" applyBorder="1" applyAlignment="1">
      <alignment horizontal="center" vertical="top" wrapText="1"/>
    </xf>
    <xf numFmtId="0" fontId="5" fillId="0" borderId="0" xfId="0" applyFont="1" applyBorder="1" applyAlignment="1" applyProtection="1">
      <alignment horizontal="center" vertical="top" wrapText="1"/>
    </xf>
    <xf numFmtId="2" fontId="4" fillId="0" borderId="0" xfId="200" applyNumberFormat="1" applyFont="1" applyFill="1" applyBorder="1" applyAlignment="1" applyProtection="1">
      <alignment horizontal="right" vertical="top"/>
    </xf>
    <xf numFmtId="164" fontId="5" fillId="0" borderId="0" xfId="212" applyNumberFormat="1" applyFont="1" applyFill="1" applyBorder="1" applyAlignment="1" applyProtection="1">
      <alignment horizontal="center" vertical="top" wrapText="1"/>
      <protection hidden="1"/>
    </xf>
    <xf numFmtId="0" fontId="4" fillId="0" borderId="0" xfId="202" applyNumberFormat="1" applyFont="1" applyFill="1" applyBorder="1" applyAlignment="1" applyProtection="1">
      <alignment horizontal="justify" vertical="top" wrapText="1"/>
      <protection hidden="1"/>
    </xf>
    <xf numFmtId="178" fontId="4" fillId="0" borderId="0" xfId="11" applyNumberFormat="1" applyFont="1" applyFill="1" applyBorder="1" applyAlignment="1" applyProtection="1">
      <alignment horizontal="center" vertical="top" wrapText="1"/>
      <protection hidden="1"/>
    </xf>
    <xf numFmtId="0" fontId="4" fillId="0" borderId="0" xfId="202" applyNumberFormat="1" applyFont="1" applyFill="1" applyBorder="1" applyAlignment="1" applyProtection="1">
      <alignment horizontal="center" vertical="top"/>
      <protection hidden="1"/>
    </xf>
    <xf numFmtId="2" fontId="4" fillId="0" borderId="0" xfId="200" applyNumberFormat="1" applyFont="1" applyFill="1" applyBorder="1" applyAlignment="1" applyProtection="1">
      <alignment horizontal="right" vertical="top"/>
      <protection hidden="1"/>
    </xf>
    <xf numFmtId="0" fontId="39" fillId="0" borderId="0" xfId="0" applyFont="1" applyFill="1" applyBorder="1" applyAlignment="1" applyProtection="1">
      <alignment vertical="top"/>
      <protection hidden="1"/>
    </xf>
    <xf numFmtId="2" fontId="39" fillId="0" borderId="0" xfId="200" applyNumberFormat="1" applyFont="1" applyFill="1" applyBorder="1" applyAlignment="1" applyProtection="1">
      <alignment horizontal="right" vertical="top"/>
      <protection hidden="1"/>
    </xf>
    <xf numFmtId="4" fontId="39" fillId="0" borderId="0" xfId="200" applyNumberFormat="1" applyFont="1" applyFill="1" applyBorder="1" applyAlignment="1" applyProtection="1">
      <alignment vertical="top"/>
      <protection hidden="1"/>
    </xf>
    <xf numFmtId="2" fontId="44" fillId="0" borderId="0" xfId="200" applyNumberFormat="1" applyFont="1" applyFill="1" applyBorder="1" applyAlignment="1" applyProtection="1">
      <alignment horizontal="right" vertical="top"/>
      <protection hidden="1"/>
    </xf>
    <xf numFmtId="2" fontId="39" fillId="0" borderId="0" xfId="0" applyNumberFormat="1" applyFont="1" applyBorder="1" applyAlignment="1" applyProtection="1">
      <alignment vertical="top"/>
      <protection hidden="1"/>
    </xf>
    <xf numFmtId="164" fontId="39" fillId="0" borderId="0" xfId="200" applyNumberFormat="1" applyFont="1" applyFill="1" applyBorder="1" applyAlignment="1" applyProtection="1">
      <alignment horizontal="center" vertical="top"/>
      <protection hidden="1"/>
    </xf>
    <xf numFmtId="0" fontId="39" fillId="0" borderId="0" xfId="0" applyFont="1" applyBorder="1" applyAlignment="1" applyProtection="1">
      <alignment horizontal="justify" vertical="top" wrapText="1"/>
      <protection hidden="1"/>
    </xf>
    <xf numFmtId="0" fontId="39" fillId="0" borderId="0" xfId="200" applyNumberFormat="1" applyFont="1" applyFill="1" applyBorder="1" applyAlignment="1" applyProtection="1">
      <alignment horizontal="center" vertical="top"/>
      <protection hidden="1"/>
    </xf>
    <xf numFmtId="0" fontId="44" fillId="0" borderId="0" xfId="200" applyNumberFormat="1" applyFont="1" applyFill="1" applyBorder="1" applyAlignment="1" applyProtection="1">
      <alignment horizontal="justify" vertical="top" wrapText="1"/>
      <protection hidden="1"/>
    </xf>
    <xf numFmtId="164" fontId="4" fillId="0" borderId="0" xfId="200" applyNumberFormat="1" applyFont="1" applyFill="1" applyBorder="1" applyAlignment="1" applyProtection="1">
      <alignment horizontal="center" vertical="top"/>
      <protection hidden="1"/>
    </xf>
    <xf numFmtId="164" fontId="5" fillId="0" borderId="0" xfId="0" applyNumberFormat="1" applyFont="1" applyFill="1" applyBorder="1" applyAlignment="1" applyProtection="1">
      <alignment horizontal="center" vertical="top"/>
      <protection hidden="1"/>
    </xf>
    <xf numFmtId="0" fontId="5" fillId="0" borderId="0" xfId="0" applyNumberFormat="1" applyFont="1" applyFill="1" applyBorder="1" applyAlignment="1" applyProtection="1">
      <alignment horizontal="justify" vertical="top"/>
      <protection hidden="1"/>
    </xf>
    <xf numFmtId="0" fontId="5" fillId="0" borderId="0" xfId="0" applyNumberFormat="1" applyFont="1" applyFill="1" applyBorder="1" applyAlignment="1" applyProtection="1">
      <alignment horizontal="center" vertical="top"/>
      <protection hidden="1"/>
    </xf>
    <xf numFmtId="0" fontId="5" fillId="0" borderId="0" xfId="0" applyNumberFormat="1" applyFont="1" applyFill="1" applyBorder="1" applyAlignment="1" applyProtection="1">
      <alignment vertical="top"/>
      <protection hidden="1"/>
    </xf>
    <xf numFmtId="0" fontId="5" fillId="0" borderId="0" xfId="0" applyNumberFormat="1" applyFont="1" applyFill="1" applyBorder="1" applyAlignment="1" applyProtection="1">
      <alignment horizontal="right" vertical="top"/>
      <protection hidden="1"/>
    </xf>
    <xf numFmtId="4" fontId="15" fillId="0" borderId="11" xfId="205" applyNumberFormat="1" applyFont="1" applyFill="1" applyBorder="1" applyAlignment="1" applyProtection="1">
      <alignment horizontal="right" vertical="top"/>
      <protection hidden="1"/>
    </xf>
    <xf numFmtId="0" fontId="4" fillId="0" borderId="0" xfId="0" applyNumberFormat="1" applyFont="1" applyFill="1" applyBorder="1" applyAlignment="1" applyProtection="1">
      <alignment horizontal="center" vertical="top"/>
      <protection hidden="1"/>
    </xf>
    <xf numFmtId="2" fontId="5" fillId="0" borderId="0" xfId="200" applyNumberFormat="1" applyFont="1" applyFill="1" applyBorder="1" applyAlignment="1" applyProtection="1">
      <alignment horizontal="right" vertical="top"/>
    </xf>
    <xf numFmtId="9" fontId="4" fillId="0" borderId="4" xfId="0" applyNumberFormat="1" applyFont="1" applyFill="1" applyBorder="1" applyAlignment="1" applyProtection="1">
      <alignment horizontal="center" vertical="top" wrapText="1"/>
    </xf>
    <xf numFmtId="0" fontId="5" fillId="11" borderId="13" xfId="0" applyNumberFormat="1" applyFont="1" applyFill="1" applyBorder="1" applyAlignment="1" applyProtection="1">
      <alignment horizontal="center" vertical="top" wrapText="1"/>
    </xf>
    <xf numFmtId="0" fontId="4" fillId="0" borderId="0" xfId="0" applyFont="1" applyFill="1" applyBorder="1" applyAlignment="1">
      <alignment vertical="top" wrapText="1"/>
    </xf>
    <xf numFmtId="0" fontId="5" fillId="0" borderId="0" xfId="206" applyNumberFormat="1" applyFont="1" applyAlignment="1" applyProtection="1">
      <alignment horizontal="left" vertical="top"/>
      <protection hidden="1"/>
    </xf>
    <xf numFmtId="0" fontId="5" fillId="0" borderId="0" xfId="206" applyNumberFormat="1" applyFont="1" applyFill="1" applyAlignment="1" applyProtection="1">
      <alignment horizontal="left" vertical="top"/>
      <protection hidden="1"/>
    </xf>
    <xf numFmtId="0" fontId="4" fillId="0" borderId="0" xfId="206" applyNumberFormat="1" applyFont="1" applyFill="1" applyAlignment="1" applyProtection="1">
      <alignment horizontal="left" vertical="top"/>
      <protection hidden="1"/>
    </xf>
    <xf numFmtId="0" fontId="4" fillId="0" borderId="0" xfId="206" applyNumberFormat="1" applyFont="1" applyFill="1" applyAlignment="1" applyProtection="1">
      <alignment horizontal="center" vertical="top"/>
      <protection hidden="1"/>
    </xf>
    <xf numFmtId="0" fontId="5" fillId="0" borderId="0" xfId="212" applyNumberFormat="1" applyFont="1" applyFill="1" applyBorder="1" applyAlignment="1" applyProtection="1">
      <alignment horizontal="center" vertical="top" wrapText="1"/>
      <protection hidden="1"/>
    </xf>
    <xf numFmtId="1" fontId="5" fillId="0" borderId="5" xfId="0" applyNumberFormat="1" applyFont="1" applyFill="1" applyBorder="1" applyAlignment="1" applyProtection="1">
      <alignment horizontal="center" vertical="center"/>
    </xf>
    <xf numFmtId="1" fontId="4" fillId="0" borderId="0" xfId="0" applyNumberFormat="1" applyFont="1" applyFill="1" applyBorder="1" applyAlignment="1" applyProtection="1">
      <alignment horizontal="center" vertical="center"/>
    </xf>
    <xf numFmtId="1" fontId="4" fillId="0" borderId="0" xfId="200" applyNumberFormat="1" applyFont="1" applyFill="1" applyBorder="1" applyAlignment="1" applyProtection="1">
      <alignment horizontal="center" vertical="center"/>
    </xf>
    <xf numFmtId="1" fontId="5" fillId="0" borderId="0" xfId="206" applyNumberFormat="1" applyFont="1" applyAlignment="1" applyProtection="1">
      <alignment horizontal="center" vertical="center"/>
      <protection hidden="1"/>
    </xf>
    <xf numFmtId="1" fontId="5" fillId="0" borderId="0" xfId="200" applyNumberFormat="1" applyFont="1" applyFill="1" applyBorder="1" applyAlignment="1" applyProtection="1">
      <alignment horizontal="center" vertical="center" wrapText="1"/>
    </xf>
    <xf numFmtId="1" fontId="5" fillId="0" borderId="0" xfId="206" applyNumberFormat="1" applyFont="1" applyFill="1" applyAlignment="1" applyProtection="1">
      <alignment horizontal="center" vertical="center"/>
      <protection hidden="1"/>
    </xf>
    <xf numFmtId="1" fontId="4" fillId="0" borderId="0" xfId="206" applyNumberFormat="1" applyFont="1" applyFill="1" applyAlignment="1" applyProtection="1">
      <alignment horizontal="center" vertical="center"/>
      <protection hidden="1"/>
    </xf>
    <xf numFmtId="1" fontId="39" fillId="0" borderId="0" xfId="0" applyNumberFormat="1" applyFont="1" applyFill="1" applyBorder="1" applyAlignment="1" applyProtection="1">
      <alignment horizontal="center" vertical="center"/>
    </xf>
    <xf numFmtId="1" fontId="5" fillId="0" borderId="0" xfId="0" applyNumberFormat="1" applyFont="1" applyFill="1" applyBorder="1" applyAlignment="1" applyProtection="1">
      <alignment horizontal="center" vertical="center"/>
    </xf>
    <xf numFmtId="1" fontId="5" fillId="0" borderId="0" xfId="212" applyNumberFormat="1" applyFont="1" applyFill="1" applyBorder="1" applyAlignment="1" applyProtection="1">
      <alignment horizontal="center" vertical="center" wrapText="1"/>
      <protection hidden="1"/>
    </xf>
    <xf numFmtId="1" fontId="39" fillId="0" borderId="0" xfId="200" applyNumberFormat="1" applyFont="1" applyFill="1" applyBorder="1" applyAlignment="1" applyProtection="1">
      <alignment horizontal="center" vertical="center"/>
      <protection hidden="1"/>
    </xf>
    <xf numFmtId="1" fontId="4" fillId="0" borderId="0" xfId="200" applyNumberFormat="1" applyFont="1" applyFill="1" applyBorder="1" applyAlignment="1" applyProtection="1">
      <alignment horizontal="center" vertical="center"/>
      <protection hidden="1"/>
    </xf>
    <xf numFmtId="1" fontId="5" fillId="0" borderId="0" xfId="0" applyNumberFormat="1" applyFont="1" applyFill="1" applyBorder="1" applyAlignment="1" applyProtection="1">
      <alignment horizontal="center" vertical="center"/>
      <protection hidden="1"/>
    </xf>
    <xf numFmtId="0" fontId="39" fillId="0" borderId="0" xfId="0" applyFont="1" applyAlignment="1" applyProtection="1">
      <alignment vertical="center"/>
    </xf>
    <xf numFmtId="0" fontId="62" fillId="0" borderId="0" xfId="0" applyFont="1" applyAlignment="1" applyProtection="1">
      <alignment vertical="center"/>
    </xf>
    <xf numFmtId="0" fontId="39" fillId="0" borderId="0" xfId="0" applyFont="1" applyBorder="1" applyAlignment="1" applyProtection="1">
      <alignment vertical="center"/>
    </xf>
    <xf numFmtId="0" fontId="44" fillId="0" borderId="0" xfId="0" applyNumberFormat="1" applyFont="1" applyFill="1" applyBorder="1" applyAlignment="1" applyProtection="1">
      <alignment horizontal="center" vertical="center"/>
      <protection hidden="1"/>
    </xf>
    <xf numFmtId="0" fontId="39" fillId="0" borderId="0" xfId="0" applyFont="1" applyBorder="1" applyAlignment="1" applyProtection="1">
      <alignment horizontal="center" vertical="center"/>
    </xf>
    <xf numFmtId="0" fontId="4" fillId="0" borderId="0" xfId="0" applyFont="1" applyAlignment="1" applyProtection="1">
      <alignment vertical="center"/>
    </xf>
    <xf numFmtId="0" fontId="4" fillId="0" borderId="0" xfId="206" applyFont="1" applyBorder="1" applyAlignment="1" applyProtection="1">
      <alignment vertical="top"/>
      <protection hidden="1"/>
    </xf>
    <xf numFmtId="1" fontId="4" fillId="0" borderId="13" xfId="200" applyNumberFormat="1" applyFont="1" applyFill="1" applyBorder="1" applyAlignment="1" applyProtection="1">
      <alignment horizontal="center" vertical="top"/>
      <protection locked="0" hidden="1"/>
    </xf>
    <xf numFmtId="2" fontId="4" fillId="0" borderId="0" xfId="0" applyNumberFormat="1" applyFont="1" applyFill="1" applyBorder="1" applyAlignment="1" applyProtection="1">
      <alignment vertical="top"/>
    </xf>
    <xf numFmtId="10" fontId="4" fillId="0" borderId="13" xfId="200" applyNumberFormat="1" applyFont="1" applyFill="1" applyBorder="1" applyAlignment="1" applyProtection="1">
      <alignment horizontal="center" vertical="top"/>
      <protection locked="0" hidden="1"/>
    </xf>
    <xf numFmtId="1" fontId="4" fillId="0" borderId="4" xfId="200" applyNumberFormat="1" applyFont="1" applyFill="1" applyBorder="1" applyAlignment="1" applyProtection="1">
      <alignment horizontal="center" vertical="top"/>
      <protection locked="0"/>
    </xf>
    <xf numFmtId="9" fontId="15" fillId="4" borderId="29" xfId="205" applyNumberFormat="1" applyFont="1" applyFill="1" applyBorder="1" applyAlignment="1" applyProtection="1">
      <alignment vertical="center"/>
      <protection locked="0"/>
    </xf>
    <xf numFmtId="9" fontId="15" fillId="4" borderId="30" xfId="205" applyNumberFormat="1" applyFont="1" applyFill="1" applyBorder="1" applyAlignment="1" applyProtection="1">
      <alignment vertical="center"/>
      <protection locked="0"/>
    </xf>
    <xf numFmtId="0" fontId="15" fillId="4" borderId="29" xfId="205" applyFont="1" applyFill="1" applyBorder="1" applyAlignment="1" applyProtection="1">
      <alignment vertical="center"/>
      <protection locked="0"/>
    </xf>
    <xf numFmtId="0" fontId="15" fillId="4" borderId="30" xfId="205" applyFont="1" applyFill="1" applyBorder="1" applyAlignment="1" applyProtection="1">
      <alignment vertical="center"/>
      <protection locked="0"/>
    </xf>
    <xf numFmtId="2" fontId="15" fillId="6" borderId="29" xfId="205" applyNumberFormat="1" applyFont="1" applyFill="1" applyBorder="1" applyAlignment="1" applyProtection="1">
      <alignment vertical="center"/>
      <protection hidden="1"/>
    </xf>
    <xf numFmtId="2" fontId="15" fillId="6" borderId="30" xfId="205" applyNumberFormat="1" applyFont="1" applyFill="1" applyBorder="1" applyAlignment="1" applyProtection="1">
      <alignment vertical="center"/>
      <protection hidden="1"/>
    </xf>
    <xf numFmtId="2" fontId="15" fillId="6" borderId="14" xfId="205" applyNumberFormat="1" applyFont="1" applyFill="1" applyBorder="1" applyAlignment="1" applyProtection="1">
      <alignment vertical="center" wrapText="1"/>
      <protection hidden="1"/>
    </xf>
    <xf numFmtId="2" fontId="15" fillId="6" borderId="15" xfId="205" applyNumberFormat="1" applyFont="1" applyFill="1" applyBorder="1" applyAlignment="1" applyProtection="1">
      <alignment vertical="center" wrapText="1"/>
      <protection hidden="1"/>
    </xf>
    <xf numFmtId="2" fontId="15" fillId="6" borderId="14" xfId="205" applyNumberFormat="1" applyFont="1" applyFill="1" applyBorder="1" applyAlignment="1" applyProtection="1">
      <alignment vertical="center"/>
      <protection hidden="1"/>
    </xf>
    <xf numFmtId="2" fontId="15" fillId="6" borderId="15" xfId="205" applyNumberFormat="1" applyFont="1" applyFill="1" applyBorder="1" applyAlignment="1" applyProtection="1">
      <alignment vertical="center"/>
      <protection hidden="1"/>
    </xf>
    <xf numFmtId="0" fontId="0" fillId="0" borderId="18" xfId="204" applyNumberFormat="1" applyFont="1" applyFill="1" applyBorder="1" applyAlignment="1" applyProtection="1">
      <alignment horizontal="left" vertical="center" indent="3"/>
      <protection hidden="1"/>
    </xf>
    <xf numFmtId="167" fontId="27" fillId="0" borderId="0" xfId="0" applyNumberFormat="1" applyFont="1" applyFill="1" applyBorder="1" applyAlignment="1" applyProtection="1">
      <alignment horizontal="center" vertical="center" wrapText="1"/>
      <protection hidden="1"/>
    </xf>
    <xf numFmtId="0" fontId="0" fillId="0" borderId="0" xfId="194" quotePrefix="1" applyNumberFormat="1" applyFont="1" applyBorder="1" applyAlignment="1" applyProtection="1">
      <alignment horizontal="justify"/>
    </xf>
    <xf numFmtId="0" fontId="0" fillId="0" borderId="0" xfId="194" applyFont="1" applyAlignment="1" applyProtection="1">
      <alignment vertical="top"/>
    </xf>
    <xf numFmtId="0" fontId="107" fillId="12" borderId="4" xfId="0" applyNumberFormat="1" applyFont="1" applyFill="1" applyBorder="1" applyAlignment="1" applyProtection="1">
      <alignment vertical="top" wrapText="1"/>
    </xf>
    <xf numFmtId="0" fontId="107" fillId="12" borderId="15" xfId="0" applyNumberFormat="1" applyFont="1" applyFill="1" applyBorder="1" applyAlignment="1" applyProtection="1">
      <alignment vertical="top" wrapText="1"/>
    </xf>
    <xf numFmtId="2" fontId="4" fillId="0" borderId="4" xfId="200" applyNumberFormat="1" applyFont="1" applyFill="1" applyBorder="1" applyAlignment="1" applyProtection="1">
      <alignment vertical="top"/>
    </xf>
    <xf numFmtId="170" fontId="89" fillId="13" borderId="4" xfId="0" applyNumberFormat="1" applyFont="1" applyFill="1" applyBorder="1" applyAlignment="1" applyProtection="1">
      <alignment horizontal="justify" vertical="top" wrapText="1"/>
    </xf>
    <xf numFmtId="0" fontId="4" fillId="13" borderId="4" xfId="0" applyFont="1" applyFill="1" applyBorder="1" applyAlignment="1" applyProtection="1">
      <alignment horizontal="center" vertical="top" wrapText="1"/>
    </xf>
    <xf numFmtId="0" fontId="4" fillId="13" borderId="4" xfId="0" applyNumberFormat="1" applyFont="1" applyFill="1" applyBorder="1" applyAlignment="1" applyProtection="1">
      <alignment horizontal="center" vertical="top"/>
    </xf>
    <xf numFmtId="2" fontId="4" fillId="13" borderId="4" xfId="200" applyNumberFormat="1" applyFont="1" applyFill="1" applyBorder="1" applyAlignment="1" applyProtection="1">
      <alignment horizontal="right" vertical="top"/>
    </xf>
    <xf numFmtId="2" fontId="5" fillId="13" borderId="4" xfId="200" applyNumberFormat="1" applyFont="1" applyFill="1" applyBorder="1" applyAlignment="1" applyProtection="1">
      <alignment horizontal="right" vertical="top"/>
    </xf>
    <xf numFmtId="0" fontId="39" fillId="13" borderId="4" xfId="0" applyFont="1" applyFill="1" applyBorder="1" applyAlignment="1" applyProtection="1">
      <alignment vertical="top"/>
    </xf>
    <xf numFmtId="2" fontId="5" fillId="13" borderId="4" xfId="200" applyNumberFormat="1" applyFont="1" applyFill="1" applyBorder="1" applyAlignment="1" applyProtection="1">
      <alignment vertical="top"/>
    </xf>
    <xf numFmtId="9" fontId="0" fillId="0" borderId="4" xfId="0" applyNumberFormat="1" applyBorder="1" applyAlignment="1">
      <alignment horizontal="center" vertical="top"/>
    </xf>
    <xf numFmtId="0" fontId="4" fillId="8" borderId="0" xfId="200" applyNumberFormat="1" applyFont="1" applyFill="1" applyBorder="1" applyAlignment="1" applyProtection="1">
      <alignment vertical="top" wrapText="1"/>
    </xf>
    <xf numFmtId="0" fontId="4" fillId="0" borderId="0" xfId="200" applyNumberFormat="1" applyFont="1" applyFill="1" applyBorder="1" applyAlignment="1" applyProtection="1">
      <alignment vertical="top" wrapText="1"/>
    </xf>
    <xf numFmtId="0" fontId="4" fillId="0" borderId="0" xfId="0" applyFont="1" applyBorder="1" applyAlignment="1" applyProtection="1">
      <alignment vertical="top"/>
    </xf>
    <xf numFmtId="0" fontId="66" fillId="0" borderId="0" xfId="0" applyFont="1" applyFill="1" applyAlignment="1" applyProtection="1">
      <alignment horizontal="center"/>
      <protection hidden="1"/>
    </xf>
    <xf numFmtId="0" fontId="33" fillId="0" borderId="0" xfId="0" applyFont="1" applyFill="1" applyAlignment="1" applyProtection="1">
      <alignment horizontal="center"/>
      <protection hidden="1"/>
    </xf>
    <xf numFmtId="0" fontId="33" fillId="0" borderId="0" xfId="0" applyFont="1" applyFill="1" applyBorder="1" applyAlignment="1" applyProtection="1">
      <alignment horizontal="center"/>
      <protection hidden="1"/>
    </xf>
    <xf numFmtId="0" fontId="33" fillId="0" borderId="0" xfId="0" applyFont="1" applyAlignment="1" applyProtection="1">
      <alignment horizontal="center"/>
      <protection hidden="1"/>
    </xf>
    <xf numFmtId="0" fontId="50" fillId="0" borderId="0" xfId="0" applyFont="1" applyAlignment="1" applyProtection="1">
      <alignment horizontal="center"/>
      <protection hidden="1"/>
    </xf>
    <xf numFmtId="164" fontId="4" fillId="0" borderId="0" xfId="206" applyNumberFormat="1" applyFont="1" applyFill="1" applyAlignment="1" applyProtection="1">
      <alignment vertical="top"/>
      <protection hidden="1"/>
    </xf>
    <xf numFmtId="1" fontId="5" fillId="0" borderId="5" xfId="0" applyNumberFormat="1" applyFont="1" applyFill="1" applyBorder="1" applyAlignment="1" applyProtection="1">
      <alignment horizontal="left" vertical="top"/>
    </xf>
    <xf numFmtId="1" fontId="4" fillId="0" borderId="0" xfId="0" applyNumberFormat="1" applyFont="1" applyFill="1" applyBorder="1" applyAlignment="1" applyProtection="1">
      <alignment horizontal="center" vertical="top"/>
    </xf>
    <xf numFmtId="1" fontId="4" fillId="0" borderId="0" xfId="200" applyNumberFormat="1" applyFont="1" applyFill="1" applyBorder="1" applyAlignment="1" applyProtection="1">
      <alignment horizontal="center" vertical="top"/>
    </xf>
    <xf numFmtId="1" fontId="5" fillId="0" borderId="0" xfId="206" applyNumberFormat="1" applyFont="1" applyAlignment="1" applyProtection="1">
      <alignment horizontal="left" vertical="top"/>
      <protection hidden="1"/>
    </xf>
    <xf numFmtId="1" fontId="5" fillId="0" borderId="0" xfId="200" applyNumberFormat="1" applyFont="1" applyFill="1" applyBorder="1" applyAlignment="1" applyProtection="1">
      <alignment vertical="top" wrapText="1"/>
    </xf>
    <xf numFmtId="1" fontId="5" fillId="0" borderId="0" xfId="206" applyNumberFormat="1" applyFont="1" applyFill="1" applyAlignment="1" applyProtection="1">
      <alignment horizontal="left" vertical="top"/>
      <protection hidden="1"/>
    </xf>
    <xf numFmtId="1" fontId="4" fillId="0" borderId="0" xfId="206" applyNumberFormat="1" applyFont="1" applyFill="1" applyAlignment="1" applyProtection="1">
      <alignment horizontal="left" vertical="top"/>
      <protection hidden="1"/>
    </xf>
    <xf numFmtId="1" fontId="4" fillId="0" borderId="0" xfId="206" applyNumberFormat="1" applyFont="1" applyFill="1" applyAlignment="1" applyProtection="1">
      <alignment horizontal="center" vertical="top"/>
      <protection hidden="1"/>
    </xf>
    <xf numFmtId="1" fontId="5" fillId="11" borderId="13" xfId="0" applyNumberFormat="1" applyFont="1" applyFill="1" applyBorder="1" applyAlignment="1" applyProtection="1">
      <alignment horizontal="center" vertical="top" wrapText="1"/>
    </xf>
    <xf numFmtId="1" fontId="55" fillId="0" borderId="0" xfId="0" applyNumberFormat="1" applyFont="1" applyAlignment="1" applyProtection="1">
      <alignment horizontal="right" vertical="top"/>
    </xf>
    <xf numFmtId="1" fontId="4" fillId="0" borderId="0" xfId="0" applyNumberFormat="1" applyFont="1" applyFill="1" applyBorder="1" applyAlignment="1" applyProtection="1">
      <alignment horizontal="right" vertical="top"/>
    </xf>
    <xf numFmtId="1" fontId="5" fillId="0" borderId="0" xfId="0" applyNumberFormat="1" applyFont="1" applyFill="1" applyBorder="1" applyAlignment="1" applyProtection="1">
      <alignment horizontal="center" vertical="top"/>
    </xf>
    <xf numFmtId="1" fontId="39" fillId="0" borderId="0" xfId="0" applyNumberFormat="1" applyFont="1" applyFill="1" applyBorder="1" applyAlignment="1" applyProtection="1">
      <alignment horizontal="center" vertical="top"/>
    </xf>
    <xf numFmtId="1" fontId="5" fillId="0" borderId="0" xfId="212" applyNumberFormat="1" applyFont="1" applyFill="1" applyBorder="1" applyAlignment="1" applyProtection="1">
      <alignment horizontal="center" vertical="top" wrapText="1"/>
      <protection hidden="1"/>
    </xf>
    <xf numFmtId="1" fontId="39" fillId="0" borderId="0" xfId="200" applyNumberFormat="1" applyFont="1" applyFill="1" applyBorder="1" applyAlignment="1" applyProtection="1">
      <alignment horizontal="center" vertical="top"/>
      <protection hidden="1"/>
    </xf>
    <xf numFmtId="1" fontId="4" fillId="0" borderId="0" xfId="200" applyNumberFormat="1" applyFont="1" applyFill="1" applyBorder="1" applyAlignment="1" applyProtection="1">
      <alignment horizontal="center" vertical="top"/>
      <protection hidden="1"/>
    </xf>
    <xf numFmtId="1" fontId="5" fillId="0" borderId="0" xfId="0" applyNumberFormat="1" applyFont="1" applyFill="1" applyBorder="1" applyAlignment="1" applyProtection="1">
      <alignment horizontal="center" vertical="top"/>
      <protection hidden="1"/>
    </xf>
    <xf numFmtId="1" fontId="4" fillId="0" borderId="4" xfId="0" applyNumberFormat="1" applyFont="1" applyFill="1" applyBorder="1" applyAlignment="1" applyProtection="1">
      <alignment horizontal="center" vertical="top" wrapText="1"/>
    </xf>
    <xf numFmtId="10" fontId="4" fillId="0" borderId="4" xfId="200" applyNumberFormat="1" applyFont="1" applyFill="1" applyBorder="1" applyAlignment="1" applyProtection="1">
      <alignment horizontal="center" vertical="top"/>
      <protection locked="0" hidden="1"/>
    </xf>
    <xf numFmtId="0" fontId="0" fillId="0" borderId="4" xfId="0" applyFont="1" applyBorder="1" applyAlignment="1">
      <alignment horizontal="center" vertical="center"/>
    </xf>
    <xf numFmtId="0" fontId="18" fillId="0" borderId="0" xfId="197" applyFont="1" applyProtection="1">
      <protection hidden="1"/>
    </xf>
    <xf numFmtId="0" fontId="42" fillId="14" borderId="0" xfId="203" applyFont="1" applyFill="1" applyAlignment="1" applyProtection="1">
      <alignment vertical="center"/>
      <protection hidden="1"/>
    </xf>
    <xf numFmtId="0" fontId="4" fillId="14" borderId="0" xfId="203" applyFont="1" applyFill="1" applyAlignment="1" applyProtection="1">
      <alignment vertical="center" wrapText="1"/>
      <protection hidden="1"/>
    </xf>
    <xf numFmtId="0" fontId="4" fillId="14" borderId="0" xfId="203" applyFont="1" applyFill="1" applyAlignment="1" applyProtection="1">
      <alignment vertical="center"/>
      <protection hidden="1"/>
    </xf>
    <xf numFmtId="0" fontId="32" fillId="14" borderId="0" xfId="203" applyFont="1" applyFill="1" applyAlignment="1" applyProtection="1">
      <alignment vertical="center" wrapText="1"/>
      <protection hidden="1"/>
    </xf>
    <xf numFmtId="0" fontId="32" fillId="14" borderId="0" xfId="203" applyFont="1" applyFill="1" applyAlignment="1" applyProtection="1">
      <alignment vertical="center"/>
      <protection hidden="1"/>
    </xf>
    <xf numFmtId="0" fontId="85" fillId="15" borderId="4" xfId="0" applyNumberFormat="1" applyFont="1" applyFill="1" applyBorder="1" applyAlignment="1" applyProtection="1">
      <alignment horizontal="center" vertical="top" wrapText="1"/>
    </xf>
    <xf numFmtId="0" fontId="5" fillId="15" borderId="4" xfId="200" applyNumberFormat="1" applyFont="1" applyFill="1" applyBorder="1" applyAlignment="1" applyProtection="1">
      <alignment horizontal="center" vertical="top" wrapText="1"/>
    </xf>
    <xf numFmtId="0" fontId="5" fillId="15" borderId="4" xfId="200" applyNumberFormat="1" applyFont="1" applyFill="1" applyBorder="1" applyAlignment="1" applyProtection="1">
      <alignment horizontal="center" vertical="top"/>
    </xf>
    <xf numFmtId="1" fontId="5" fillId="15" borderId="4" xfId="200" applyNumberFormat="1" applyFont="1" applyFill="1" applyBorder="1" applyAlignment="1" applyProtection="1">
      <alignment horizontal="center" vertical="top" wrapText="1"/>
    </xf>
    <xf numFmtId="164" fontId="5" fillId="15" borderId="4" xfId="200" applyNumberFormat="1" applyFont="1" applyFill="1" applyBorder="1" applyAlignment="1" applyProtection="1">
      <alignment horizontal="center" vertical="top" wrapText="1"/>
    </xf>
    <xf numFmtId="1" fontId="90" fillId="15" borderId="4" xfId="0" applyNumberFormat="1" applyFont="1" applyFill="1" applyBorder="1" applyAlignment="1">
      <alignment horizontal="center" vertical="top" wrapText="1"/>
    </xf>
    <xf numFmtId="0" fontId="90" fillId="15" borderId="4" xfId="0" applyNumberFormat="1" applyFont="1" applyFill="1" applyBorder="1" applyAlignment="1">
      <alignment horizontal="center" vertical="top" wrapText="1"/>
    </xf>
    <xf numFmtId="0" fontId="90" fillId="15" borderId="4" xfId="0" applyFont="1" applyFill="1" applyBorder="1" applyAlignment="1">
      <alignment horizontal="center" vertical="top" wrapText="1"/>
    </xf>
    <xf numFmtId="0" fontId="5" fillId="15" borderId="4" xfId="0" applyFont="1" applyFill="1" applyBorder="1" applyAlignment="1" applyProtection="1">
      <alignment vertical="top" wrapText="1"/>
    </xf>
    <xf numFmtId="1" fontId="5" fillId="15" borderId="4" xfId="0" applyNumberFormat="1" applyFont="1" applyFill="1" applyBorder="1" applyAlignment="1" applyProtection="1">
      <alignment horizontal="center" vertical="center"/>
    </xf>
    <xf numFmtId="1" fontId="91" fillId="15" borderId="4" xfId="0" applyNumberFormat="1" applyFont="1" applyFill="1" applyBorder="1" applyAlignment="1" applyProtection="1">
      <alignment horizontal="center" vertical="center"/>
    </xf>
    <xf numFmtId="1" fontId="91" fillId="15" borderId="4" xfId="0" applyNumberFormat="1" applyFont="1" applyFill="1" applyBorder="1" applyAlignment="1" applyProtection="1">
      <alignment horizontal="center" vertical="center" wrapText="1"/>
    </xf>
    <xf numFmtId="1" fontId="90" fillId="15" borderId="4" xfId="0" applyNumberFormat="1" applyFont="1" applyFill="1" applyBorder="1" applyAlignment="1">
      <alignment horizontal="center" vertical="center" wrapText="1"/>
    </xf>
    <xf numFmtId="0" fontId="90" fillId="15" borderId="4" xfId="0" applyNumberFormat="1" applyFont="1" applyFill="1" applyBorder="1" applyAlignment="1">
      <alignment horizontal="center" vertical="center" wrapText="1"/>
    </xf>
    <xf numFmtId="0" fontId="90" fillId="15" borderId="4" xfId="0" applyFont="1" applyFill="1" applyBorder="1" applyAlignment="1">
      <alignment horizontal="center" vertical="center" wrapText="1"/>
    </xf>
    <xf numFmtId="0" fontId="5" fillId="15" borderId="4" xfId="0" applyNumberFormat="1" applyFont="1" applyFill="1" applyBorder="1" applyAlignment="1" applyProtection="1">
      <alignment horizontal="center" vertical="center"/>
    </xf>
    <xf numFmtId="0" fontId="26" fillId="0" borderId="4" xfId="203" applyNumberFormat="1" applyFont="1" applyFill="1" applyBorder="1" applyAlignment="1" applyProtection="1">
      <alignment vertical="center" wrapText="1"/>
      <protection hidden="1"/>
    </xf>
    <xf numFmtId="0" fontId="26" fillId="11" borderId="0" xfId="203" applyNumberFormat="1" applyFont="1" applyFill="1" applyBorder="1" applyAlignment="1" applyProtection="1">
      <alignment vertical="center" wrapText="1"/>
      <protection hidden="1"/>
    </xf>
    <xf numFmtId="1" fontId="4" fillId="13" borderId="0" xfId="0" applyNumberFormat="1" applyFont="1" applyFill="1" applyBorder="1" applyAlignment="1" applyProtection="1">
      <alignment horizontal="center" vertical="top" wrapText="1"/>
    </xf>
    <xf numFmtId="164" fontId="4" fillId="13" borderId="0" xfId="0" applyNumberFormat="1" applyFont="1" applyFill="1" applyBorder="1" applyAlignment="1" applyProtection="1">
      <alignment horizontal="center" vertical="top" wrapText="1"/>
    </xf>
    <xf numFmtId="1" fontId="4" fillId="13" borderId="0" xfId="0" applyNumberFormat="1" applyFont="1" applyFill="1" applyBorder="1" applyAlignment="1" applyProtection="1">
      <alignment horizontal="center" vertical="center" wrapText="1"/>
    </xf>
    <xf numFmtId="0" fontId="4" fillId="13" borderId="0" xfId="0" applyNumberFormat="1" applyFont="1" applyFill="1" applyBorder="1" applyAlignment="1" applyProtection="1">
      <alignment horizontal="center" vertical="top" wrapText="1"/>
    </xf>
    <xf numFmtId="0" fontId="15" fillId="15" borderId="4" xfId="0" applyFont="1" applyFill="1" applyBorder="1" applyAlignment="1" applyProtection="1">
      <alignment horizontal="left" vertical="center" wrapText="1"/>
      <protection hidden="1"/>
    </xf>
    <xf numFmtId="0" fontId="5" fillId="15" borderId="33" xfId="0" applyNumberFormat="1" applyFont="1" applyFill="1" applyBorder="1" applyAlignment="1" applyProtection="1">
      <alignment horizontal="center" vertical="top" wrapText="1"/>
    </xf>
    <xf numFmtId="0" fontId="15" fillId="15" borderId="34" xfId="0" applyFont="1" applyFill="1" applyBorder="1" applyAlignment="1" applyProtection="1">
      <alignment horizontal="left" vertical="top" wrapText="1"/>
    </xf>
    <xf numFmtId="0" fontId="15" fillId="15" borderId="4" xfId="0" applyFont="1" applyFill="1" applyBorder="1" applyAlignment="1" applyProtection="1">
      <alignment horizontal="center" vertical="center" wrapText="1"/>
      <protection hidden="1"/>
    </xf>
    <xf numFmtId="167" fontId="15" fillId="15" borderId="4" xfId="0" applyNumberFormat="1" applyFont="1" applyFill="1" applyBorder="1" applyAlignment="1" applyProtection="1">
      <alignment horizontal="center" vertical="center" wrapText="1"/>
      <protection hidden="1"/>
    </xf>
    <xf numFmtId="0" fontId="15" fillId="15" borderId="15" xfId="0" applyFont="1" applyFill="1" applyBorder="1" applyAlignment="1" applyProtection="1">
      <alignment horizontal="center" vertical="center" wrapText="1"/>
      <protection hidden="1"/>
    </xf>
    <xf numFmtId="0" fontId="85" fillId="15" borderId="15" xfId="0" applyNumberFormat="1" applyFont="1" applyFill="1" applyBorder="1" applyAlignment="1" applyProtection="1">
      <alignment horizontal="center" vertical="top" wrapText="1"/>
    </xf>
    <xf numFmtId="0" fontId="107" fillId="0" borderId="0" xfId="0" applyFont="1" applyAlignment="1" applyProtection="1">
      <alignment vertical="top"/>
    </xf>
    <xf numFmtId="0" fontId="108" fillId="0" borderId="0" xfId="0" applyFont="1" applyAlignment="1" applyProtection="1">
      <alignment vertical="top"/>
    </xf>
    <xf numFmtId="2" fontId="19" fillId="0" borderId="4" xfId="0" applyNumberFormat="1" applyFont="1" applyFill="1" applyBorder="1" applyAlignment="1" applyProtection="1">
      <alignment vertical="top"/>
    </xf>
    <xf numFmtId="0" fontId="15" fillId="13" borderId="4" xfId="0" applyFont="1" applyFill="1" applyBorder="1" applyAlignment="1" applyProtection="1">
      <alignment horizontal="left" vertical="top" wrapText="1"/>
    </xf>
    <xf numFmtId="4" fontId="15" fillId="13" borderId="4" xfId="11" applyNumberFormat="1" applyFont="1" applyFill="1" applyBorder="1" applyAlignment="1" applyProtection="1">
      <alignment vertical="top" wrapText="1"/>
    </xf>
    <xf numFmtId="0" fontId="68" fillId="13" borderId="4" xfId="0" applyNumberFormat="1" applyFont="1" applyFill="1" applyBorder="1" applyAlignment="1" applyProtection="1">
      <alignment vertical="top"/>
    </xf>
    <xf numFmtId="0" fontId="15" fillId="13" borderId="4" xfId="0" applyFont="1" applyFill="1" applyBorder="1" applyAlignment="1" applyProtection="1">
      <alignment horizontal="left" vertical="center" wrapText="1"/>
      <protection hidden="1"/>
    </xf>
    <xf numFmtId="180" fontId="79" fillId="0" borderId="4" xfId="204" applyNumberFormat="1" applyFont="1" applyFill="1" applyBorder="1" applyAlignment="1" applyProtection="1">
      <alignment vertical="top"/>
      <protection hidden="1"/>
    </xf>
    <xf numFmtId="0" fontId="81" fillId="0" borderId="0" xfId="204" applyNumberFormat="1" applyFont="1" applyFill="1" applyBorder="1" applyAlignment="1" applyProtection="1">
      <alignment horizontal="left" vertical="top" wrapText="1"/>
      <protection hidden="1"/>
    </xf>
    <xf numFmtId="0" fontId="15" fillId="11" borderId="15" xfId="0" applyFont="1" applyFill="1" applyBorder="1" applyAlignment="1" applyProtection="1">
      <alignment horizontal="center" vertical="center" wrapText="1"/>
      <protection hidden="1"/>
    </xf>
    <xf numFmtId="164" fontId="4" fillId="0" borderId="4" xfId="0" applyNumberFormat="1" applyFont="1" applyFill="1" applyBorder="1" applyAlignment="1" applyProtection="1">
      <alignment horizontal="left" vertical="top" wrapText="1"/>
    </xf>
    <xf numFmtId="0" fontId="15" fillId="16" borderId="12" xfId="204" applyFont="1" applyFill="1" applyBorder="1" applyAlignment="1" applyProtection="1">
      <alignment horizontal="center" vertical="center" wrapText="1"/>
      <protection hidden="1"/>
    </xf>
    <xf numFmtId="164" fontId="32" fillId="14" borderId="0" xfId="206" applyNumberFormat="1" applyFont="1" applyFill="1" applyAlignment="1" applyProtection="1">
      <alignment vertical="top"/>
      <protection hidden="1"/>
    </xf>
    <xf numFmtId="0" fontId="39" fillId="14" borderId="0" xfId="0" applyFont="1" applyFill="1" applyAlignment="1" applyProtection="1">
      <alignment vertical="top"/>
    </xf>
    <xf numFmtId="0" fontId="85" fillId="17" borderId="15" xfId="0" applyNumberFormat="1" applyFont="1" applyFill="1" applyBorder="1" applyAlignment="1" applyProtection="1">
      <alignment horizontal="center" vertical="top" wrapText="1"/>
    </xf>
    <xf numFmtId="0" fontId="85" fillId="17" borderId="3" xfId="214" applyFont="1" applyFill="1" applyBorder="1" applyAlignment="1">
      <alignment vertical="top" wrapText="1"/>
    </xf>
    <xf numFmtId="0" fontId="85" fillId="17" borderId="15" xfId="214" applyFont="1" applyFill="1" applyBorder="1" applyAlignment="1">
      <alignment vertical="top" wrapText="1"/>
    </xf>
    <xf numFmtId="0" fontId="93" fillId="0" borderId="5" xfId="0" applyNumberFormat="1" applyFont="1" applyFill="1" applyBorder="1" applyAlignment="1" applyProtection="1">
      <alignment horizontal="left" vertical="top"/>
    </xf>
    <xf numFmtId="10" fontId="93" fillId="0" borderId="5" xfId="0" applyNumberFormat="1" applyFont="1" applyFill="1" applyBorder="1" applyAlignment="1" applyProtection="1">
      <alignment horizontal="left" vertical="top"/>
    </xf>
    <xf numFmtId="0" fontId="94" fillId="0" borderId="5" xfId="0" applyNumberFormat="1" applyFont="1" applyFill="1" applyBorder="1" applyAlignment="1" applyProtection="1">
      <alignment vertical="top"/>
    </xf>
    <xf numFmtId="0" fontId="93" fillId="0" borderId="5" xfId="0" applyNumberFormat="1" applyFont="1" applyFill="1" applyBorder="1" applyAlignment="1" applyProtection="1">
      <alignment horizontal="center" vertical="top"/>
    </xf>
    <xf numFmtId="0" fontId="93" fillId="0" borderId="5" xfId="0" applyNumberFormat="1" applyFont="1" applyFill="1" applyBorder="1" applyAlignment="1" applyProtection="1">
      <alignment vertical="top"/>
    </xf>
    <xf numFmtId="0" fontId="94" fillId="0" borderId="5" xfId="0" applyNumberFormat="1" applyFont="1" applyFill="1" applyBorder="1" applyAlignment="1" applyProtection="1">
      <alignment horizontal="right" vertical="top"/>
    </xf>
    <xf numFmtId="0" fontId="95" fillId="0" borderId="0" xfId="0" applyFont="1" applyAlignment="1" applyProtection="1">
      <alignment horizontal="left" vertical="top"/>
    </xf>
    <xf numFmtId="0" fontId="96" fillId="0" borderId="0" xfId="0" applyFont="1" applyAlignment="1" applyProtection="1">
      <alignment horizontal="center" vertical="top"/>
    </xf>
    <xf numFmtId="0" fontId="96" fillId="0" borderId="0" xfId="0" applyFont="1" applyAlignment="1" applyProtection="1">
      <alignment vertical="top"/>
    </xf>
    <xf numFmtId="0" fontId="96" fillId="0" borderId="0" xfId="0" applyFont="1" applyBorder="1" applyAlignment="1" applyProtection="1">
      <alignment vertical="top"/>
    </xf>
    <xf numFmtId="0" fontId="94" fillId="0" borderId="0" xfId="0" applyFont="1" applyFill="1" applyBorder="1" applyAlignment="1" applyProtection="1">
      <alignment vertical="top"/>
    </xf>
    <xf numFmtId="0" fontId="94" fillId="0" borderId="0" xfId="0" applyFont="1" applyFill="1" applyBorder="1" applyAlignment="1" applyProtection="1">
      <alignment horizontal="center" vertical="top"/>
    </xf>
    <xf numFmtId="0" fontId="94" fillId="0" borderId="0" xfId="0" applyFont="1" applyBorder="1" applyAlignment="1" applyProtection="1">
      <alignment vertical="top"/>
    </xf>
    <xf numFmtId="0" fontId="94" fillId="5" borderId="0" xfId="0" applyFont="1" applyFill="1" applyBorder="1" applyAlignment="1" applyProtection="1">
      <alignment horizontal="left" vertical="top"/>
    </xf>
    <xf numFmtId="0" fontId="94" fillId="5" borderId="0" xfId="0" applyFont="1" applyFill="1" applyBorder="1" applyAlignment="1" applyProtection="1">
      <alignment vertical="top"/>
    </xf>
    <xf numFmtId="0" fontId="94" fillId="0" borderId="0" xfId="0" applyFont="1" applyAlignment="1" applyProtection="1">
      <alignment vertical="top"/>
    </xf>
    <xf numFmtId="0" fontId="94" fillId="0" borderId="0" xfId="0" applyNumberFormat="1" applyFont="1" applyFill="1" applyBorder="1" applyAlignment="1" applyProtection="1">
      <alignment horizontal="left" vertical="top"/>
    </xf>
    <xf numFmtId="10" fontId="94" fillId="0" borderId="0" xfId="0" applyNumberFormat="1" applyFont="1" applyFill="1" applyBorder="1" applyAlignment="1" applyProtection="1">
      <alignment horizontal="left" vertical="top"/>
    </xf>
    <xf numFmtId="0" fontId="94" fillId="0" borderId="0" xfId="0" applyNumberFormat="1" applyFont="1" applyFill="1" applyBorder="1" applyAlignment="1" applyProtection="1">
      <alignment vertical="top"/>
    </xf>
    <xf numFmtId="0" fontId="94" fillId="0" borderId="0" xfId="0" applyNumberFormat="1" applyFont="1" applyFill="1" applyBorder="1" applyAlignment="1" applyProtection="1">
      <alignment horizontal="center" vertical="top"/>
    </xf>
    <xf numFmtId="1" fontId="94" fillId="5" borderId="0" xfId="0" applyNumberFormat="1" applyFont="1" applyFill="1" applyBorder="1" applyAlignment="1" applyProtection="1">
      <alignment vertical="top"/>
    </xf>
    <xf numFmtId="2" fontId="94" fillId="0" borderId="0" xfId="0" applyNumberFormat="1" applyFont="1" applyBorder="1" applyAlignment="1" applyProtection="1">
      <alignment vertical="top"/>
    </xf>
    <xf numFmtId="0" fontId="96" fillId="0" borderId="0" xfId="0" applyFont="1" applyBorder="1" applyAlignment="1" applyProtection="1">
      <alignment horizontal="left" vertical="top"/>
    </xf>
    <xf numFmtId="10" fontId="94" fillId="0" borderId="0" xfId="0" applyNumberFormat="1" applyFont="1" applyFill="1" applyBorder="1" applyAlignment="1" applyProtection="1">
      <alignment horizontal="center" vertical="top"/>
    </xf>
    <xf numFmtId="0" fontId="94" fillId="0" borderId="0" xfId="0" applyFont="1" applyBorder="1" applyAlignment="1" applyProtection="1">
      <alignment horizontal="left" vertical="top"/>
    </xf>
    <xf numFmtId="0" fontId="94" fillId="0" borderId="0" xfId="0" applyFont="1" applyBorder="1" applyAlignment="1" applyProtection="1">
      <alignment horizontal="center" vertical="top"/>
    </xf>
    <xf numFmtId="10" fontId="94" fillId="0" borderId="0" xfId="0" applyNumberFormat="1" applyFont="1" applyBorder="1" applyAlignment="1" applyProtection="1">
      <alignment horizontal="center" vertical="top"/>
    </xf>
    <xf numFmtId="1" fontId="94" fillId="0" borderId="0" xfId="0" applyNumberFormat="1" applyFont="1" applyBorder="1" applyAlignment="1" applyProtection="1">
      <alignment vertical="top"/>
    </xf>
    <xf numFmtId="0" fontId="94" fillId="0" borderId="0" xfId="0" applyFont="1" applyFill="1" applyBorder="1" applyAlignment="1" applyProtection="1">
      <alignment horizontal="left" vertical="top"/>
    </xf>
    <xf numFmtId="0" fontId="93" fillId="0" borderId="0" xfId="206" applyFont="1" applyAlignment="1" applyProtection="1">
      <alignment vertical="top"/>
      <protection hidden="1"/>
    </xf>
    <xf numFmtId="10" fontId="93" fillId="0" borderId="0" xfId="206" applyNumberFormat="1" applyFont="1" applyAlignment="1" applyProtection="1">
      <alignment vertical="top"/>
      <protection hidden="1"/>
    </xf>
    <xf numFmtId="0" fontId="94" fillId="0" borderId="0" xfId="206" applyFont="1" applyAlignment="1" applyProtection="1">
      <alignment vertical="top"/>
      <protection hidden="1"/>
    </xf>
    <xf numFmtId="0" fontId="93" fillId="0" borderId="0" xfId="206" applyFont="1" applyAlignment="1" applyProtection="1">
      <alignment horizontal="center" vertical="top"/>
      <protection hidden="1"/>
    </xf>
    <xf numFmtId="0" fontId="94" fillId="0" borderId="0" xfId="0" applyNumberFormat="1" applyFont="1" applyFill="1" applyBorder="1" applyAlignment="1" applyProtection="1">
      <alignment horizontal="left" vertical="top"/>
      <protection hidden="1"/>
    </xf>
    <xf numFmtId="0" fontId="94" fillId="0" borderId="0" xfId="206" applyFont="1" applyBorder="1" applyAlignment="1" applyProtection="1">
      <alignment horizontal="left" vertical="top"/>
      <protection hidden="1"/>
    </xf>
    <xf numFmtId="0" fontId="94" fillId="0" borderId="0" xfId="206" applyFont="1" applyBorder="1" applyAlignment="1" applyProtection="1">
      <alignment vertical="top"/>
      <protection hidden="1"/>
    </xf>
    <xf numFmtId="0" fontId="95" fillId="0" borderId="0" xfId="0" applyFont="1" applyBorder="1" applyAlignment="1" applyProtection="1">
      <alignment horizontal="left" vertical="top"/>
    </xf>
    <xf numFmtId="10" fontId="93" fillId="0" borderId="0" xfId="0" applyNumberFormat="1" applyFont="1" applyFill="1" applyBorder="1" applyAlignment="1" applyProtection="1">
      <alignment horizontal="center" vertical="top"/>
    </xf>
    <xf numFmtId="0" fontId="93" fillId="0" borderId="0" xfId="206" applyFont="1" applyFill="1" applyAlignment="1" applyProtection="1">
      <alignment vertical="top"/>
      <protection hidden="1"/>
    </xf>
    <xf numFmtId="10" fontId="93" fillId="0" borderId="0" xfId="206" applyNumberFormat="1" applyFont="1" applyFill="1" applyAlignment="1" applyProtection="1">
      <alignment vertical="top"/>
      <protection hidden="1"/>
    </xf>
    <xf numFmtId="2" fontId="94" fillId="0" borderId="0" xfId="0" applyNumberFormat="1" applyFont="1" applyBorder="1" applyAlignment="1" applyProtection="1">
      <alignment horizontal="center" vertical="top"/>
    </xf>
    <xf numFmtId="2" fontId="94" fillId="0" borderId="0" xfId="0" applyNumberFormat="1" applyFont="1" applyFill="1" applyBorder="1" applyAlignment="1" applyProtection="1">
      <alignment horizontal="center" vertical="top"/>
    </xf>
    <xf numFmtId="0" fontId="94" fillId="0" borderId="0" xfId="206" applyFont="1" applyFill="1" applyAlignment="1" applyProtection="1">
      <alignment vertical="top"/>
      <protection hidden="1"/>
    </xf>
    <xf numFmtId="10" fontId="94" fillId="0" borderId="0" xfId="206" applyNumberFormat="1" applyFont="1" applyFill="1" applyAlignment="1" applyProtection="1">
      <alignment vertical="top"/>
      <protection hidden="1"/>
    </xf>
    <xf numFmtId="0" fontId="95" fillId="0" borderId="0" xfId="0" applyFont="1" applyFill="1" applyBorder="1" applyAlignment="1" applyProtection="1">
      <alignment horizontal="left" vertical="top"/>
    </xf>
    <xf numFmtId="2" fontId="93" fillId="0" borderId="0" xfId="0" applyNumberFormat="1" applyFont="1" applyFill="1" applyBorder="1" applyAlignment="1" applyProtection="1">
      <alignment horizontal="center" vertical="top"/>
    </xf>
    <xf numFmtId="179" fontId="94" fillId="0" borderId="0" xfId="0" applyNumberFormat="1" applyFont="1" applyFill="1" applyBorder="1" applyAlignment="1" applyProtection="1">
      <alignment horizontal="center" vertical="top"/>
    </xf>
    <xf numFmtId="0" fontId="94" fillId="0" borderId="0" xfId="206" applyFont="1" applyFill="1" applyBorder="1" applyAlignment="1" applyProtection="1">
      <alignment vertical="top"/>
      <protection hidden="1"/>
    </xf>
    <xf numFmtId="10" fontId="94" fillId="0" borderId="0" xfId="206" applyNumberFormat="1" applyFont="1" applyFill="1" applyBorder="1" applyAlignment="1" applyProtection="1">
      <alignment vertical="top"/>
      <protection hidden="1"/>
    </xf>
    <xf numFmtId="0" fontId="94" fillId="0" borderId="0" xfId="206" applyFont="1" applyFill="1" applyBorder="1" applyAlignment="1" applyProtection="1">
      <alignment horizontal="center" vertical="top"/>
      <protection hidden="1"/>
    </xf>
    <xf numFmtId="0" fontId="93" fillId="0" borderId="0" xfId="206" applyFont="1" applyFill="1" applyBorder="1" applyAlignment="1" applyProtection="1">
      <alignment vertical="top"/>
      <protection hidden="1"/>
    </xf>
    <xf numFmtId="0" fontId="94" fillId="0" borderId="0" xfId="0" applyFont="1" applyBorder="1" applyAlignment="1" applyProtection="1">
      <alignment vertical="top"/>
      <protection hidden="1"/>
    </xf>
    <xf numFmtId="15" fontId="94" fillId="0" borderId="0" xfId="0" applyNumberFormat="1" applyFont="1" applyBorder="1" applyAlignment="1" applyProtection="1">
      <alignment vertical="top"/>
    </xf>
    <xf numFmtId="0" fontId="95" fillId="0" borderId="0" xfId="0" applyNumberFormat="1" applyFont="1" applyFill="1" applyBorder="1" applyAlignment="1" applyProtection="1">
      <alignment horizontal="left" vertical="top" wrapText="1"/>
    </xf>
    <xf numFmtId="0" fontId="96" fillId="0" borderId="0" xfId="0" applyNumberFormat="1" applyFont="1" applyFill="1" applyBorder="1" applyAlignment="1" applyProtection="1">
      <alignment horizontal="center" vertical="top" wrapText="1"/>
    </xf>
    <xf numFmtId="0" fontId="96" fillId="0" borderId="0" xfId="0" applyNumberFormat="1" applyFont="1" applyFill="1" applyBorder="1" applyAlignment="1" applyProtection="1">
      <alignment vertical="top" wrapText="1"/>
    </xf>
    <xf numFmtId="0" fontId="94" fillId="0" borderId="0" xfId="0" applyNumberFormat="1" applyFont="1" applyFill="1" applyBorder="1" applyAlignment="1" applyProtection="1">
      <alignment horizontal="justify" vertical="top" wrapText="1"/>
    </xf>
    <xf numFmtId="10" fontId="94" fillId="0" borderId="0" xfId="0" applyNumberFormat="1" applyFont="1" applyFill="1" applyBorder="1" applyAlignment="1" applyProtection="1">
      <alignment horizontal="justify" vertical="top" wrapText="1"/>
    </xf>
    <xf numFmtId="0" fontId="93" fillId="0" borderId="0" xfId="0" applyNumberFormat="1" applyFont="1" applyFill="1" applyBorder="1" applyAlignment="1" applyProtection="1">
      <alignment vertical="top"/>
    </xf>
    <xf numFmtId="0" fontId="94" fillId="0" borderId="0" xfId="0" applyNumberFormat="1" applyFont="1" applyFill="1" applyBorder="1" applyAlignment="1" applyProtection="1">
      <alignment horizontal="right" vertical="top"/>
    </xf>
    <xf numFmtId="0" fontId="93" fillId="0" borderId="0" xfId="0" applyFont="1" applyFill="1" applyBorder="1" applyAlignment="1" applyProtection="1">
      <alignment horizontal="center" vertical="top"/>
    </xf>
    <xf numFmtId="0" fontId="93" fillId="0" borderId="0" xfId="0" applyNumberFormat="1" applyFont="1" applyFill="1" applyBorder="1" applyAlignment="1" applyProtection="1">
      <alignment horizontal="center" vertical="top" wrapText="1"/>
      <protection hidden="1"/>
    </xf>
    <xf numFmtId="0" fontId="93" fillId="0" borderId="0" xfId="0" applyNumberFormat="1" applyFont="1" applyFill="1" applyBorder="1" applyAlignment="1" applyProtection="1">
      <alignment horizontal="center" vertical="top"/>
      <protection hidden="1"/>
    </xf>
    <xf numFmtId="0" fontId="96" fillId="0" borderId="0" xfId="0" applyNumberFormat="1" applyFont="1" applyFill="1" applyBorder="1" applyAlignment="1" applyProtection="1">
      <alignment vertical="top"/>
    </xf>
    <xf numFmtId="1" fontId="96" fillId="0" borderId="0" xfId="0" applyNumberFormat="1" applyFont="1" applyBorder="1" applyAlignment="1" applyProtection="1">
      <alignment vertical="top"/>
      <protection hidden="1"/>
    </xf>
    <xf numFmtId="0" fontId="96" fillId="0" borderId="0" xfId="0" applyFont="1" applyBorder="1" applyAlignment="1" applyProtection="1">
      <alignment vertical="top"/>
      <protection hidden="1"/>
    </xf>
    <xf numFmtId="0" fontId="93" fillId="11" borderId="15" xfId="0" applyNumberFormat="1" applyFont="1" applyFill="1" applyBorder="1" applyAlignment="1" applyProtection="1">
      <alignment horizontal="center" vertical="top" wrapText="1"/>
    </xf>
    <xf numFmtId="0" fontId="0" fillId="0" borderId="0" xfId="0" applyNumberFormat="1" applyFont="1" applyFill="1" applyBorder="1" applyAlignment="1" applyProtection="1">
      <alignment vertical="top"/>
    </xf>
    <xf numFmtId="2" fontId="0" fillId="0" borderId="0" xfId="0" applyNumberFormat="1" applyFont="1" applyFill="1" applyBorder="1" applyAlignment="1" applyProtection="1">
      <alignment vertical="top"/>
    </xf>
    <xf numFmtId="0" fontId="0" fillId="0" borderId="4" xfId="0" applyFont="1" applyFill="1" applyBorder="1" applyAlignment="1" applyProtection="1">
      <alignment horizontal="left" vertical="top" wrapText="1"/>
    </xf>
    <xf numFmtId="2" fontId="93" fillId="0" borderId="0" xfId="0" applyNumberFormat="1" applyFont="1" applyFill="1" applyBorder="1" applyAlignment="1" applyProtection="1">
      <alignment vertical="top"/>
    </xf>
    <xf numFmtId="0" fontId="94" fillId="6" borderId="35" xfId="0" applyNumberFormat="1" applyFont="1" applyFill="1" applyBorder="1" applyAlignment="1" applyProtection="1">
      <alignment horizontal="center" vertical="top" wrapText="1"/>
    </xf>
    <xf numFmtId="0" fontId="94" fillId="6" borderId="5" xfId="0" applyNumberFormat="1" applyFont="1" applyFill="1" applyBorder="1" applyAlignment="1" applyProtection="1">
      <alignment horizontal="center" vertical="top" wrapText="1"/>
    </xf>
    <xf numFmtId="43" fontId="94" fillId="6" borderId="13" xfId="11" applyFont="1" applyFill="1" applyBorder="1" applyAlignment="1" applyProtection="1">
      <alignment horizontal="right" vertical="top"/>
    </xf>
    <xf numFmtId="2" fontId="94" fillId="0" borderId="0" xfId="0" applyNumberFormat="1" applyFont="1" applyFill="1" applyBorder="1" applyAlignment="1" applyProtection="1">
      <alignment vertical="top"/>
    </xf>
    <xf numFmtId="0" fontId="94" fillId="0" borderId="23" xfId="211" applyNumberFormat="1" applyFont="1" applyFill="1" applyBorder="1" applyAlignment="1" applyProtection="1">
      <alignment horizontal="center" vertical="top"/>
    </xf>
    <xf numFmtId="0" fontId="94" fillId="0" borderId="3" xfId="211" applyNumberFormat="1" applyFont="1" applyFill="1" applyBorder="1" applyAlignment="1" applyProtection="1">
      <alignment horizontal="center" vertical="top"/>
    </xf>
    <xf numFmtId="43" fontId="94" fillId="0" borderId="4" xfId="11" applyFont="1" applyFill="1" applyBorder="1" applyAlignment="1" applyProtection="1">
      <alignment horizontal="right" vertical="top"/>
    </xf>
    <xf numFmtId="0" fontId="94" fillId="0" borderId="36" xfId="0" applyNumberFormat="1" applyFont="1" applyFill="1" applyBorder="1" applyAlignment="1" applyProtection="1">
      <alignment vertical="top"/>
    </xf>
    <xf numFmtId="0" fontId="94" fillId="7" borderId="37" xfId="211" applyNumberFormat="1" applyFont="1" applyFill="1" applyBorder="1" applyAlignment="1" applyProtection="1">
      <alignment horizontal="center" vertical="top"/>
    </xf>
    <xf numFmtId="0" fontId="94" fillId="7" borderId="38" xfId="211" applyNumberFormat="1" applyFont="1" applyFill="1" applyBorder="1" applyAlignment="1" applyProtection="1">
      <alignment horizontal="center" vertical="top"/>
    </xf>
    <xf numFmtId="43" fontId="94" fillId="7" borderId="4" xfId="11" applyFont="1" applyFill="1" applyBorder="1" applyAlignment="1" applyProtection="1">
      <alignment horizontal="right" vertical="top"/>
    </xf>
    <xf numFmtId="0" fontId="94" fillId="7" borderId="4" xfId="0" applyNumberFormat="1" applyFont="1" applyFill="1" applyBorder="1" applyAlignment="1" applyProtection="1">
      <alignment vertical="top"/>
    </xf>
    <xf numFmtId="0" fontId="93" fillId="0" borderId="0" xfId="0" applyNumberFormat="1" applyFont="1" applyFill="1" applyBorder="1" applyAlignment="1" applyProtection="1">
      <alignment horizontal="center" vertical="top"/>
    </xf>
    <xf numFmtId="0" fontId="94" fillId="0" borderId="0" xfId="0" applyFont="1" applyBorder="1" applyAlignment="1" applyProtection="1">
      <alignment horizontal="right" vertical="top"/>
    </xf>
    <xf numFmtId="0" fontId="94" fillId="7" borderId="0" xfId="211" applyNumberFormat="1" applyFont="1" applyFill="1" applyBorder="1" applyAlignment="1" applyProtection="1">
      <alignment horizontal="center" vertical="top"/>
    </xf>
    <xf numFmtId="0" fontId="94" fillId="0" borderId="0" xfId="0" applyFont="1" applyFill="1" applyBorder="1" applyAlignment="1" applyProtection="1">
      <alignment horizontal="right" vertical="top"/>
    </xf>
    <xf numFmtId="0" fontId="93" fillId="0" borderId="0" xfId="0" applyFont="1" applyAlignment="1" applyProtection="1">
      <alignment horizontal="left" vertical="top"/>
    </xf>
    <xf numFmtId="0" fontId="94" fillId="0" borderId="0" xfId="0" applyFont="1" applyAlignment="1" applyProtection="1">
      <alignment horizontal="right" vertical="top"/>
    </xf>
    <xf numFmtId="0" fontId="93" fillId="0" borderId="0" xfId="0" applyNumberFormat="1" applyFont="1" applyFill="1" applyBorder="1" applyAlignment="1" applyProtection="1">
      <alignment horizontal="justify" vertical="top"/>
    </xf>
    <xf numFmtId="177" fontId="93" fillId="0" borderId="0" xfId="0" applyNumberFormat="1" applyFont="1" applyFill="1" applyBorder="1" applyAlignment="1" applyProtection="1">
      <alignment vertical="top"/>
    </xf>
    <xf numFmtId="10" fontId="93" fillId="0" borderId="0" xfId="0" applyNumberFormat="1" applyFont="1" applyFill="1" applyBorder="1" applyAlignment="1" applyProtection="1">
      <alignment horizontal="justify" vertical="top"/>
    </xf>
    <xf numFmtId="14" fontId="94" fillId="0" borderId="0" xfId="0" applyNumberFormat="1" applyFont="1" applyFill="1" applyBorder="1" applyAlignment="1" applyProtection="1">
      <alignment horizontal="center" vertical="top"/>
    </xf>
    <xf numFmtId="0" fontId="93" fillId="0" borderId="0" xfId="0" applyFont="1" applyAlignment="1" applyProtection="1">
      <alignment horizontal="right" vertical="top"/>
    </xf>
    <xf numFmtId="0" fontId="93" fillId="0" borderId="0" xfId="0" applyFont="1" applyFill="1" applyBorder="1" applyAlignment="1" applyProtection="1">
      <alignment vertical="top"/>
    </xf>
    <xf numFmtId="0" fontId="96" fillId="0" borderId="0" xfId="0" applyNumberFormat="1" applyFont="1" applyFill="1" applyBorder="1" applyAlignment="1" applyProtection="1">
      <alignment horizontal="center" vertical="top"/>
    </xf>
    <xf numFmtId="10" fontId="96" fillId="0" borderId="0" xfId="0" applyNumberFormat="1" applyFont="1" applyFill="1" applyBorder="1" applyAlignment="1" applyProtection="1">
      <alignment horizontal="center" vertical="top"/>
    </xf>
    <xf numFmtId="0" fontId="96" fillId="0" borderId="0" xfId="0" applyNumberFormat="1" applyFont="1" applyFill="1" applyBorder="1" applyAlignment="1" applyProtection="1">
      <alignment horizontal="center" vertical="top"/>
      <protection hidden="1"/>
    </xf>
    <xf numFmtId="10" fontId="96" fillId="0" borderId="0" xfId="0" applyNumberFormat="1" applyFont="1" applyFill="1" applyBorder="1" applyAlignment="1" applyProtection="1">
      <alignment horizontal="center" vertical="top"/>
      <protection hidden="1"/>
    </xf>
    <xf numFmtId="0" fontId="96" fillId="0" borderId="0" xfId="0" applyNumberFormat="1" applyFont="1" applyFill="1" applyBorder="1" applyAlignment="1" applyProtection="1">
      <alignment vertical="top"/>
      <protection hidden="1"/>
    </xf>
    <xf numFmtId="0" fontId="95" fillId="0" borderId="0" xfId="0" applyFont="1" applyFill="1" applyBorder="1" applyAlignment="1" applyProtection="1">
      <alignment horizontal="right" vertical="top"/>
      <protection hidden="1"/>
    </xf>
    <xf numFmtId="0" fontId="96" fillId="0" borderId="0" xfId="0" applyFont="1" applyFill="1" applyBorder="1" applyAlignment="1" applyProtection="1">
      <alignment vertical="top"/>
      <protection hidden="1"/>
    </xf>
    <xf numFmtId="0" fontId="94" fillId="0" borderId="0" xfId="0" applyFont="1" applyFill="1" applyBorder="1" applyAlignment="1" applyProtection="1">
      <alignment vertical="top"/>
      <protection hidden="1"/>
    </xf>
    <xf numFmtId="0" fontId="94" fillId="0" borderId="0" xfId="0" applyNumberFormat="1" applyFont="1" applyFill="1" applyBorder="1" applyAlignment="1" applyProtection="1">
      <alignment vertical="top"/>
      <protection hidden="1"/>
    </xf>
    <xf numFmtId="0" fontId="95" fillId="0" borderId="0" xfId="0" applyNumberFormat="1" applyFont="1" applyFill="1" applyBorder="1" applyAlignment="1" applyProtection="1">
      <alignment horizontal="left" vertical="top"/>
      <protection hidden="1"/>
    </xf>
    <xf numFmtId="10" fontId="95" fillId="0" borderId="0" xfId="0" applyNumberFormat="1" applyFont="1" applyFill="1" applyBorder="1" applyAlignment="1" applyProtection="1">
      <alignment horizontal="left" vertical="top"/>
      <protection hidden="1"/>
    </xf>
    <xf numFmtId="0" fontId="95" fillId="0" borderId="0" xfId="0" applyNumberFormat="1" applyFont="1" applyFill="1" applyBorder="1" applyAlignment="1" applyProtection="1">
      <alignment horizontal="center" vertical="top"/>
      <protection hidden="1"/>
    </xf>
    <xf numFmtId="0" fontId="95" fillId="0" borderId="0" xfId="0" applyNumberFormat="1" applyFont="1" applyFill="1" applyBorder="1" applyAlignment="1" applyProtection="1">
      <alignment vertical="top"/>
      <protection hidden="1"/>
    </xf>
    <xf numFmtId="0" fontId="94" fillId="0" borderId="0" xfId="0" applyNumberFormat="1" applyFont="1" applyFill="1" applyBorder="1" applyAlignment="1" applyProtection="1">
      <alignment horizontal="right" vertical="top"/>
      <protection hidden="1"/>
    </xf>
    <xf numFmtId="0" fontId="96" fillId="0" borderId="0" xfId="0" applyNumberFormat="1" applyFont="1" applyFill="1" applyBorder="1" applyAlignment="1" applyProtection="1">
      <alignment horizontal="left" vertical="top"/>
      <protection hidden="1"/>
    </xf>
    <xf numFmtId="10" fontId="96" fillId="0" borderId="0" xfId="0" applyNumberFormat="1" applyFont="1" applyFill="1" applyBorder="1" applyAlignment="1" applyProtection="1">
      <alignment horizontal="left" vertical="top"/>
      <protection hidden="1"/>
    </xf>
    <xf numFmtId="0" fontId="95" fillId="0" borderId="0" xfId="0" applyNumberFormat="1" applyFont="1" applyFill="1" applyBorder="1" applyAlignment="1" applyProtection="1">
      <alignment horizontal="center" vertical="top" wrapText="1"/>
      <protection hidden="1"/>
    </xf>
    <xf numFmtId="0" fontId="95" fillId="0" borderId="0" xfId="206" applyFont="1" applyFill="1" applyBorder="1" applyAlignment="1" applyProtection="1">
      <alignment vertical="top"/>
      <protection hidden="1"/>
    </xf>
    <xf numFmtId="10" fontId="95" fillId="0" borderId="0" xfId="206" applyNumberFormat="1" applyFont="1" applyFill="1" applyBorder="1" applyAlignment="1" applyProtection="1">
      <alignment vertical="top"/>
      <protection hidden="1"/>
    </xf>
    <xf numFmtId="0" fontId="96" fillId="0" borderId="0" xfId="206" applyFont="1" applyFill="1" applyBorder="1" applyAlignment="1" applyProtection="1">
      <alignment vertical="top"/>
      <protection hidden="1"/>
    </xf>
    <xf numFmtId="0" fontId="95" fillId="0" borderId="0" xfId="206" applyFont="1" applyFill="1" applyBorder="1" applyAlignment="1" applyProtection="1">
      <alignment horizontal="center" vertical="top"/>
      <protection hidden="1"/>
    </xf>
    <xf numFmtId="0" fontId="96" fillId="0" borderId="0" xfId="206" applyFont="1" applyFill="1" applyBorder="1" applyAlignment="1" applyProtection="1">
      <alignment horizontal="left" vertical="top"/>
      <protection hidden="1"/>
    </xf>
    <xf numFmtId="10" fontId="96" fillId="0" borderId="0" xfId="206" applyNumberFormat="1" applyFont="1" applyFill="1" applyBorder="1" applyAlignment="1" applyProtection="1">
      <alignment vertical="top"/>
      <protection hidden="1"/>
    </xf>
    <xf numFmtId="179" fontId="94" fillId="0" borderId="0" xfId="0" applyNumberFormat="1" applyFont="1" applyFill="1" applyBorder="1" applyAlignment="1" applyProtection="1">
      <alignment vertical="top"/>
    </xf>
    <xf numFmtId="0" fontId="96" fillId="0" borderId="0" xfId="206" applyFont="1" applyFill="1" applyBorder="1" applyAlignment="1" applyProtection="1">
      <alignment horizontal="center" vertical="top"/>
      <protection hidden="1"/>
    </xf>
    <xf numFmtId="10" fontId="95" fillId="0" borderId="0" xfId="0" applyNumberFormat="1" applyFont="1" applyFill="1" applyBorder="1" applyAlignment="1" applyProtection="1">
      <alignment horizontal="center" vertical="top" wrapText="1"/>
      <protection hidden="1"/>
    </xf>
    <xf numFmtId="0" fontId="95" fillId="0" borderId="0" xfId="0" applyNumberFormat="1" applyFont="1" applyFill="1" applyBorder="1" applyAlignment="1" applyProtection="1">
      <alignment vertical="top" wrapText="1"/>
      <protection hidden="1"/>
    </xf>
    <xf numFmtId="0" fontId="94" fillId="0" borderId="0" xfId="0" applyNumberFormat="1" applyFont="1" applyFill="1" applyBorder="1" applyAlignment="1" applyProtection="1">
      <alignment horizontal="center" vertical="top" wrapText="1"/>
      <protection hidden="1"/>
    </xf>
    <xf numFmtId="10" fontId="95" fillId="0" borderId="0" xfId="0" applyNumberFormat="1" applyFont="1" applyFill="1" applyBorder="1" applyAlignment="1" applyProtection="1">
      <alignment horizontal="center" vertical="top"/>
      <protection hidden="1"/>
    </xf>
    <xf numFmtId="0" fontId="94" fillId="0" borderId="0" xfId="0" applyNumberFormat="1" applyFont="1" applyFill="1" applyBorder="1" applyAlignment="1" applyProtection="1">
      <alignment horizontal="center" vertical="top"/>
      <protection hidden="1"/>
    </xf>
    <xf numFmtId="164" fontId="95" fillId="0" borderId="0" xfId="211" applyNumberFormat="1" applyFont="1" applyFill="1" applyBorder="1" applyAlignment="1" applyProtection="1">
      <alignment horizontal="center" vertical="top" wrapText="1"/>
      <protection hidden="1"/>
    </xf>
    <xf numFmtId="10" fontId="95" fillId="0" borderId="0" xfId="211" applyNumberFormat="1" applyFont="1" applyFill="1" applyBorder="1" applyAlignment="1" applyProtection="1">
      <alignment horizontal="center" vertical="top" wrapText="1"/>
      <protection hidden="1"/>
    </xf>
    <xf numFmtId="0" fontId="95" fillId="0" borderId="0" xfId="211" applyFont="1" applyFill="1" applyBorder="1" applyAlignment="1" applyProtection="1">
      <alignment vertical="top"/>
      <protection hidden="1"/>
    </xf>
    <xf numFmtId="0" fontId="96" fillId="0" borderId="0" xfId="211" applyNumberFormat="1" applyFont="1" applyFill="1" applyBorder="1" applyAlignment="1" applyProtection="1">
      <alignment horizontal="center" vertical="top" wrapText="1"/>
      <protection hidden="1"/>
    </xf>
    <xf numFmtId="0" fontId="96" fillId="0" borderId="0" xfId="211" applyNumberFormat="1" applyFont="1" applyFill="1" applyBorder="1" applyAlignment="1" applyProtection="1">
      <alignment horizontal="right" vertical="top" wrapText="1"/>
      <protection hidden="1"/>
    </xf>
    <xf numFmtId="2" fontId="96" fillId="0" borderId="0" xfId="0" applyNumberFormat="1" applyFont="1" applyFill="1" applyBorder="1" applyAlignment="1" applyProtection="1">
      <alignment horizontal="right" vertical="top" wrapText="1"/>
      <protection hidden="1"/>
    </xf>
    <xf numFmtId="2" fontId="96" fillId="0" borderId="0" xfId="0" applyNumberFormat="1" applyFont="1" applyFill="1" applyBorder="1" applyAlignment="1" applyProtection="1">
      <alignment horizontal="right" vertical="top"/>
      <protection hidden="1"/>
    </xf>
    <xf numFmtId="2" fontId="93" fillId="0" borderId="0" xfId="0" applyNumberFormat="1" applyFont="1" applyFill="1" applyBorder="1" applyAlignment="1" applyProtection="1">
      <alignment horizontal="center" vertical="top"/>
      <protection hidden="1"/>
    </xf>
    <xf numFmtId="164" fontId="96" fillId="0" borderId="0" xfId="211" applyNumberFormat="1" applyFont="1" applyFill="1" applyBorder="1" applyAlignment="1" applyProtection="1">
      <alignment horizontal="center" vertical="top" wrapText="1"/>
      <protection hidden="1"/>
    </xf>
    <xf numFmtId="10" fontId="96" fillId="0" borderId="0" xfId="211" applyNumberFormat="1" applyFont="1" applyFill="1" applyBorder="1" applyAlignment="1" applyProtection="1">
      <alignment horizontal="center" vertical="top" wrapText="1"/>
      <protection hidden="1"/>
    </xf>
    <xf numFmtId="0" fontId="96" fillId="0" borderId="0" xfId="211" applyFont="1" applyFill="1" applyBorder="1" applyAlignment="1" applyProtection="1">
      <alignment vertical="top" wrapText="1"/>
      <protection hidden="1"/>
    </xf>
    <xf numFmtId="167" fontId="96" fillId="0" borderId="0" xfId="0" applyNumberFormat="1" applyFont="1" applyFill="1" applyBorder="1" applyAlignment="1" applyProtection="1">
      <alignment horizontal="right" vertical="top" wrapText="1"/>
      <protection hidden="1"/>
    </xf>
    <xf numFmtId="2" fontId="96" fillId="0" borderId="0" xfId="0" applyNumberFormat="1" applyFont="1" applyFill="1" applyBorder="1" applyAlignment="1" applyProtection="1">
      <alignment vertical="top" wrapText="1"/>
      <protection hidden="1"/>
    </xf>
    <xf numFmtId="0" fontId="94" fillId="0" borderId="0" xfId="0" applyNumberFormat="1" applyFont="1" applyFill="1" applyBorder="1" applyAlignment="1" applyProtection="1">
      <alignment vertical="top" wrapText="1"/>
      <protection hidden="1"/>
    </xf>
    <xf numFmtId="167" fontId="94" fillId="0" borderId="0" xfId="0" applyNumberFormat="1" applyFont="1" applyFill="1" applyBorder="1" applyAlignment="1" applyProtection="1">
      <alignment horizontal="right" vertical="top" wrapText="1"/>
      <protection hidden="1"/>
    </xf>
    <xf numFmtId="2" fontId="94" fillId="0" borderId="0" xfId="0" applyNumberFormat="1" applyFont="1" applyFill="1" applyBorder="1" applyAlignment="1" applyProtection="1">
      <alignment vertical="top" wrapText="1"/>
      <protection hidden="1"/>
    </xf>
    <xf numFmtId="0" fontId="96" fillId="0" borderId="0" xfId="211" applyNumberFormat="1" applyFont="1" applyFill="1" applyBorder="1" applyAlignment="1" applyProtection="1">
      <alignment vertical="top"/>
      <protection hidden="1"/>
    </xf>
    <xf numFmtId="166" fontId="96" fillId="0" borderId="0" xfId="0" applyNumberFormat="1" applyFont="1" applyFill="1" applyBorder="1" applyAlignment="1" applyProtection="1">
      <alignment horizontal="right" vertical="top" wrapText="1"/>
      <protection hidden="1"/>
    </xf>
    <xf numFmtId="2" fontId="96" fillId="0" borderId="0" xfId="0" applyNumberFormat="1" applyFont="1" applyFill="1" applyBorder="1" applyAlignment="1" applyProtection="1">
      <alignment vertical="top"/>
      <protection hidden="1"/>
    </xf>
    <xf numFmtId="2" fontId="94" fillId="0" borderId="0" xfId="0" applyNumberFormat="1" applyFont="1" applyFill="1" applyBorder="1" applyAlignment="1" applyProtection="1">
      <alignment vertical="top"/>
      <protection hidden="1"/>
    </xf>
    <xf numFmtId="0" fontId="96" fillId="0" borderId="0" xfId="211" applyFont="1" applyFill="1" applyBorder="1" applyAlignment="1" applyProtection="1">
      <alignment horizontal="center" vertical="top" wrapText="1"/>
      <protection hidden="1"/>
    </xf>
    <xf numFmtId="2" fontId="96" fillId="0" borderId="0" xfId="11" applyNumberFormat="1" applyFont="1" applyFill="1" applyBorder="1" applyAlignment="1" applyProtection="1">
      <alignment horizontal="right" vertical="top" wrapText="1"/>
      <protection hidden="1"/>
    </xf>
    <xf numFmtId="167" fontId="94" fillId="0" borderId="0" xfId="11" applyNumberFormat="1" applyFont="1" applyFill="1" applyBorder="1" applyAlignment="1" applyProtection="1">
      <alignment horizontal="center" vertical="top"/>
      <protection hidden="1"/>
    </xf>
    <xf numFmtId="0" fontId="96" fillId="0" borderId="0" xfId="0" applyFont="1" applyFill="1" applyAlignment="1" applyProtection="1">
      <alignment vertical="top"/>
    </xf>
    <xf numFmtId="170" fontId="96" fillId="0" borderId="0" xfId="211" quotePrefix="1" applyNumberFormat="1" applyFont="1" applyFill="1" applyBorder="1" applyAlignment="1" applyProtection="1">
      <alignment vertical="top" wrapText="1"/>
      <protection hidden="1"/>
    </xf>
    <xf numFmtId="0" fontId="96" fillId="0" borderId="0" xfId="0" applyFont="1" applyFill="1" applyAlignment="1" applyProtection="1">
      <alignment horizontal="left" vertical="top"/>
    </xf>
    <xf numFmtId="170" fontId="96" fillId="0" borderId="0" xfId="211" applyNumberFormat="1" applyFont="1" applyFill="1" applyBorder="1" applyAlignment="1" applyProtection="1">
      <alignment vertical="top" wrapText="1"/>
      <protection hidden="1"/>
    </xf>
    <xf numFmtId="0" fontId="95" fillId="0" borderId="0" xfId="211" applyFont="1" applyFill="1" applyBorder="1" applyAlignment="1" applyProtection="1">
      <alignment vertical="top" wrapText="1"/>
      <protection hidden="1"/>
    </xf>
    <xf numFmtId="164" fontId="96" fillId="0" borderId="0" xfId="211" applyNumberFormat="1" applyFont="1" applyFill="1" applyBorder="1" applyAlignment="1" applyProtection="1">
      <alignment vertical="top" wrapText="1"/>
      <protection hidden="1"/>
    </xf>
    <xf numFmtId="2" fontId="94" fillId="0" borderId="0" xfId="11" applyNumberFormat="1" applyFont="1" applyFill="1" applyBorder="1" applyAlignment="1" applyProtection="1">
      <alignment horizontal="center" vertical="top"/>
      <protection hidden="1"/>
    </xf>
    <xf numFmtId="0" fontId="96" fillId="0" borderId="0" xfId="211" applyNumberFormat="1" applyFont="1" applyFill="1" applyBorder="1" applyAlignment="1" applyProtection="1">
      <alignment vertical="top" wrapText="1"/>
      <protection hidden="1"/>
    </xf>
    <xf numFmtId="3" fontId="96" fillId="0" borderId="0" xfId="211" applyNumberFormat="1" applyFont="1" applyFill="1" applyBorder="1" applyAlignment="1" applyProtection="1">
      <alignment vertical="top" wrapText="1"/>
      <protection hidden="1"/>
    </xf>
    <xf numFmtId="0" fontId="96" fillId="0" borderId="0" xfId="211" applyFont="1" applyFill="1" applyBorder="1" applyAlignment="1" applyProtection="1">
      <alignment horizontal="right" vertical="top" wrapText="1"/>
      <protection hidden="1"/>
    </xf>
    <xf numFmtId="0" fontId="95" fillId="0" borderId="0" xfId="211" applyFont="1" applyFill="1" applyBorder="1" applyAlignment="1" applyProtection="1">
      <alignment horizontal="center" vertical="top" wrapText="1"/>
      <protection hidden="1"/>
    </xf>
    <xf numFmtId="0" fontId="96" fillId="0" borderId="0" xfId="211" applyNumberFormat="1" applyFont="1" applyFill="1" applyBorder="1" applyAlignment="1" applyProtection="1">
      <alignment horizontal="center" vertical="top"/>
      <protection hidden="1"/>
    </xf>
    <xf numFmtId="10" fontId="96" fillId="0" borderId="0" xfId="211" applyNumberFormat="1" applyFont="1" applyFill="1" applyBorder="1" applyAlignment="1" applyProtection="1">
      <alignment horizontal="center" vertical="top"/>
      <protection hidden="1"/>
    </xf>
    <xf numFmtId="0" fontId="96" fillId="0" borderId="0" xfId="211" applyNumberFormat="1" applyFont="1" applyFill="1" applyBorder="1" applyAlignment="1" applyProtection="1">
      <alignment horizontal="right" vertical="top"/>
      <protection hidden="1"/>
    </xf>
    <xf numFmtId="0" fontId="15" fillId="0" borderId="5" xfId="0" applyNumberFormat="1" applyFont="1" applyFill="1" applyBorder="1" applyAlignment="1" applyProtection="1">
      <alignment horizontal="left" vertical="top"/>
    </xf>
    <xf numFmtId="0" fontId="15" fillId="0" borderId="5" xfId="0" applyNumberFormat="1" applyFont="1" applyFill="1" applyBorder="1" applyAlignment="1" applyProtection="1">
      <alignment horizontal="justify" vertical="top"/>
    </xf>
    <xf numFmtId="0" fontId="15" fillId="0" borderId="5" xfId="0" applyNumberFormat="1" applyFont="1" applyFill="1" applyBorder="1" applyAlignment="1" applyProtection="1">
      <alignment horizontal="center" vertical="top"/>
    </xf>
    <xf numFmtId="0" fontId="15" fillId="0" borderId="5" xfId="0" applyNumberFormat="1" applyFont="1" applyFill="1" applyBorder="1" applyAlignment="1" applyProtection="1">
      <alignment vertical="top"/>
    </xf>
    <xf numFmtId="0" fontId="15" fillId="0" borderId="5" xfId="0" applyNumberFormat="1" applyFont="1" applyFill="1" applyBorder="1" applyAlignment="1" applyProtection="1">
      <alignment horizontal="right" vertical="top"/>
    </xf>
    <xf numFmtId="0" fontId="33" fillId="0" borderId="0" xfId="0" applyFont="1" applyBorder="1" applyAlignment="1" applyProtection="1">
      <alignment vertical="top"/>
    </xf>
    <xf numFmtId="0" fontId="0" fillId="0" borderId="0" xfId="0" applyFont="1" applyAlignment="1" applyProtection="1">
      <alignment vertical="top"/>
    </xf>
    <xf numFmtId="0" fontId="33" fillId="0" borderId="0" xfId="0" applyFont="1" applyAlignment="1" applyProtection="1">
      <alignment vertical="top"/>
    </xf>
    <xf numFmtId="0" fontId="0" fillId="0" borderId="0" xfId="0" applyNumberFormat="1" applyFont="1" applyFill="1" applyBorder="1" applyAlignment="1" applyProtection="1">
      <alignment horizontal="center" vertical="top"/>
    </xf>
    <xf numFmtId="0" fontId="0" fillId="0" borderId="0" xfId="0" applyNumberFormat="1" applyFont="1" applyFill="1" applyBorder="1" applyAlignment="1" applyProtection="1">
      <alignment horizontal="justify" vertical="top"/>
    </xf>
    <xf numFmtId="0" fontId="33" fillId="0" borderId="0" xfId="0" applyNumberFormat="1" applyFont="1" applyFill="1" applyBorder="1" applyAlignment="1" applyProtection="1">
      <alignment vertical="top"/>
    </xf>
    <xf numFmtId="0" fontId="15" fillId="0" borderId="0" xfId="0" applyNumberFormat="1" applyFont="1" applyFill="1" applyBorder="1" applyAlignment="1" applyProtection="1">
      <alignment vertical="top" wrapText="1"/>
    </xf>
    <xf numFmtId="0" fontId="29" fillId="0" borderId="0" xfId="0" applyFont="1" applyAlignment="1" applyProtection="1">
      <alignment vertical="top"/>
    </xf>
    <xf numFmtId="0" fontId="33" fillId="0" borderId="0" xfId="0" applyFont="1" applyAlignment="1" applyProtection="1">
      <alignment horizontal="center" vertical="top"/>
    </xf>
    <xf numFmtId="0" fontId="33" fillId="0" borderId="0" xfId="0" applyFont="1" applyBorder="1" applyAlignment="1" applyProtection="1">
      <alignment horizontal="left" vertical="top"/>
    </xf>
    <xf numFmtId="0" fontId="27" fillId="0" borderId="0" xfId="0" applyFont="1" applyFill="1" applyBorder="1" applyAlignment="1" applyProtection="1">
      <alignment vertical="top"/>
    </xf>
    <xf numFmtId="0" fontId="0" fillId="0" borderId="0" xfId="200" applyNumberFormat="1" applyFont="1" applyFill="1" applyBorder="1" applyAlignment="1" applyProtection="1">
      <alignment horizontal="center" vertical="top"/>
    </xf>
    <xf numFmtId="0" fontId="0" fillId="0" borderId="0" xfId="200" applyNumberFormat="1" applyFont="1" applyFill="1" applyBorder="1" applyAlignment="1" applyProtection="1">
      <alignment horizontal="justify" vertical="top" wrapText="1"/>
    </xf>
    <xf numFmtId="0" fontId="0" fillId="0" borderId="0" xfId="200" applyNumberFormat="1" applyFont="1" applyFill="1" applyBorder="1" applyAlignment="1" applyProtection="1">
      <alignment vertical="top"/>
    </xf>
    <xf numFmtId="0" fontId="15" fillId="0" borderId="0" xfId="206" applyFont="1" applyAlignment="1" applyProtection="1">
      <alignment horizontal="center" vertical="top"/>
      <protection hidden="1"/>
    </xf>
    <xf numFmtId="0" fontId="0" fillId="0" borderId="0" xfId="206" applyFont="1" applyAlignment="1" applyProtection="1">
      <alignment horizontal="justify" vertical="top"/>
      <protection hidden="1"/>
    </xf>
    <xf numFmtId="0" fontId="0" fillId="0" borderId="0" xfId="206" applyFont="1" applyAlignment="1" applyProtection="1">
      <alignment horizontal="center" vertical="top"/>
      <protection hidden="1"/>
    </xf>
    <xf numFmtId="0" fontId="0" fillId="0" borderId="0" xfId="0" applyNumberFormat="1" applyFont="1" applyFill="1" applyBorder="1" applyAlignment="1" applyProtection="1">
      <alignment horizontal="left" vertical="top"/>
      <protection hidden="1"/>
    </xf>
    <xf numFmtId="0" fontId="33" fillId="0" borderId="0" xfId="206" applyFont="1" applyBorder="1" applyAlignment="1" applyProtection="1">
      <alignment vertical="top"/>
      <protection hidden="1"/>
    </xf>
    <xf numFmtId="0" fontId="0" fillId="0" borderId="0" xfId="206" applyFont="1" applyBorder="1" applyAlignment="1" applyProtection="1">
      <alignment horizontal="left" vertical="top"/>
      <protection hidden="1"/>
    </xf>
    <xf numFmtId="0" fontId="15" fillId="0" borderId="0" xfId="206" applyFont="1" applyFill="1" applyAlignment="1" applyProtection="1">
      <alignment horizontal="center" vertical="top"/>
      <protection hidden="1"/>
    </xf>
    <xf numFmtId="0" fontId="0" fillId="0" borderId="0" xfId="206" applyFont="1" applyFill="1" applyBorder="1" applyAlignment="1" applyProtection="1">
      <alignment horizontal="left" vertical="top"/>
    </xf>
    <xf numFmtId="0" fontId="0" fillId="0" borderId="0" xfId="206" applyFont="1" applyFill="1" applyAlignment="1" applyProtection="1">
      <alignment horizontal="center" vertical="top"/>
      <protection hidden="1"/>
    </xf>
    <xf numFmtId="0" fontId="0" fillId="0" borderId="0" xfId="206" applyFont="1" applyFill="1" applyAlignment="1" applyProtection="1">
      <alignment horizontal="left" vertical="top"/>
      <protection hidden="1"/>
    </xf>
    <xf numFmtId="0" fontId="15" fillId="0" borderId="0" xfId="206" applyFont="1" applyFill="1" applyBorder="1" applyAlignment="1" applyProtection="1">
      <alignment horizontal="justify" vertical="top"/>
      <protection hidden="1"/>
    </xf>
    <xf numFmtId="0" fontId="15" fillId="0" borderId="0" xfId="206" applyFont="1" applyFill="1" applyBorder="1" applyAlignment="1" applyProtection="1">
      <alignment horizontal="center" vertical="top"/>
      <protection hidden="1"/>
    </xf>
    <xf numFmtId="0" fontId="33" fillId="0" borderId="0" xfId="0" applyFont="1" applyBorder="1" applyAlignment="1" applyProtection="1">
      <alignment vertical="top"/>
      <protection hidden="1"/>
    </xf>
    <xf numFmtId="0" fontId="15" fillId="15" borderId="4" xfId="200" applyNumberFormat="1" applyFont="1" applyFill="1" applyBorder="1" applyAlignment="1" applyProtection="1">
      <alignment horizontal="center" vertical="top" wrapText="1"/>
    </xf>
    <xf numFmtId="0" fontId="15" fillId="15" borderId="4" xfId="200" applyNumberFormat="1" applyFont="1" applyFill="1" applyBorder="1" applyAlignment="1" applyProtection="1">
      <alignment horizontal="center" vertical="top"/>
    </xf>
    <xf numFmtId="0" fontId="27" fillId="0" borderId="0" xfId="0" applyNumberFormat="1" applyFont="1" applyFill="1" applyBorder="1" applyAlignment="1" applyProtection="1">
      <alignment horizontal="center" vertical="top"/>
    </xf>
    <xf numFmtId="0" fontId="15" fillId="0" borderId="15" xfId="0" applyNumberFormat="1" applyFont="1" applyFill="1" applyBorder="1" applyAlignment="1" applyProtection="1">
      <alignment horizontal="center" vertical="top"/>
    </xf>
    <xf numFmtId="0" fontId="15" fillId="0" borderId="4" xfId="0" applyNumberFormat="1" applyFont="1" applyFill="1" applyBorder="1" applyAlignment="1" applyProtection="1">
      <alignment horizontal="center" vertical="top"/>
    </xf>
    <xf numFmtId="0" fontId="15" fillId="0" borderId="14" xfId="0" applyNumberFormat="1" applyFont="1" applyFill="1" applyBorder="1" applyAlignment="1" applyProtection="1">
      <alignment horizontal="center" vertical="top"/>
    </xf>
    <xf numFmtId="0" fontId="93" fillId="11" borderId="3" xfId="0" applyNumberFormat="1" applyFont="1" applyFill="1" applyBorder="1" applyAlignment="1" applyProtection="1">
      <alignment horizontal="center" vertical="top" wrapText="1"/>
    </xf>
    <xf numFmtId="0" fontId="59" fillId="0" borderId="0" xfId="0" applyFont="1" applyFill="1" applyBorder="1" applyAlignment="1" applyProtection="1">
      <alignment horizontal="center" vertical="top"/>
    </xf>
    <xf numFmtId="0" fontId="0" fillId="7" borderId="4" xfId="0" applyNumberFormat="1" applyFont="1" applyFill="1" applyBorder="1" applyAlignment="1" applyProtection="1">
      <alignment horizontal="center" vertical="top" wrapText="1"/>
    </xf>
    <xf numFmtId="0" fontId="15" fillId="7" borderId="4" xfId="211" applyFont="1" applyFill="1" applyBorder="1" applyAlignment="1" applyProtection="1">
      <alignment horizontal="justify" vertical="top" wrapText="1"/>
    </xf>
    <xf numFmtId="0" fontId="15" fillId="7" borderId="4" xfId="211" applyFont="1" applyFill="1" applyBorder="1" applyAlignment="1" applyProtection="1">
      <alignment horizontal="center" vertical="top" wrapText="1"/>
    </xf>
    <xf numFmtId="2" fontId="0" fillId="7" borderId="4" xfId="0" applyNumberFormat="1" applyFont="1" applyFill="1" applyBorder="1" applyAlignment="1" applyProtection="1">
      <alignment horizontal="right" vertical="top"/>
    </xf>
    <xf numFmtId="43" fontId="0" fillId="7" borderId="4" xfId="11" applyFont="1" applyFill="1" applyBorder="1" applyAlignment="1" applyProtection="1">
      <alignment horizontal="right" vertical="top"/>
    </xf>
    <xf numFmtId="0" fontId="0" fillId="2" borderId="0" xfId="0" applyNumberFormat="1" applyFont="1" applyFill="1" applyBorder="1" applyAlignment="1" applyProtection="1">
      <alignment horizontal="center" vertical="top" wrapText="1"/>
    </xf>
    <xf numFmtId="0" fontId="15" fillId="2" borderId="0" xfId="211" applyFont="1" applyFill="1" applyBorder="1" applyAlignment="1" applyProtection="1">
      <alignment horizontal="justify" vertical="top" wrapText="1"/>
    </xf>
    <xf numFmtId="0" fontId="15" fillId="2" borderId="0" xfId="211" applyFont="1" applyFill="1" applyBorder="1" applyAlignment="1" applyProtection="1">
      <alignment horizontal="center" vertical="top" wrapText="1"/>
    </xf>
    <xf numFmtId="2" fontId="0" fillId="2" borderId="0" xfId="0" applyNumberFormat="1" applyFont="1" applyFill="1" applyBorder="1" applyAlignment="1" applyProtection="1">
      <alignment horizontal="right" vertical="top"/>
    </xf>
    <xf numFmtId="43" fontId="0" fillId="2" borderId="0" xfId="11" applyFont="1" applyFill="1" applyBorder="1" applyAlignment="1" applyProtection="1">
      <alignment horizontal="right" vertical="top"/>
    </xf>
    <xf numFmtId="0" fontId="94" fillId="0" borderId="0" xfId="0" applyNumberFormat="1" applyFont="1" applyAlignment="1" applyProtection="1">
      <alignment vertical="top"/>
    </xf>
    <xf numFmtId="0" fontId="15" fillId="0" borderId="0" xfId="0" applyNumberFormat="1" applyFont="1" applyFill="1" applyBorder="1" applyAlignment="1" applyProtection="1">
      <alignment horizontal="center" vertical="top"/>
    </xf>
    <xf numFmtId="177" fontId="15" fillId="0" borderId="0" xfId="0" applyNumberFormat="1" applyFont="1" applyFill="1" applyBorder="1" applyAlignment="1" applyProtection="1">
      <alignment horizontal="justify" vertical="top"/>
    </xf>
    <xf numFmtId="14" fontId="0" fillId="0" borderId="0" xfId="0" applyNumberFormat="1" applyFont="1" applyFill="1" applyBorder="1" applyAlignment="1" applyProtection="1">
      <alignment horizontal="center" vertical="top"/>
    </xf>
    <xf numFmtId="0" fontId="15" fillId="0" borderId="0" xfId="0" applyFont="1" applyAlignment="1" applyProtection="1">
      <alignment horizontal="center" vertical="top"/>
    </xf>
    <xf numFmtId="0" fontId="15" fillId="0" borderId="0" xfId="0" applyFont="1" applyFill="1" applyBorder="1" applyAlignment="1" applyProtection="1">
      <alignment vertical="top"/>
    </xf>
    <xf numFmtId="0" fontId="33" fillId="0" borderId="0" xfId="0" applyNumberFormat="1" applyFont="1" applyFill="1" applyBorder="1" applyAlignment="1" applyProtection="1">
      <alignment horizontal="center" vertical="top"/>
    </xf>
    <xf numFmtId="0" fontId="33" fillId="0" borderId="0" xfId="0" applyNumberFormat="1" applyFont="1" applyFill="1" applyBorder="1" applyAlignment="1" applyProtection="1">
      <alignment horizontal="justify" vertical="top"/>
    </xf>
    <xf numFmtId="0" fontId="94" fillId="0" borderId="0" xfId="0" applyNumberFormat="1" applyFont="1" applyAlignment="1" applyProtection="1">
      <alignment horizontal="justify" vertical="top" wrapText="1"/>
    </xf>
    <xf numFmtId="0" fontId="0" fillId="0" borderId="0" xfId="200" applyNumberFormat="1" applyFont="1" applyFill="1" applyBorder="1" applyAlignment="1" applyProtection="1">
      <alignment horizontal="center" vertical="top"/>
      <protection hidden="1"/>
    </xf>
    <xf numFmtId="0" fontId="0" fillId="0" borderId="0" xfId="200" applyNumberFormat="1" applyFont="1" applyFill="1" applyBorder="1" applyAlignment="1" applyProtection="1">
      <alignment horizontal="justify" vertical="top"/>
      <protection hidden="1"/>
    </xf>
    <xf numFmtId="0" fontId="0" fillId="0" borderId="0" xfId="200" applyNumberFormat="1" applyFont="1" applyFill="1" applyBorder="1" applyAlignment="1" applyProtection="1">
      <alignment horizontal="justify" vertical="top" wrapText="1"/>
      <protection hidden="1"/>
    </xf>
    <xf numFmtId="0" fontId="0" fillId="0" borderId="0" xfId="200" applyNumberFormat="1" applyFont="1" applyFill="1" applyBorder="1" applyAlignment="1" applyProtection="1">
      <alignment vertical="top"/>
      <protection hidden="1"/>
    </xf>
    <xf numFmtId="1" fontId="15" fillId="15" borderId="4" xfId="200" applyNumberFormat="1" applyFont="1" applyFill="1" applyBorder="1" applyAlignment="1" applyProtection="1">
      <alignment horizontal="center" vertical="top" wrapText="1"/>
    </xf>
    <xf numFmtId="164" fontId="15" fillId="15" borderId="4" xfId="200" applyNumberFormat="1" applyFont="1" applyFill="1" applyBorder="1" applyAlignment="1" applyProtection="1">
      <alignment horizontal="center" vertical="top" wrapText="1"/>
    </xf>
    <xf numFmtId="0" fontId="15" fillId="15" borderId="4" xfId="0" applyFont="1" applyFill="1" applyBorder="1" applyAlignment="1" applyProtection="1">
      <alignment vertical="top" wrapText="1"/>
    </xf>
    <xf numFmtId="1" fontId="15" fillId="15" borderId="4" xfId="0" applyNumberFormat="1" applyFont="1" applyFill="1" applyBorder="1" applyAlignment="1" applyProtection="1">
      <alignment horizontal="center" vertical="center"/>
    </xf>
    <xf numFmtId="1" fontId="99" fillId="15" borderId="4" xfId="0" applyNumberFormat="1" applyFont="1" applyFill="1" applyBorder="1" applyAlignment="1" applyProtection="1">
      <alignment horizontal="center" vertical="center"/>
    </xf>
    <xf numFmtId="1" fontId="99" fillId="15" borderId="4" xfId="0" applyNumberFormat="1" applyFont="1" applyFill="1" applyBorder="1" applyAlignment="1" applyProtection="1">
      <alignment horizontal="center" vertical="center" wrapText="1"/>
    </xf>
    <xf numFmtId="0" fontId="15" fillId="15" borderId="4" xfId="0" applyNumberFormat="1" applyFont="1" applyFill="1" applyBorder="1" applyAlignment="1" applyProtection="1">
      <alignment horizontal="center" vertical="center"/>
    </xf>
    <xf numFmtId="0" fontId="100" fillId="15" borderId="4" xfId="0" applyNumberFormat="1" applyFont="1" applyFill="1" applyBorder="1" applyAlignment="1" applyProtection="1">
      <alignment horizontal="center" vertical="top" wrapText="1"/>
    </xf>
    <xf numFmtId="10" fontId="100" fillId="15" borderId="4" xfId="0" applyNumberFormat="1" applyFont="1" applyFill="1" applyBorder="1" applyAlignment="1" applyProtection="1">
      <alignment horizontal="center" vertical="top" wrapText="1"/>
    </xf>
    <xf numFmtId="0" fontId="100" fillId="15" borderId="4" xfId="0" applyNumberFormat="1" applyFont="1" applyFill="1" applyBorder="1" applyAlignment="1" applyProtection="1">
      <alignment vertical="top" wrapText="1"/>
    </xf>
    <xf numFmtId="0" fontId="100" fillId="15" borderId="4" xfId="0" applyNumberFormat="1" applyFont="1" applyFill="1" applyBorder="1" applyAlignment="1" applyProtection="1">
      <alignment horizontal="center" vertical="top"/>
    </xf>
    <xf numFmtId="0" fontId="100" fillId="15" borderId="23" xfId="0" applyNumberFormat="1" applyFont="1" applyFill="1" applyBorder="1" applyAlignment="1" applyProtection="1">
      <alignment horizontal="center" vertical="top"/>
    </xf>
    <xf numFmtId="0" fontId="100" fillId="15" borderId="15" xfId="0" applyNumberFormat="1" applyFont="1" applyFill="1" applyBorder="1" applyAlignment="1" applyProtection="1">
      <alignment horizontal="center" vertical="top"/>
    </xf>
    <xf numFmtId="0" fontId="101" fillId="15" borderId="36" xfId="0" applyNumberFormat="1" applyFont="1" applyFill="1" applyBorder="1" applyAlignment="1" applyProtection="1">
      <alignment horizontal="center" vertical="top"/>
    </xf>
    <xf numFmtId="0" fontId="23" fillId="15" borderId="4" xfId="200" applyNumberFormat="1" applyFont="1" applyFill="1" applyBorder="1" applyAlignment="1" applyProtection="1">
      <alignment horizontal="center" vertical="top" wrapText="1"/>
    </xf>
    <xf numFmtId="0" fontId="23" fillId="15" borderId="4" xfId="200" applyNumberFormat="1" applyFont="1" applyFill="1" applyBorder="1" applyAlignment="1" applyProtection="1">
      <alignment horizontal="justify" vertical="top" wrapText="1"/>
    </xf>
    <xf numFmtId="0" fontId="23" fillId="15" borderId="4" xfId="200" applyNumberFormat="1" applyFont="1" applyFill="1" applyBorder="1" applyAlignment="1" applyProtection="1">
      <alignment horizontal="center" vertical="top"/>
    </xf>
    <xf numFmtId="0" fontId="23" fillId="15" borderId="4" xfId="0" applyNumberFormat="1" applyFont="1" applyFill="1" applyBorder="1" applyAlignment="1" applyProtection="1">
      <alignment horizontal="center" vertical="top"/>
    </xf>
    <xf numFmtId="1" fontId="23" fillId="15" borderId="4" xfId="200" applyNumberFormat="1" applyFont="1" applyFill="1" applyBorder="1" applyAlignment="1" applyProtection="1">
      <alignment horizontal="center" vertical="top" wrapText="1"/>
    </xf>
    <xf numFmtId="164" fontId="23" fillId="15" borderId="4" xfId="200" applyNumberFormat="1" applyFont="1" applyFill="1" applyBorder="1" applyAlignment="1" applyProtection="1">
      <alignment horizontal="center" vertical="top" wrapText="1"/>
    </xf>
    <xf numFmtId="1" fontId="23" fillId="15" borderId="4" xfId="0" applyNumberFormat="1" applyFont="1" applyFill="1" applyBorder="1" applyAlignment="1">
      <alignment horizontal="center" vertical="top" wrapText="1"/>
    </xf>
    <xf numFmtId="0" fontId="23" fillId="15" borderId="4" xfId="0" applyNumberFormat="1" applyFont="1" applyFill="1" applyBorder="1" applyAlignment="1">
      <alignment horizontal="center" vertical="top" wrapText="1"/>
    </xf>
    <xf numFmtId="0" fontId="23" fillId="15" borderId="4" xfId="0" applyFont="1" applyFill="1" applyBorder="1" applyAlignment="1">
      <alignment horizontal="center" vertical="top" wrapText="1"/>
    </xf>
    <xf numFmtId="0" fontId="23" fillId="15" borderId="4" xfId="0" applyFont="1" applyFill="1" applyBorder="1" applyAlignment="1" applyProtection="1">
      <alignment vertical="top" wrapText="1"/>
    </xf>
    <xf numFmtId="1" fontId="23" fillId="15" borderId="4" xfId="0" applyNumberFormat="1" applyFont="1" applyFill="1" applyBorder="1" applyAlignment="1" applyProtection="1">
      <alignment horizontal="center" vertical="center"/>
    </xf>
    <xf numFmtId="1" fontId="102" fillId="15" borderId="4" xfId="0" applyNumberFormat="1" applyFont="1" applyFill="1" applyBorder="1" applyAlignment="1" applyProtection="1">
      <alignment horizontal="center" vertical="center"/>
    </xf>
    <xf numFmtId="1" fontId="102" fillId="15" borderId="4" xfId="0" applyNumberFormat="1" applyFont="1" applyFill="1" applyBorder="1" applyAlignment="1" applyProtection="1">
      <alignment horizontal="center" vertical="center" wrapText="1"/>
    </xf>
    <xf numFmtId="1" fontId="23" fillId="15" borderId="4" xfId="0" applyNumberFormat="1" applyFont="1" applyFill="1" applyBorder="1" applyAlignment="1">
      <alignment horizontal="center" vertical="center" wrapText="1"/>
    </xf>
    <xf numFmtId="0" fontId="23" fillId="15" borderId="4" xfId="0" applyNumberFormat="1" applyFont="1" applyFill="1" applyBorder="1" applyAlignment="1">
      <alignment horizontal="center" vertical="center" wrapText="1"/>
    </xf>
    <xf numFmtId="0" fontId="23" fillId="15" borderId="4" xfId="0" applyFont="1" applyFill="1" applyBorder="1" applyAlignment="1">
      <alignment horizontal="center" vertical="center" wrapText="1"/>
    </xf>
    <xf numFmtId="0" fontId="23" fillId="15" borderId="4" xfId="0" applyNumberFormat="1" applyFont="1" applyFill="1" applyBorder="1" applyAlignment="1" applyProtection="1">
      <alignment horizontal="center" vertical="center"/>
    </xf>
    <xf numFmtId="0" fontId="94" fillId="0" borderId="0" xfId="206" applyFont="1" applyFill="1" applyAlignment="1" applyProtection="1">
      <alignment horizontal="left" vertical="top"/>
      <protection hidden="1"/>
    </xf>
    <xf numFmtId="0" fontId="18" fillId="0" borderId="0" xfId="197" applyFont="1" applyAlignment="1" applyProtection="1">
      <alignment horizontal="center"/>
      <protection hidden="1"/>
    </xf>
    <xf numFmtId="0" fontId="109" fillId="0" borderId="0" xfId="197" applyFont="1" applyFill="1" applyBorder="1" applyAlignment="1" applyProtection="1">
      <alignment horizontal="center" vertical="center"/>
      <protection hidden="1"/>
    </xf>
    <xf numFmtId="0" fontId="93" fillId="0" borderId="4" xfId="0" applyNumberFormat="1" applyFont="1" applyFill="1" applyBorder="1" applyAlignment="1" applyProtection="1">
      <alignment horizontal="left" vertical="top" wrapText="1"/>
    </xf>
    <xf numFmtId="10" fontId="93" fillId="0" borderId="4" xfId="0" applyNumberFormat="1" applyFont="1" applyFill="1" applyBorder="1" applyAlignment="1" applyProtection="1">
      <alignment horizontal="left" vertical="top" wrapText="1"/>
    </xf>
    <xf numFmtId="43" fontId="94" fillId="0" borderId="4" xfId="0" applyNumberFormat="1" applyFont="1" applyFill="1" applyBorder="1" applyAlignment="1" applyProtection="1">
      <alignment horizontal="left" vertical="top" wrapText="1"/>
    </xf>
    <xf numFmtId="0" fontId="94" fillId="0" borderId="4" xfId="0" applyNumberFormat="1" applyFont="1" applyFill="1" applyBorder="1" applyAlignment="1" applyProtection="1">
      <alignment horizontal="left" vertical="top" wrapText="1"/>
    </xf>
    <xf numFmtId="0" fontId="93" fillId="0" borderId="4" xfId="214" applyFont="1" applyFill="1" applyBorder="1" applyAlignment="1">
      <alignment horizontal="left" vertical="top" wrapText="1"/>
    </xf>
    <xf numFmtId="1" fontId="0" fillId="0" borderId="4" xfId="200" applyNumberFormat="1" applyFont="1" applyFill="1" applyBorder="1" applyAlignment="1" applyProtection="1">
      <alignment horizontal="left" vertical="top" wrapText="1"/>
      <protection locked="0" hidden="1"/>
    </xf>
    <xf numFmtId="10" fontId="0" fillId="0" borderId="4" xfId="200" applyNumberFormat="1" applyFont="1" applyFill="1" applyBorder="1" applyAlignment="1" applyProtection="1">
      <alignment horizontal="left" vertical="top" wrapText="1"/>
      <protection locked="0" hidden="1"/>
    </xf>
    <xf numFmtId="2" fontId="0" fillId="0" borderId="4" xfId="200" applyNumberFormat="1" applyFont="1" applyFill="1" applyBorder="1" applyAlignment="1" applyProtection="1">
      <alignment horizontal="left" vertical="top" wrapText="1"/>
      <protection locked="0" hidden="1"/>
    </xf>
    <xf numFmtId="2" fontId="94" fillId="0" borderId="4" xfId="0" applyNumberFormat="1" applyFont="1" applyFill="1" applyBorder="1" applyAlignment="1" applyProtection="1">
      <alignment horizontal="left" vertical="top" wrapText="1"/>
    </xf>
    <xf numFmtId="2" fontId="59" fillId="0" borderId="4" xfId="0" applyNumberFormat="1" applyFont="1" applyFill="1" applyBorder="1" applyAlignment="1" applyProtection="1">
      <alignment horizontal="left" vertical="top" wrapText="1"/>
    </xf>
    <xf numFmtId="0" fontId="0" fillId="0" borderId="4" xfId="0" applyNumberFormat="1" applyFont="1" applyFill="1" applyBorder="1" applyAlignment="1" applyProtection="1">
      <alignment horizontal="left" vertical="top" wrapText="1"/>
    </xf>
    <xf numFmtId="1" fontId="4" fillId="0" borderId="4" xfId="0" applyNumberFormat="1" applyFont="1" applyFill="1" applyBorder="1" applyAlignment="1" applyProtection="1">
      <alignment horizontal="left" vertical="top" wrapText="1"/>
    </xf>
    <xf numFmtId="1" fontId="4" fillId="0" borderId="4" xfId="200" applyNumberFormat="1" applyFont="1" applyFill="1" applyBorder="1" applyAlignment="1" applyProtection="1">
      <alignment horizontal="left" vertical="top" wrapText="1"/>
      <protection locked="0"/>
    </xf>
    <xf numFmtId="10" fontId="4" fillId="0" borderId="4" xfId="200" applyNumberFormat="1" applyFont="1" applyFill="1" applyBorder="1" applyAlignment="1" applyProtection="1">
      <alignment horizontal="left" vertical="top" wrapText="1"/>
      <protection locked="0" hidden="1"/>
    </xf>
    <xf numFmtId="2" fontId="4" fillId="0" borderId="4" xfId="200" applyNumberFormat="1" applyFont="1" applyFill="1" applyBorder="1" applyAlignment="1" applyProtection="1">
      <alignment horizontal="left" vertical="top" wrapText="1"/>
    </xf>
    <xf numFmtId="0" fontId="110" fillId="0" borderId="0" xfId="0" applyFont="1"/>
    <xf numFmtId="0" fontId="50" fillId="0" borderId="0" xfId="194" applyFont="1" applyAlignment="1" applyProtection="1">
      <alignment vertical="top" wrapText="1"/>
    </xf>
    <xf numFmtId="0" fontId="15" fillId="11" borderId="4" xfId="0" applyNumberFormat="1" applyFont="1" applyFill="1" applyBorder="1" applyAlignment="1" applyProtection="1">
      <alignment horizontal="center" vertical="center"/>
    </xf>
    <xf numFmtId="164" fontId="42" fillId="14" borderId="0" xfId="206" applyNumberFormat="1" applyFont="1" applyFill="1" applyAlignment="1" applyProtection="1">
      <alignment vertical="top"/>
      <protection hidden="1"/>
    </xf>
    <xf numFmtId="0" fontId="5" fillId="11" borderId="4" xfId="0" applyNumberFormat="1" applyFont="1" applyFill="1" applyBorder="1" applyAlignment="1" applyProtection="1">
      <alignment horizontal="center" vertical="top" wrapText="1"/>
    </xf>
    <xf numFmtId="0" fontId="5" fillId="11" borderId="4" xfId="0" applyNumberFormat="1" applyFont="1" applyFill="1" applyBorder="1" applyAlignment="1" applyProtection="1">
      <alignment horizontal="left" vertical="top" wrapText="1"/>
    </xf>
    <xf numFmtId="0" fontId="4" fillId="11" borderId="4" xfId="0" applyNumberFormat="1" applyFont="1" applyFill="1" applyBorder="1" applyAlignment="1" applyProtection="1">
      <alignment horizontal="left" vertical="top" wrapText="1"/>
    </xf>
    <xf numFmtId="1" fontId="39" fillId="0" borderId="0" xfId="0" applyNumberFormat="1" applyFont="1" applyBorder="1" applyAlignment="1" applyProtection="1">
      <alignment vertical="top"/>
      <protection hidden="1"/>
    </xf>
    <xf numFmtId="0" fontId="5" fillId="11" borderId="14" xfId="214" applyFont="1" applyFill="1" applyBorder="1" applyAlignment="1">
      <alignment vertical="top"/>
    </xf>
    <xf numFmtId="0" fontId="5" fillId="11" borderId="3" xfId="214" applyFont="1" applyFill="1" applyBorder="1" applyAlignment="1">
      <alignment vertical="top"/>
    </xf>
    <xf numFmtId="0" fontId="5" fillId="11" borderId="15" xfId="214" applyFont="1" applyFill="1" applyBorder="1" applyAlignment="1">
      <alignment vertical="top"/>
    </xf>
    <xf numFmtId="0" fontId="15" fillId="11" borderId="14" xfId="0" applyNumberFormat="1" applyFont="1" applyFill="1" applyBorder="1" applyAlignment="1" applyProtection="1">
      <alignment vertical="center"/>
    </xf>
    <xf numFmtId="0" fontId="15" fillId="11" borderId="3" xfId="0" applyNumberFormat="1" applyFont="1" applyFill="1" applyBorder="1" applyAlignment="1" applyProtection="1">
      <alignment vertical="center" wrapText="1"/>
    </xf>
    <xf numFmtId="0" fontId="15" fillId="11" borderId="15" xfId="0" applyNumberFormat="1" applyFont="1" applyFill="1" applyBorder="1" applyAlignment="1" applyProtection="1">
      <alignment vertical="center" wrapText="1"/>
    </xf>
    <xf numFmtId="0" fontId="5" fillId="11" borderId="3" xfId="0" applyNumberFormat="1" applyFont="1" applyFill="1" applyBorder="1" applyAlignment="1" applyProtection="1">
      <alignment vertical="top" wrapText="1"/>
    </xf>
    <xf numFmtId="0" fontId="5" fillId="11" borderId="15" xfId="0" applyNumberFormat="1" applyFont="1" applyFill="1" applyBorder="1" applyAlignment="1" applyProtection="1">
      <alignment vertical="top" wrapText="1"/>
    </xf>
    <xf numFmtId="0" fontId="5" fillId="11" borderId="14" xfId="0" applyNumberFormat="1" applyFont="1" applyFill="1" applyBorder="1" applyAlignment="1" applyProtection="1">
      <alignment vertical="top"/>
    </xf>
    <xf numFmtId="0" fontId="111" fillId="0" borderId="0" xfId="205" applyFont="1" applyAlignment="1" applyProtection="1">
      <alignment vertical="center"/>
      <protection hidden="1"/>
    </xf>
    <xf numFmtId="0" fontId="93" fillId="17" borderId="4" xfId="0" applyNumberFormat="1" applyFont="1" applyFill="1" applyBorder="1" applyAlignment="1" applyProtection="1">
      <alignment horizontal="left" vertical="top" wrapText="1"/>
    </xf>
    <xf numFmtId="43" fontId="94" fillId="17" borderId="4" xfId="0" applyNumberFormat="1" applyFont="1" applyFill="1" applyBorder="1" applyAlignment="1" applyProtection="1">
      <alignment horizontal="left" vertical="top" wrapText="1"/>
    </xf>
    <xf numFmtId="0" fontId="4" fillId="17" borderId="4" xfId="0" applyNumberFormat="1" applyFont="1" applyFill="1" applyBorder="1" applyAlignment="1" applyProtection="1">
      <alignment horizontal="left" vertical="top" wrapText="1"/>
    </xf>
    <xf numFmtId="0" fontId="15" fillId="17" borderId="15" xfId="0" applyNumberFormat="1" applyFont="1" applyFill="1" applyBorder="1" applyAlignment="1" applyProtection="1">
      <alignment horizontal="center" vertical="top"/>
    </xf>
    <xf numFmtId="0" fontId="15" fillId="17" borderId="3" xfId="0" applyNumberFormat="1" applyFont="1" applyFill="1" applyBorder="1" applyAlignment="1" applyProtection="1">
      <alignment horizontal="center" vertical="top"/>
    </xf>
    <xf numFmtId="1" fontId="15" fillId="17" borderId="13" xfId="0" applyNumberFormat="1" applyFont="1" applyFill="1" applyBorder="1" applyAlignment="1" applyProtection="1">
      <alignment horizontal="center" vertical="center"/>
    </xf>
    <xf numFmtId="0" fontId="15" fillId="17" borderId="13" xfId="0" applyNumberFormat="1" applyFont="1" applyFill="1" applyBorder="1" applyAlignment="1" applyProtection="1">
      <alignment horizontal="center" vertical="center"/>
    </xf>
    <xf numFmtId="0" fontId="0" fillId="0" borderId="4" xfId="0" applyBorder="1" applyAlignment="1">
      <alignment horizontal="justify" vertical="top" wrapText="1"/>
    </xf>
    <xf numFmtId="0" fontId="0" fillId="0" borderId="4" xfId="0" applyFont="1" applyFill="1" applyBorder="1" applyAlignment="1" applyProtection="1">
      <alignment horizontal="center" vertical="top" wrapText="1"/>
    </xf>
    <xf numFmtId="0" fontId="0" fillId="0" borderId="4" xfId="0" applyBorder="1" applyAlignment="1">
      <alignment horizontal="center" vertical="top" wrapText="1"/>
    </xf>
    <xf numFmtId="0" fontId="59" fillId="0" borderId="0" xfId="0" applyFont="1" applyFill="1" applyBorder="1" applyAlignment="1" applyProtection="1">
      <alignment horizontal="center" vertical="top" wrapText="1"/>
    </xf>
    <xf numFmtId="0" fontId="0" fillId="0" borderId="0" xfId="200" applyNumberFormat="1" applyFont="1" applyFill="1" applyBorder="1" applyAlignment="1" applyProtection="1">
      <alignment vertical="top" wrapText="1"/>
    </xf>
    <xf numFmtId="0" fontId="0" fillId="0" borderId="0" xfId="0" applyFont="1" applyAlignment="1" applyProtection="1">
      <alignment vertical="top" wrapText="1"/>
    </xf>
    <xf numFmtId="0" fontId="62" fillId="0" borderId="0" xfId="200" applyNumberFormat="1" applyFont="1" applyFill="1" applyBorder="1" applyAlignment="1" applyProtection="1">
      <alignment vertical="top" wrapText="1"/>
    </xf>
    <xf numFmtId="0" fontId="112" fillId="0" borderId="0" xfId="0" applyFont="1" applyAlignment="1">
      <alignment horizontal="justify" vertical="center"/>
    </xf>
    <xf numFmtId="0" fontId="87" fillId="0" borderId="0" xfId="0" quotePrefix="1" applyFont="1" applyAlignment="1" applyProtection="1">
      <alignment horizontal="left" vertical="center"/>
      <protection hidden="1"/>
    </xf>
    <xf numFmtId="0" fontId="87" fillId="0" borderId="0" xfId="0" applyFont="1" applyAlignment="1" applyProtection="1">
      <alignment vertical="center"/>
      <protection hidden="1"/>
    </xf>
    <xf numFmtId="0" fontId="5" fillId="0" borderId="14" xfId="205" applyFont="1" applyFill="1" applyBorder="1" applyAlignment="1" applyProtection="1">
      <alignment horizontal="center" vertical="center"/>
      <protection hidden="1"/>
    </xf>
    <xf numFmtId="0" fontId="5" fillId="0" borderId="3" xfId="205" applyFont="1" applyFill="1" applyBorder="1" applyAlignment="1" applyProtection="1">
      <alignment horizontal="center" vertical="center"/>
      <protection hidden="1"/>
    </xf>
    <xf numFmtId="0" fontId="5" fillId="0" borderId="15" xfId="205" applyFont="1" applyFill="1" applyBorder="1" applyAlignment="1" applyProtection="1">
      <alignment horizontal="center" vertical="center"/>
      <protection hidden="1"/>
    </xf>
    <xf numFmtId="0" fontId="20" fillId="0" borderId="22" xfId="205" applyFont="1" applyBorder="1" applyAlignment="1" applyProtection="1">
      <alignment horizontal="justify" vertical="center"/>
      <protection hidden="1"/>
    </xf>
    <xf numFmtId="0" fontId="20" fillId="0" borderId="19" xfId="205" applyFont="1" applyBorder="1" applyAlignment="1" applyProtection="1">
      <alignment horizontal="justify" vertical="center"/>
      <protection hidden="1"/>
    </xf>
    <xf numFmtId="0" fontId="104" fillId="15" borderId="16" xfId="205" applyFont="1" applyFill="1" applyBorder="1" applyAlignment="1" applyProtection="1">
      <alignment horizontal="left" vertical="center" wrapText="1"/>
      <protection hidden="1"/>
    </xf>
    <xf numFmtId="0" fontId="104" fillId="15" borderId="39" xfId="205" applyFont="1" applyFill="1" applyBorder="1" applyAlignment="1" applyProtection="1">
      <alignment horizontal="left" vertical="center" wrapText="1"/>
      <protection hidden="1"/>
    </xf>
    <xf numFmtId="0" fontId="104" fillId="15" borderId="17" xfId="205" applyFont="1" applyFill="1" applyBorder="1" applyAlignment="1" applyProtection="1">
      <alignment horizontal="left" vertical="center" wrapText="1"/>
      <protection hidden="1"/>
    </xf>
    <xf numFmtId="0" fontId="21" fillId="0" borderId="18" xfId="205" applyFont="1" applyBorder="1" applyAlignment="1" applyProtection="1">
      <alignment horizontal="center" vertical="center"/>
      <protection hidden="1"/>
    </xf>
    <xf numFmtId="0" fontId="21" fillId="0" borderId="22" xfId="205" applyFont="1" applyBorder="1" applyAlignment="1" applyProtection="1">
      <alignment horizontal="center" vertical="center"/>
      <protection hidden="1"/>
    </xf>
    <xf numFmtId="0" fontId="21" fillId="0" borderId="19" xfId="205" applyFont="1" applyBorder="1" applyAlignment="1" applyProtection="1">
      <alignment horizontal="center" vertical="center"/>
      <protection hidden="1"/>
    </xf>
    <xf numFmtId="0" fontId="24" fillId="0" borderId="6" xfId="205" applyFont="1" applyBorder="1" applyAlignment="1" applyProtection="1">
      <alignment horizontal="right" vertical="center"/>
      <protection hidden="1"/>
    </xf>
    <xf numFmtId="0" fontId="24" fillId="0" borderId="0" xfId="205" applyFont="1" applyBorder="1" applyAlignment="1" applyProtection="1">
      <alignment horizontal="right" vertical="center"/>
      <protection hidden="1"/>
    </xf>
    <xf numFmtId="0" fontId="22" fillId="0" borderId="6" xfId="205" applyFont="1" applyBorder="1" applyAlignment="1" applyProtection="1">
      <alignment horizontal="right" vertical="center"/>
      <protection hidden="1"/>
    </xf>
    <xf numFmtId="0" fontId="22" fillId="0" borderId="0" xfId="205" applyFont="1" applyBorder="1" applyAlignment="1" applyProtection="1">
      <alignment horizontal="right" vertical="center"/>
      <protection hidden="1"/>
    </xf>
    <xf numFmtId="0" fontId="25" fillId="0" borderId="4" xfId="205" applyFont="1" applyBorder="1" applyAlignment="1" applyProtection="1">
      <alignment horizontal="center" vertical="center"/>
      <protection hidden="1"/>
    </xf>
    <xf numFmtId="0" fontId="18" fillId="0" borderId="4" xfId="205" applyFont="1" applyBorder="1" applyAlignment="1" applyProtection="1">
      <alignment horizontal="center" vertical="center"/>
      <protection hidden="1"/>
    </xf>
    <xf numFmtId="0" fontId="92" fillId="0" borderId="11" xfId="205" applyFont="1" applyBorder="1" applyAlignment="1" applyProtection="1">
      <alignment horizontal="center" vertical="center" textRotation="90"/>
      <protection hidden="1"/>
    </xf>
    <xf numFmtId="0" fontId="92" fillId="0" borderId="12" xfId="205" applyFont="1" applyBorder="1" applyAlignment="1" applyProtection="1">
      <alignment horizontal="center" vertical="center" textRotation="90"/>
      <protection hidden="1"/>
    </xf>
    <xf numFmtId="0" fontId="92" fillId="0" borderId="13" xfId="205" applyFont="1" applyBorder="1" applyAlignment="1" applyProtection="1">
      <alignment horizontal="center" vertical="center" textRotation="90"/>
      <protection hidden="1"/>
    </xf>
    <xf numFmtId="0" fontId="106" fillId="0" borderId="11" xfId="205" applyFont="1" applyBorder="1" applyAlignment="1" applyProtection="1">
      <alignment horizontal="center" vertical="center" textRotation="90"/>
      <protection hidden="1"/>
    </xf>
    <xf numFmtId="0" fontId="106" fillId="0" borderId="12" xfId="205" applyFont="1" applyBorder="1" applyAlignment="1" applyProtection="1">
      <alignment horizontal="center" vertical="center" textRotation="90"/>
      <protection hidden="1"/>
    </xf>
    <xf numFmtId="0" fontId="106" fillId="0" borderId="13" xfId="205" applyFont="1" applyBorder="1" applyAlignment="1" applyProtection="1">
      <alignment horizontal="center" vertical="center" textRotation="90"/>
      <protection hidden="1"/>
    </xf>
    <xf numFmtId="0" fontId="24" fillId="0" borderId="8" xfId="205" applyFont="1" applyBorder="1" applyAlignment="1" applyProtection="1">
      <alignment horizontal="right" vertical="center"/>
      <protection hidden="1"/>
    </xf>
    <xf numFmtId="0" fontId="24" fillId="0" borderId="5" xfId="205" applyFont="1" applyBorder="1" applyAlignment="1" applyProtection="1">
      <alignment horizontal="right" vertical="center"/>
      <protection hidden="1"/>
    </xf>
    <xf numFmtId="0" fontId="22" fillId="0" borderId="29" xfId="205" applyFont="1" applyBorder="1" applyAlignment="1" applyProtection="1">
      <alignment horizontal="right" vertical="center"/>
      <protection hidden="1"/>
    </xf>
    <xf numFmtId="0" fontId="22" fillId="0" borderId="10" xfId="205" applyFont="1" applyBorder="1" applyAlignment="1" applyProtection="1">
      <alignment horizontal="right" vertical="center"/>
      <protection hidden="1"/>
    </xf>
    <xf numFmtId="0" fontId="1" fillId="0" borderId="6" xfId="205" applyBorder="1"/>
    <xf numFmtId="0" fontId="1" fillId="0" borderId="0" xfId="205" applyBorder="1"/>
    <xf numFmtId="0" fontId="1" fillId="0" borderId="7" xfId="205" applyBorder="1"/>
    <xf numFmtId="0" fontId="31" fillId="9" borderId="0" xfId="0" applyFont="1" applyFill="1" applyAlignment="1" applyProtection="1">
      <alignment horizontal="center" vertical="top" wrapText="1"/>
      <protection hidden="1"/>
    </xf>
    <xf numFmtId="0" fontId="20" fillId="0" borderId="0" xfId="0" applyFont="1" applyAlignment="1" applyProtection="1">
      <alignment horizontal="left" vertical="top"/>
      <protection hidden="1"/>
    </xf>
    <xf numFmtId="0" fontId="20" fillId="0" borderId="22" xfId="0" applyFont="1" applyBorder="1" applyAlignment="1" applyProtection="1">
      <alignment horizontal="center" vertical="center"/>
      <protection hidden="1"/>
    </xf>
    <xf numFmtId="0" fontId="42" fillId="0" borderId="40" xfId="0" applyFont="1" applyBorder="1" applyAlignment="1" applyProtection="1">
      <alignment horizontal="center" vertical="top"/>
      <protection hidden="1"/>
    </xf>
    <xf numFmtId="0" fontId="42" fillId="0" borderId="0" xfId="0" applyFont="1" applyBorder="1" applyAlignment="1" applyProtection="1">
      <alignment horizontal="center" vertical="top"/>
      <protection hidden="1"/>
    </xf>
    <xf numFmtId="0" fontId="0" fillId="4" borderId="14" xfId="197" applyFont="1" applyFill="1" applyBorder="1" applyAlignment="1" applyProtection="1">
      <alignment horizontal="left" vertical="center" wrapText="1"/>
      <protection locked="0"/>
    </xf>
    <xf numFmtId="0" fontId="0" fillId="4" borderId="3" xfId="197" applyFont="1" applyFill="1" applyBorder="1" applyAlignment="1" applyProtection="1">
      <alignment horizontal="left" vertical="center" wrapText="1"/>
      <protection locked="0"/>
    </xf>
    <xf numFmtId="0" fontId="0" fillId="4" borderId="15" xfId="197" applyFont="1" applyFill="1" applyBorder="1" applyAlignment="1" applyProtection="1">
      <alignment horizontal="left" vertical="center" wrapText="1"/>
      <protection locked="0"/>
    </xf>
    <xf numFmtId="0" fontId="0" fillId="4" borderId="14" xfId="197" applyFont="1" applyFill="1" applyBorder="1" applyAlignment="1" applyProtection="1">
      <alignment horizontal="left" vertical="center"/>
      <protection locked="0"/>
    </xf>
    <xf numFmtId="0" fontId="0" fillId="4" borderId="3" xfId="197" applyFont="1" applyFill="1" applyBorder="1" applyAlignment="1" applyProtection="1">
      <alignment horizontal="left" vertical="center"/>
      <protection locked="0"/>
    </xf>
    <xf numFmtId="0" fontId="0" fillId="4" borderId="15" xfId="197" applyFont="1" applyFill="1" applyBorder="1" applyAlignment="1" applyProtection="1">
      <alignment horizontal="left" vertical="center"/>
      <protection locked="0"/>
    </xf>
    <xf numFmtId="0" fontId="0" fillId="4" borderId="16" xfId="197" applyFont="1" applyFill="1" applyBorder="1" applyAlignment="1" applyProtection="1">
      <alignment horizontal="left" vertical="center"/>
      <protection locked="0"/>
    </xf>
    <xf numFmtId="0" fontId="16" fillId="4" borderId="39" xfId="197" applyFont="1" applyFill="1" applyBorder="1" applyAlignment="1" applyProtection="1">
      <alignment horizontal="left" vertical="center"/>
      <protection locked="0"/>
    </xf>
    <xf numFmtId="0" fontId="16" fillId="4" borderId="17" xfId="197" applyFont="1" applyFill="1" applyBorder="1" applyAlignment="1" applyProtection="1">
      <alignment horizontal="left" vertical="center"/>
      <protection locked="0"/>
    </xf>
    <xf numFmtId="0" fontId="60" fillId="4" borderId="16" xfId="197" applyFont="1" applyFill="1" applyBorder="1" applyAlignment="1" applyProtection="1">
      <alignment horizontal="left" vertical="center"/>
      <protection locked="0"/>
    </xf>
    <xf numFmtId="0" fontId="60" fillId="4" borderId="39" xfId="197" applyFont="1" applyFill="1" applyBorder="1" applyAlignment="1" applyProtection="1">
      <alignment horizontal="left" vertical="center"/>
      <protection locked="0"/>
    </xf>
    <xf numFmtId="0" fontId="60" fillId="4" borderId="17" xfId="197" applyFont="1" applyFill="1" applyBorder="1" applyAlignment="1" applyProtection="1">
      <alignment horizontal="left" vertical="center"/>
      <protection locked="0"/>
    </xf>
    <xf numFmtId="0" fontId="0" fillId="4" borderId="39" xfId="197" applyFont="1" applyFill="1" applyBorder="1" applyAlignment="1" applyProtection="1">
      <alignment horizontal="left" vertical="center"/>
      <protection locked="0"/>
    </xf>
    <xf numFmtId="0" fontId="0" fillId="4" borderId="17" xfId="197" applyFont="1" applyFill="1" applyBorder="1" applyAlignment="1" applyProtection="1">
      <alignment horizontal="left" vertical="center"/>
      <protection locked="0"/>
    </xf>
    <xf numFmtId="0" fontId="40" fillId="15" borderId="5" xfId="197" applyFont="1" applyFill="1" applyBorder="1" applyAlignment="1" applyProtection="1">
      <alignment horizontal="left" vertical="top" wrapText="1"/>
      <protection hidden="1"/>
    </xf>
    <xf numFmtId="0" fontId="15" fillId="0" borderId="0" xfId="197" applyFont="1" applyBorder="1" applyAlignment="1" applyProtection="1">
      <alignment horizontal="center" vertical="center"/>
      <protection hidden="1"/>
    </xf>
    <xf numFmtId="0" fontId="27" fillId="9" borderId="0" xfId="197" applyFont="1" applyFill="1" applyBorder="1" applyAlignment="1" applyProtection="1">
      <alignment horizontal="center" vertical="center"/>
      <protection hidden="1"/>
    </xf>
    <xf numFmtId="0" fontId="4" fillId="4" borderId="4" xfId="197" applyFont="1" applyFill="1" applyBorder="1" applyAlignment="1" applyProtection="1">
      <alignment horizontal="center" vertical="center"/>
      <protection locked="0"/>
    </xf>
    <xf numFmtId="0" fontId="16" fillId="4" borderId="14" xfId="197" applyFont="1" applyFill="1" applyBorder="1" applyAlignment="1" applyProtection="1">
      <alignment horizontal="center" vertical="center" wrapText="1"/>
      <protection locked="0"/>
    </xf>
    <xf numFmtId="0" fontId="16" fillId="4" borderId="3" xfId="197" applyFont="1" applyFill="1" applyBorder="1" applyAlignment="1" applyProtection="1">
      <alignment horizontal="center" vertical="center" wrapText="1"/>
      <protection locked="0"/>
    </xf>
    <xf numFmtId="0" fontId="16" fillId="4" borderId="15" xfId="197" applyFont="1" applyFill="1" applyBorder="1" applyAlignment="1" applyProtection="1">
      <alignment horizontal="center" vertical="center" wrapText="1"/>
      <protection locked="0"/>
    </xf>
    <xf numFmtId="0" fontId="95" fillId="0" borderId="0" xfId="0" applyFont="1" applyFill="1" applyBorder="1" applyAlignment="1" applyProtection="1">
      <alignment horizontal="center" vertical="top"/>
    </xf>
    <xf numFmtId="0" fontId="93" fillId="0" borderId="0" xfId="0" applyFont="1" applyFill="1" applyBorder="1" applyAlignment="1" applyProtection="1">
      <alignment horizontal="center" vertical="top"/>
    </xf>
    <xf numFmtId="0" fontId="94" fillId="0" borderId="0" xfId="0" applyFont="1" applyBorder="1" applyAlignment="1" applyProtection="1">
      <alignment horizontal="center" vertical="top"/>
    </xf>
    <xf numFmtId="0" fontId="94" fillId="0" borderId="0" xfId="0" applyFont="1" applyFill="1" applyBorder="1" applyAlignment="1" applyProtection="1">
      <alignment horizontal="center" vertical="top"/>
    </xf>
    <xf numFmtId="0" fontId="105" fillId="17" borderId="14" xfId="0" applyNumberFormat="1" applyFont="1" applyFill="1" applyBorder="1" applyAlignment="1" applyProtection="1">
      <alignment horizontal="left" vertical="top" wrapText="1"/>
    </xf>
    <xf numFmtId="0" fontId="105" fillId="17" borderId="3" xfId="0" applyNumberFormat="1" applyFont="1" applyFill="1" applyBorder="1" applyAlignment="1" applyProtection="1">
      <alignment horizontal="left" vertical="top" wrapText="1"/>
    </xf>
    <xf numFmtId="0" fontId="105" fillId="17" borderId="15" xfId="0" applyNumberFormat="1" applyFont="1" applyFill="1" applyBorder="1" applyAlignment="1" applyProtection="1">
      <alignment horizontal="left" vertical="top" wrapText="1"/>
    </xf>
    <xf numFmtId="0" fontId="93" fillId="0" borderId="3" xfId="211" applyNumberFormat="1" applyFont="1" applyFill="1" applyBorder="1" applyAlignment="1" applyProtection="1">
      <alignment horizontal="left" vertical="top"/>
    </xf>
    <xf numFmtId="0" fontId="93" fillId="0" borderId="15" xfId="211" applyNumberFormat="1" applyFont="1" applyFill="1" applyBorder="1" applyAlignment="1" applyProtection="1">
      <alignment horizontal="left" vertical="top"/>
    </xf>
    <xf numFmtId="0" fontId="93" fillId="7" borderId="4" xfId="211" applyNumberFormat="1" applyFont="1" applyFill="1" applyBorder="1" applyAlignment="1" applyProtection="1">
      <alignment horizontal="left" vertical="top" wrapText="1"/>
    </xf>
    <xf numFmtId="0" fontId="95" fillId="0" borderId="0" xfId="0" applyNumberFormat="1" applyFont="1" applyFill="1" applyBorder="1" applyAlignment="1" applyProtection="1">
      <alignment horizontal="justify" vertical="top" wrapText="1"/>
      <protection hidden="1"/>
    </xf>
    <xf numFmtId="0" fontId="95" fillId="0" borderId="0" xfId="0" applyNumberFormat="1" applyFont="1" applyFill="1" applyBorder="1" applyAlignment="1" applyProtection="1">
      <alignment horizontal="center" vertical="top" wrapText="1"/>
      <protection hidden="1"/>
    </xf>
    <xf numFmtId="10" fontId="93" fillId="6" borderId="5" xfId="0" applyNumberFormat="1" applyFont="1" applyFill="1" applyBorder="1" applyAlignment="1" applyProtection="1">
      <alignment horizontal="center" vertical="top" wrapText="1"/>
    </xf>
    <xf numFmtId="10" fontId="93" fillId="6" borderId="9" xfId="0" applyNumberFormat="1" applyFont="1" applyFill="1" applyBorder="1" applyAlignment="1" applyProtection="1">
      <alignment horizontal="center" vertical="top" wrapText="1"/>
    </xf>
    <xf numFmtId="0" fontId="97" fillId="0" borderId="41" xfId="211" applyNumberFormat="1" applyFont="1" applyFill="1" applyBorder="1" applyAlignment="1" applyProtection="1">
      <alignment horizontal="justify" vertical="top"/>
    </xf>
    <xf numFmtId="0" fontId="97" fillId="0" borderId="0" xfId="211" applyNumberFormat="1" applyFont="1" applyFill="1" applyBorder="1" applyAlignment="1" applyProtection="1">
      <alignment horizontal="justify" vertical="top"/>
    </xf>
    <xf numFmtId="0" fontId="93" fillId="7" borderId="14" xfId="211" applyNumberFormat="1" applyFont="1" applyFill="1" applyBorder="1" applyAlignment="1" applyProtection="1">
      <alignment horizontal="left" vertical="top" wrapText="1"/>
    </xf>
    <xf numFmtId="0" fontId="93" fillId="7" borderId="3" xfId="211" applyNumberFormat="1" applyFont="1" applyFill="1" applyBorder="1" applyAlignment="1" applyProtection="1">
      <alignment horizontal="left" vertical="top" wrapText="1"/>
    </xf>
    <xf numFmtId="0" fontId="93" fillId="7" borderId="15" xfId="211" applyNumberFormat="1" applyFont="1" applyFill="1" applyBorder="1" applyAlignment="1" applyProtection="1">
      <alignment horizontal="left" vertical="top" wrapText="1"/>
    </xf>
    <xf numFmtId="0" fontId="94" fillId="0" borderId="0" xfId="0" applyNumberFormat="1" applyFont="1" applyAlignment="1" applyProtection="1">
      <alignment horizontal="left" vertical="top" wrapText="1"/>
    </xf>
    <xf numFmtId="0" fontId="95" fillId="0" borderId="0" xfId="211" applyNumberFormat="1" applyFont="1" applyFill="1" applyBorder="1" applyAlignment="1" applyProtection="1">
      <alignment horizontal="left" vertical="top"/>
      <protection hidden="1"/>
    </xf>
    <xf numFmtId="0" fontId="94" fillId="0" borderId="0" xfId="0" applyFont="1" applyAlignment="1" applyProtection="1">
      <alignment horizontal="left" vertical="top" wrapText="1"/>
    </xf>
    <xf numFmtId="0" fontId="95" fillId="0" borderId="0" xfId="0" applyFont="1" applyFill="1" applyBorder="1" applyAlignment="1" applyProtection="1">
      <alignment horizontal="center" vertical="top"/>
      <protection hidden="1"/>
    </xf>
    <xf numFmtId="0" fontId="95" fillId="0" borderId="0" xfId="211" applyNumberFormat="1" applyFont="1" applyFill="1" applyBorder="1" applyAlignment="1" applyProtection="1">
      <alignment horizontal="left" vertical="top" wrapText="1"/>
      <protection hidden="1"/>
    </xf>
    <xf numFmtId="0" fontId="96" fillId="0" borderId="0" xfId="206" applyFont="1" applyFill="1" applyBorder="1" applyAlignment="1" applyProtection="1">
      <alignment horizontal="left" vertical="top"/>
      <protection hidden="1"/>
    </xf>
    <xf numFmtId="0" fontId="95" fillId="0" borderId="0" xfId="211" applyFont="1" applyFill="1" applyBorder="1" applyAlignment="1" applyProtection="1">
      <alignment horizontal="left" vertical="top" wrapText="1"/>
      <protection hidden="1"/>
    </xf>
    <xf numFmtId="0" fontId="96" fillId="0" borderId="0" xfId="0" applyNumberFormat="1" applyFont="1" applyFill="1" applyBorder="1" applyAlignment="1" applyProtection="1">
      <alignment horizontal="justify" vertical="top" wrapText="1"/>
      <protection hidden="1"/>
    </xf>
    <xf numFmtId="0" fontId="94" fillId="0" borderId="0" xfId="206" applyFont="1" applyFill="1" applyAlignment="1" applyProtection="1">
      <alignment horizontal="left" vertical="top"/>
      <protection hidden="1"/>
    </xf>
    <xf numFmtId="0" fontId="42" fillId="14" borderId="0" xfId="0" applyNumberFormat="1" applyFont="1" applyFill="1" applyBorder="1" applyAlignment="1" applyProtection="1">
      <alignment horizontal="center" vertical="top" wrapText="1"/>
    </xf>
    <xf numFmtId="0" fontId="42" fillId="15" borderId="0" xfId="0" applyNumberFormat="1" applyFont="1" applyFill="1" applyBorder="1" applyAlignment="1" applyProtection="1">
      <alignment horizontal="left" vertical="top" wrapText="1"/>
    </xf>
    <xf numFmtId="0" fontId="95" fillId="9" borderId="0" xfId="0" applyFont="1" applyFill="1" applyAlignment="1" applyProtection="1">
      <alignment horizontal="center" vertical="top"/>
    </xf>
    <xf numFmtId="0" fontId="93" fillId="0" borderId="0" xfId="0" applyNumberFormat="1" applyFont="1" applyFill="1" applyBorder="1" applyAlignment="1" applyProtection="1">
      <alignment horizontal="justify" vertical="top" wrapText="1"/>
    </xf>
    <xf numFmtId="0" fontId="27" fillId="0" borderId="0" xfId="211" applyNumberFormat="1" applyFont="1" applyFill="1" applyBorder="1" applyAlignment="1" applyProtection="1">
      <alignment horizontal="left" vertical="center" wrapText="1"/>
      <protection hidden="1"/>
    </xf>
    <xf numFmtId="0" fontId="33" fillId="0" borderId="0" xfId="206" applyFont="1" applyFill="1" applyBorder="1" applyAlignment="1" applyProtection="1">
      <alignment horizontal="left" vertical="center"/>
      <protection hidden="1"/>
    </xf>
    <xf numFmtId="0" fontId="16" fillId="0" borderId="0" xfId="0" applyFont="1" applyBorder="1" applyAlignment="1">
      <alignment horizontal="center" vertical="center"/>
    </xf>
    <xf numFmtId="0" fontId="33" fillId="0" borderId="0" xfId="0" applyNumberFormat="1" applyFont="1" applyFill="1" applyBorder="1" applyAlignment="1" applyProtection="1">
      <alignment horizontal="justify" vertical="center" wrapText="1"/>
      <protection hidden="1"/>
    </xf>
    <xf numFmtId="0" fontId="27" fillId="0" borderId="0" xfId="0" applyFont="1" applyFill="1" applyBorder="1" applyAlignment="1">
      <alignment horizontal="center" vertical="center"/>
    </xf>
    <xf numFmtId="0" fontId="16" fillId="0" borderId="0" xfId="0" applyFont="1" applyFill="1" applyBorder="1" applyAlignment="1">
      <alignment horizontal="center" vertical="center"/>
    </xf>
    <xf numFmtId="0" fontId="27" fillId="0" borderId="0" xfId="211" applyFont="1" applyFill="1" applyBorder="1" applyAlignment="1" applyProtection="1">
      <alignment horizontal="left" vertical="center" wrapText="1"/>
      <protection hidden="1"/>
    </xf>
    <xf numFmtId="0" fontId="27" fillId="0" borderId="0" xfId="211" applyNumberFormat="1" applyFont="1" applyFill="1" applyBorder="1" applyAlignment="1" applyProtection="1">
      <alignment horizontal="left" vertical="center"/>
      <protection hidden="1"/>
    </xf>
    <xf numFmtId="0" fontId="15" fillId="0" borderId="0" xfId="0" applyFont="1" applyFill="1" applyBorder="1" applyAlignment="1">
      <alignment horizontal="center" vertical="center"/>
    </xf>
    <xf numFmtId="0" fontId="27" fillId="0" borderId="0" xfId="0" applyFont="1" applyFill="1" applyBorder="1" applyAlignment="1" applyProtection="1">
      <alignment horizontal="center" vertical="center"/>
      <protection hidden="1"/>
    </xf>
    <xf numFmtId="0" fontId="27" fillId="0" borderId="0" xfId="0" applyNumberFormat="1" applyFont="1" applyFill="1" applyBorder="1" applyAlignment="1" applyProtection="1">
      <alignment horizontal="justify" vertical="center" wrapText="1"/>
      <protection hidden="1"/>
    </xf>
    <xf numFmtId="0" fontId="15" fillId="0" borderId="4" xfId="211" applyNumberFormat="1" applyFont="1" applyFill="1" applyBorder="1" applyAlignment="1" applyProtection="1">
      <alignment horizontal="left" vertical="center"/>
    </xf>
    <xf numFmtId="0" fontId="15" fillId="7" borderId="4" xfId="211" applyNumberFormat="1" applyFont="1" applyFill="1" applyBorder="1" applyAlignment="1" applyProtection="1">
      <alignment horizontal="left" vertical="center" wrapText="1"/>
    </xf>
    <xf numFmtId="0" fontId="29" fillId="0" borderId="10" xfId="211" applyNumberFormat="1" applyFont="1" applyFill="1" applyBorder="1" applyAlignment="1" applyProtection="1">
      <alignment horizontal="center" vertical="center"/>
    </xf>
    <xf numFmtId="0" fontId="29" fillId="0" borderId="0" xfId="0" applyNumberFormat="1" applyFont="1" applyFill="1" applyBorder="1" applyAlignment="1" applyProtection="1">
      <alignment horizontal="justify" vertical="center" wrapText="1"/>
    </xf>
    <xf numFmtId="0" fontId="16" fillId="0" borderId="0" xfId="0" applyFont="1" applyAlignment="1">
      <alignment horizontal="justify" vertical="top" wrapText="1"/>
    </xf>
    <xf numFmtId="0" fontId="27" fillId="0" borderId="0" xfId="0" applyNumberFormat="1" applyFont="1" applyFill="1" applyBorder="1" applyAlignment="1" applyProtection="1">
      <alignment horizontal="center" vertical="center" wrapText="1"/>
      <protection hidden="1"/>
    </xf>
    <xf numFmtId="0" fontId="15" fillId="0" borderId="0" xfId="0" applyNumberFormat="1" applyFont="1" applyFill="1" applyBorder="1" applyAlignment="1" applyProtection="1">
      <alignment horizontal="center" vertical="center" wrapText="1"/>
    </xf>
    <xf numFmtId="0" fontId="27" fillId="9" borderId="0" xfId="0" applyFont="1" applyFill="1" applyAlignment="1">
      <alignment horizontal="center" vertical="center"/>
    </xf>
    <xf numFmtId="0" fontId="15" fillId="0" borderId="0" xfId="0" applyNumberFormat="1" applyFont="1" applyFill="1" applyBorder="1" applyAlignment="1" applyProtection="1">
      <alignment horizontal="justify" vertical="center" wrapText="1"/>
    </xf>
    <xf numFmtId="0" fontId="16" fillId="0" borderId="0" xfId="206" applyFont="1" applyFill="1" applyAlignment="1" applyProtection="1">
      <alignment horizontal="left" vertical="center"/>
      <protection hidden="1"/>
    </xf>
    <xf numFmtId="0" fontId="50" fillId="0" borderId="0" xfId="206" applyFont="1" applyFill="1" applyAlignment="1" applyProtection="1">
      <alignment horizontal="left" vertical="center"/>
      <protection hidden="1"/>
    </xf>
    <xf numFmtId="0" fontId="50" fillId="0" borderId="0" xfId="0" applyNumberFormat="1" applyFont="1" applyFill="1" applyBorder="1" applyAlignment="1" applyProtection="1">
      <alignment horizontal="justify" vertical="center" wrapText="1"/>
    </xf>
    <xf numFmtId="0" fontId="15" fillId="0" borderId="0" xfId="206" applyFont="1" applyAlignment="1" applyProtection="1">
      <alignment horizontal="left" vertical="top"/>
      <protection hidden="1"/>
    </xf>
    <xf numFmtId="0" fontId="98" fillId="0" borderId="0" xfId="0" applyFont="1" applyAlignment="1">
      <alignment horizontal="left" vertical="top" wrapText="1"/>
    </xf>
    <xf numFmtId="0" fontId="15" fillId="0" borderId="0" xfId="0" applyFont="1" applyAlignment="1" applyProtection="1">
      <alignment horizontal="center" vertical="top"/>
    </xf>
    <xf numFmtId="0" fontId="33" fillId="0" borderId="0" xfId="0" applyFont="1" applyBorder="1" applyAlignment="1" applyProtection="1">
      <alignment horizontal="center" vertical="top"/>
    </xf>
    <xf numFmtId="0" fontId="27" fillId="9" borderId="0" xfId="0" applyFont="1" applyFill="1" applyAlignment="1" applyProtection="1">
      <alignment horizontal="center" vertical="top"/>
    </xf>
    <xf numFmtId="0" fontId="15" fillId="0" borderId="0" xfId="200" applyNumberFormat="1" applyFont="1" applyFill="1" applyBorder="1" applyAlignment="1" applyProtection="1">
      <alignment horizontal="justify" vertical="top" wrapText="1"/>
    </xf>
    <xf numFmtId="0" fontId="0" fillId="0" borderId="0" xfId="206" applyFont="1" applyFill="1" applyBorder="1" applyAlignment="1" applyProtection="1">
      <alignment horizontal="left" vertical="top"/>
    </xf>
    <xf numFmtId="0" fontId="0" fillId="0" borderId="10" xfId="0" applyNumberFormat="1" applyFont="1" applyFill="1" applyBorder="1" applyAlignment="1" applyProtection="1">
      <alignment horizontal="center" vertical="top" wrapText="1"/>
    </xf>
    <xf numFmtId="0" fontId="15" fillId="0" borderId="0" xfId="0" applyNumberFormat="1" applyFont="1" applyFill="1" applyBorder="1" applyAlignment="1" applyProtection="1">
      <alignment horizontal="right" vertical="top"/>
    </xf>
    <xf numFmtId="0" fontId="105" fillId="17" borderId="14" xfId="0" applyNumberFormat="1" applyFont="1" applyFill="1" applyBorder="1" applyAlignment="1" applyProtection="1">
      <alignment horizontal="left" vertical="top"/>
    </xf>
    <xf numFmtId="0" fontId="105" fillId="17" borderId="3" xfId="0" applyNumberFormat="1" applyFont="1" applyFill="1" applyBorder="1" applyAlignment="1" applyProtection="1">
      <alignment horizontal="left" vertical="top"/>
    </xf>
    <xf numFmtId="0" fontId="105" fillId="17" borderId="15" xfId="0" applyNumberFormat="1" applyFont="1" applyFill="1" applyBorder="1" applyAlignment="1" applyProtection="1">
      <alignment horizontal="left" vertical="top"/>
    </xf>
    <xf numFmtId="0" fontId="42" fillId="14" borderId="0" xfId="206" applyFont="1" applyFill="1" applyAlignment="1" applyProtection="1">
      <alignment horizontal="center" vertical="top"/>
      <protection hidden="1"/>
    </xf>
    <xf numFmtId="0" fontId="33" fillId="0" borderId="0" xfId="0" applyFont="1" applyBorder="1" applyAlignment="1">
      <alignment horizontal="center" vertical="center"/>
    </xf>
    <xf numFmtId="0" fontId="15" fillId="0" borderId="0" xfId="200" applyNumberFormat="1" applyFont="1" applyFill="1" applyBorder="1" applyAlignment="1" applyProtection="1">
      <alignment horizontal="justify" vertical="center" wrapText="1"/>
    </xf>
    <xf numFmtId="0" fontId="15" fillId="0" borderId="0" xfId="0" applyFont="1" applyBorder="1" applyAlignment="1">
      <alignment horizontal="center" vertical="center"/>
    </xf>
    <xf numFmtId="0" fontId="16" fillId="0" borderId="0" xfId="206" applyFont="1" applyFill="1" applyBorder="1" applyAlignment="1" applyProtection="1">
      <alignment horizontal="left" vertical="center"/>
    </xf>
    <xf numFmtId="0" fontId="50" fillId="0" borderId="0" xfId="206" applyFont="1" applyFill="1" applyBorder="1" applyAlignment="1" applyProtection="1">
      <alignment horizontal="left" vertical="center"/>
    </xf>
    <xf numFmtId="0" fontId="42" fillId="15" borderId="0" xfId="0" applyNumberFormat="1" applyFont="1" applyFill="1" applyBorder="1" applyAlignment="1" applyProtection="1">
      <alignment vertical="top" wrapText="1"/>
    </xf>
    <xf numFmtId="0" fontId="90" fillId="0" borderId="0" xfId="0" applyFont="1" applyAlignment="1">
      <alignment horizontal="left" vertical="top" wrapText="1"/>
    </xf>
    <xf numFmtId="0" fontId="44" fillId="9" borderId="0" xfId="0" applyFont="1" applyFill="1" applyAlignment="1" applyProtection="1">
      <alignment horizontal="center" vertical="top"/>
    </xf>
    <xf numFmtId="0" fontId="4" fillId="0" borderId="0" xfId="206" applyFont="1" applyBorder="1" applyAlignment="1" applyProtection="1">
      <alignment horizontal="left" vertical="top"/>
      <protection hidden="1"/>
    </xf>
    <xf numFmtId="170" fontId="89" fillId="13" borderId="14" xfId="0" applyNumberFormat="1" applyFont="1" applyFill="1" applyBorder="1" applyAlignment="1" applyProtection="1">
      <alignment horizontal="left" vertical="top" wrapText="1"/>
    </xf>
    <xf numFmtId="170" fontId="89" fillId="13" borderId="3" xfId="0" applyNumberFormat="1" applyFont="1" applyFill="1" applyBorder="1" applyAlignment="1" applyProtection="1">
      <alignment horizontal="left" vertical="top" wrapText="1"/>
    </xf>
    <xf numFmtId="170" fontId="89" fillId="13" borderId="15" xfId="0" applyNumberFormat="1" applyFont="1" applyFill="1" applyBorder="1" applyAlignment="1" applyProtection="1">
      <alignment horizontal="left" vertical="top" wrapText="1"/>
    </xf>
    <xf numFmtId="0" fontId="44" fillId="0" borderId="0" xfId="0" applyFont="1" applyBorder="1" applyAlignment="1" applyProtection="1">
      <alignment horizontal="center" vertical="top"/>
    </xf>
    <xf numFmtId="0" fontId="55" fillId="0" borderId="0" xfId="0" applyNumberFormat="1" applyFont="1" applyAlignment="1" applyProtection="1">
      <alignment horizontal="left" vertical="top" wrapText="1"/>
    </xf>
    <xf numFmtId="1" fontId="5" fillId="0" borderId="0" xfId="0" applyNumberFormat="1" applyFont="1" applyFill="1" applyBorder="1" applyAlignment="1">
      <alignment horizontal="center" vertical="center" wrapText="1"/>
    </xf>
    <xf numFmtId="1" fontId="62" fillId="0" borderId="0" xfId="0" applyNumberFormat="1" applyFont="1" applyFill="1" applyBorder="1" applyAlignment="1" applyProtection="1">
      <alignment horizontal="center" vertical="center" wrapText="1"/>
    </xf>
    <xf numFmtId="1" fontId="105" fillId="17" borderId="14" xfId="0" applyNumberFormat="1" applyFont="1" applyFill="1" applyBorder="1" applyAlignment="1" applyProtection="1">
      <alignment horizontal="left" vertical="center"/>
    </xf>
    <xf numFmtId="1" fontId="105" fillId="17" borderId="3" xfId="0" applyNumberFormat="1" applyFont="1" applyFill="1" applyBorder="1" applyAlignment="1" applyProtection="1">
      <alignment horizontal="left" vertical="center"/>
    </xf>
    <xf numFmtId="1" fontId="105" fillId="17" borderId="15" xfId="0" applyNumberFormat="1" applyFont="1" applyFill="1" applyBorder="1" applyAlignment="1" applyProtection="1">
      <alignment horizontal="left" vertical="center"/>
    </xf>
    <xf numFmtId="0" fontId="4" fillId="0" borderId="0" xfId="0" applyFont="1" applyBorder="1" applyAlignment="1" applyProtection="1">
      <alignment horizontal="right" vertical="top"/>
    </xf>
    <xf numFmtId="0" fontId="4" fillId="0" borderId="0" xfId="0" applyNumberFormat="1" applyFont="1" applyFill="1" applyBorder="1" applyAlignment="1" applyProtection="1">
      <alignment horizontal="right" vertical="top"/>
    </xf>
    <xf numFmtId="0" fontId="5" fillId="0" borderId="0" xfId="0" applyNumberFormat="1" applyFont="1" applyFill="1" applyBorder="1" applyAlignment="1" applyProtection="1">
      <alignment horizontal="right" vertical="top"/>
    </xf>
    <xf numFmtId="1" fontId="4" fillId="13" borderId="14" xfId="0" applyNumberFormat="1" applyFont="1" applyFill="1" applyBorder="1" applyAlignment="1" applyProtection="1">
      <alignment horizontal="center" vertical="top" wrapText="1"/>
    </xf>
    <xf numFmtId="1" fontId="4" fillId="13" borderId="3" xfId="0" applyNumberFormat="1" applyFont="1" applyFill="1" applyBorder="1" applyAlignment="1" applyProtection="1">
      <alignment horizontal="center" vertical="top" wrapText="1"/>
    </xf>
    <xf numFmtId="1" fontId="4" fillId="13" borderId="15" xfId="0" applyNumberFormat="1" applyFont="1" applyFill="1" applyBorder="1" applyAlignment="1" applyProtection="1">
      <alignment horizontal="center" vertical="top" wrapText="1"/>
    </xf>
    <xf numFmtId="1" fontId="4" fillId="0" borderId="42" xfId="0" applyNumberFormat="1" applyFont="1" applyFill="1" applyBorder="1" applyAlignment="1" applyProtection="1">
      <alignment horizontal="center" vertical="top" wrapText="1"/>
    </xf>
    <xf numFmtId="1" fontId="4" fillId="0" borderId="3" xfId="0" applyNumberFormat="1" applyFont="1" applyFill="1" applyBorder="1" applyAlignment="1" applyProtection="1">
      <alignment horizontal="center" vertical="top" wrapText="1"/>
    </xf>
    <xf numFmtId="1" fontId="4" fillId="0" borderId="15" xfId="0" applyNumberFormat="1" applyFont="1" applyFill="1" applyBorder="1" applyAlignment="1" applyProtection="1">
      <alignment horizontal="center" vertical="top" wrapText="1"/>
    </xf>
    <xf numFmtId="1" fontId="5" fillId="0" borderId="0" xfId="0" applyNumberFormat="1" applyFont="1" applyFill="1" applyBorder="1" applyAlignment="1" applyProtection="1">
      <alignment horizontal="right" vertical="top"/>
    </xf>
    <xf numFmtId="0" fontId="27" fillId="0" borderId="0" xfId="0" applyFont="1" applyBorder="1" applyAlignment="1">
      <alignment horizontal="center" vertical="center"/>
    </xf>
    <xf numFmtId="0" fontId="15" fillId="0" borderId="0" xfId="0" applyFont="1" applyAlignment="1" applyProtection="1">
      <alignment horizontal="left" vertical="center" wrapText="1"/>
      <protection hidden="1"/>
    </xf>
    <xf numFmtId="0" fontId="85" fillId="11" borderId="14" xfId="214" applyFont="1" applyFill="1" applyBorder="1" applyAlignment="1">
      <alignment horizontal="left" vertical="top" wrapText="1"/>
    </xf>
    <xf numFmtId="0" fontId="85" fillId="11" borderId="3" xfId="214" applyFont="1" applyFill="1" applyBorder="1" applyAlignment="1">
      <alignment horizontal="left" vertical="top" wrapText="1"/>
    </xf>
    <xf numFmtId="0" fontId="85" fillId="11" borderId="15" xfId="214" applyFont="1" applyFill="1" applyBorder="1" applyAlignment="1">
      <alignment horizontal="left" vertical="top" wrapText="1"/>
    </xf>
    <xf numFmtId="170" fontId="89" fillId="13" borderId="10" xfId="0" applyNumberFormat="1" applyFont="1" applyFill="1" applyBorder="1" applyAlignment="1" applyProtection="1">
      <alignment horizontal="center" vertical="top" wrapText="1"/>
    </xf>
    <xf numFmtId="170" fontId="89" fillId="13" borderId="30" xfId="0" applyNumberFormat="1" applyFont="1" applyFill="1" applyBorder="1" applyAlignment="1" applyProtection="1">
      <alignment horizontal="center" vertical="top" wrapText="1"/>
    </xf>
    <xf numFmtId="0" fontId="42" fillId="15" borderId="0" xfId="0" applyNumberFormat="1" applyFont="1" applyFill="1" applyBorder="1" applyAlignment="1" applyProtection="1">
      <alignment horizontal="left" vertical="top" wrapText="1"/>
      <protection hidden="1"/>
    </xf>
    <xf numFmtId="0" fontId="27" fillId="9" borderId="0" xfId="0" applyFont="1" applyFill="1" applyAlignment="1" applyProtection="1">
      <alignment horizontal="center" vertical="center"/>
      <protection hidden="1"/>
    </xf>
    <xf numFmtId="0" fontId="14" fillId="0" borderId="14" xfId="205" applyFont="1" applyFill="1" applyBorder="1" applyAlignment="1" applyProtection="1">
      <alignment horizontal="center" vertical="top"/>
      <protection hidden="1"/>
    </xf>
    <xf numFmtId="0" fontId="14" fillId="0" borderId="3" xfId="205" applyFont="1" applyFill="1" applyBorder="1" applyAlignment="1" applyProtection="1">
      <alignment horizontal="center" vertical="top"/>
      <protection hidden="1"/>
    </xf>
    <xf numFmtId="0" fontId="14" fillId="0" borderId="15" xfId="205" applyFont="1" applyFill="1" applyBorder="1" applyAlignment="1" applyProtection="1">
      <alignment horizontal="center" vertical="top"/>
      <protection hidden="1"/>
    </xf>
    <xf numFmtId="170" fontId="89" fillId="13" borderId="14" xfId="0" applyNumberFormat="1" applyFont="1" applyFill="1" applyBorder="1" applyAlignment="1" applyProtection="1">
      <alignment horizontal="center" vertical="top" wrapText="1"/>
    </xf>
    <xf numFmtId="170" fontId="89" fillId="13" borderId="3" xfId="0" applyNumberFormat="1" applyFont="1" applyFill="1" applyBorder="1" applyAlignment="1" applyProtection="1">
      <alignment horizontal="center" vertical="top" wrapText="1"/>
    </xf>
    <xf numFmtId="170" fontId="89" fillId="13" borderId="15" xfId="0" applyNumberFormat="1" applyFont="1" applyFill="1" applyBorder="1" applyAlignment="1" applyProtection="1">
      <alignment horizontal="center" vertical="top" wrapText="1"/>
    </xf>
    <xf numFmtId="0" fontId="15" fillId="15" borderId="0" xfId="0" applyNumberFormat="1" applyFont="1" applyFill="1" applyBorder="1" applyAlignment="1" applyProtection="1">
      <alignment horizontal="left" vertical="top" wrapText="1"/>
      <protection hidden="1"/>
    </xf>
    <xf numFmtId="0" fontId="85" fillId="17" borderId="14" xfId="214" applyFont="1" applyFill="1" applyBorder="1" applyAlignment="1">
      <alignment horizontal="left" vertical="top" wrapText="1"/>
    </xf>
    <xf numFmtId="0" fontId="85" fillId="17" borderId="3" xfId="214" applyFont="1" applyFill="1" applyBorder="1" applyAlignment="1">
      <alignment horizontal="left" vertical="top" wrapText="1"/>
    </xf>
    <xf numFmtId="0" fontId="16" fillId="0" borderId="0" xfId="205" applyFont="1" applyAlignment="1" applyProtection="1">
      <alignment horizontal="justify" vertical="center" wrapText="1"/>
      <protection hidden="1"/>
    </xf>
    <xf numFmtId="0" fontId="15" fillId="6" borderId="8" xfId="205" applyFont="1" applyFill="1" applyBorder="1" applyAlignment="1" applyProtection="1">
      <alignment horizontal="justify" vertical="center" wrapText="1"/>
      <protection hidden="1"/>
    </xf>
    <xf numFmtId="0" fontId="15" fillId="6" borderId="9" xfId="205" applyFont="1" applyFill="1" applyBorder="1" applyAlignment="1" applyProtection="1">
      <alignment horizontal="justify" vertical="center" wrapText="1"/>
      <protection hidden="1"/>
    </xf>
    <xf numFmtId="0" fontId="43" fillId="6" borderId="8" xfId="205" applyFont="1" applyFill="1" applyBorder="1" applyAlignment="1" applyProtection="1">
      <alignment horizontal="justify" vertical="center" wrapText="1"/>
      <protection hidden="1"/>
    </xf>
    <xf numFmtId="0" fontId="43" fillId="6" borderId="9" xfId="205" applyFont="1" applyFill="1" applyBorder="1" applyAlignment="1" applyProtection="1">
      <alignment horizontal="justify" vertical="center" wrapText="1"/>
      <protection hidden="1"/>
    </xf>
    <xf numFmtId="0" fontId="15" fillId="6" borderId="29" xfId="205" applyFont="1" applyFill="1" applyBorder="1" applyAlignment="1" applyProtection="1">
      <alignment horizontal="left" vertical="center" wrapText="1"/>
      <protection hidden="1"/>
    </xf>
    <xf numFmtId="0" fontId="15" fillId="6" borderId="30" xfId="205" applyFont="1" applyFill="1" applyBorder="1" applyAlignment="1" applyProtection="1">
      <alignment horizontal="left" vertical="center" wrapText="1"/>
      <protection hidden="1"/>
    </xf>
    <xf numFmtId="2" fontId="0" fillId="0" borderId="14" xfId="205" applyNumberFormat="1" applyFont="1" applyBorder="1" applyAlignment="1" applyProtection="1">
      <alignment horizontal="center" vertical="center" wrapText="1"/>
      <protection hidden="1"/>
    </xf>
    <xf numFmtId="2" fontId="16" fillId="0" borderId="15" xfId="205" applyNumberFormat="1" applyFont="1" applyBorder="1" applyAlignment="1" applyProtection="1">
      <alignment horizontal="center" vertical="center" wrapText="1"/>
      <protection hidden="1"/>
    </xf>
    <xf numFmtId="0" fontId="15" fillId="6" borderId="14" xfId="205" applyFont="1" applyFill="1" applyBorder="1" applyAlignment="1" applyProtection="1">
      <alignment horizontal="left" vertical="center" wrapText="1"/>
      <protection hidden="1"/>
    </xf>
    <xf numFmtId="0" fontId="15" fillId="6" borderId="3" xfId="205" applyFont="1" applyFill="1" applyBorder="1" applyAlignment="1" applyProtection="1">
      <alignment horizontal="left" vertical="center" wrapText="1"/>
      <protection hidden="1"/>
    </xf>
    <xf numFmtId="0" fontId="16" fillId="0" borderId="4" xfId="205" applyFont="1" applyBorder="1" applyAlignment="1" applyProtection="1">
      <alignment horizontal="center" vertical="center"/>
      <protection hidden="1"/>
    </xf>
    <xf numFmtId="0" fontId="0" fillId="0" borderId="4" xfId="205" applyFont="1" applyBorder="1" applyAlignment="1" applyProtection="1">
      <alignment horizontal="justify" vertical="center" wrapText="1"/>
      <protection hidden="1"/>
    </xf>
    <xf numFmtId="0" fontId="16" fillId="0" borderId="4" xfId="205" applyFont="1" applyBorder="1" applyAlignment="1" applyProtection="1">
      <alignment horizontal="justify" vertical="center" wrapText="1"/>
      <protection hidden="1"/>
    </xf>
    <xf numFmtId="2" fontId="15" fillId="6" borderId="4" xfId="205" applyNumberFormat="1" applyFont="1" applyFill="1" applyBorder="1" applyAlignment="1" applyProtection="1">
      <alignment horizontal="center" vertical="center" wrapText="1"/>
      <protection hidden="1"/>
    </xf>
    <xf numFmtId="2" fontId="15" fillId="6" borderId="14" xfId="205" applyNumberFormat="1" applyFont="1" applyFill="1" applyBorder="1" applyAlignment="1" applyProtection="1">
      <alignment horizontal="center" vertical="center" wrapText="1"/>
      <protection hidden="1"/>
    </xf>
    <xf numFmtId="2" fontId="15" fillId="6" borderId="15" xfId="205" applyNumberFormat="1" applyFont="1" applyFill="1" applyBorder="1" applyAlignment="1" applyProtection="1">
      <alignment horizontal="center" vertical="center" wrapText="1"/>
      <protection hidden="1"/>
    </xf>
    <xf numFmtId="43" fontId="15" fillId="6" borderId="29" xfId="11" applyFont="1" applyFill="1" applyBorder="1" applyAlignment="1" applyProtection="1">
      <alignment horizontal="center" vertical="top"/>
      <protection hidden="1"/>
    </xf>
    <xf numFmtId="43" fontId="15" fillId="6" borderId="30" xfId="11" applyFont="1" applyFill="1" applyBorder="1" applyAlignment="1" applyProtection="1">
      <alignment horizontal="center" vertical="top"/>
      <protection hidden="1"/>
    </xf>
    <xf numFmtId="0" fontId="44" fillId="0" borderId="0" xfId="205" applyFont="1" applyBorder="1" applyAlignment="1" applyProtection="1">
      <alignment horizontal="center" vertical="top"/>
      <protection hidden="1"/>
    </xf>
    <xf numFmtId="0" fontId="15" fillId="15" borderId="0" xfId="205" applyFont="1" applyFill="1" applyBorder="1" applyAlignment="1" applyProtection="1">
      <alignment horizontal="left" vertical="top" wrapText="1"/>
      <protection hidden="1"/>
    </xf>
    <xf numFmtId="0" fontId="15" fillId="0" borderId="14" xfId="205" applyFont="1" applyBorder="1" applyAlignment="1" applyProtection="1">
      <alignment horizontal="center" vertical="center" wrapText="1"/>
      <protection hidden="1"/>
    </xf>
    <xf numFmtId="0" fontId="15" fillId="0" borderId="15" xfId="205" applyFont="1" applyBorder="1" applyAlignment="1" applyProtection="1">
      <alignment horizontal="center" vertical="center" wrapText="1"/>
      <protection hidden="1"/>
    </xf>
    <xf numFmtId="0" fontId="16" fillId="0" borderId="0" xfId="205" applyFont="1" applyFill="1" applyAlignment="1" applyProtection="1">
      <alignment horizontal="left" vertical="top"/>
      <protection hidden="1"/>
    </xf>
    <xf numFmtId="0" fontId="27" fillId="9" borderId="0" xfId="205" applyFont="1" applyFill="1" applyAlignment="1" applyProtection="1">
      <alignment horizontal="center" vertical="center"/>
      <protection hidden="1"/>
    </xf>
    <xf numFmtId="0" fontId="15" fillId="0" borderId="14" xfId="205" applyFont="1" applyBorder="1" applyAlignment="1" applyProtection="1">
      <alignment horizontal="left" vertical="center" wrapText="1"/>
      <protection hidden="1"/>
    </xf>
    <xf numFmtId="0" fontId="15" fillId="0" borderId="15" xfId="205" applyFont="1" applyBorder="1" applyAlignment="1" applyProtection="1">
      <alignment horizontal="left" vertical="center" wrapText="1"/>
      <protection hidden="1"/>
    </xf>
    <xf numFmtId="0" fontId="15" fillId="15" borderId="0" xfId="205" applyFont="1" applyFill="1" applyBorder="1" applyAlignment="1" applyProtection="1">
      <alignment horizontal="center" vertical="center" wrapText="1"/>
      <protection hidden="1"/>
    </xf>
    <xf numFmtId="0" fontId="16" fillId="0" borderId="26" xfId="205" applyFont="1" applyBorder="1" applyAlignment="1" applyProtection="1">
      <alignment horizontal="justify" vertical="center" wrapText="1"/>
      <protection hidden="1"/>
    </xf>
    <xf numFmtId="0" fontId="16" fillId="0" borderId="28" xfId="205" applyFont="1" applyBorder="1" applyAlignment="1" applyProtection="1">
      <alignment horizontal="justify" vertical="center" wrapText="1"/>
      <protection hidden="1"/>
    </xf>
    <xf numFmtId="0" fontId="15" fillId="0" borderId="4" xfId="205" applyFont="1" applyFill="1" applyBorder="1" applyAlignment="1" applyProtection="1">
      <alignment horizontal="left" vertical="center" wrapText="1"/>
      <protection hidden="1"/>
    </xf>
    <xf numFmtId="0" fontId="15" fillId="6" borderId="24" xfId="205" applyFont="1" applyFill="1" applyBorder="1" applyAlignment="1" applyProtection="1">
      <alignment horizontal="left" vertical="center" wrapText="1"/>
      <protection hidden="1"/>
    </xf>
    <xf numFmtId="0" fontId="0" fillId="0" borderId="26" xfId="205" applyFont="1" applyBorder="1" applyAlignment="1" applyProtection="1">
      <alignment horizontal="justify" vertical="center" wrapText="1"/>
      <protection hidden="1"/>
    </xf>
    <xf numFmtId="0" fontId="15" fillId="0" borderId="0" xfId="200" applyNumberFormat="1" applyFont="1" applyFill="1" applyBorder="1" applyAlignment="1" applyProtection="1">
      <alignment horizontal="justify" vertical="center" wrapText="1"/>
      <protection hidden="1"/>
    </xf>
    <xf numFmtId="0" fontId="15" fillId="15" borderId="0" xfId="205" applyFont="1" applyFill="1" applyBorder="1" applyAlignment="1" applyProtection="1">
      <alignment horizontal="left" vertical="center" wrapText="1"/>
      <protection hidden="1"/>
    </xf>
    <xf numFmtId="0" fontId="103" fillId="15" borderId="0" xfId="205" applyFont="1" applyFill="1" applyBorder="1" applyAlignment="1" applyProtection="1">
      <alignment horizontal="left" vertical="top" wrapText="1"/>
      <protection hidden="1"/>
    </xf>
    <xf numFmtId="0" fontId="16" fillId="0" borderId="0" xfId="205" applyFont="1" applyFill="1" applyBorder="1" applyAlignment="1" applyProtection="1">
      <alignment horizontal="left" vertical="top"/>
      <protection hidden="1"/>
    </xf>
    <xf numFmtId="2" fontId="16" fillId="0" borderId="0" xfId="206" applyNumberFormat="1" applyFont="1" applyFill="1" applyBorder="1" applyAlignment="1" applyProtection="1">
      <alignment horizontal="right" vertical="center"/>
      <protection hidden="1"/>
    </xf>
    <xf numFmtId="167" fontId="15" fillId="0" borderId="0" xfId="0" applyNumberFormat="1" applyFont="1" applyFill="1" applyBorder="1" applyAlignment="1" applyProtection="1">
      <alignment horizontal="center" vertical="center" wrapText="1"/>
      <protection hidden="1"/>
    </xf>
    <xf numFmtId="0" fontId="15" fillId="0" borderId="0" xfId="206" applyFont="1" applyFill="1" applyBorder="1" applyAlignment="1" applyProtection="1">
      <alignment horizontal="center" vertical="center"/>
      <protection hidden="1"/>
    </xf>
    <xf numFmtId="167" fontId="27" fillId="0" borderId="0" xfId="0" applyNumberFormat="1" applyFont="1" applyFill="1" applyBorder="1" applyAlignment="1" applyProtection="1">
      <alignment horizontal="center" vertical="center" wrapText="1"/>
      <protection hidden="1"/>
    </xf>
    <xf numFmtId="0" fontId="15" fillId="0" borderId="0" xfId="200" applyNumberFormat="1" applyFont="1" applyFill="1" applyBorder="1" applyAlignment="1" applyProtection="1">
      <alignment horizontal="justify" vertical="center"/>
      <protection hidden="1"/>
    </xf>
    <xf numFmtId="0" fontId="15" fillId="0" borderId="0" xfId="0" applyFont="1" applyBorder="1" applyAlignment="1" applyProtection="1">
      <alignment horizontal="left" vertical="center" wrapText="1"/>
      <protection hidden="1"/>
    </xf>
    <xf numFmtId="0" fontId="16" fillId="0" borderId="0" xfId="206" applyFont="1" applyBorder="1" applyAlignment="1" applyProtection="1">
      <alignment horizontal="left" vertical="top" wrapText="1"/>
      <protection hidden="1"/>
    </xf>
    <xf numFmtId="0" fontId="4" fillId="13" borderId="14" xfId="206" applyFont="1" applyFill="1" applyBorder="1" applyAlignment="1" applyProtection="1">
      <alignment horizontal="center" vertical="top" wrapText="1"/>
    </xf>
    <xf numFmtId="0" fontId="4" fillId="13" borderId="3" xfId="206" applyFont="1" applyFill="1" applyBorder="1" applyAlignment="1" applyProtection="1">
      <alignment horizontal="center" vertical="top" wrapText="1"/>
    </xf>
    <xf numFmtId="0" fontId="4" fillId="13" borderId="15" xfId="206" applyFont="1" applyFill="1" applyBorder="1" applyAlignment="1" applyProtection="1">
      <alignment horizontal="center" vertical="top" wrapText="1"/>
    </xf>
    <xf numFmtId="0" fontId="50" fillId="13" borderId="14" xfId="206" applyFont="1" applyFill="1" applyBorder="1" applyAlignment="1" applyProtection="1">
      <alignment horizontal="center" vertical="center" wrapText="1"/>
      <protection hidden="1"/>
    </xf>
    <xf numFmtId="0" fontId="50" fillId="13" borderId="3" xfId="206" applyFont="1" applyFill="1" applyBorder="1" applyAlignment="1" applyProtection="1">
      <alignment horizontal="center" vertical="center" wrapText="1"/>
      <protection hidden="1"/>
    </xf>
    <xf numFmtId="0" fontId="50" fillId="13" borderId="15" xfId="206" applyFont="1" applyFill="1" applyBorder="1" applyAlignment="1" applyProtection="1">
      <alignment horizontal="center" vertical="center" wrapText="1"/>
      <protection hidden="1"/>
    </xf>
    <xf numFmtId="0" fontId="15" fillId="11" borderId="14" xfId="0" applyFont="1" applyFill="1" applyBorder="1" applyAlignment="1" applyProtection="1">
      <alignment horizontal="left" vertical="center"/>
      <protection hidden="1"/>
    </xf>
    <xf numFmtId="0" fontId="15" fillId="11" borderId="3" xfId="0" applyFont="1" applyFill="1" applyBorder="1" applyAlignment="1" applyProtection="1">
      <alignment horizontal="left" vertical="center"/>
      <protection hidden="1"/>
    </xf>
    <xf numFmtId="0" fontId="15" fillId="11" borderId="15" xfId="0" applyFont="1" applyFill="1" applyBorder="1" applyAlignment="1" applyProtection="1">
      <alignment horizontal="left" vertical="center"/>
      <protection hidden="1"/>
    </xf>
    <xf numFmtId="0" fontId="105" fillId="15" borderId="0" xfId="206" applyFont="1" applyFill="1" applyBorder="1" applyAlignment="1" applyProtection="1">
      <alignment horizontal="left" vertical="top" wrapText="1"/>
      <protection hidden="1"/>
    </xf>
    <xf numFmtId="0" fontId="15" fillId="0" borderId="0" xfId="206" applyFont="1" applyFill="1" applyBorder="1" applyAlignment="1" applyProtection="1">
      <alignment horizontal="center" vertical="center" wrapText="1"/>
      <protection hidden="1"/>
    </xf>
    <xf numFmtId="0" fontId="15" fillId="0" borderId="0" xfId="0" applyFont="1" applyFill="1" applyBorder="1" applyAlignment="1" applyProtection="1">
      <alignment horizontal="center" vertical="center"/>
      <protection hidden="1"/>
    </xf>
    <xf numFmtId="0" fontId="50" fillId="0" borderId="0" xfId="205" applyFont="1" applyFill="1" applyAlignment="1" applyProtection="1">
      <alignment horizontal="left" vertical="top"/>
      <protection hidden="1"/>
    </xf>
    <xf numFmtId="0" fontId="15" fillId="0" borderId="5" xfId="206" applyFont="1" applyBorder="1" applyAlignment="1" applyProtection="1">
      <alignment horizontal="left" vertical="center"/>
      <protection hidden="1"/>
    </xf>
    <xf numFmtId="0" fontId="15" fillId="0" borderId="0" xfId="206" applyFont="1" applyBorder="1" applyAlignment="1" applyProtection="1">
      <alignment horizontal="left" vertical="center"/>
      <protection hidden="1"/>
    </xf>
    <xf numFmtId="0" fontId="29" fillId="0" borderId="0" xfId="206" applyFont="1" applyBorder="1" applyAlignment="1" applyProtection="1">
      <alignment horizontal="center" vertical="center" wrapText="1"/>
      <protection hidden="1"/>
    </xf>
    <xf numFmtId="0" fontId="16" fillId="0" borderId="0" xfId="206" applyFont="1" applyBorder="1" applyAlignment="1" applyProtection="1">
      <alignment horizontal="justify" vertical="center" wrapText="1"/>
      <protection hidden="1"/>
    </xf>
    <xf numFmtId="0" fontId="15" fillId="0" borderId="0" xfId="195" applyFont="1" applyAlignment="1" applyProtection="1">
      <alignment horizontal="left" vertical="center" indent="2"/>
      <protection hidden="1"/>
    </xf>
    <xf numFmtId="0" fontId="15" fillId="0" borderId="14" xfId="204" applyFont="1" applyBorder="1" applyAlignment="1" applyProtection="1">
      <alignment horizontal="justify" vertical="top"/>
      <protection hidden="1"/>
    </xf>
    <xf numFmtId="0" fontId="16" fillId="0" borderId="3" xfId="204" applyFont="1" applyBorder="1" applyAlignment="1" applyProtection="1">
      <alignment horizontal="justify" vertical="top"/>
      <protection hidden="1"/>
    </xf>
    <xf numFmtId="0" fontId="16" fillId="0" borderId="15" xfId="204" applyFont="1" applyBorder="1" applyAlignment="1" applyProtection="1">
      <alignment horizontal="justify" vertical="top"/>
      <protection hidden="1"/>
    </xf>
    <xf numFmtId="0" fontId="15" fillId="0" borderId="16" xfId="204" applyFont="1" applyBorder="1" applyAlignment="1" applyProtection="1">
      <alignment horizontal="justify" vertical="top"/>
      <protection hidden="1"/>
    </xf>
    <xf numFmtId="0" fontId="16" fillId="0" borderId="39" xfId="204" applyFont="1" applyBorder="1" applyAlignment="1" applyProtection="1">
      <alignment horizontal="justify" vertical="top"/>
      <protection hidden="1"/>
    </xf>
    <xf numFmtId="0" fontId="16" fillId="0" borderId="17" xfId="204" applyFont="1" applyBorder="1" applyAlignment="1" applyProtection="1">
      <alignment horizontal="justify" vertical="top"/>
      <protection hidden="1"/>
    </xf>
    <xf numFmtId="0" fontId="15" fillId="0" borderId="16" xfId="204" applyFont="1" applyBorder="1" applyAlignment="1" applyProtection="1">
      <alignment horizontal="justify" vertical="center"/>
      <protection hidden="1"/>
    </xf>
    <xf numFmtId="0" fontId="16" fillId="0" borderId="39" xfId="204" applyFont="1" applyBorder="1" applyAlignment="1" applyProtection="1">
      <alignment horizontal="justify" vertical="center"/>
      <protection hidden="1"/>
    </xf>
    <xf numFmtId="0" fontId="16" fillId="0" borderId="17" xfId="204" applyFont="1" applyBorder="1" applyAlignment="1" applyProtection="1">
      <alignment horizontal="justify" vertical="center"/>
      <protection hidden="1"/>
    </xf>
    <xf numFmtId="0" fontId="0" fillId="0" borderId="10" xfId="204" applyFont="1" applyBorder="1" applyAlignment="1" applyProtection="1">
      <alignment horizontal="justify" vertical="center"/>
      <protection hidden="1"/>
    </xf>
    <xf numFmtId="0" fontId="16" fillId="0" borderId="10" xfId="204" applyFont="1" applyBorder="1" applyAlignment="1" applyProtection="1">
      <alignment horizontal="justify" vertical="center"/>
      <protection hidden="1"/>
    </xf>
    <xf numFmtId="0" fontId="0" fillId="0" borderId="0" xfId="204" applyFont="1" applyBorder="1" applyAlignment="1" applyProtection="1">
      <alignment horizontal="justify" vertical="center"/>
      <protection hidden="1"/>
    </xf>
    <xf numFmtId="0" fontId="16" fillId="4" borderId="0" xfId="204" applyFont="1" applyFill="1" applyBorder="1" applyAlignment="1" applyProtection="1">
      <alignment horizontal="justify" vertical="top" wrapText="1"/>
      <protection locked="0" hidden="1"/>
    </xf>
    <xf numFmtId="0" fontId="16" fillId="0" borderId="0" xfId="204" applyFont="1" applyBorder="1" applyAlignment="1" applyProtection="1">
      <alignment horizontal="justify" vertical="center"/>
      <protection hidden="1"/>
    </xf>
    <xf numFmtId="0" fontId="15" fillId="10" borderId="0" xfId="204" applyNumberFormat="1" applyFont="1" applyFill="1" applyBorder="1" applyAlignment="1" applyProtection="1">
      <alignment horizontal="center" vertical="center" wrapText="1"/>
      <protection hidden="1"/>
    </xf>
    <xf numFmtId="0" fontId="15" fillId="0" borderId="0" xfId="0" applyFont="1" applyFill="1" applyAlignment="1" applyProtection="1">
      <alignment horizontal="center" vertical="center"/>
      <protection hidden="1"/>
    </xf>
    <xf numFmtId="0" fontId="42" fillId="15" borderId="0" xfId="0" applyNumberFormat="1" applyFont="1" applyFill="1" applyBorder="1" applyAlignment="1" applyProtection="1">
      <alignment horizontal="justify" vertical="top" wrapText="1"/>
      <protection hidden="1"/>
    </xf>
    <xf numFmtId="0" fontId="16" fillId="0" borderId="0" xfId="204" applyFont="1" applyAlignment="1" applyProtection="1">
      <alignment horizontal="justify" vertical="center"/>
      <protection hidden="1"/>
    </xf>
    <xf numFmtId="0" fontId="31" fillId="9" borderId="0" xfId="0" applyFont="1" applyFill="1" applyAlignment="1" applyProtection="1">
      <alignment horizontal="center" vertical="center" wrapText="1"/>
      <protection hidden="1"/>
    </xf>
    <xf numFmtId="0" fontId="31" fillId="9" borderId="7" xfId="0" applyFont="1" applyFill="1" applyBorder="1" applyAlignment="1" applyProtection="1">
      <alignment horizontal="center" vertical="center" wrapText="1"/>
      <protection hidden="1"/>
    </xf>
    <xf numFmtId="0" fontId="50" fillId="0" borderId="0" xfId="194" applyFont="1" applyAlignment="1" applyProtection="1">
      <alignment horizontal="center" vertical="top"/>
    </xf>
    <xf numFmtId="0" fontId="0" fillId="0" borderId="0" xfId="194" applyFont="1" applyAlignment="1" applyProtection="1">
      <alignment horizontal="center" vertical="top"/>
    </xf>
    <xf numFmtId="0" fontId="0" fillId="0" borderId="0" xfId="194" applyFont="1" applyAlignment="1" applyProtection="1">
      <alignment horizontal="justify" vertical="top"/>
    </xf>
    <xf numFmtId="0" fontId="50" fillId="0" borderId="0" xfId="194" applyFont="1" applyAlignment="1" applyProtection="1">
      <alignment horizontal="justify" vertical="top"/>
    </xf>
    <xf numFmtId="0" fontId="0" fillId="0" borderId="0" xfId="0" applyAlignment="1">
      <alignment horizontal="left" vertical="top" wrapText="1"/>
    </xf>
    <xf numFmtId="0" fontId="0" fillId="4" borderId="22" xfId="0" applyFill="1" applyBorder="1" applyAlignment="1" applyProtection="1">
      <alignment horizontal="left" vertical="center"/>
      <protection locked="0"/>
    </xf>
    <xf numFmtId="0" fontId="50" fillId="4" borderId="22" xfId="0" applyFont="1" applyFill="1" applyBorder="1" applyAlignment="1" applyProtection="1">
      <alignment horizontal="left" vertical="center"/>
      <protection locked="0"/>
    </xf>
    <xf numFmtId="0" fontId="16" fillId="0" borderId="0" xfId="194" applyFont="1" applyAlignment="1" applyProtection="1">
      <alignment horizontal="center" vertical="top" wrapText="1"/>
    </xf>
    <xf numFmtId="0" fontId="50" fillId="0" borderId="43" xfId="0" applyFont="1" applyBorder="1" applyAlignment="1" applyProtection="1">
      <alignment horizontal="left" vertical="center" indent="2"/>
    </xf>
    <xf numFmtId="0" fontId="16" fillId="0" borderId="0" xfId="194" applyFont="1" applyAlignment="1" applyProtection="1">
      <alignment horizontal="justify" vertical="top"/>
    </xf>
    <xf numFmtId="177" fontId="15" fillId="0" borderId="0" xfId="194" applyNumberFormat="1" applyFont="1" applyAlignment="1" applyProtection="1">
      <alignment horizontal="left" vertical="center" indent="1"/>
    </xf>
    <xf numFmtId="0" fontId="42" fillId="0" borderId="0" xfId="194" quotePrefix="1" applyFont="1" applyAlignment="1" applyProtection="1">
      <alignment horizontal="center" vertical="center"/>
    </xf>
    <xf numFmtId="0" fontId="50" fillId="0" borderId="43" xfId="0" applyFont="1" applyBorder="1" applyAlignment="1" applyProtection="1">
      <alignment horizontal="justify" vertical="center" wrapText="1"/>
    </xf>
    <xf numFmtId="0" fontId="50" fillId="0" borderId="22" xfId="0" applyFont="1" applyBorder="1" applyAlignment="1" applyProtection="1">
      <alignment horizontal="left" vertical="center" indent="2"/>
    </xf>
    <xf numFmtId="0" fontId="50" fillId="0" borderId="40" xfId="0" applyFont="1" applyBorder="1" applyAlignment="1" applyProtection="1">
      <alignment horizontal="left" vertical="center" indent="2"/>
    </xf>
    <xf numFmtId="0" fontId="50" fillId="0" borderId="0" xfId="0" applyFont="1" applyBorder="1" applyAlignment="1" applyProtection="1">
      <alignment horizontal="left" vertical="center" indent="2"/>
    </xf>
    <xf numFmtId="0" fontId="5" fillId="15" borderId="0" xfId="194" applyFont="1" applyFill="1" applyAlignment="1" applyProtection="1">
      <alignment horizontal="justify" vertical="top" wrapText="1"/>
    </xf>
    <xf numFmtId="0" fontId="15" fillId="0" borderId="0" xfId="194" applyFont="1" applyAlignment="1" applyProtection="1">
      <alignment horizontal="justify" vertical="center"/>
    </xf>
    <xf numFmtId="0" fontId="15" fillId="0" borderId="0" xfId="194" applyFont="1" applyAlignment="1" applyProtection="1">
      <alignment horizontal="center" vertical="center"/>
    </xf>
    <xf numFmtId="0" fontId="50" fillId="4" borderId="0" xfId="194" applyFont="1" applyFill="1" applyAlignment="1" applyProtection="1">
      <alignment horizontal="left" vertical="center"/>
      <protection locked="0"/>
    </xf>
    <xf numFmtId="177" fontId="50" fillId="0" borderId="0" xfId="194" applyNumberFormat="1" applyFont="1" applyFill="1" applyAlignment="1" applyProtection="1">
      <alignment horizontal="left" vertical="center"/>
    </xf>
    <xf numFmtId="0" fontId="50" fillId="0" borderId="0" xfId="194" applyFont="1" applyAlignment="1" applyProtection="1">
      <alignment horizontal="justify" vertical="center"/>
    </xf>
    <xf numFmtId="0" fontId="16" fillId="0" borderId="0" xfId="210" applyFont="1" applyFill="1" applyBorder="1" applyAlignment="1" applyProtection="1">
      <alignment horizontal="justify" vertical="center" wrapText="1"/>
      <protection hidden="1"/>
    </xf>
    <xf numFmtId="1" fontId="23" fillId="0" borderId="29" xfId="210" applyNumberFormat="1" applyFont="1" applyFill="1" applyBorder="1" applyAlignment="1" applyProtection="1">
      <alignment horizontal="justify" vertical="center" wrapText="1"/>
      <protection hidden="1"/>
    </xf>
    <xf numFmtId="1" fontId="23" fillId="0" borderId="10" xfId="210" applyNumberFormat="1" applyFont="1" applyFill="1" applyBorder="1" applyAlignment="1" applyProtection="1">
      <alignment horizontal="justify" vertical="center" wrapText="1"/>
      <protection hidden="1"/>
    </xf>
    <xf numFmtId="1" fontId="23" fillId="0" borderId="30" xfId="210" applyNumberFormat="1" applyFont="1" applyFill="1" applyBorder="1" applyAlignment="1" applyProtection="1">
      <alignment horizontal="justify" vertical="center" wrapText="1"/>
      <protection hidden="1"/>
    </xf>
    <xf numFmtId="4" fontId="15" fillId="0" borderId="29" xfId="210" applyNumberFormat="1" applyFont="1" applyBorder="1" applyAlignment="1" applyProtection="1">
      <alignment horizontal="center" vertical="center" wrapText="1"/>
      <protection hidden="1"/>
    </xf>
    <xf numFmtId="4" fontId="15" fillId="0" borderId="30" xfId="210" applyNumberFormat="1" applyFont="1" applyBorder="1" applyAlignment="1" applyProtection="1">
      <alignment horizontal="center" vertical="center" wrapText="1"/>
      <protection hidden="1"/>
    </xf>
    <xf numFmtId="0" fontId="16" fillId="0" borderId="0" xfId="210" applyFont="1" applyFill="1" applyBorder="1" applyAlignment="1" applyProtection="1">
      <alignment horizontal="left" vertical="center" wrapText="1"/>
      <protection hidden="1"/>
    </xf>
    <xf numFmtId="0" fontId="0" fillId="0" borderId="0" xfId="0" applyAlignment="1">
      <alignment horizontal="left"/>
    </xf>
    <xf numFmtId="0" fontId="0" fillId="0" borderId="7" xfId="0" applyBorder="1" applyAlignment="1">
      <alignment horizontal="left"/>
    </xf>
    <xf numFmtId="1" fontId="16" fillId="0" borderId="0" xfId="210" applyNumberFormat="1" applyFont="1" applyFill="1" applyBorder="1" applyAlignment="1" applyProtection="1">
      <alignment horizontal="justify" vertical="top" wrapText="1"/>
      <protection hidden="1"/>
    </xf>
    <xf numFmtId="0" fontId="16" fillId="0" borderId="0" xfId="210" applyFont="1" applyFill="1" applyBorder="1" applyAlignment="1" applyProtection="1">
      <alignment horizontal="justify" vertical="top" wrapText="1"/>
      <protection hidden="1"/>
    </xf>
    <xf numFmtId="0" fontId="16" fillId="0" borderId="7" xfId="210" applyFont="1" applyFill="1" applyBorder="1" applyAlignment="1" applyProtection="1">
      <alignment horizontal="justify" vertical="top" wrapText="1"/>
      <protection hidden="1"/>
    </xf>
    <xf numFmtId="0" fontId="18" fillId="0" borderId="0" xfId="210" applyFont="1" applyAlignment="1" applyProtection="1">
      <alignment horizontal="left"/>
      <protection hidden="1"/>
    </xf>
    <xf numFmtId="0" fontId="18" fillId="0" borderId="7" xfId="210" applyFont="1" applyBorder="1" applyAlignment="1" applyProtection="1">
      <alignment horizontal="left"/>
      <protection hidden="1"/>
    </xf>
    <xf numFmtId="1" fontId="15" fillId="0" borderId="14" xfId="210" applyNumberFormat="1" applyFont="1" applyBorder="1" applyAlignment="1" applyProtection="1">
      <alignment horizontal="center" vertical="center" wrapText="1"/>
      <protection hidden="1"/>
    </xf>
    <xf numFmtId="1" fontId="15" fillId="0" borderId="15" xfId="210" applyNumberFormat="1" applyFont="1" applyBorder="1" applyAlignment="1" applyProtection="1">
      <alignment horizontal="center" vertical="center" wrapText="1"/>
      <protection hidden="1"/>
    </xf>
    <xf numFmtId="4" fontId="15" fillId="0" borderId="14" xfId="210" applyNumberFormat="1" applyFont="1" applyBorder="1" applyAlignment="1" applyProtection="1">
      <alignment horizontal="right" vertical="center" wrapText="1"/>
      <protection hidden="1"/>
    </xf>
    <xf numFmtId="4" fontId="16" fillId="0" borderId="15" xfId="210" applyNumberFormat="1" applyFont="1" applyBorder="1" applyAlignment="1" applyProtection="1">
      <alignment horizontal="right" vertical="center" wrapText="1"/>
      <protection hidden="1"/>
    </xf>
    <xf numFmtId="1" fontId="15" fillId="0" borderId="0" xfId="210" applyNumberFormat="1" applyFont="1" applyBorder="1" applyAlignment="1" applyProtection="1">
      <alignment horizontal="center" vertical="center" wrapText="1"/>
      <protection hidden="1"/>
    </xf>
    <xf numFmtId="0" fontId="15" fillId="0" borderId="0" xfId="210" applyFont="1" applyBorder="1" applyAlignment="1" applyProtection="1">
      <alignment horizontal="center" vertical="center" wrapText="1"/>
      <protection hidden="1"/>
    </xf>
    <xf numFmtId="4" fontId="15" fillId="0" borderId="0" xfId="210" applyNumberFormat="1" applyFont="1" applyBorder="1" applyAlignment="1" applyProtection="1">
      <alignment horizontal="right" vertical="center" wrapText="1"/>
      <protection hidden="1"/>
    </xf>
    <xf numFmtId="1" fontId="15" fillId="0" borderId="4" xfId="210" applyNumberFormat="1" applyFont="1" applyBorder="1" applyAlignment="1" applyProtection="1">
      <alignment horizontal="center" vertical="center" wrapText="1"/>
      <protection hidden="1"/>
    </xf>
    <xf numFmtId="4" fontId="15" fillId="0" borderId="4" xfId="210" applyNumberFormat="1" applyFont="1" applyBorder="1" applyAlignment="1" applyProtection="1">
      <alignment horizontal="center" vertical="center" wrapText="1"/>
      <protection hidden="1"/>
    </xf>
    <xf numFmtId="0" fontId="16" fillId="0" borderId="7" xfId="210" applyFont="1" applyFill="1" applyBorder="1" applyAlignment="1" applyProtection="1">
      <alignment horizontal="justify" vertical="center" wrapText="1"/>
      <protection hidden="1"/>
    </xf>
    <xf numFmtId="0" fontId="16" fillId="0" borderId="10" xfId="209" applyFont="1" applyFill="1" applyBorder="1" applyAlignment="1" applyProtection="1">
      <alignment horizontal="left" vertical="center" wrapText="1"/>
      <protection hidden="1"/>
    </xf>
    <xf numFmtId="0" fontId="16" fillId="0" borderId="30" xfId="209" applyFont="1" applyFill="1" applyBorder="1" applyAlignment="1" applyProtection="1">
      <alignment horizontal="left" vertical="center" wrapText="1"/>
      <protection hidden="1"/>
    </xf>
    <xf numFmtId="1" fontId="16" fillId="0" borderId="0" xfId="209" applyNumberFormat="1" applyFont="1" applyFill="1" applyBorder="1" applyAlignment="1" applyProtection="1">
      <alignment horizontal="justify" vertical="top" wrapText="1"/>
      <protection hidden="1"/>
    </xf>
    <xf numFmtId="0" fontId="16" fillId="0" borderId="0" xfId="209" applyFont="1" applyFill="1" applyBorder="1" applyAlignment="1" applyProtection="1">
      <alignment horizontal="justify" vertical="top" wrapText="1"/>
      <protection hidden="1"/>
    </xf>
    <xf numFmtId="0" fontId="16" fillId="0" borderId="7" xfId="209" applyFont="1" applyFill="1" applyBorder="1" applyAlignment="1" applyProtection="1">
      <alignment horizontal="justify" vertical="top" wrapText="1"/>
      <protection hidden="1"/>
    </xf>
    <xf numFmtId="0" fontId="16" fillId="0" borderId="0" xfId="209" applyFont="1" applyFill="1" applyBorder="1" applyAlignment="1" applyProtection="1">
      <alignment horizontal="left" vertical="center" wrapText="1"/>
      <protection hidden="1"/>
    </xf>
    <xf numFmtId="1" fontId="15" fillId="0" borderId="0" xfId="209" applyNumberFormat="1" applyFont="1" applyBorder="1" applyAlignment="1" applyProtection="1">
      <alignment horizontal="center" vertical="center" wrapText="1"/>
      <protection hidden="1"/>
    </xf>
    <xf numFmtId="0" fontId="15" fillId="0" borderId="0" xfId="209" applyFont="1" applyBorder="1" applyAlignment="1" applyProtection="1">
      <alignment horizontal="center" vertical="center" wrapText="1"/>
      <protection hidden="1"/>
    </xf>
    <xf numFmtId="4" fontId="15" fillId="0" borderId="0" xfId="209" applyNumberFormat="1" applyFont="1" applyBorder="1" applyAlignment="1" applyProtection="1">
      <alignment horizontal="right" vertical="center" wrapText="1"/>
      <protection hidden="1"/>
    </xf>
    <xf numFmtId="4" fontId="15" fillId="0" borderId="4" xfId="209" applyNumberFormat="1" applyFont="1" applyBorder="1" applyAlignment="1" applyProtection="1">
      <alignment horizontal="center" vertical="center" wrapText="1"/>
      <protection hidden="1"/>
    </xf>
    <xf numFmtId="4" fontId="15" fillId="0" borderId="14" xfId="209" applyNumberFormat="1" applyFont="1" applyBorder="1" applyAlignment="1" applyProtection="1">
      <alignment horizontal="right" vertical="center" wrapText="1"/>
      <protection hidden="1"/>
    </xf>
    <xf numFmtId="4" fontId="16" fillId="0" borderId="15" xfId="209" applyNumberFormat="1" applyFont="1" applyBorder="1" applyAlignment="1" applyProtection="1">
      <alignment horizontal="right" vertical="center" wrapText="1"/>
      <protection hidden="1"/>
    </xf>
    <xf numFmtId="1" fontId="15" fillId="0" borderId="14" xfId="209" applyNumberFormat="1" applyFont="1" applyBorder="1" applyAlignment="1" applyProtection="1">
      <alignment horizontal="center" vertical="center" wrapText="1"/>
      <protection hidden="1"/>
    </xf>
    <xf numFmtId="1" fontId="15" fillId="0" borderId="15" xfId="209" applyNumberFormat="1" applyFont="1" applyBorder="1" applyAlignment="1" applyProtection="1">
      <alignment horizontal="center" vertical="center" wrapText="1"/>
      <protection hidden="1"/>
    </xf>
    <xf numFmtId="1" fontId="15" fillId="0" borderId="4" xfId="209" applyNumberFormat="1" applyFont="1" applyBorder="1" applyAlignment="1" applyProtection="1">
      <alignment horizontal="center" vertical="center" wrapText="1"/>
      <protection hidden="1"/>
    </xf>
    <xf numFmtId="1" fontId="23" fillId="0" borderId="4" xfId="209" applyNumberFormat="1" applyFont="1" applyFill="1" applyBorder="1" applyAlignment="1" applyProtection="1">
      <alignment horizontal="justify" vertical="center" wrapText="1"/>
      <protection hidden="1"/>
    </xf>
    <xf numFmtId="4" fontId="15" fillId="0" borderId="14" xfId="209" applyNumberFormat="1" applyFont="1" applyBorder="1" applyAlignment="1" applyProtection="1">
      <alignment horizontal="center" vertical="center" wrapText="1"/>
      <protection hidden="1"/>
    </xf>
    <xf numFmtId="4" fontId="15" fillId="0" borderId="3" xfId="209" applyNumberFormat="1" applyFont="1" applyBorder="1" applyAlignment="1" applyProtection="1">
      <alignment horizontal="center" vertical="center" wrapText="1"/>
      <protection hidden="1"/>
    </xf>
    <xf numFmtId="2" fontId="36" fillId="0" borderId="0" xfId="198" applyNumberFormat="1" applyFont="1" applyFill="1" applyBorder="1" applyAlignment="1" applyProtection="1">
      <alignment horizontal="left" vertical="center"/>
      <protection hidden="1"/>
    </xf>
  </cellXfs>
  <cellStyles count="222">
    <cellStyle name="75" xfId="1"/>
    <cellStyle name="75 2" xfId="2"/>
    <cellStyle name="75 2 2" xfId="3"/>
    <cellStyle name="75 3" xfId="4"/>
    <cellStyle name="75 4" xfId="5"/>
    <cellStyle name="ÅëÈ­ [0]_±âÅ¸" xfId="6"/>
    <cellStyle name="ÅëÈ­_±âÅ¸" xfId="7"/>
    <cellStyle name="ÄÞ¸¶ [0]_±âÅ¸" xfId="8"/>
    <cellStyle name="ÄÞ¸¶_±âÅ¸" xfId="9"/>
    <cellStyle name="Ç¥ÁØ_¿¬°£´©°è¿¹»ó" xfId="10"/>
    <cellStyle name="Comma" xfId="11" builtinId="3"/>
    <cellStyle name="Comma  - Style1" xfId="12"/>
    <cellStyle name="Comma  - Style1 2" xfId="13"/>
    <cellStyle name="Comma  - Style2" xfId="14"/>
    <cellStyle name="Comma  - Style2 2" xfId="15"/>
    <cellStyle name="Comma  - Style3" xfId="16"/>
    <cellStyle name="Comma  - Style3 2" xfId="17"/>
    <cellStyle name="Comma  - Style4" xfId="18"/>
    <cellStyle name="Comma  - Style4 2" xfId="19"/>
    <cellStyle name="Comma  - Style5" xfId="20"/>
    <cellStyle name="Comma  - Style5 2" xfId="21"/>
    <cellStyle name="Comma  - Style6" xfId="22"/>
    <cellStyle name="Comma  - Style6 2" xfId="23"/>
    <cellStyle name="Comma  - Style7" xfId="24"/>
    <cellStyle name="Comma  - Style7 2" xfId="25"/>
    <cellStyle name="Comma  - Style8" xfId="26"/>
    <cellStyle name="Comma  - Style8 2" xfId="27"/>
    <cellStyle name="Comma 10" xfId="28"/>
    <cellStyle name="Comma 11" xfId="29"/>
    <cellStyle name="Comma 12" xfId="30"/>
    <cellStyle name="Comma 13" xfId="31"/>
    <cellStyle name="Comma 14" xfId="32"/>
    <cellStyle name="Comma 15" xfId="33"/>
    <cellStyle name="Comma 16" xfId="34"/>
    <cellStyle name="Comma 17" xfId="35"/>
    <cellStyle name="Comma 18" xfId="36"/>
    <cellStyle name="Comma 19" xfId="37"/>
    <cellStyle name="Comma 2" xfId="38"/>
    <cellStyle name="Comma 20" xfId="39"/>
    <cellStyle name="Comma 21" xfId="40"/>
    <cellStyle name="Comma 22" xfId="41"/>
    <cellStyle name="Comma 23" xfId="42"/>
    <cellStyle name="Comma 24" xfId="43"/>
    <cellStyle name="Comma 25" xfId="44"/>
    <cellStyle name="Comma 26" xfId="45"/>
    <cellStyle name="Comma 27" xfId="46"/>
    <cellStyle name="Comma 28" xfId="47"/>
    <cellStyle name="Comma 29" xfId="48"/>
    <cellStyle name="Comma 3" xfId="49"/>
    <cellStyle name="Comma 30" xfId="50"/>
    <cellStyle name="Comma 31" xfId="51"/>
    <cellStyle name="Comma 32" xfId="52"/>
    <cellStyle name="Comma 33" xfId="53"/>
    <cellStyle name="Comma 34" xfId="54"/>
    <cellStyle name="Comma 35" xfId="55"/>
    <cellStyle name="Comma 36" xfId="56"/>
    <cellStyle name="Comma 37" xfId="57"/>
    <cellStyle name="Comma 38" xfId="58"/>
    <cellStyle name="Comma 39" xfId="59"/>
    <cellStyle name="Comma 4" xfId="60"/>
    <cellStyle name="Comma 40" xfId="61"/>
    <cellStyle name="Comma 41" xfId="62"/>
    <cellStyle name="Comma 42" xfId="63"/>
    <cellStyle name="Comma 43" xfId="64"/>
    <cellStyle name="Comma 5" xfId="65"/>
    <cellStyle name="Comma 6" xfId="66"/>
    <cellStyle name="Comma 7" xfId="67"/>
    <cellStyle name="Comma 8" xfId="68"/>
    <cellStyle name="Comma 9" xfId="69"/>
    <cellStyle name="Comma_tbcb BPS-6Z-Vem-khamDOM-1" xfId="70"/>
    <cellStyle name="Formula" xfId="71"/>
    <cellStyle name="Formula 2" xfId="72"/>
    <cellStyle name="Formula 2 2" xfId="73"/>
    <cellStyle name="Header1" xfId="74"/>
    <cellStyle name="Header2" xfId="75"/>
    <cellStyle name="Hypertextový odkaz" xfId="76"/>
    <cellStyle name="Hypertextový odkaz 2" xfId="77"/>
    <cellStyle name="Hypertextový odkaz 2 2" xfId="78"/>
    <cellStyle name="no dec" xfId="79"/>
    <cellStyle name="no dec 2" xfId="80"/>
    <cellStyle name="no dec 2 2" xfId="81"/>
    <cellStyle name="Normal" xfId="0" builtinId="0"/>
    <cellStyle name="Normal - Style1" xfId="82"/>
    <cellStyle name="Normal - Style1 2" xfId="83"/>
    <cellStyle name="Normal 10" xfId="84"/>
    <cellStyle name="Normal 10 2" xfId="85"/>
    <cellStyle name="Normal 11" xfId="86"/>
    <cellStyle name="Normal 11 2" xfId="87"/>
    <cellStyle name="Normal 12" xfId="88"/>
    <cellStyle name="Normal 12 2" xfId="89"/>
    <cellStyle name="Normal 13" xfId="90"/>
    <cellStyle name="Normal 14" xfId="91"/>
    <cellStyle name="Normal 15" xfId="92"/>
    <cellStyle name="Normal 16" xfId="93"/>
    <cellStyle name="Normal 17" xfId="94"/>
    <cellStyle name="Normal 18" xfId="95"/>
    <cellStyle name="Normal 19" xfId="96"/>
    <cellStyle name="Normal 2" xfId="97"/>
    <cellStyle name="Normal 2 2" xfId="98"/>
    <cellStyle name="Normal 2 3" xfId="99"/>
    <cellStyle name="Normal 20" xfId="100"/>
    <cellStyle name="Normal 21" xfId="101"/>
    <cellStyle name="Normal 22" xfId="102"/>
    <cellStyle name="Normal 23" xfId="103"/>
    <cellStyle name="Normal 24" xfId="104"/>
    <cellStyle name="Normal 25" xfId="105"/>
    <cellStyle name="Normal 26" xfId="106"/>
    <cellStyle name="Normal 27" xfId="107"/>
    <cellStyle name="Normal 28" xfId="108"/>
    <cellStyle name="Normal 29" xfId="109"/>
    <cellStyle name="Normal 3" xfId="110"/>
    <cellStyle name="Normal 3 2" xfId="111"/>
    <cellStyle name="Normal 3 3" xfId="112"/>
    <cellStyle name="Normal 30" xfId="113"/>
    <cellStyle name="Normal 31" xfId="114"/>
    <cellStyle name="Normal 32" xfId="115"/>
    <cellStyle name="Normal 33" xfId="116"/>
    <cellStyle name="Normal 34" xfId="117"/>
    <cellStyle name="Normal 35" xfId="118"/>
    <cellStyle name="Normal 36" xfId="119"/>
    <cellStyle name="Normal 37" xfId="120"/>
    <cellStyle name="Normal 38" xfId="121"/>
    <cellStyle name="Normal 39" xfId="122"/>
    <cellStyle name="Normal 4" xfId="123"/>
    <cellStyle name="Normal 4 2" xfId="124"/>
    <cellStyle name="Normal 4 3" xfId="125"/>
    <cellStyle name="Normal 40" xfId="126"/>
    <cellStyle name="Normal 41" xfId="127"/>
    <cellStyle name="Normal 42" xfId="128"/>
    <cellStyle name="Normal 43" xfId="129"/>
    <cellStyle name="Normal 44" xfId="130"/>
    <cellStyle name="Normal 45" xfId="131"/>
    <cellStyle name="Normal 46" xfId="132"/>
    <cellStyle name="Normal 47" xfId="133"/>
    <cellStyle name="Normal 48" xfId="134"/>
    <cellStyle name="Normal 49" xfId="135"/>
    <cellStyle name="Normal 5" xfId="136"/>
    <cellStyle name="Normal 5 2" xfId="137"/>
    <cellStyle name="Normal 50" xfId="138"/>
    <cellStyle name="Normal 51" xfId="139"/>
    <cellStyle name="Normal 52" xfId="140"/>
    <cellStyle name="Normal 53" xfId="141"/>
    <cellStyle name="Normal 54" xfId="142"/>
    <cellStyle name="Normal 55" xfId="143"/>
    <cellStyle name="Normal 56" xfId="144"/>
    <cellStyle name="Normal 57" xfId="145"/>
    <cellStyle name="Normal 58" xfId="146"/>
    <cellStyle name="Normal 59" xfId="147"/>
    <cellStyle name="Normal 6" xfId="148"/>
    <cellStyle name="Normal 6 2" xfId="149"/>
    <cellStyle name="Normal 60" xfId="150"/>
    <cellStyle name="Normal 61" xfId="151"/>
    <cellStyle name="Normal 62" xfId="152"/>
    <cellStyle name="Normal 63" xfId="153"/>
    <cellStyle name="Normal 64" xfId="154"/>
    <cellStyle name="Normal 65" xfId="155"/>
    <cellStyle name="Normal 66" xfId="156"/>
    <cellStyle name="Normal 67" xfId="157"/>
    <cellStyle name="Normal 68" xfId="158"/>
    <cellStyle name="Normal 69" xfId="159"/>
    <cellStyle name="Normal 7" xfId="160"/>
    <cellStyle name="Normal 7 2" xfId="161"/>
    <cellStyle name="Normal 70" xfId="162"/>
    <cellStyle name="Normal 71" xfId="163"/>
    <cellStyle name="Normal 72" xfId="164"/>
    <cellStyle name="Normal 73" xfId="165"/>
    <cellStyle name="Normal 74" xfId="166"/>
    <cellStyle name="Normal 75" xfId="167"/>
    <cellStyle name="Normal 76" xfId="168"/>
    <cellStyle name="Normal 77" xfId="169"/>
    <cellStyle name="Normal 78" xfId="170"/>
    <cellStyle name="Normal 79" xfId="171"/>
    <cellStyle name="Normal 8" xfId="172"/>
    <cellStyle name="Normal 8 2" xfId="173"/>
    <cellStyle name="Normal 80" xfId="174"/>
    <cellStyle name="Normal 81" xfId="175"/>
    <cellStyle name="Normal 82" xfId="176"/>
    <cellStyle name="Normal 83" xfId="177"/>
    <cellStyle name="Normal 84" xfId="178"/>
    <cellStyle name="Normal 85" xfId="179"/>
    <cellStyle name="Normal 86" xfId="180"/>
    <cellStyle name="Normal 87" xfId="181"/>
    <cellStyle name="Normal 88" xfId="182"/>
    <cellStyle name="Normal 89" xfId="183"/>
    <cellStyle name="Normal 9" xfId="184"/>
    <cellStyle name="Normal 9 2" xfId="185"/>
    <cellStyle name="Normal 90" xfId="186"/>
    <cellStyle name="Normal 91" xfId="187"/>
    <cellStyle name="Normal 92" xfId="188"/>
    <cellStyle name="Normal 93" xfId="189"/>
    <cellStyle name="Normal 94" xfId="190"/>
    <cellStyle name="Normal 95" xfId="191"/>
    <cellStyle name="Normal 96" xfId="192"/>
    <cellStyle name="Normal 97" xfId="193"/>
    <cellStyle name="Normal_Annexures TW 04" xfId="194"/>
    <cellStyle name="Normal_Annexures TW 04 2" xfId="195"/>
    <cellStyle name="Normal_Attach 3(JV)" xfId="196"/>
    <cellStyle name="Normal_Attacments TW 04" xfId="197"/>
    <cellStyle name="Normal_Entertainment Form" xfId="198"/>
    <cellStyle name="Normal_final 765-6Z-DOM-1" xfId="199"/>
    <cellStyle name="Normal_pgcil-tivim-pricesched" xfId="200"/>
    <cellStyle name="Normal_pgcil-tivim-pricesched 3" xfId="201"/>
    <cellStyle name="Normal_pgcil-tivim-pricesched_Sch-3 " xfId="202"/>
    <cellStyle name="Normal_PRICE SCHEDULE-4 to 6-A4" xfId="203"/>
    <cellStyle name="Normal_PRICE SCHEDULE-4 to 6-A4 2" xfId="204"/>
    <cellStyle name="Normal_Price_Schedules for Insulator Package Rev-01" xfId="205"/>
    <cellStyle name="Normal_PRICE-SCHE Bihar-Rev-2-corrections" xfId="206"/>
    <cellStyle name="Normal_PRICE-SCHE Bihar-Rev-2-corrections_Annexures TW 04" xfId="207"/>
    <cellStyle name="Normal_PRICE-SCHE Bihar-Rev-2-corrections_Price_Schedules for Insulator Package Rev-01" xfId="208"/>
    <cellStyle name="Normal_QUOTED CORRECTED" xfId="209"/>
    <cellStyle name="Normal_QUOTED CORRECTED 2" xfId="210"/>
    <cellStyle name="Normal_Sch-1" xfId="211"/>
    <cellStyle name="Normal_Sch-3 " xfId="212"/>
    <cellStyle name="Normal_Sheet1" xfId="213"/>
    <cellStyle name="Normal_tbcb BPS-6Z-Vem-khamDOM-1" xfId="214"/>
    <cellStyle name="Percent 2" xfId="215"/>
    <cellStyle name="Percent 2 2" xfId="216"/>
    <cellStyle name="Popis" xfId="217"/>
    <cellStyle name="Sledovaný hypertextový odkaz" xfId="218"/>
    <cellStyle name="Sledovaný hypertextový odkaz 2" xfId="219"/>
    <cellStyle name="Sledovaný hypertextový odkaz 2 2" xfId="220"/>
    <cellStyle name="Standard_BS14" xfId="221"/>
  </cellStyles>
  <dxfs count="303">
    <dxf>
      <font>
        <strike/>
      </font>
    </dxf>
    <dxf>
      <fill>
        <patternFill patternType="none">
          <bgColor indexed="65"/>
        </patternFill>
      </fill>
    </dxf>
    <dxf>
      <font>
        <condense val="0"/>
        <extend val="0"/>
        <color indexed="9"/>
      </font>
      <fill>
        <patternFill patternType="none">
          <bgColor indexed="65"/>
        </patternFill>
      </fill>
    </dxf>
    <dxf>
      <fill>
        <patternFill>
          <bgColor rgb="FFCCFFCC"/>
        </patternFill>
      </fill>
    </dxf>
    <dxf>
      <font>
        <condense val="0"/>
        <extend val="0"/>
        <color indexed="9"/>
      </font>
    </dxf>
    <dxf>
      <font>
        <condense val="0"/>
        <extend val="0"/>
        <color indexed="9"/>
      </font>
    </dxf>
    <dxf>
      <fill>
        <patternFill>
          <bgColor rgb="FFCCFFCC"/>
        </patternFill>
      </fill>
    </dxf>
    <dxf>
      <fill>
        <patternFill>
          <bgColor rgb="FFCCFFCC"/>
        </patternFill>
      </fill>
    </dxf>
    <dxf>
      <fill>
        <patternFill>
          <bgColor rgb="FFCCFFCC"/>
        </patternFill>
      </fill>
    </dxf>
    <dxf>
      <fill>
        <patternFill>
          <bgColor rgb="FFCCFFCC"/>
        </patternFill>
      </fill>
    </dxf>
    <dxf>
      <font>
        <condense val="0"/>
        <extend val="0"/>
        <color indexed="9"/>
      </font>
    </dxf>
    <dxf>
      <fill>
        <patternFill>
          <bgColor rgb="FFCCFFCC"/>
        </patternFill>
      </fill>
    </dxf>
    <dxf>
      <font>
        <condense val="0"/>
        <extend val="0"/>
        <color indexed="9"/>
      </font>
    </dxf>
    <dxf>
      <fill>
        <patternFill>
          <bgColor rgb="FFCCFFCC"/>
        </patternFill>
      </fill>
    </dxf>
    <dxf>
      <font>
        <condense val="0"/>
        <extend val="0"/>
        <color indexed="10"/>
      </font>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ill>
        <patternFill>
          <bgColor rgb="FFCCFFCC"/>
        </patternFill>
      </fill>
    </dxf>
    <dxf>
      <fill>
        <patternFill>
          <bgColor rgb="FFCCFFCC"/>
        </patternFill>
      </fill>
    </dxf>
    <dxf>
      <font>
        <condense val="0"/>
        <extend val="0"/>
        <color indexed="10"/>
      </font>
    </dxf>
    <dxf>
      <font>
        <condense val="0"/>
        <extend val="0"/>
        <color indexed="10"/>
      </font>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ont>
        <condense val="0"/>
        <extend val="0"/>
        <color indexed="10"/>
      </font>
    </dxf>
    <dxf>
      <fill>
        <patternFill>
          <bgColor rgb="FFCCFFCC"/>
        </patternFill>
      </fill>
    </dxf>
    <dxf>
      <font>
        <condense val="0"/>
        <extend val="0"/>
        <color indexed="10"/>
      </font>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ill>
        <patternFill>
          <bgColor rgb="FFCCFFCC"/>
        </patternFill>
      </fill>
    </dxf>
    <dxf>
      <font>
        <condense val="0"/>
        <extend val="0"/>
        <color indexed="10"/>
      </font>
    </dxf>
    <dxf>
      <fill>
        <patternFill>
          <bgColor rgb="FFCCFFCC"/>
        </patternFill>
      </fill>
    </dxf>
    <dxf>
      <font>
        <condense val="0"/>
        <extend val="0"/>
        <color indexed="10"/>
      </font>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ont>
        <condense val="0"/>
        <extend val="0"/>
        <color indexed="10"/>
      </font>
    </dxf>
    <dxf>
      <fill>
        <patternFill>
          <bgColor rgb="FFCCFFCC"/>
        </patternFill>
      </fill>
    </dxf>
    <dxf>
      <font>
        <condense val="0"/>
        <extend val="0"/>
        <color indexed="10"/>
      </font>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ill>
        <patternFill>
          <bgColor rgb="FFCCFFCC"/>
        </patternFill>
      </fill>
    </dxf>
    <dxf>
      <fill>
        <patternFill>
          <bgColor rgb="FFCCFFCC"/>
        </patternFill>
      </fill>
    </dxf>
    <dxf>
      <font>
        <condense val="0"/>
        <extend val="0"/>
        <color indexed="10"/>
      </font>
    </dxf>
    <dxf>
      <fill>
        <patternFill>
          <bgColor rgb="FFCCFFCC"/>
        </patternFill>
      </fill>
    </dxf>
    <dxf>
      <font>
        <condense val="0"/>
        <extend val="0"/>
        <color indexed="10"/>
      </font>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ill>
        <patternFill>
          <bgColor rgb="FFCCFFCC"/>
        </patternFill>
      </fill>
    </dxf>
    <dxf>
      <fill>
        <patternFill>
          <bgColor rgb="FFCCFFCC"/>
        </patternFill>
      </fill>
    </dxf>
    <dxf>
      <font>
        <condense val="0"/>
        <extend val="0"/>
        <color indexed="10"/>
      </font>
    </dxf>
    <dxf>
      <font>
        <condense val="0"/>
        <extend val="0"/>
        <color indexed="10"/>
      </font>
    </dxf>
    <dxf>
      <fill>
        <patternFill>
          <bgColor rgb="FFCCFFCC"/>
        </patternFill>
      </fill>
    </dxf>
    <dxf>
      <font>
        <condense val="0"/>
        <extend val="0"/>
        <color indexed="10"/>
      </font>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ont>
        <condense val="0"/>
        <extend val="0"/>
        <color indexed="10"/>
      </font>
    </dxf>
    <dxf>
      <fill>
        <patternFill patternType="none">
          <bgColor indexed="65"/>
        </patternFill>
      </fill>
    </dxf>
    <dxf>
      <font>
        <b val="0"/>
        <condense val="0"/>
        <extend val="0"/>
        <color indexed="10"/>
      </font>
    </dxf>
    <dxf>
      <font>
        <condense val="0"/>
        <extend val="0"/>
        <color indexed="9"/>
      </font>
      <fill>
        <patternFill patternType="none">
          <bgColor indexed="65"/>
        </patternFill>
      </fill>
    </dxf>
    <dxf>
      <fill>
        <patternFill patternType="none">
          <bgColor indexed="65"/>
        </patternFill>
      </fill>
    </dxf>
    <dxf>
      <font>
        <condense val="0"/>
        <extend val="0"/>
        <color indexed="10"/>
      </font>
    </dxf>
    <dxf>
      <font>
        <condense val="0"/>
        <extend val="0"/>
        <color indexed="10"/>
      </font>
    </dxf>
    <dxf>
      <fill>
        <patternFill patternType="none">
          <bgColor indexed="65"/>
        </patternFill>
      </fill>
    </dxf>
    <dxf>
      <fill>
        <patternFill>
          <bgColor rgb="FFCCFFCC"/>
        </patternFill>
      </fill>
    </dxf>
    <dxf>
      <fill>
        <patternFill>
          <bgColor rgb="FFCCFFCC"/>
        </patternFill>
      </fill>
    </dxf>
    <dxf>
      <font>
        <condense val="0"/>
        <extend val="0"/>
        <color indexed="10"/>
      </font>
    </dxf>
    <dxf>
      <font>
        <condense val="0"/>
        <extend val="0"/>
        <color indexed="10"/>
      </font>
    </dxf>
    <dxf>
      <fill>
        <patternFill>
          <bgColor rgb="FFCCFFCC"/>
        </patternFill>
      </fill>
    </dxf>
    <dxf>
      <fill>
        <patternFill>
          <bgColor rgb="FFCCFFCC"/>
        </patternFill>
      </fill>
    </dxf>
    <dxf>
      <fill>
        <patternFill patternType="none">
          <bgColor indexed="65"/>
        </patternFill>
      </fill>
    </dxf>
    <dxf>
      <fill>
        <patternFill>
          <bgColor rgb="FFCCFFCC"/>
        </patternFill>
      </fill>
    </dxf>
    <dxf>
      <fill>
        <patternFill patternType="none">
          <bgColor indexed="65"/>
        </patternFill>
      </fill>
    </dxf>
    <dxf>
      <fill>
        <patternFill>
          <bgColor rgb="FFCCFFCC"/>
        </patternFill>
      </fill>
    </dxf>
    <dxf>
      <font>
        <condense val="0"/>
        <extend val="0"/>
        <color indexed="10"/>
      </font>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ont>
        <condense val="0"/>
        <extend val="0"/>
        <color indexed="10"/>
      </font>
    </dxf>
    <dxf>
      <fill>
        <patternFill patternType="none">
          <bgColor indexed="65"/>
        </patternFill>
      </fill>
    </dxf>
    <dxf>
      <fill>
        <patternFill>
          <bgColor rgb="FFCCFFCC"/>
        </patternFill>
      </fill>
    </dxf>
    <dxf>
      <fill>
        <patternFill>
          <bgColor rgb="FFCCFFCC"/>
        </patternFill>
      </fill>
    </dxf>
    <dxf>
      <font>
        <condense val="0"/>
        <extend val="0"/>
        <color indexed="10"/>
      </font>
    </dxf>
    <dxf>
      <font>
        <condense val="0"/>
        <extend val="0"/>
        <color indexed="10"/>
      </font>
    </dxf>
    <dxf>
      <fill>
        <patternFill patternType="none">
          <bgColor indexed="65"/>
        </patternFill>
      </fill>
    </dxf>
    <dxf>
      <font>
        <condense val="0"/>
        <extend val="0"/>
        <color indexed="10"/>
      </font>
    </dxf>
    <dxf>
      <fill>
        <patternFill>
          <bgColor rgb="FFCCFFCC"/>
        </patternFill>
      </fill>
    </dxf>
    <dxf>
      <fill>
        <patternFill>
          <bgColor rgb="FFCCFFCC"/>
        </patternFill>
      </fill>
    </dxf>
    <dxf>
      <fill>
        <patternFill patternType="none">
          <bgColor indexed="65"/>
        </patternFill>
      </fill>
    </dxf>
    <dxf>
      <fill>
        <patternFill>
          <bgColor rgb="FFCCFFCC"/>
        </patternFill>
      </fill>
    </dxf>
    <dxf>
      <fill>
        <patternFill patternType="none">
          <bgColor indexed="65"/>
        </patternFill>
      </fill>
    </dxf>
    <dxf>
      <fill>
        <patternFill>
          <bgColor rgb="FFCCFFCC"/>
        </patternFill>
      </fill>
    </dxf>
    <dxf>
      <font>
        <condense val="0"/>
        <extend val="0"/>
        <color indexed="10"/>
      </font>
    </dxf>
    <dxf>
      <fill>
        <patternFill>
          <bgColor rgb="FFCCFFCC"/>
        </patternFill>
      </fill>
    </dxf>
    <dxf>
      <fill>
        <patternFill>
          <bgColor rgb="FFCCFFCC"/>
        </patternFill>
      </fill>
    </dxf>
    <dxf>
      <font>
        <condense val="0"/>
        <extend val="0"/>
        <color indexed="10"/>
      </font>
    </dxf>
    <dxf>
      <fill>
        <patternFill>
          <bgColor rgb="FFCCFFCC"/>
        </patternFill>
      </fill>
    </dxf>
    <dxf>
      <font>
        <condense val="0"/>
        <extend val="0"/>
        <color indexed="10"/>
      </font>
    </dxf>
    <dxf>
      <fill>
        <patternFill>
          <bgColor rgb="FFCCFFCC"/>
        </patternFill>
      </fill>
    </dxf>
    <dxf>
      <font>
        <condense val="0"/>
        <extend val="0"/>
        <color indexed="10"/>
      </font>
    </dxf>
    <dxf>
      <fill>
        <patternFill patternType="none">
          <bgColor indexed="65"/>
        </patternFill>
      </fill>
    </dxf>
    <dxf>
      <font>
        <condense val="0"/>
        <extend val="0"/>
        <color indexed="10"/>
      </font>
    </dxf>
    <dxf>
      <font>
        <condense val="0"/>
        <extend val="0"/>
        <color indexed="10"/>
      </font>
    </dxf>
    <dxf>
      <fill>
        <patternFill patternType="none">
          <bgColor indexed="65"/>
        </patternFill>
      </fill>
    </dxf>
    <dxf>
      <fill>
        <patternFill>
          <bgColor rgb="FFCCFFCC"/>
        </patternFill>
      </fill>
    </dxf>
    <dxf>
      <fill>
        <patternFill>
          <bgColor rgb="FFCCFFCC"/>
        </patternFill>
      </fill>
    </dxf>
    <dxf>
      <font>
        <condense val="0"/>
        <extend val="0"/>
        <color indexed="10"/>
      </font>
    </dxf>
    <dxf>
      <font>
        <condense val="0"/>
        <extend val="0"/>
        <color indexed="10"/>
      </font>
    </dxf>
    <dxf>
      <fill>
        <patternFill patternType="none">
          <bgColor indexed="65"/>
        </patternFill>
      </fill>
    </dxf>
    <dxf>
      <font>
        <condense val="0"/>
        <extend val="0"/>
        <color indexed="10"/>
      </font>
    </dxf>
    <dxf>
      <fill>
        <patternFill>
          <bgColor rgb="FFCCFFCC"/>
        </patternFill>
      </fill>
    </dxf>
    <dxf>
      <fill>
        <patternFill>
          <bgColor rgb="FFCCFFCC"/>
        </patternFill>
      </fill>
    </dxf>
    <dxf>
      <fill>
        <patternFill patternType="none">
          <bgColor indexed="65"/>
        </patternFill>
      </fill>
    </dxf>
    <dxf>
      <fill>
        <patternFill>
          <bgColor rgb="FFCCFFCC"/>
        </patternFill>
      </fill>
    </dxf>
    <dxf>
      <fill>
        <patternFill patternType="none">
          <bgColor indexed="65"/>
        </patternFill>
      </fill>
    </dxf>
    <dxf>
      <fill>
        <patternFill>
          <bgColor rgb="FFCCFFCC"/>
        </patternFill>
      </fill>
    </dxf>
    <dxf>
      <font>
        <condense val="0"/>
        <extend val="0"/>
        <color indexed="10"/>
      </font>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ont>
        <condense val="0"/>
        <extend val="0"/>
        <color indexed="10"/>
      </font>
    </dxf>
    <dxf>
      <fill>
        <patternFill patternType="none">
          <bgColor indexed="65"/>
        </patternFill>
      </fill>
    </dxf>
    <dxf>
      <fill>
        <patternFill>
          <bgColor rgb="FFCCFFCC"/>
        </patternFill>
      </fill>
    </dxf>
    <dxf>
      <fill>
        <patternFill>
          <bgColor rgb="FFCCFFCC"/>
        </patternFill>
      </fill>
    </dxf>
    <dxf>
      <font>
        <condense val="0"/>
        <extend val="0"/>
        <color indexed="10"/>
      </font>
    </dxf>
    <dxf>
      <font>
        <condense val="0"/>
        <extend val="0"/>
        <color indexed="10"/>
      </font>
    </dxf>
    <dxf>
      <fill>
        <patternFill>
          <bgColor rgb="FFCCFFCC"/>
        </patternFill>
      </fill>
    </dxf>
    <dxf>
      <fill>
        <patternFill>
          <bgColor rgb="FFCCFFCC"/>
        </patternFill>
      </fill>
    </dxf>
    <dxf>
      <fill>
        <patternFill patternType="none">
          <bgColor indexed="65"/>
        </patternFill>
      </fill>
    </dxf>
    <dxf>
      <fill>
        <patternFill>
          <bgColor rgb="FFCCFFCC"/>
        </patternFill>
      </fill>
    </dxf>
    <dxf>
      <fill>
        <patternFill patternType="none">
          <bgColor indexed="65"/>
        </patternFill>
      </fill>
    </dxf>
    <dxf>
      <fill>
        <patternFill>
          <bgColor rgb="FFCCFFCC"/>
        </patternFill>
      </fill>
    </dxf>
    <dxf>
      <font>
        <condense val="0"/>
        <extend val="0"/>
        <color indexed="10"/>
      </font>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ont>
        <condense val="0"/>
        <extend val="0"/>
        <color indexed="10"/>
      </font>
    </dxf>
    <dxf>
      <fill>
        <patternFill patternType="none">
          <bgColor indexed="65"/>
        </patternFill>
      </fill>
    </dxf>
    <dxf>
      <fill>
        <patternFill>
          <bgColor rgb="FFCCFFCC"/>
        </patternFill>
      </fill>
    </dxf>
    <dxf>
      <fill>
        <patternFill>
          <bgColor rgb="FFCCFFCC"/>
        </patternFill>
      </fill>
    </dxf>
    <dxf>
      <font>
        <condense val="0"/>
        <extend val="0"/>
        <color indexed="10"/>
      </font>
    </dxf>
    <dxf>
      <font>
        <condense val="0"/>
        <extend val="0"/>
        <color indexed="10"/>
      </font>
    </dxf>
    <dxf>
      <fill>
        <patternFill patternType="none">
          <bgColor indexed="65"/>
        </patternFill>
      </fill>
    </dxf>
    <dxf>
      <font>
        <condense val="0"/>
        <extend val="0"/>
        <color indexed="10"/>
      </font>
    </dxf>
    <dxf>
      <fill>
        <patternFill>
          <bgColor rgb="FFCCFFCC"/>
        </patternFill>
      </fill>
    </dxf>
    <dxf>
      <fill>
        <patternFill>
          <bgColor rgb="FFCCFFCC"/>
        </patternFill>
      </fill>
    </dxf>
    <dxf>
      <fill>
        <patternFill patternType="none">
          <bgColor indexed="65"/>
        </patternFill>
      </fill>
    </dxf>
    <dxf>
      <fill>
        <patternFill>
          <bgColor rgb="FFCCFFCC"/>
        </patternFill>
      </fill>
    </dxf>
    <dxf>
      <fill>
        <patternFill patternType="none">
          <bgColor indexed="65"/>
        </patternFill>
      </fill>
    </dxf>
    <dxf>
      <fill>
        <patternFill>
          <bgColor rgb="FFCCFFCC"/>
        </patternFill>
      </fill>
    </dxf>
    <dxf>
      <font>
        <condense val="0"/>
        <extend val="0"/>
        <color indexed="10"/>
      </font>
    </dxf>
    <dxf>
      <fill>
        <patternFill>
          <bgColor rgb="FFCCFFCC"/>
        </patternFill>
      </fill>
    </dxf>
    <dxf>
      <fill>
        <patternFill>
          <bgColor rgb="FFCCFFCC"/>
        </patternFill>
      </fill>
    </dxf>
    <dxf>
      <font>
        <condense val="0"/>
        <extend val="0"/>
        <color indexed="10"/>
      </font>
    </dxf>
    <dxf>
      <fill>
        <patternFill>
          <bgColor rgb="FFCCFFCC"/>
        </patternFill>
      </fill>
    </dxf>
    <dxf>
      <font>
        <condense val="0"/>
        <extend val="0"/>
        <color indexed="10"/>
      </font>
    </dxf>
    <dxf>
      <fill>
        <patternFill>
          <bgColor rgb="FFCCFFCC"/>
        </patternFill>
      </fill>
    </dxf>
    <dxf>
      <font>
        <condense val="0"/>
        <extend val="0"/>
        <color indexed="10"/>
      </font>
    </dxf>
    <dxf>
      <fill>
        <patternFill patternType="none">
          <bgColor indexed="65"/>
        </patternFill>
      </fill>
    </dxf>
    <dxf>
      <font>
        <condense val="0"/>
        <extend val="0"/>
        <color indexed="10"/>
      </font>
    </dxf>
    <dxf>
      <font>
        <condense val="0"/>
        <extend val="0"/>
        <color indexed="10"/>
      </font>
    </dxf>
    <dxf>
      <fill>
        <patternFill patternType="none">
          <bgColor indexed="65"/>
        </patternFill>
      </fill>
    </dxf>
    <dxf>
      <fill>
        <patternFill>
          <bgColor rgb="FFCCFFCC"/>
        </patternFill>
      </fill>
    </dxf>
    <dxf>
      <fill>
        <patternFill>
          <bgColor rgb="FFCCFFCC"/>
        </patternFill>
      </fill>
    </dxf>
    <dxf>
      <font>
        <condense val="0"/>
        <extend val="0"/>
        <color indexed="10"/>
      </font>
    </dxf>
    <dxf>
      <font>
        <condense val="0"/>
        <extend val="0"/>
        <color indexed="10"/>
      </font>
    </dxf>
    <dxf>
      <fill>
        <patternFill patternType="none">
          <bgColor indexed="65"/>
        </patternFill>
      </fill>
    </dxf>
    <dxf>
      <font>
        <condense val="0"/>
        <extend val="0"/>
        <color indexed="10"/>
      </font>
    </dxf>
    <dxf>
      <fill>
        <patternFill>
          <bgColor rgb="FFCCFFCC"/>
        </patternFill>
      </fill>
    </dxf>
    <dxf>
      <fill>
        <patternFill>
          <bgColor rgb="FFCCFFCC"/>
        </patternFill>
      </fill>
    </dxf>
    <dxf>
      <fill>
        <patternFill patternType="none">
          <bgColor indexed="65"/>
        </patternFill>
      </fill>
    </dxf>
    <dxf>
      <fill>
        <patternFill>
          <bgColor rgb="FFCCFFCC"/>
        </patternFill>
      </fill>
    </dxf>
    <dxf>
      <fill>
        <patternFill patternType="none">
          <bgColor indexed="65"/>
        </patternFill>
      </fill>
    </dxf>
    <dxf>
      <fill>
        <patternFill>
          <bgColor rgb="FFCCFFCC"/>
        </patternFill>
      </fill>
    </dxf>
    <dxf>
      <font>
        <condense val="0"/>
        <extend val="0"/>
        <color indexed="10"/>
      </font>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ont>
        <condense val="0"/>
        <extend val="0"/>
        <color indexed="10"/>
      </font>
    </dxf>
    <dxf>
      <fill>
        <patternFill patternType="none">
          <bgColor indexed="65"/>
        </patternFill>
      </fill>
    </dxf>
    <dxf>
      <font>
        <condense val="0"/>
        <extend val="0"/>
        <color indexed="10"/>
      </font>
    </dxf>
    <dxf>
      <fill>
        <patternFill>
          <bgColor rgb="FFCCFFCC"/>
        </patternFill>
      </fill>
    </dxf>
    <dxf>
      <fill>
        <patternFill>
          <bgColor rgb="FFCCFFCC"/>
        </patternFill>
      </fill>
    </dxf>
    <dxf>
      <fill>
        <patternFill patternType="none">
          <bgColor indexed="65"/>
        </patternFill>
      </fill>
    </dxf>
    <dxf>
      <font>
        <condense val="0"/>
        <extend val="0"/>
        <color indexed="10"/>
      </font>
    </dxf>
    <dxf>
      <font>
        <condense val="0"/>
        <extend val="0"/>
        <color indexed="10"/>
      </font>
    </dxf>
    <dxf>
      <fill>
        <patternFill>
          <bgColor rgb="FFCCFFCC"/>
        </patternFill>
      </fill>
    </dxf>
    <dxf>
      <fill>
        <patternFill>
          <bgColor rgb="FFCCFFCC"/>
        </patternFill>
      </fill>
    </dxf>
    <dxf>
      <font>
        <condense val="0"/>
        <extend val="0"/>
        <color indexed="10"/>
      </font>
    </dxf>
    <dxf>
      <fill>
        <patternFill patternType="none">
          <bgColor indexed="65"/>
        </patternFill>
      </fill>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ont>
        <condense val="0"/>
        <extend val="0"/>
        <color indexed="10"/>
      </font>
    </dxf>
    <dxf>
      <font>
        <condense val="0"/>
        <extend val="0"/>
        <color indexed="10"/>
      </font>
    </dxf>
    <dxf>
      <fill>
        <patternFill patternType="none">
          <bgColor indexed="65"/>
        </patternFill>
      </fill>
    </dxf>
    <dxf>
      <font>
        <condense val="0"/>
        <extend val="0"/>
        <color indexed="10"/>
      </font>
    </dxf>
    <dxf>
      <fill>
        <patternFill>
          <bgColor rgb="FFCCFFCC"/>
        </patternFill>
      </fill>
    </dxf>
    <dxf>
      <fill>
        <patternFill>
          <bgColor rgb="FFCCFFCC"/>
        </patternFill>
      </fill>
    </dxf>
    <dxf>
      <fill>
        <patternFill patternType="none">
          <bgColor indexed="65"/>
        </patternFill>
      </fill>
    </dxf>
    <dxf>
      <fill>
        <patternFill>
          <bgColor rgb="FFCCFFCC"/>
        </patternFill>
      </fill>
    </dxf>
    <dxf>
      <fill>
        <patternFill patternType="none">
          <bgColor indexed="65"/>
        </patternFill>
      </fill>
    </dxf>
    <dxf>
      <fill>
        <patternFill>
          <bgColor rgb="FFCCFFCC"/>
        </patternFill>
      </fill>
    </dxf>
    <dxf>
      <font>
        <condense val="0"/>
        <extend val="0"/>
        <color indexed="10"/>
      </font>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ont>
        <condense val="0"/>
        <extend val="0"/>
        <color indexed="10"/>
      </font>
    </dxf>
    <dxf>
      <fill>
        <patternFill patternType="none">
          <bgColor indexed="65"/>
        </patternFill>
      </fill>
    </dxf>
    <dxf>
      <fill>
        <patternFill>
          <bgColor rgb="FFCCFFCC"/>
        </patternFill>
      </fill>
    </dxf>
    <dxf>
      <font>
        <condense val="0"/>
        <extend val="0"/>
        <color indexed="10"/>
      </font>
    </dxf>
    <dxf>
      <fill>
        <patternFill patternType="none">
          <bgColor indexed="65"/>
        </patternFill>
      </fill>
    </dxf>
    <dxf>
      <font>
        <b val="0"/>
        <condense val="0"/>
        <extend val="0"/>
        <color indexed="10"/>
      </font>
    </dxf>
    <dxf>
      <font>
        <condense val="0"/>
        <extend val="0"/>
        <color indexed="9"/>
      </font>
      <fill>
        <patternFill patternType="none">
          <bgColor indexed="65"/>
        </patternFill>
      </fill>
    </dxf>
    <dxf>
      <font>
        <condense val="0"/>
        <extend val="0"/>
        <color indexed="9"/>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usernames" Target="revisions/userNam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revisionHeaders" Target="revisions/revisionHeader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Names of Bidder'!A1"/><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hyperlink" Target="#'Sch-5'!A1"/></Relationships>
</file>

<file path=xl/drawings/_rels/drawing11.xml.rels><?xml version="1.0" encoding="UTF-8" standalone="yes"?>
<Relationships xmlns="http://schemas.openxmlformats.org/package/2006/relationships"><Relationship Id="rId1" Type="http://schemas.openxmlformats.org/officeDocument/2006/relationships/hyperlink" Target="#'Sch-5'!A1"/></Relationships>
</file>

<file path=xl/drawings/_rels/drawing12.xml.rels><?xml version="1.0" encoding="UTF-8" standalone="yes"?>
<Relationships xmlns="http://schemas.openxmlformats.org/package/2006/relationships"><Relationship Id="rId1" Type="http://schemas.openxmlformats.org/officeDocument/2006/relationships/hyperlink" Target="#'Sch-6'!A1"/></Relationships>
</file>

<file path=xl/drawings/_rels/drawing13.xml.rels><?xml version="1.0" encoding="UTF-8" standalone="yes"?>
<Relationships xmlns="http://schemas.openxmlformats.org/package/2006/relationships"><Relationship Id="rId1" Type="http://schemas.openxmlformats.org/officeDocument/2006/relationships/hyperlink" Target="#'Sch-6'!A1"/></Relationships>
</file>

<file path=xl/drawings/_rels/drawing14.xml.rels><?xml version="1.0" encoding="UTF-8" standalone="yes"?>
<Relationships xmlns="http://schemas.openxmlformats.org/package/2006/relationships"><Relationship Id="rId1" Type="http://schemas.openxmlformats.org/officeDocument/2006/relationships/hyperlink" Target="#'Sch-7'!A1"/></Relationships>
</file>

<file path=xl/drawings/_rels/drawing15.xml.rels><?xml version="1.0" encoding="UTF-8" standalone="yes"?>
<Relationships xmlns="http://schemas.openxmlformats.org/package/2006/relationships"><Relationship Id="rId1" Type="http://schemas.openxmlformats.org/officeDocument/2006/relationships/hyperlink" Target="#'Sch-7'!A1"/></Relationships>
</file>

<file path=xl/drawings/_rels/drawing16.xml.rels><?xml version="1.0" encoding="UTF-8" standalone="yes"?>
<Relationships xmlns="http://schemas.openxmlformats.org/package/2006/relationships"><Relationship Id="rId2" Type="http://schemas.openxmlformats.org/officeDocument/2006/relationships/hyperlink" Target="#'Bid Form 2nd Envelope'!A1"/><Relationship Id="rId1" Type="http://schemas.openxmlformats.org/officeDocument/2006/relationships/hyperlink" Target="#'Sch-7'!A1"/></Relationships>
</file>

<file path=xl/drawings/_rels/drawing17.xml.rels><?xml version="1.0" encoding="UTF-8" standalone="yes"?>
<Relationships xmlns="http://schemas.openxmlformats.org/package/2006/relationships"><Relationship Id="rId2" Type="http://schemas.openxmlformats.org/officeDocument/2006/relationships/hyperlink" Target="#'Bid Form 2nd Envelope'!A1"/><Relationship Id="rId1" Type="http://schemas.openxmlformats.org/officeDocument/2006/relationships/hyperlink" Target="#'Sch-7'!A1"/></Relationships>
</file>

<file path=xl/drawings/_rels/drawing18.xml.rels><?xml version="1.0" encoding="UTF-8" standalone="yes"?>
<Relationships xmlns="http://schemas.openxmlformats.org/package/2006/relationships"><Relationship Id="rId1" Type="http://schemas.openxmlformats.org/officeDocument/2006/relationships/hyperlink" Target="#'Bid Form 2nd Envelope'!A1"/></Relationships>
</file>

<file path=xl/drawings/_rels/drawing19.xml.rels><?xml version="1.0" encoding="UTF-8" standalone="yes"?>
<Relationships xmlns="http://schemas.openxmlformats.org/package/2006/relationships"><Relationship Id="rId1" Type="http://schemas.openxmlformats.org/officeDocument/2006/relationships/hyperlink" Target="#'Sch-5'!A1"/></Relationships>
</file>

<file path=xl/drawings/_rels/drawing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Names of Bidder'!A1"/></Relationships>
</file>

<file path=xl/drawings/_rels/drawing20.xml.rels><?xml version="1.0" encoding="UTF-8" standalone="yes"?>
<Relationships xmlns="http://schemas.openxmlformats.org/package/2006/relationships"><Relationship Id="rId1" Type="http://schemas.openxmlformats.org/officeDocument/2006/relationships/hyperlink" Target="#'Sch-5'!A1"/></Relationships>
</file>

<file path=xl/drawings/_rels/drawing21.xml.rels><?xml version="1.0" encoding="UTF-8" standalone="yes"?>
<Relationships xmlns="http://schemas.openxmlformats.org/package/2006/relationships"><Relationship Id="rId1" Type="http://schemas.openxmlformats.org/officeDocument/2006/relationships/hyperlink" Target="#'Sch-5'!A1"/></Relationships>
</file>

<file path=xl/drawings/_rels/drawing22.xml.rels><?xml version="1.0" encoding="UTF-8" standalone="yes"?>
<Relationships xmlns="http://schemas.openxmlformats.org/package/2006/relationships"><Relationship Id="rId1" Type="http://schemas.openxmlformats.org/officeDocument/2006/relationships/hyperlink" Target="#Cover!A1"/></Relationships>
</file>

<file path=xl/drawings/_rels/drawing3.xml.rels><?xml version="1.0" encoding="UTF-8" standalone="yes"?>
<Relationships xmlns="http://schemas.openxmlformats.org/package/2006/relationships"><Relationship Id="rId1" Type="http://schemas.openxmlformats.org/officeDocument/2006/relationships/hyperlink" Target="#'Sch-1'!A1"/></Relationships>
</file>

<file path=xl/drawings/_rels/drawing4.xml.rels><?xml version="1.0" encoding="UTF-8" standalone="yes"?>
<Relationships xmlns="http://schemas.openxmlformats.org/package/2006/relationships"><Relationship Id="rId1" Type="http://schemas.openxmlformats.org/officeDocument/2006/relationships/hyperlink" Target="#'Sch-2'!A1"/></Relationships>
</file>

<file path=xl/drawings/_rels/drawing5.xml.rels><?xml version="1.0" encoding="UTF-8" standalone="yes"?>
<Relationships xmlns="http://schemas.openxmlformats.org/package/2006/relationships"><Relationship Id="rId1" Type="http://schemas.openxmlformats.org/officeDocument/2006/relationships/hyperlink" Target="#'Sch-2'!A1"/></Relationships>
</file>

<file path=xl/drawings/_rels/drawing6.xml.rels><?xml version="1.0" encoding="UTF-8" standalone="yes"?>
<Relationships xmlns="http://schemas.openxmlformats.org/package/2006/relationships"><Relationship Id="rId1" Type="http://schemas.openxmlformats.org/officeDocument/2006/relationships/hyperlink" Target="#'Sch-3 '!A1"/></Relationships>
</file>

<file path=xl/drawings/_rels/drawing7.xml.rels><?xml version="1.0" encoding="UTF-8" standalone="yes"?>
<Relationships xmlns="http://schemas.openxmlformats.org/package/2006/relationships"><Relationship Id="rId1" Type="http://schemas.openxmlformats.org/officeDocument/2006/relationships/hyperlink" Target="#'Sch-3 '!A1"/></Relationships>
</file>

<file path=xl/drawings/_rels/drawing8.xml.rels><?xml version="1.0" encoding="UTF-8" standalone="yes"?>
<Relationships xmlns="http://schemas.openxmlformats.org/package/2006/relationships"><Relationship Id="rId1" Type="http://schemas.openxmlformats.org/officeDocument/2006/relationships/hyperlink" Target="#'Sch-4'!A1"/></Relationships>
</file>

<file path=xl/drawings/_rels/drawing9.xml.rels><?xml version="1.0" encoding="UTF-8" standalone="yes"?>
<Relationships xmlns="http://schemas.openxmlformats.org/package/2006/relationships"><Relationship Id="rId1" Type="http://schemas.openxmlformats.org/officeDocument/2006/relationships/hyperlink" Target="#'Sch-4'!A1"/></Relationships>
</file>

<file path=xl/drawings/drawing1.xml><?xml version="1.0" encoding="utf-8"?>
<xdr:wsDr xmlns:xdr="http://schemas.openxmlformats.org/drawingml/2006/spreadsheetDrawing" xmlns:a="http://schemas.openxmlformats.org/drawingml/2006/main">
  <xdr:twoCellAnchor>
    <xdr:from>
      <xdr:col>4</xdr:col>
      <xdr:colOff>133350</xdr:colOff>
      <xdr:row>10</xdr:row>
      <xdr:rowOff>123825</xdr:rowOff>
    </xdr:from>
    <xdr:to>
      <xdr:col>4</xdr:col>
      <xdr:colOff>752475</xdr:colOff>
      <xdr:row>13</xdr:row>
      <xdr:rowOff>47625</xdr:rowOff>
    </xdr:to>
    <xdr:pic>
      <xdr:nvPicPr>
        <xdr:cNvPr id="4908024" name="Picture 1">
          <a:extLst>
            <a:ext uri="{FF2B5EF4-FFF2-40B4-BE49-F238E27FC236}">
              <a16:creationId xmlns:a16="http://schemas.microsoft.com/office/drawing/2014/main" id="{00000000-0008-0000-0100-0000F8E34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24750" y="3200400"/>
          <a:ext cx="619125"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9525</xdr:colOff>
      <xdr:row>8</xdr:row>
      <xdr:rowOff>0</xdr:rowOff>
    </xdr:from>
    <xdr:to>
      <xdr:col>5</xdr:col>
      <xdr:colOff>0</xdr:colOff>
      <xdr:row>9</xdr:row>
      <xdr:rowOff>19050</xdr:rowOff>
    </xdr:to>
    <xdr:sp macro="" textlink="">
      <xdr:nvSpPr>
        <xdr:cNvPr id="1026" name="Text Box 2">
          <a:hlinkClick xmlns:r="http://schemas.openxmlformats.org/officeDocument/2006/relationships" r:id="rId2" tooltip="Skip Instructions &amp;  Proceed"/>
          <a:extLst>
            <a:ext uri="{FF2B5EF4-FFF2-40B4-BE49-F238E27FC236}">
              <a16:creationId xmlns:a16="http://schemas.microsoft.com/office/drawing/2014/main" id="{00000000-0008-0000-0100-000002040000}"/>
            </a:ext>
          </a:extLst>
        </xdr:cNvPr>
        <xdr:cNvSpPr txBox="1">
          <a:spLocks noChangeArrowheads="1"/>
        </xdr:cNvSpPr>
      </xdr:nvSpPr>
      <xdr:spPr bwMode="auto">
        <a:xfrm>
          <a:off x="4457700" y="3476625"/>
          <a:ext cx="3790950" cy="314325"/>
        </a:xfrm>
        <a:prstGeom prst="rect">
          <a:avLst/>
        </a:prstGeom>
        <a:solidFill>
          <a:srgbClr val="FFCCCC"/>
        </a:solidFill>
        <a:ln w="6350">
          <a:solidFill>
            <a:srgbClr val="000000"/>
          </a:solidFill>
          <a:miter lim="800000"/>
          <a:headEnd/>
          <a:tailEnd/>
        </a:ln>
      </xdr:spPr>
      <xdr:txBody>
        <a:bodyPr vertOverflow="clip" wrap="square" lIns="27432" tIns="32004" rIns="27432" bIns="32004" anchor="ctr" upright="1"/>
        <a:lstStyle/>
        <a:p>
          <a:pPr algn="ctr" rtl="0">
            <a:defRPr sz="1000"/>
          </a:pPr>
          <a:r>
            <a:rPr lang="en-US" sz="1200" b="1" i="0" u="none" strike="noStrike" baseline="0">
              <a:solidFill>
                <a:srgbClr val="000000"/>
              </a:solidFill>
              <a:latin typeface="Book Antiqua"/>
            </a:rPr>
            <a:t>Click to skip Instructions &amp; Proceed</a:t>
          </a:r>
        </a:p>
      </xdr:txBody>
    </xdr:sp>
    <xdr:clientData/>
  </xdr:twoCellAnchor>
  <xdr:twoCellAnchor>
    <xdr:from>
      <xdr:col>5</xdr:col>
      <xdr:colOff>114300</xdr:colOff>
      <xdr:row>0</xdr:row>
      <xdr:rowOff>47625</xdr:rowOff>
    </xdr:from>
    <xdr:to>
      <xdr:col>5</xdr:col>
      <xdr:colOff>485775</xdr:colOff>
      <xdr:row>1</xdr:row>
      <xdr:rowOff>0</xdr:rowOff>
    </xdr:to>
    <xdr:sp macro="" textlink="">
      <xdr:nvSpPr>
        <xdr:cNvPr id="4908026" name="AutoShape 6">
          <a:extLst>
            <a:ext uri="{FF2B5EF4-FFF2-40B4-BE49-F238E27FC236}">
              <a16:creationId xmlns:a16="http://schemas.microsoft.com/office/drawing/2014/main" id="{00000000-0008-0000-0100-0000FAE34A00}"/>
            </a:ext>
          </a:extLst>
        </xdr:cNvPr>
        <xdr:cNvSpPr>
          <a:spLocks noChangeArrowheads="1"/>
        </xdr:cNvSpPr>
      </xdr:nvSpPr>
      <xdr:spPr bwMode="auto">
        <a:xfrm>
          <a:off x="8362950" y="47625"/>
          <a:ext cx="371475" cy="342900"/>
        </a:xfrm>
        <a:prstGeom prst="sun">
          <a:avLst>
            <a:gd name="adj" fmla="val 25000"/>
          </a:avLst>
        </a:prstGeom>
        <a:gradFill rotWithShape="1">
          <a:gsLst>
            <a:gs pos="0">
              <a:srgbClr val="FFFF99"/>
            </a:gs>
            <a:gs pos="100000">
              <a:srgbClr val="767647"/>
            </a:gs>
          </a:gsLst>
          <a:path path="rect">
            <a:fillToRect l="50000" t="50000" r="50000" b="50000"/>
          </a:path>
        </a:gradFill>
        <a:ln w="9525">
          <a:solidFill>
            <a:srgbClr val="000000"/>
          </a:solidFill>
          <a:miter lim="800000"/>
          <a:headEnd/>
          <a:tailEnd/>
        </a:ln>
      </xdr:spPr>
    </xdr:sp>
    <xdr:clientData/>
  </xdr:twoCellAnchor>
  <xdr:twoCellAnchor>
    <xdr:from>
      <xdr:col>5</xdr:col>
      <xdr:colOff>114300</xdr:colOff>
      <xdr:row>12</xdr:row>
      <xdr:rowOff>47625</xdr:rowOff>
    </xdr:from>
    <xdr:to>
      <xdr:col>5</xdr:col>
      <xdr:colOff>485775</xdr:colOff>
      <xdr:row>13</xdr:row>
      <xdr:rowOff>85725</xdr:rowOff>
    </xdr:to>
    <xdr:sp macro="" textlink="">
      <xdr:nvSpPr>
        <xdr:cNvPr id="4908027" name="AutoShape 7">
          <a:extLst>
            <a:ext uri="{FF2B5EF4-FFF2-40B4-BE49-F238E27FC236}">
              <a16:creationId xmlns:a16="http://schemas.microsoft.com/office/drawing/2014/main" id="{00000000-0008-0000-0100-0000FBE34A00}"/>
            </a:ext>
          </a:extLst>
        </xdr:cNvPr>
        <xdr:cNvSpPr>
          <a:spLocks noChangeArrowheads="1"/>
        </xdr:cNvSpPr>
      </xdr:nvSpPr>
      <xdr:spPr bwMode="auto">
        <a:xfrm>
          <a:off x="8362950" y="3790950"/>
          <a:ext cx="371475" cy="342900"/>
        </a:xfrm>
        <a:prstGeom prst="sun">
          <a:avLst>
            <a:gd name="adj" fmla="val 25000"/>
          </a:avLst>
        </a:prstGeom>
        <a:gradFill rotWithShape="1">
          <a:gsLst>
            <a:gs pos="0">
              <a:srgbClr val="FFFF99"/>
            </a:gs>
            <a:gs pos="100000">
              <a:srgbClr val="767647"/>
            </a:gs>
          </a:gsLst>
          <a:path path="rect">
            <a:fillToRect l="50000" t="50000" r="50000" b="50000"/>
          </a:path>
        </a:gradFill>
        <a:ln w="9525">
          <a:solidFill>
            <a:srgbClr val="000000"/>
          </a:solidFill>
          <a:miter lim="800000"/>
          <a:headEnd/>
          <a:tailEnd/>
        </a:ln>
      </xdr:spPr>
    </xdr:sp>
    <xdr:clientData/>
  </xdr:twoCellAnchor>
  <xdr:twoCellAnchor>
    <xdr:from>
      <xdr:col>0</xdr:col>
      <xdr:colOff>104775</xdr:colOff>
      <xdr:row>12</xdr:row>
      <xdr:rowOff>47625</xdr:rowOff>
    </xdr:from>
    <xdr:to>
      <xdr:col>0</xdr:col>
      <xdr:colOff>476250</xdr:colOff>
      <xdr:row>13</xdr:row>
      <xdr:rowOff>85725</xdr:rowOff>
    </xdr:to>
    <xdr:sp macro="" textlink="">
      <xdr:nvSpPr>
        <xdr:cNvPr id="4908028" name="AutoShape 8">
          <a:extLst>
            <a:ext uri="{FF2B5EF4-FFF2-40B4-BE49-F238E27FC236}">
              <a16:creationId xmlns:a16="http://schemas.microsoft.com/office/drawing/2014/main" id="{00000000-0008-0000-0100-0000FCE34A00}"/>
            </a:ext>
          </a:extLst>
        </xdr:cNvPr>
        <xdr:cNvSpPr>
          <a:spLocks noChangeArrowheads="1"/>
        </xdr:cNvSpPr>
      </xdr:nvSpPr>
      <xdr:spPr bwMode="auto">
        <a:xfrm>
          <a:off x="104775" y="3790950"/>
          <a:ext cx="371475" cy="342900"/>
        </a:xfrm>
        <a:prstGeom prst="sun">
          <a:avLst>
            <a:gd name="adj" fmla="val 25000"/>
          </a:avLst>
        </a:prstGeom>
        <a:gradFill rotWithShape="1">
          <a:gsLst>
            <a:gs pos="0">
              <a:srgbClr val="FFFF99"/>
            </a:gs>
            <a:gs pos="100000">
              <a:srgbClr val="767647"/>
            </a:gs>
          </a:gsLst>
          <a:path path="rect">
            <a:fillToRect l="50000" t="50000" r="50000" b="50000"/>
          </a:path>
        </a:gradFill>
        <a:ln w="9525">
          <a:solidFill>
            <a:srgbClr val="000000"/>
          </a:solidFill>
          <a:miter lim="800000"/>
          <a:headEnd/>
          <a:tailEnd/>
        </a:ln>
      </xdr:spPr>
    </xdr:sp>
    <xdr:clientData/>
  </xdr:twoCellAnchor>
  <xdr:twoCellAnchor>
    <xdr:from>
      <xdr:col>0</xdr:col>
      <xdr:colOff>114300</xdr:colOff>
      <xdr:row>0</xdr:row>
      <xdr:rowOff>47625</xdr:rowOff>
    </xdr:from>
    <xdr:to>
      <xdr:col>0</xdr:col>
      <xdr:colOff>485775</xdr:colOff>
      <xdr:row>1</xdr:row>
      <xdr:rowOff>0</xdr:rowOff>
    </xdr:to>
    <xdr:sp macro="" textlink="">
      <xdr:nvSpPr>
        <xdr:cNvPr id="4908029" name="AutoShape 9">
          <a:extLst>
            <a:ext uri="{FF2B5EF4-FFF2-40B4-BE49-F238E27FC236}">
              <a16:creationId xmlns:a16="http://schemas.microsoft.com/office/drawing/2014/main" id="{00000000-0008-0000-0100-0000FDE34A00}"/>
            </a:ext>
          </a:extLst>
        </xdr:cNvPr>
        <xdr:cNvSpPr>
          <a:spLocks noChangeArrowheads="1"/>
        </xdr:cNvSpPr>
      </xdr:nvSpPr>
      <xdr:spPr bwMode="auto">
        <a:xfrm>
          <a:off x="114300" y="47625"/>
          <a:ext cx="371475" cy="342900"/>
        </a:xfrm>
        <a:prstGeom prst="sun">
          <a:avLst>
            <a:gd name="adj" fmla="val 25000"/>
          </a:avLst>
        </a:prstGeom>
        <a:gradFill rotWithShape="1">
          <a:gsLst>
            <a:gs pos="0">
              <a:srgbClr val="FFFF99"/>
            </a:gs>
            <a:gs pos="100000">
              <a:srgbClr val="767647"/>
            </a:gs>
          </a:gsLst>
          <a:path path="rect">
            <a:fillToRect l="50000" t="50000" r="50000" b="50000"/>
          </a:path>
        </a:gradFill>
        <a:ln w="9525">
          <a:solidFill>
            <a:srgbClr val="000000"/>
          </a:solidFill>
          <a:miter lim="800000"/>
          <a:headEnd/>
          <a:tailEnd/>
        </a:ln>
      </xdr:spPr>
    </xdr:sp>
    <xdr:clientData/>
  </xdr:twoCellAnchor>
  <xdr:twoCellAnchor>
    <xdr:from>
      <xdr:col>1</xdr:col>
      <xdr:colOff>0</xdr:colOff>
      <xdr:row>8</xdr:row>
      <xdr:rowOff>0</xdr:rowOff>
    </xdr:from>
    <xdr:to>
      <xdr:col>3</xdr:col>
      <xdr:colOff>0</xdr:colOff>
      <xdr:row>9</xdr:row>
      <xdr:rowOff>19050</xdr:rowOff>
    </xdr:to>
    <xdr:sp macro="" textlink="">
      <xdr:nvSpPr>
        <xdr:cNvPr id="1036" name="Text Box 12">
          <a:hlinkClick xmlns:r="http://schemas.openxmlformats.org/officeDocument/2006/relationships" r:id="rId3" tooltip="Click For Detailed General Instructions"/>
          <a:extLst>
            <a:ext uri="{FF2B5EF4-FFF2-40B4-BE49-F238E27FC236}">
              <a16:creationId xmlns:a16="http://schemas.microsoft.com/office/drawing/2014/main" id="{00000000-0008-0000-0100-00000C040000}"/>
            </a:ext>
          </a:extLst>
        </xdr:cNvPr>
        <xdr:cNvSpPr txBox="1">
          <a:spLocks noChangeArrowheads="1"/>
        </xdr:cNvSpPr>
      </xdr:nvSpPr>
      <xdr:spPr bwMode="auto">
        <a:xfrm>
          <a:off x="657225" y="3476625"/>
          <a:ext cx="3790950" cy="314325"/>
        </a:xfrm>
        <a:prstGeom prst="rect">
          <a:avLst/>
        </a:prstGeom>
        <a:solidFill>
          <a:srgbClr val="FFCCCC"/>
        </a:solidFill>
        <a:ln w="6350">
          <a:solidFill>
            <a:srgbClr val="000000"/>
          </a:solidFill>
          <a:miter lim="800000"/>
          <a:headEnd/>
          <a:tailEnd/>
        </a:ln>
      </xdr:spPr>
      <xdr:txBody>
        <a:bodyPr vertOverflow="clip" wrap="square" lIns="27432" tIns="32004" rIns="27432" bIns="32004" anchor="ctr" upright="1"/>
        <a:lstStyle/>
        <a:p>
          <a:pPr algn="ctr" rtl="0">
            <a:defRPr sz="1000"/>
          </a:pPr>
          <a:r>
            <a:rPr lang="en-US" sz="1200" b="1" i="0" u="none" strike="noStrike" baseline="0">
              <a:solidFill>
                <a:srgbClr val="000000"/>
              </a:solidFill>
              <a:latin typeface="Book Antiqua"/>
            </a:rPr>
            <a:t>Click for Detailed General Instructions</a:t>
          </a:r>
        </a:p>
      </xdr:txBody>
    </xdr:sp>
    <xdr:clientData/>
  </xdr:twoCellAnchor>
  <xdr:twoCellAnchor>
    <xdr:from>
      <xdr:col>1</xdr:col>
      <xdr:colOff>0</xdr:colOff>
      <xdr:row>0</xdr:row>
      <xdr:rowOff>9525</xdr:rowOff>
    </xdr:from>
    <xdr:to>
      <xdr:col>5</xdr:col>
      <xdr:colOff>0</xdr:colOff>
      <xdr:row>0</xdr:row>
      <xdr:rowOff>381000</xdr:rowOff>
    </xdr:to>
    <xdr:sp macro="" textlink="">
      <xdr:nvSpPr>
        <xdr:cNvPr id="1037" name="Text Box 13">
          <a:extLst>
            <a:ext uri="{FF2B5EF4-FFF2-40B4-BE49-F238E27FC236}">
              <a16:creationId xmlns:a16="http://schemas.microsoft.com/office/drawing/2014/main" id="{00000000-0008-0000-0100-00000D040000}"/>
            </a:ext>
          </a:extLst>
        </xdr:cNvPr>
        <xdr:cNvSpPr txBox="1">
          <a:spLocks noChangeArrowheads="1"/>
        </xdr:cNvSpPr>
      </xdr:nvSpPr>
      <xdr:spPr bwMode="auto">
        <a:xfrm>
          <a:off x="657225" y="9525"/>
          <a:ext cx="7591425" cy="371475"/>
        </a:xfrm>
        <a:prstGeom prst="rect">
          <a:avLst/>
        </a:prstGeom>
        <a:solidFill>
          <a:srgbClr val="FFCCCC"/>
        </a:solidFill>
        <a:ln w="9525">
          <a:solidFill>
            <a:srgbClr val="000000"/>
          </a:solidFill>
          <a:miter lim="800000"/>
          <a:headEnd/>
          <a:tailEnd/>
        </a:ln>
      </xdr:spPr>
      <xdr:txBody>
        <a:bodyPr vertOverflow="clip" wrap="square" lIns="27432" tIns="32004" rIns="27432" bIns="32004" anchor="ctr" upright="1"/>
        <a:lstStyle/>
        <a:p>
          <a:pPr algn="ctr" rtl="0">
            <a:defRPr sz="1000"/>
          </a:pPr>
          <a:r>
            <a:rPr lang="en-US" sz="1200" b="1" i="0" u="none" strike="noStrike" baseline="0">
              <a:solidFill>
                <a:srgbClr val="000000"/>
              </a:solidFill>
              <a:latin typeface="Book Antiqua"/>
            </a:rPr>
            <a:t>General guidelines for filling up  the Price Schedules, Sch-1 to Sch-7</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17</xdr:col>
      <xdr:colOff>266700</xdr:colOff>
      <xdr:row>0</xdr:row>
      <xdr:rowOff>19050</xdr:rowOff>
    </xdr:from>
    <xdr:to>
      <xdr:col>19</xdr:col>
      <xdr:colOff>0</xdr:colOff>
      <xdr:row>2</xdr:row>
      <xdr:rowOff>257175</xdr:rowOff>
    </xdr:to>
    <xdr:grpSp>
      <xdr:nvGrpSpPr>
        <xdr:cNvPr id="4926808" name="Group 1">
          <a:hlinkClick xmlns:r="http://schemas.openxmlformats.org/officeDocument/2006/relationships" r:id="rId1" tooltip="Click for Sch-5"/>
          <a:extLst>
            <a:ext uri="{FF2B5EF4-FFF2-40B4-BE49-F238E27FC236}">
              <a16:creationId xmlns:a16="http://schemas.microsoft.com/office/drawing/2014/main" id="{00000000-0008-0000-0A00-0000582D4B00}"/>
            </a:ext>
          </a:extLst>
        </xdr:cNvPr>
        <xdr:cNvGrpSpPr>
          <a:grpSpLocks/>
        </xdr:cNvGrpSpPr>
      </xdr:nvGrpSpPr>
      <xdr:grpSpPr bwMode="auto">
        <a:xfrm>
          <a:off x="16554450" y="19050"/>
          <a:ext cx="0" cy="695325"/>
          <a:chOff x="804" y="5"/>
          <a:chExt cx="116" cy="73"/>
        </a:xfrm>
      </xdr:grpSpPr>
      <xdr:sp macro="" textlink="">
        <xdr:nvSpPr>
          <xdr:cNvPr id="4926809" name="AutoShape 2">
            <a:extLst>
              <a:ext uri="{FF2B5EF4-FFF2-40B4-BE49-F238E27FC236}">
                <a16:creationId xmlns:a16="http://schemas.microsoft.com/office/drawing/2014/main" id="{00000000-0008-0000-0A00-0000592D4B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A00-000004000000}"/>
              </a:ext>
            </a:extLst>
          </xdr:cNvPr>
          <xdr:cNvSpPr txBox="1">
            <a:spLocks noChangeArrowheads="1"/>
          </xdr:cNvSpPr>
        </xdr:nvSpPr>
        <xdr:spPr bwMode="auto">
          <a:xfrm>
            <a:off x="16554450" y="3211452328968"/>
            <a:ext cx="0"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Sch-5</a:t>
            </a:r>
          </a:p>
        </xdr:txBody>
      </xdr:sp>
    </xdr:grpSp>
    <xdr:clientData/>
  </xdr:twoCellAnchor>
</xdr:wsDr>
</file>

<file path=xl/drawings/drawing11.xml><?xml version="1.0" encoding="utf-8"?>
<xdr:wsDr xmlns:xdr="http://schemas.openxmlformats.org/drawingml/2006/spreadsheetDrawing" xmlns:a="http://schemas.openxmlformats.org/drawingml/2006/main">
  <xdr:twoCellAnchor>
    <xdr:from>
      <xdr:col>17</xdr:col>
      <xdr:colOff>266700</xdr:colOff>
      <xdr:row>0</xdr:row>
      <xdr:rowOff>19050</xdr:rowOff>
    </xdr:from>
    <xdr:to>
      <xdr:col>19</xdr:col>
      <xdr:colOff>0</xdr:colOff>
      <xdr:row>2</xdr:row>
      <xdr:rowOff>257175</xdr:rowOff>
    </xdr:to>
    <xdr:grpSp>
      <xdr:nvGrpSpPr>
        <xdr:cNvPr id="4705021" name="Group 1">
          <a:hlinkClick xmlns:r="http://schemas.openxmlformats.org/officeDocument/2006/relationships" r:id="rId1" tooltip="Click for Sch-5"/>
          <a:extLst>
            <a:ext uri="{FF2B5EF4-FFF2-40B4-BE49-F238E27FC236}">
              <a16:creationId xmlns:a16="http://schemas.microsoft.com/office/drawing/2014/main" id="{00000000-0008-0000-0B00-0000FDCA4700}"/>
            </a:ext>
          </a:extLst>
        </xdr:cNvPr>
        <xdr:cNvGrpSpPr>
          <a:grpSpLocks/>
        </xdr:cNvGrpSpPr>
      </xdr:nvGrpSpPr>
      <xdr:grpSpPr bwMode="auto">
        <a:xfrm>
          <a:off x="17668875" y="19050"/>
          <a:ext cx="0" cy="695325"/>
          <a:chOff x="804" y="5"/>
          <a:chExt cx="116" cy="73"/>
        </a:xfrm>
      </xdr:grpSpPr>
      <xdr:sp macro="" textlink="">
        <xdr:nvSpPr>
          <xdr:cNvPr id="4705022" name="AutoShape 2">
            <a:extLst>
              <a:ext uri="{FF2B5EF4-FFF2-40B4-BE49-F238E27FC236}">
                <a16:creationId xmlns:a16="http://schemas.microsoft.com/office/drawing/2014/main" id="{00000000-0008-0000-0B00-0000FECA47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2291" name="Text Box 3">
            <a:extLst>
              <a:ext uri="{FF2B5EF4-FFF2-40B4-BE49-F238E27FC236}">
                <a16:creationId xmlns:a16="http://schemas.microsoft.com/office/drawing/2014/main" id="{00000000-0008-0000-0B00-000003300000}"/>
              </a:ext>
            </a:extLst>
          </xdr:cNvPr>
          <xdr:cNvSpPr txBox="1">
            <a:spLocks noChangeArrowheads="1"/>
          </xdr:cNvSpPr>
        </xdr:nvSpPr>
        <xdr:spPr bwMode="auto">
          <a:xfrm>
            <a:off x="17668875" y="3211452328968"/>
            <a:ext cx="0"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Sch-5</a:t>
            </a:r>
          </a:p>
        </xdr:txBody>
      </xdr:sp>
    </xdr:grpSp>
    <xdr:clientData/>
  </xdr:twoCellAnchor>
</xdr:wsDr>
</file>

<file path=xl/drawings/drawing12.xml><?xml version="1.0" encoding="utf-8"?>
<xdr:wsDr xmlns:xdr="http://schemas.openxmlformats.org/drawingml/2006/spreadsheetDrawing" xmlns:a="http://schemas.openxmlformats.org/drawingml/2006/main">
  <xdr:twoCellAnchor>
    <xdr:from>
      <xdr:col>5</xdr:col>
      <xdr:colOff>209550</xdr:colOff>
      <xdr:row>0</xdr:row>
      <xdr:rowOff>47625</xdr:rowOff>
    </xdr:from>
    <xdr:to>
      <xdr:col>6</xdr:col>
      <xdr:colOff>552450</xdr:colOff>
      <xdr:row>2</xdr:row>
      <xdr:rowOff>323850</xdr:rowOff>
    </xdr:to>
    <xdr:grpSp>
      <xdr:nvGrpSpPr>
        <xdr:cNvPr id="4706045" name="Group 25">
          <a:hlinkClick xmlns:r="http://schemas.openxmlformats.org/officeDocument/2006/relationships" r:id="rId1" tooltip="Click for Sch-6"/>
          <a:extLst>
            <a:ext uri="{FF2B5EF4-FFF2-40B4-BE49-F238E27FC236}">
              <a16:creationId xmlns:a16="http://schemas.microsoft.com/office/drawing/2014/main" id="{00000000-0008-0000-0C00-0000FDCE4700}"/>
            </a:ext>
          </a:extLst>
        </xdr:cNvPr>
        <xdr:cNvGrpSpPr>
          <a:grpSpLocks/>
        </xdr:cNvGrpSpPr>
      </xdr:nvGrpSpPr>
      <xdr:grpSpPr bwMode="auto">
        <a:xfrm>
          <a:off x="8534400" y="47625"/>
          <a:ext cx="1104900" cy="600075"/>
          <a:chOff x="804" y="5"/>
          <a:chExt cx="116" cy="73"/>
        </a:xfrm>
      </xdr:grpSpPr>
      <xdr:sp macro="" textlink="">
        <xdr:nvSpPr>
          <xdr:cNvPr id="4706046" name="AutoShape 26">
            <a:extLst>
              <a:ext uri="{FF2B5EF4-FFF2-40B4-BE49-F238E27FC236}">
                <a16:creationId xmlns:a16="http://schemas.microsoft.com/office/drawing/2014/main" id="{00000000-0008-0000-0C00-0000FECE47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2075" name="Text Box 27">
            <a:extLst>
              <a:ext uri="{FF2B5EF4-FFF2-40B4-BE49-F238E27FC236}">
                <a16:creationId xmlns:a16="http://schemas.microsoft.com/office/drawing/2014/main" id="{00000000-0008-0000-0C00-00001B080000}"/>
              </a:ext>
            </a:extLst>
          </xdr:cNvPr>
          <xdr:cNvSpPr txBox="1">
            <a:spLocks noChangeArrowheads="1"/>
          </xdr:cNvSpPr>
        </xdr:nvSpPr>
        <xdr:spPr bwMode="auto">
          <a:xfrm>
            <a:off x="819" y="24"/>
            <a:ext cx="98" cy="38"/>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Sch-6</a:t>
            </a:r>
          </a:p>
        </xdr:txBody>
      </xdr:sp>
    </xdr:grpSp>
    <xdr:clientData/>
  </xdr:twoCellAnchor>
</xdr:wsDr>
</file>

<file path=xl/drawings/drawing13.xml><?xml version="1.0" encoding="utf-8"?>
<xdr:wsDr xmlns:xdr="http://schemas.openxmlformats.org/drawingml/2006/spreadsheetDrawing" xmlns:a="http://schemas.openxmlformats.org/drawingml/2006/main">
  <xdr:twoCellAnchor>
    <xdr:from>
      <xdr:col>5</xdr:col>
      <xdr:colOff>209550</xdr:colOff>
      <xdr:row>0</xdr:row>
      <xdr:rowOff>47625</xdr:rowOff>
    </xdr:from>
    <xdr:to>
      <xdr:col>6</xdr:col>
      <xdr:colOff>552450</xdr:colOff>
      <xdr:row>2</xdr:row>
      <xdr:rowOff>323850</xdr:rowOff>
    </xdr:to>
    <xdr:grpSp>
      <xdr:nvGrpSpPr>
        <xdr:cNvPr id="4707069" name="Group 25">
          <a:hlinkClick xmlns:r="http://schemas.openxmlformats.org/officeDocument/2006/relationships" r:id="rId1" tooltip="Click for Sch-6"/>
          <a:extLst>
            <a:ext uri="{FF2B5EF4-FFF2-40B4-BE49-F238E27FC236}">
              <a16:creationId xmlns:a16="http://schemas.microsoft.com/office/drawing/2014/main" id="{00000000-0008-0000-0D00-0000FDD24700}"/>
            </a:ext>
          </a:extLst>
        </xdr:cNvPr>
        <xdr:cNvGrpSpPr>
          <a:grpSpLocks/>
        </xdr:cNvGrpSpPr>
      </xdr:nvGrpSpPr>
      <xdr:grpSpPr bwMode="auto">
        <a:xfrm>
          <a:off x="8534400" y="47625"/>
          <a:ext cx="1104900" cy="600075"/>
          <a:chOff x="804" y="5"/>
          <a:chExt cx="116" cy="73"/>
        </a:xfrm>
      </xdr:grpSpPr>
      <xdr:sp macro="" textlink="">
        <xdr:nvSpPr>
          <xdr:cNvPr id="4707070" name="AutoShape 26">
            <a:extLst>
              <a:ext uri="{FF2B5EF4-FFF2-40B4-BE49-F238E27FC236}">
                <a16:creationId xmlns:a16="http://schemas.microsoft.com/office/drawing/2014/main" id="{00000000-0008-0000-0D00-0000FED247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27">
            <a:extLst>
              <a:ext uri="{FF2B5EF4-FFF2-40B4-BE49-F238E27FC236}">
                <a16:creationId xmlns:a16="http://schemas.microsoft.com/office/drawing/2014/main" id="{00000000-0008-0000-0D00-000004000000}"/>
              </a:ext>
            </a:extLst>
          </xdr:cNvPr>
          <xdr:cNvSpPr txBox="1">
            <a:spLocks noChangeArrowheads="1"/>
          </xdr:cNvSpPr>
        </xdr:nvSpPr>
        <xdr:spPr bwMode="auto">
          <a:xfrm>
            <a:off x="819" y="24"/>
            <a:ext cx="98" cy="38"/>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Sch-6</a:t>
            </a:r>
          </a:p>
        </xdr:txBody>
      </xdr:sp>
    </xdr:grpSp>
    <xdr:clientData/>
  </xdr:twoCellAnchor>
</xdr:wsDr>
</file>

<file path=xl/drawings/drawing14.xml><?xml version="1.0" encoding="utf-8"?>
<xdr:wsDr xmlns:xdr="http://schemas.openxmlformats.org/drawingml/2006/spreadsheetDrawing" xmlns:a="http://schemas.openxmlformats.org/drawingml/2006/main">
  <xdr:twoCellAnchor>
    <xdr:from>
      <xdr:col>4</xdr:col>
      <xdr:colOff>276225</xdr:colOff>
      <xdr:row>0</xdr:row>
      <xdr:rowOff>19050</xdr:rowOff>
    </xdr:from>
    <xdr:to>
      <xdr:col>5</xdr:col>
      <xdr:colOff>619125</xdr:colOff>
      <xdr:row>2</xdr:row>
      <xdr:rowOff>257175</xdr:rowOff>
    </xdr:to>
    <xdr:grpSp>
      <xdr:nvGrpSpPr>
        <xdr:cNvPr id="4708093" name="Group 1">
          <a:hlinkClick xmlns:r="http://schemas.openxmlformats.org/officeDocument/2006/relationships" r:id="rId1" tooltip="Click for Sch-7"/>
          <a:extLst>
            <a:ext uri="{FF2B5EF4-FFF2-40B4-BE49-F238E27FC236}">
              <a16:creationId xmlns:a16="http://schemas.microsoft.com/office/drawing/2014/main" id="{00000000-0008-0000-0E00-0000FDD64700}"/>
            </a:ext>
          </a:extLst>
        </xdr:cNvPr>
        <xdr:cNvGrpSpPr>
          <a:grpSpLocks/>
        </xdr:cNvGrpSpPr>
      </xdr:nvGrpSpPr>
      <xdr:grpSpPr bwMode="auto">
        <a:xfrm>
          <a:off x="7405321" y="19050"/>
          <a:ext cx="1104900" cy="692394"/>
          <a:chOff x="804" y="5"/>
          <a:chExt cx="116" cy="73"/>
        </a:xfrm>
      </xdr:grpSpPr>
      <xdr:sp macro="" textlink="">
        <xdr:nvSpPr>
          <xdr:cNvPr id="4708094" name="AutoShape 2">
            <a:extLst>
              <a:ext uri="{FF2B5EF4-FFF2-40B4-BE49-F238E27FC236}">
                <a16:creationId xmlns:a16="http://schemas.microsoft.com/office/drawing/2014/main" id="{00000000-0008-0000-0E00-0000FED647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3315" name="Text Box 3">
            <a:extLst>
              <a:ext uri="{FF2B5EF4-FFF2-40B4-BE49-F238E27FC236}">
                <a16:creationId xmlns:a16="http://schemas.microsoft.com/office/drawing/2014/main" id="{00000000-0008-0000-0E00-000003340000}"/>
              </a:ext>
            </a:extLst>
          </xdr:cNvPr>
          <xdr:cNvSpPr txBox="1">
            <a:spLocks noChangeArrowheads="1"/>
          </xdr:cNvSpPr>
        </xdr:nvSpPr>
        <xdr:spPr bwMode="auto">
          <a:xfrm>
            <a:off x="819" y="23"/>
            <a:ext cx="98"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Sch-7</a:t>
            </a:r>
          </a:p>
        </xdr:txBody>
      </xdr:sp>
    </xdr:grpSp>
    <xdr:clientData/>
  </xdr:twoCellAnchor>
</xdr:wsDr>
</file>

<file path=xl/drawings/drawing15.xml><?xml version="1.0" encoding="utf-8"?>
<xdr:wsDr xmlns:xdr="http://schemas.openxmlformats.org/drawingml/2006/spreadsheetDrawing" xmlns:a="http://schemas.openxmlformats.org/drawingml/2006/main">
  <xdr:twoCellAnchor>
    <xdr:from>
      <xdr:col>4</xdr:col>
      <xdr:colOff>276225</xdr:colOff>
      <xdr:row>0</xdr:row>
      <xdr:rowOff>19050</xdr:rowOff>
    </xdr:from>
    <xdr:to>
      <xdr:col>5</xdr:col>
      <xdr:colOff>619125</xdr:colOff>
      <xdr:row>2</xdr:row>
      <xdr:rowOff>257175</xdr:rowOff>
    </xdr:to>
    <xdr:grpSp>
      <xdr:nvGrpSpPr>
        <xdr:cNvPr id="4709117" name="Group 1">
          <a:hlinkClick xmlns:r="http://schemas.openxmlformats.org/officeDocument/2006/relationships" r:id="rId1" tooltip="Click for Sch-7"/>
          <a:extLst>
            <a:ext uri="{FF2B5EF4-FFF2-40B4-BE49-F238E27FC236}">
              <a16:creationId xmlns:a16="http://schemas.microsoft.com/office/drawing/2014/main" id="{00000000-0008-0000-0F00-0000FDDA4700}"/>
            </a:ext>
          </a:extLst>
        </xdr:cNvPr>
        <xdr:cNvGrpSpPr>
          <a:grpSpLocks/>
        </xdr:cNvGrpSpPr>
      </xdr:nvGrpSpPr>
      <xdr:grpSpPr bwMode="auto">
        <a:xfrm>
          <a:off x="8001328" y="19050"/>
          <a:ext cx="1104900" cy="697953"/>
          <a:chOff x="804" y="5"/>
          <a:chExt cx="116" cy="73"/>
        </a:xfrm>
      </xdr:grpSpPr>
      <xdr:sp macro="" textlink="">
        <xdr:nvSpPr>
          <xdr:cNvPr id="4709118" name="AutoShape 2">
            <a:extLst>
              <a:ext uri="{FF2B5EF4-FFF2-40B4-BE49-F238E27FC236}">
                <a16:creationId xmlns:a16="http://schemas.microsoft.com/office/drawing/2014/main" id="{00000000-0008-0000-0F00-0000FEDA47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F00-000004000000}"/>
              </a:ext>
            </a:extLst>
          </xdr:cNvPr>
          <xdr:cNvSpPr txBox="1">
            <a:spLocks noChangeArrowheads="1"/>
          </xdr:cNvSpPr>
        </xdr:nvSpPr>
        <xdr:spPr bwMode="auto">
          <a:xfrm>
            <a:off x="819" y="23"/>
            <a:ext cx="98"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Sch-7</a:t>
            </a:r>
          </a:p>
        </xdr:txBody>
      </xdr:sp>
    </xdr:grpSp>
    <xdr:clientData/>
  </xdr:twoCellAnchor>
</xdr:wsDr>
</file>

<file path=xl/drawings/drawing16.xml><?xml version="1.0" encoding="utf-8"?>
<xdr:wsDr xmlns:xdr="http://schemas.openxmlformats.org/drawingml/2006/spreadsheetDrawing" xmlns:a="http://schemas.openxmlformats.org/drawingml/2006/main">
  <xdr:twoCellAnchor>
    <xdr:from>
      <xdr:col>14</xdr:col>
      <xdr:colOff>495300</xdr:colOff>
      <xdr:row>0</xdr:row>
      <xdr:rowOff>66675</xdr:rowOff>
    </xdr:from>
    <xdr:to>
      <xdr:col>20</xdr:col>
      <xdr:colOff>38100</xdr:colOff>
      <xdr:row>2</xdr:row>
      <xdr:rowOff>266700</xdr:rowOff>
    </xdr:to>
    <xdr:grpSp>
      <xdr:nvGrpSpPr>
        <xdr:cNvPr id="4710141" name="Group 5">
          <a:hlinkClick xmlns:r="http://schemas.openxmlformats.org/officeDocument/2006/relationships" r:id="rId1" tooltip="Click For Bid Form 2nd Envelope"/>
          <a:extLst>
            <a:ext uri="{FF2B5EF4-FFF2-40B4-BE49-F238E27FC236}">
              <a16:creationId xmlns:a16="http://schemas.microsoft.com/office/drawing/2014/main" id="{00000000-0008-0000-1000-0000FDDE4700}"/>
            </a:ext>
          </a:extLst>
        </xdr:cNvPr>
        <xdr:cNvGrpSpPr>
          <a:grpSpLocks/>
        </xdr:cNvGrpSpPr>
      </xdr:nvGrpSpPr>
      <xdr:grpSpPr bwMode="auto">
        <a:xfrm>
          <a:off x="15381514" y="66675"/>
          <a:ext cx="1583872" cy="472168"/>
          <a:chOff x="762" y="2"/>
          <a:chExt cx="116" cy="73"/>
        </a:xfrm>
      </xdr:grpSpPr>
      <xdr:sp macro="" textlink="">
        <xdr:nvSpPr>
          <xdr:cNvPr id="4710142" name="AutoShape 2">
            <a:extLst>
              <a:ext uri="{FF2B5EF4-FFF2-40B4-BE49-F238E27FC236}">
                <a16:creationId xmlns:a16="http://schemas.microsoft.com/office/drawing/2014/main" id="{00000000-0008-0000-1000-0000FEDE4700}"/>
              </a:ext>
            </a:extLst>
          </xdr:cNvPr>
          <xdr:cNvSpPr>
            <a:spLocks noChangeArrowheads="1"/>
          </xdr:cNvSpPr>
        </xdr:nvSpPr>
        <xdr:spPr bwMode="auto">
          <a:xfrm>
            <a:off x="762" y="2"/>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4339" name="Text Box 3">
            <a:hlinkClick xmlns:r="http://schemas.openxmlformats.org/officeDocument/2006/relationships" r:id="rId2"/>
            <a:extLst>
              <a:ext uri="{FF2B5EF4-FFF2-40B4-BE49-F238E27FC236}">
                <a16:creationId xmlns:a16="http://schemas.microsoft.com/office/drawing/2014/main" id="{00000000-0008-0000-1000-000003380000}"/>
              </a:ext>
            </a:extLst>
          </xdr:cNvPr>
          <xdr:cNvSpPr txBox="1">
            <a:spLocks noChangeArrowheads="1"/>
          </xdr:cNvSpPr>
        </xdr:nvSpPr>
        <xdr:spPr bwMode="auto">
          <a:xfrm>
            <a:off x="6838950" y="-65230154"/>
            <a:ext cx="0" cy="37"/>
          </a:xfrm>
          <a:prstGeom prst="rect">
            <a:avLst/>
          </a:prstGeom>
          <a:noFill/>
          <a:ln w="9525">
            <a:noFill/>
            <a:miter lim="800000"/>
            <a:headEnd/>
            <a:tailEnd/>
          </a:ln>
        </xdr:spPr>
        <xdr:txBody>
          <a:bodyPr vertOverflow="clip" wrap="square" lIns="27432" tIns="32004" rIns="0" bIns="32004" anchor="ctr" upright="1"/>
          <a:lstStyle/>
          <a:p>
            <a:pPr algn="l" rtl="0">
              <a:defRPr sz="1000"/>
            </a:pPr>
            <a:r>
              <a:rPr lang="en-US" sz="900" b="1" i="0" u="none" strike="noStrike" baseline="0">
                <a:solidFill>
                  <a:srgbClr val="000000"/>
                </a:solidFill>
                <a:latin typeface="Book Antiqua"/>
              </a:rPr>
              <a:t>Click for Bid Form 2nd Envelope</a:t>
            </a:r>
          </a:p>
        </xdr:txBody>
      </xdr:sp>
    </xdr:grpSp>
    <xdr:clientData/>
  </xdr:twoCellAnchor>
</xdr:wsDr>
</file>

<file path=xl/drawings/drawing17.xml><?xml version="1.0" encoding="utf-8"?>
<xdr:wsDr xmlns:xdr="http://schemas.openxmlformats.org/drawingml/2006/spreadsheetDrawing" xmlns:a="http://schemas.openxmlformats.org/drawingml/2006/main">
  <xdr:twoCellAnchor>
    <xdr:from>
      <xdr:col>7</xdr:col>
      <xdr:colOff>238125</xdr:colOff>
      <xdr:row>0</xdr:row>
      <xdr:rowOff>76200</xdr:rowOff>
    </xdr:from>
    <xdr:to>
      <xdr:col>8</xdr:col>
      <xdr:colOff>28575</xdr:colOff>
      <xdr:row>2</xdr:row>
      <xdr:rowOff>276225</xdr:rowOff>
    </xdr:to>
    <xdr:grpSp>
      <xdr:nvGrpSpPr>
        <xdr:cNvPr id="5100586" name="Group 5">
          <a:hlinkClick xmlns:r="http://schemas.openxmlformats.org/officeDocument/2006/relationships" r:id="rId1" tooltip="Click For Bid Form 2nd Envelope"/>
          <a:extLst>
            <a:ext uri="{FF2B5EF4-FFF2-40B4-BE49-F238E27FC236}">
              <a16:creationId xmlns:a16="http://schemas.microsoft.com/office/drawing/2014/main" id="{00000000-0008-0000-1100-00002AD44D00}"/>
            </a:ext>
          </a:extLst>
        </xdr:cNvPr>
        <xdr:cNvGrpSpPr>
          <a:grpSpLocks/>
        </xdr:cNvGrpSpPr>
      </xdr:nvGrpSpPr>
      <xdr:grpSpPr bwMode="auto">
        <a:xfrm>
          <a:off x="8448675" y="76200"/>
          <a:ext cx="1381125" cy="657225"/>
          <a:chOff x="762" y="2"/>
          <a:chExt cx="116" cy="73"/>
        </a:xfrm>
      </xdr:grpSpPr>
      <xdr:sp macro="" textlink="">
        <xdr:nvSpPr>
          <xdr:cNvPr id="5102078" name="AutoShape 2">
            <a:extLst>
              <a:ext uri="{FF2B5EF4-FFF2-40B4-BE49-F238E27FC236}">
                <a16:creationId xmlns:a16="http://schemas.microsoft.com/office/drawing/2014/main" id="{00000000-0008-0000-1100-0000FED94D00}"/>
              </a:ext>
            </a:extLst>
          </xdr:cNvPr>
          <xdr:cNvSpPr>
            <a:spLocks noChangeArrowheads="1"/>
          </xdr:cNvSpPr>
        </xdr:nvSpPr>
        <xdr:spPr bwMode="auto">
          <a:xfrm>
            <a:off x="762" y="2"/>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hlinkClick xmlns:r="http://schemas.openxmlformats.org/officeDocument/2006/relationships" r:id="rId2"/>
            <a:extLst>
              <a:ext uri="{FF2B5EF4-FFF2-40B4-BE49-F238E27FC236}">
                <a16:creationId xmlns:a16="http://schemas.microsoft.com/office/drawing/2014/main" id="{00000000-0008-0000-1100-000004000000}"/>
              </a:ext>
            </a:extLst>
          </xdr:cNvPr>
          <xdr:cNvSpPr txBox="1">
            <a:spLocks noChangeArrowheads="1"/>
          </xdr:cNvSpPr>
        </xdr:nvSpPr>
        <xdr:spPr bwMode="auto">
          <a:xfrm>
            <a:off x="779" y="18"/>
            <a:ext cx="98" cy="39"/>
          </a:xfrm>
          <a:prstGeom prst="rect">
            <a:avLst/>
          </a:prstGeom>
          <a:noFill/>
          <a:ln w="9525">
            <a:noFill/>
            <a:miter lim="800000"/>
            <a:headEnd/>
            <a:tailEnd/>
          </a:ln>
        </xdr:spPr>
        <xdr:txBody>
          <a:bodyPr vertOverflow="clip" wrap="square" lIns="27432" tIns="32004" rIns="0" bIns="32004" anchor="ctr" upright="1"/>
          <a:lstStyle/>
          <a:p>
            <a:pPr algn="l" rtl="0">
              <a:defRPr sz="1000"/>
            </a:pPr>
            <a:r>
              <a:rPr lang="en-US" sz="900" b="1" i="0" u="none" strike="noStrike" baseline="0">
                <a:solidFill>
                  <a:srgbClr val="000000"/>
                </a:solidFill>
                <a:latin typeface="Book Antiqua"/>
              </a:rPr>
              <a:t>Click for Bid Form 2nd Envelope</a:t>
            </a:r>
          </a:p>
        </xdr:txBody>
      </xdr:sp>
    </xdr:grpSp>
    <xdr:clientData/>
  </xdr:twoCellAnchor>
  <xdr:twoCellAnchor>
    <xdr:from>
      <xdr:col>2</xdr:col>
      <xdr:colOff>342900</xdr:colOff>
      <xdr:row>32</xdr:row>
      <xdr:rowOff>0</xdr:rowOff>
    </xdr:from>
    <xdr:to>
      <xdr:col>3</xdr:col>
      <xdr:colOff>0</xdr:colOff>
      <xdr:row>32</xdr:row>
      <xdr:rowOff>0</xdr:rowOff>
    </xdr:to>
    <xdr:grpSp>
      <xdr:nvGrpSpPr>
        <xdr:cNvPr id="5100587" name="Group 5719">
          <a:extLst>
            <a:ext uri="{FF2B5EF4-FFF2-40B4-BE49-F238E27FC236}">
              <a16:creationId xmlns:a16="http://schemas.microsoft.com/office/drawing/2014/main" id="{00000000-0008-0000-1100-00002BD44D00}"/>
            </a:ext>
          </a:extLst>
        </xdr:cNvPr>
        <xdr:cNvGrpSpPr>
          <a:grpSpLocks/>
        </xdr:cNvGrpSpPr>
      </xdr:nvGrpSpPr>
      <xdr:grpSpPr bwMode="auto">
        <a:xfrm>
          <a:off x="4114800" y="10029825"/>
          <a:ext cx="238125" cy="0"/>
          <a:chOff x="466" y="3952"/>
          <a:chExt cx="28" cy="16"/>
        </a:xfrm>
      </xdr:grpSpPr>
      <xdr:sp macro="" textlink="">
        <xdr:nvSpPr>
          <xdr:cNvPr id="5102076" name="Line 5720">
            <a:extLst>
              <a:ext uri="{FF2B5EF4-FFF2-40B4-BE49-F238E27FC236}">
                <a16:creationId xmlns:a16="http://schemas.microsoft.com/office/drawing/2014/main" id="{00000000-0008-0000-1100-0000F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77" name="Line 5721">
            <a:extLst>
              <a:ext uri="{FF2B5EF4-FFF2-40B4-BE49-F238E27FC236}">
                <a16:creationId xmlns:a16="http://schemas.microsoft.com/office/drawing/2014/main" id="{00000000-0008-0000-1100-0000F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588" name="Group 5722">
          <a:extLst>
            <a:ext uri="{FF2B5EF4-FFF2-40B4-BE49-F238E27FC236}">
              <a16:creationId xmlns:a16="http://schemas.microsoft.com/office/drawing/2014/main" id="{00000000-0008-0000-1100-00002CD44D00}"/>
            </a:ext>
          </a:extLst>
        </xdr:cNvPr>
        <xdr:cNvGrpSpPr>
          <a:grpSpLocks/>
        </xdr:cNvGrpSpPr>
      </xdr:nvGrpSpPr>
      <xdr:grpSpPr bwMode="auto">
        <a:xfrm>
          <a:off x="4695825" y="10029825"/>
          <a:ext cx="266700" cy="0"/>
          <a:chOff x="466" y="3952"/>
          <a:chExt cx="28" cy="16"/>
        </a:xfrm>
      </xdr:grpSpPr>
      <xdr:sp macro="" textlink="">
        <xdr:nvSpPr>
          <xdr:cNvPr id="5102074" name="Line 5723">
            <a:extLst>
              <a:ext uri="{FF2B5EF4-FFF2-40B4-BE49-F238E27FC236}">
                <a16:creationId xmlns:a16="http://schemas.microsoft.com/office/drawing/2014/main" id="{00000000-0008-0000-1100-0000F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75" name="Line 5724">
            <a:extLst>
              <a:ext uri="{FF2B5EF4-FFF2-40B4-BE49-F238E27FC236}">
                <a16:creationId xmlns:a16="http://schemas.microsoft.com/office/drawing/2014/main" id="{00000000-0008-0000-1100-0000F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589" name="Group 5725">
          <a:extLst>
            <a:ext uri="{FF2B5EF4-FFF2-40B4-BE49-F238E27FC236}">
              <a16:creationId xmlns:a16="http://schemas.microsoft.com/office/drawing/2014/main" id="{00000000-0008-0000-1100-00002DD44D00}"/>
            </a:ext>
          </a:extLst>
        </xdr:cNvPr>
        <xdr:cNvGrpSpPr>
          <a:grpSpLocks/>
        </xdr:cNvGrpSpPr>
      </xdr:nvGrpSpPr>
      <xdr:grpSpPr bwMode="auto">
        <a:xfrm>
          <a:off x="4114800" y="10029825"/>
          <a:ext cx="238125" cy="0"/>
          <a:chOff x="466" y="3952"/>
          <a:chExt cx="28" cy="16"/>
        </a:xfrm>
      </xdr:grpSpPr>
      <xdr:sp macro="" textlink="">
        <xdr:nvSpPr>
          <xdr:cNvPr id="5102072" name="Line 5726">
            <a:extLst>
              <a:ext uri="{FF2B5EF4-FFF2-40B4-BE49-F238E27FC236}">
                <a16:creationId xmlns:a16="http://schemas.microsoft.com/office/drawing/2014/main" id="{00000000-0008-0000-1100-0000F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73" name="Line 5727">
            <a:extLst>
              <a:ext uri="{FF2B5EF4-FFF2-40B4-BE49-F238E27FC236}">
                <a16:creationId xmlns:a16="http://schemas.microsoft.com/office/drawing/2014/main" id="{00000000-0008-0000-1100-0000F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590" name="Group 5728">
          <a:extLst>
            <a:ext uri="{FF2B5EF4-FFF2-40B4-BE49-F238E27FC236}">
              <a16:creationId xmlns:a16="http://schemas.microsoft.com/office/drawing/2014/main" id="{00000000-0008-0000-1100-00002ED44D00}"/>
            </a:ext>
          </a:extLst>
        </xdr:cNvPr>
        <xdr:cNvGrpSpPr>
          <a:grpSpLocks/>
        </xdr:cNvGrpSpPr>
      </xdr:nvGrpSpPr>
      <xdr:grpSpPr bwMode="auto">
        <a:xfrm>
          <a:off x="4695825" y="10029825"/>
          <a:ext cx="266700" cy="0"/>
          <a:chOff x="466" y="3952"/>
          <a:chExt cx="28" cy="16"/>
        </a:xfrm>
      </xdr:grpSpPr>
      <xdr:sp macro="" textlink="">
        <xdr:nvSpPr>
          <xdr:cNvPr id="5102070" name="Line 5729">
            <a:extLst>
              <a:ext uri="{FF2B5EF4-FFF2-40B4-BE49-F238E27FC236}">
                <a16:creationId xmlns:a16="http://schemas.microsoft.com/office/drawing/2014/main" id="{00000000-0008-0000-1100-0000F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71" name="Line 5730">
            <a:extLst>
              <a:ext uri="{FF2B5EF4-FFF2-40B4-BE49-F238E27FC236}">
                <a16:creationId xmlns:a16="http://schemas.microsoft.com/office/drawing/2014/main" id="{00000000-0008-0000-1100-0000F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591" name="Group 5731">
          <a:extLst>
            <a:ext uri="{FF2B5EF4-FFF2-40B4-BE49-F238E27FC236}">
              <a16:creationId xmlns:a16="http://schemas.microsoft.com/office/drawing/2014/main" id="{00000000-0008-0000-1100-00002FD44D00}"/>
            </a:ext>
          </a:extLst>
        </xdr:cNvPr>
        <xdr:cNvGrpSpPr>
          <a:grpSpLocks/>
        </xdr:cNvGrpSpPr>
      </xdr:nvGrpSpPr>
      <xdr:grpSpPr bwMode="auto">
        <a:xfrm>
          <a:off x="4114800" y="10029825"/>
          <a:ext cx="238125" cy="0"/>
          <a:chOff x="466" y="3952"/>
          <a:chExt cx="28" cy="16"/>
        </a:xfrm>
      </xdr:grpSpPr>
      <xdr:sp macro="" textlink="">
        <xdr:nvSpPr>
          <xdr:cNvPr id="5102068" name="Line 5732">
            <a:extLst>
              <a:ext uri="{FF2B5EF4-FFF2-40B4-BE49-F238E27FC236}">
                <a16:creationId xmlns:a16="http://schemas.microsoft.com/office/drawing/2014/main" id="{00000000-0008-0000-1100-0000F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69" name="Line 5733">
            <a:extLst>
              <a:ext uri="{FF2B5EF4-FFF2-40B4-BE49-F238E27FC236}">
                <a16:creationId xmlns:a16="http://schemas.microsoft.com/office/drawing/2014/main" id="{00000000-0008-0000-1100-0000F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592" name="Group 5734">
          <a:extLst>
            <a:ext uri="{FF2B5EF4-FFF2-40B4-BE49-F238E27FC236}">
              <a16:creationId xmlns:a16="http://schemas.microsoft.com/office/drawing/2014/main" id="{00000000-0008-0000-1100-000030D44D00}"/>
            </a:ext>
          </a:extLst>
        </xdr:cNvPr>
        <xdr:cNvGrpSpPr>
          <a:grpSpLocks/>
        </xdr:cNvGrpSpPr>
      </xdr:nvGrpSpPr>
      <xdr:grpSpPr bwMode="auto">
        <a:xfrm>
          <a:off x="4695825" y="10029825"/>
          <a:ext cx="266700" cy="0"/>
          <a:chOff x="466" y="3952"/>
          <a:chExt cx="28" cy="16"/>
        </a:xfrm>
      </xdr:grpSpPr>
      <xdr:sp macro="" textlink="">
        <xdr:nvSpPr>
          <xdr:cNvPr id="5102066" name="Line 5735">
            <a:extLst>
              <a:ext uri="{FF2B5EF4-FFF2-40B4-BE49-F238E27FC236}">
                <a16:creationId xmlns:a16="http://schemas.microsoft.com/office/drawing/2014/main" id="{00000000-0008-0000-1100-0000F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67" name="Line 5736">
            <a:extLst>
              <a:ext uri="{FF2B5EF4-FFF2-40B4-BE49-F238E27FC236}">
                <a16:creationId xmlns:a16="http://schemas.microsoft.com/office/drawing/2014/main" id="{00000000-0008-0000-1100-0000F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593" name="Group 5737">
          <a:extLst>
            <a:ext uri="{FF2B5EF4-FFF2-40B4-BE49-F238E27FC236}">
              <a16:creationId xmlns:a16="http://schemas.microsoft.com/office/drawing/2014/main" id="{00000000-0008-0000-1100-000031D44D00}"/>
            </a:ext>
          </a:extLst>
        </xdr:cNvPr>
        <xdr:cNvGrpSpPr>
          <a:grpSpLocks/>
        </xdr:cNvGrpSpPr>
      </xdr:nvGrpSpPr>
      <xdr:grpSpPr bwMode="auto">
        <a:xfrm>
          <a:off x="4114800" y="10029825"/>
          <a:ext cx="238125" cy="0"/>
          <a:chOff x="466" y="3952"/>
          <a:chExt cx="28" cy="16"/>
        </a:xfrm>
      </xdr:grpSpPr>
      <xdr:sp macro="" textlink="">
        <xdr:nvSpPr>
          <xdr:cNvPr id="5102064" name="Line 5738">
            <a:extLst>
              <a:ext uri="{FF2B5EF4-FFF2-40B4-BE49-F238E27FC236}">
                <a16:creationId xmlns:a16="http://schemas.microsoft.com/office/drawing/2014/main" id="{00000000-0008-0000-1100-0000F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65" name="Line 5739">
            <a:extLst>
              <a:ext uri="{FF2B5EF4-FFF2-40B4-BE49-F238E27FC236}">
                <a16:creationId xmlns:a16="http://schemas.microsoft.com/office/drawing/2014/main" id="{00000000-0008-0000-1100-0000F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594" name="Group 5740">
          <a:extLst>
            <a:ext uri="{FF2B5EF4-FFF2-40B4-BE49-F238E27FC236}">
              <a16:creationId xmlns:a16="http://schemas.microsoft.com/office/drawing/2014/main" id="{00000000-0008-0000-1100-000032D44D00}"/>
            </a:ext>
          </a:extLst>
        </xdr:cNvPr>
        <xdr:cNvGrpSpPr>
          <a:grpSpLocks/>
        </xdr:cNvGrpSpPr>
      </xdr:nvGrpSpPr>
      <xdr:grpSpPr bwMode="auto">
        <a:xfrm>
          <a:off x="4114800" y="10029825"/>
          <a:ext cx="238125" cy="0"/>
          <a:chOff x="466" y="3952"/>
          <a:chExt cx="28" cy="16"/>
        </a:xfrm>
      </xdr:grpSpPr>
      <xdr:sp macro="" textlink="">
        <xdr:nvSpPr>
          <xdr:cNvPr id="5102062" name="Line 5741">
            <a:extLst>
              <a:ext uri="{FF2B5EF4-FFF2-40B4-BE49-F238E27FC236}">
                <a16:creationId xmlns:a16="http://schemas.microsoft.com/office/drawing/2014/main" id="{00000000-0008-0000-1100-0000E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63" name="Line 5742">
            <a:extLst>
              <a:ext uri="{FF2B5EF4-FFF2-40B4-BE49-F238E27FC236}">
                <a16:creationId xmlns:a16="http://schemas.microsoft.com/office/drawing/2014/main" id="{00000000-0008-0000-1100-0000E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595" name="Group 5743">
          <a:extLst>
            <a:ext uri="{FF2B5EF4-FFF2-40B4-BE49-F238E27FC236}">
              <a16:creationId xmlns:a16="http://schemas.microsoft.com/office/drawing/2014/main" id="{00000000-0008-0000-1100-000033D44D00}"/>
            </a:ext>
          </a:extLst>
        </xdr:cNvPr>
        <xdr:cNvGrpSpPr>
          <a:grpSpLocks/>
        </xdr:cNvGrpSpPr>
      </xdr:nvGrpSpPr>
      <xdr:grpSpPr bwMode="auto">
        <a:xfrm>
          <a:off x="4114800" y="10029825"/>
          <a:ext cx="238125" cy="0"/>
          <a:chOff x="466" y="3952"/>
          <a:chExt cx="28" cy="16"/>
        </a:xfrm>
      </xdr:grpSpPr>
      <xdr:sp macro="" textlink="">
        <xdr:nvSpPr>
          <xdr:cNvPr id="5102060" name="Line 5744">
            <a:extLst>
              <a:ext uri="{FF2B5EF4-FFF2-40B4-BE49-F238E27FC236}">
                <a16:creationId xmlns:a16="http://schemas.microsoft.com/office/drawing/2014/main" id="{00000000-0008-0000-1100-0000E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61" name="Line 5745">
            <a:extLst>
              <a:ext uri="{FF2B5EF4-FFF2-40B4-BE49-F238E27FC236}">
                <a16:creationId xmlns:a16="http://schemas.microsoft.com/office/drawing/2014/main" id="{00000000-0008-0000-1100-0000E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596" name="Group 5746">
          <a:extLst>
            <a:ext uri="{FF2B5EF4-FFF2-40B4-BE49-F238E27FC236}">
              <a16:creationId xmlns:a16="http://schemas.microsoft.com/office/drawing/2014/main" id="{00000000-0008-0000-1100-000034D44D00}"/>
            </a:ext>
          </a:extLst>
        </xdr:cNvPr>
        <xdr:cNvGrpSpPr>
          <a:grpSpLocks/>
        </xdr:cNvGrpSpPr>
      </xdr:nvGrpSpPr>
      <xdr:grpSpPr bwMode="auto">
        <a:xfrm>
          <a:off x="4114800" y="10029825"/>
          <a:ext cx="238125" cy="0"/>
          <a:chOff x="466" y="3952"/>
          <a:chExt cx="28" cy="16"/>
        </a:xfrm>
      </xdr:grpSpPr>
      <xdr:sp macro="" textlink="">
        <xdr:nvSpPr>
          <xdr:cNvPr id="5102058" name="Line 5747">
            <a:extLst>
              <a:ext uri="{FF2B5EF4-FFF2-40B4-BE49-F238E27FC236}">
                <a16:creationId xmlns:a16="http://schemas.microsoft.com/office/drawing/2014/main" id="{00000000-0008-0000-1100-0000E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59" name="Line 5748">
            <a:extLst>
              <a:ext uri="{FF2B5EF4-FFF2-40B4-BE49-F238E27FC236}">
                <a16:creationId xmlns:a16="http://schemas.microsoft.com/office/drawing/2014/main" id="{00000000-0008-0000-1100-0000E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597" name="Group 5749">
          <a:extLst>
            <a:ext uri="{FF2B5EF4-FFF2-40B4-BE49-F238E27FC236}">
              <a16:creationId xmlns:a16="http://schemas.microsoft.com/office/drawing/2014/main" id="{00000000-0008-0000-1100-000035D44D00}"/>
            </a:ext>
          </a:extLst>
        </xdr:cNvPr>
        <xdr:cNvGrpSpPr>
          <a:grpSpLocks/>
        </xdr:cNvGrpSpPr>
      </xdr:nvGrpSpPr>
      <xdr:grpSpPr bwMode="auto">
        <a:xfrm>
          <a:off x="5133975" y="10029825"/>
          <a:ext cx="0" cy="0"/>
          <a:chOff x="466" y="3952"/>
          <a:chExt cx="28" cy="16"/>
        </a:xfrm>
      </xdr:grpSpPr>
      <xdr:sp macro="" textlink="">
        <xdr:nvSpPr>
          <xdr:cNvPr id="5102056" name="Line 5750">
            <a:extLst>
              <a:ext uri="{FF2B5EF4-FFF2-40B4-BE49-F238E27FC236}">
                <a16:creationId xmlns:a16="http://schemas.microsoft.com/office/drawing/2014/main" id="{00000000-0008-0000-1100-0000E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57" name="Line 5751">
            <a:extLst>
              <a:ext uri="{FF2B5EF4-FFF2-40B4-BE49-F238E27FC236}">
                <a16:creationId xmlns:a16="http://schemas.microsoft.com/office/drawing/2014/main" id="{00000000-0008-0000-1100-0000E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598" name="Group 5752">
          <a:extLst>
            <a:ext uri="{FF2B5EF4-FFF2-40B4-BE49-F238E27FC236}">
              <a16:creationId xmlns:a16="http://schemas.microsoft.com/office/drawing/2014/main" id="{00000000-0008-0000-1100-000036D44D00}"/>
            </a:ext>
          </a:extLst>
        </xdr:cNvPr>
        <xdr:cNvGrpSpPr>
          <a:grpSpLocks/>
        </xdr:cNvGrpSpPr>
      </xdr:nvGrpSpPr>
      <xdr:grpSpPr bwMode="auto">
        <a:xfrm>
          <a:off x="5133975" y="10029825"/>
          <a:ext cx="0" cy="0"/>
          <a:chOff x="466" y="3952"/>
          <a:chExt cx="28" cy="16"/>
        </a:xfrm>
      </xdr:grpSpPr>
      <xdr:sp macro="" textlink="">
        <xdr:nvSpPr>
          <xdr:cNvPr id="5102054" name="Line 5753">
            <a:extLst>
              <a:ext uri="{FF2B5EF4-FFF2-40B4-BE49-F238E27FC236}">
                <a16:creationId xmlns:a16="http://schemas.microsoft.com/office/drawing/2014/main" id="{00000000-0008-0000-1100-0000E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55" name="Line 5754">
            <a:extLst>
              <a:ext uri="{FF2B5EF4-FFF2-40B4-BE49-F238E27FC236}">
                <a16:creationId xmlns:a16="http://schemas.microsoft.com/office/drawing/2014/main" id="{00000000-0008-0000-1100-0000E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599" name="Group 5755">
          <a:extLst>
            <a:ext uri="{FF2B5EF4-FFF2-40B4-BE49-F238E27FC236}">
              <a16:creationId xmlns:a16="http://schemas.microsoft.com/office/drawing/2014/main" id="{00000000-0008-0000-1100-000037D44D00}"/>
            </a:ext>
          </a:extLst>
        </xdr:cNvPr>
        <xdr:cNvGrpSpPr>
          <a:grpSpLocks/>
        </xdr:cNvGrpSpPr>
      </xdr:nvGrpSpPr>
      <xdr:grpSpPr bwMode="auto">
        <a:xfrm>
          <a:off x="5133975" y="10029825"/>
          <a:ext cx="0" cy="0"/>
          <a:chOff x="466" y="3952"/>
          <a:chExt cx="28" cy="16"/>
        </a:xfrm>
      </xdr:grpSpPr>
      <xdr:sp macro="" textlink="">
        <xdr:nvSpPr>
          <xdr:cNvPr id="5102052" name="Line 5756">
            <a:extLst>
              <a:ext uri="{FF2B5EF4-FFF2-40B4-BE49-F238E27FC236}">
                <a16:creationId xmlns:a16="http://schemas.microsoft.com/office/drawing/2014/main" id="{00000000-0008-0000-1100-0000E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53" name="Line 5757">
            <a:extLst>
              <a:ext uri="{FF2B5EF4-FFF2-40B4-BE49-F238E27FC236}">
                <a16:creationId xmlns:a16="http://schemas.microsoft.com/office/drawing/2014/main" id="{00000000-0008-0000-1100-0000E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600" name="Group 5758">
          <a:extLst>
            <a:ext uri="{FF2B5EF4-FFF2-40B4-BE49-F238E27FC236}">
              <a16:creationId xmlns:a16="http://schemas.microsoft.com/office/drawing/2014/main" id="{00000000-0008-0000-1100-000038D44D00}"/>
            </a:ext>
          </a:extLst>
        </xdr:cNvPr>
        <xdr:cNvGrpSpPr>
          <a:grpSpLocks/>
        </xdr:cNvGrpSpPr>
      </xdr:nvGrpSpPr>
      <xdr:grpSpPr bwMode="auto">
        <a:xfrm>
          <a:off x="5133975" y="10029825"/>
          <a:ext cx="0" cy="0"/>
          <a:chOff x="466" y="3952"/>
          <a:chExt cx="28" cy="16"/>
        </a:xfrm>
      </xdr:grpSpPr>
      <xdr:sp macro="" textlink="">
        <xdr:nvSpPr>
          <xdr:cNvPr id="5102050" name="Line 5759">
            <a:extLst>
              <a:ext uri="{FF2B5EF4-FFF2-40B4-BE49-F238E27FC236}">
                <a16:creationId xmlns:a16="http://schemas.microsoft.com/office/drawing/2014/main" id="{00000000-0008-0000-1100-0000E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51" name="Line 5760">
            <a:extLst>
              <a:ext uri="{FF2B5EF4-FFF2-40B4-BE49-F238E27FC236}">
                <a16:creationId xmlns:a16="http://schemas.microsoft.com/office/drawing/2014/main" id="{00000000-0008-0000-1100-0000E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276225</xdr:colOff>
      <xdr:row>32</xdr:row>
      <xdr:rowOff>0</xdr:rowOff>
    </xdr:from>
    <xdr:to>
      <xdr:col>2</xdr:col>
      <xdr:colOff>542925</xdr:colOff>
      <xdr:row>32</xdr:row>
      <xdr:rowOff>0</xdr:rowOff>
    </xdr:to>
    <xdr:grpSp>
      <xdr:nvGrpSpPr>
        <xdr:cNvPr id="5100601" name="Group 5761">
          <a:extLst>
            <a:ext uri="{FF2B5EF4-FFF2-40B4-BE49-F238E27FC236}">
              <a16:creationId xmlns:a16="http://schemas.microsoft.com/office/drawing/2014/main" id="{00000000-0008-0000-1100-000039D44D00}"/>
            </a:ext>
          </a:extLst>
        </xdr:cNvPr>
        <xdr:cNvGrpSpPr>
          <a:grpSpLocks/>
        </xdr:cNvGrpSpPr>
      </xdr:nvGrpSpPr>
      <xdr:grpSpPr bwMode="auto">
        <a:xfrm>
          <a:off x="4048125" y="10029825"/>
          <a:ext cx="266700" cy="0"/>
          <a:chOff x="466" y="3952"/>
          <a:chExt cx="28" cy="16"/>
        </a:xfrm>
      </xdr:grpSpPr>
      <xdr:sp macro="" textlink="">
        <xdr:nvSpPr>
          <xdr:cNvPr id="5102048" name="Line 5762">
            <a:extLst>
              <a:ext uri="{FF2B5EF4-FFF2-40B4-BE49-F238E27FC236}">
                <a16:creationId xmlns:a16="http://schemas.microsoft.com/office/drawing/2014/main" id="{00000000-0008-0000-1100-0000E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49" name="Line 5763">
            <a:extLst>
              <a:ext uri="{FF2B5EF4-FFF2-40B4-BE49-F238E27FC236}">
                <a16:creationId xmlns:a16="http://schemas.microsoft.com/office/drawing/2014/main" id="{00000000-0008-0000-1100-0000E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257175</xdr:colOff>
      <xdr:row>32</xdr:row>
      <xdr:rowOff>0</xdr:rowOff>
    </xdr:from>
    <xdr:to>
      <xdr:col>2</xdr:col>
      <xdr:colOff>523875</xdr:colOff>
      <xdr:row>32</xdr:row>
      <xdr:rowOff>0</xdr:rowOff>
    </xdr:to>
    <xdr:grpSp>
      <xdr:nvGrpSpPr>
        <xdr:cNvPr id="5100602" name="Group 5764">
          <a:extLst>
            <a:ext uri="{FF2B5EF4-FFF2-40B4-BE49-F238E27FC236}">
              <a16:creationId xmlns:a16="http://schemas.microsoft.com/office/drawing/2014/main" id="{00000000-0008-0000-1100-00003AD44D00}"/>
            </a:ext>
          </a:extLst>
        </xdr:cNvPr>
        <xdr:cNvGrpSpPr>
          <a:grpSpLocks/>
        </xdr:cNvGrpSpPr>
      </xdr:nvGrpSpPr>
      <xdr:grpSpPr bwMode="auto">
        <a:xfrm>
          <a:off x="4029075" y="10029825"/>
          <a:ext cx="266700" cy="0"/>
          <a:chOff x="466" y="3952"/>
          <a:chExt cx="28" cy="16"/>
        </a:xfrm>
      </xdr:grpSpPr>
      <xdr:sp macro="" textlink="">
        <xdr:nvSpPr>
          <xdr:cNvPr id="5102046" name="Line 5765">
            <a:extLst>
              <a:ext uri="{FF2B5EF4-FFF2-40B4-BE49-F238E27FC236}">
                <a16:creationId xmlns:a16="http://schemas.microsoft.com/office/drawing/2014/main" id="{00000000-0008-0000-1100-0000D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47" name="Line 5766">
            <a:extLst>
              <a:ext uri="{FF2B5EF4-FFF2-40B4-BE49-F238E27FC236}">
                <a16:creationId xmlns:a16="http://schemas.microsoft.com/office/drawing/2014/main" id="{00000000-0008-0000-1100-0000D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5100603" name="Group 5767">
          <a:extLst>
            <a:ext uri="{FF2B5EF4-FFF2-40B4-BE49-F238E27FC236}">
              <a16:creationId xmlns:a16="http://schemas.microsoft.com/office/drawing/2014/main" id="{00000000-0008-0000-1100-00003BD44D00}"/>
            </a:ext>
          </a:extLst>
        </xdr:cNvPr>
        <xdr:cNvGrpSpPr>
          <a:grpSpLocks/>
        </xdr:cNvGrpSpPr>
      </xdr:nvGrpSpPr>
      <xdr:grpSpPr bwMode="auto">
        <a:xfrm>
          <a:off x="4057650" y="10029825"/>
          <a:ext cx="266700" cy="0"/>
          <a:chOff x="466" y="3952"/>
          <a:chExt cx="28" cy="16"/>
        </a:xfrm>
      </xdr:grpSpPr>
      <xdr:sp macro="" textlink="">
        <xdr:nvSpPr>
          <xdr:cNvPr id="5102044" name="Line 5768">
            <a:extLst>
              <a:ext uri="{FF2B5EF4-FFF2-40B4-BE49-F238E27FC236}">
                <a16:creationId xmlns:a16="http://schemas.microsoft.com/office/drawing/2014/main" id="{00000000-0008-0000-1100-0000D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45" name="Line 5769">
            <a:extLst>
              <a:ext uri="{FF2B5EF4-FFF2-40B4-BE49-F238E27FC236}">
                <a16:creationId xmlns:a16="http://schemas.microsoft.com/office/drawing/2014/main" id="{00000000-0008-0000-1100-0000D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276225</xdr:colOff>
      <xdr:row>32</xdr:row>
      <xdr:rowOff>0</xdr:rowOff>
    </xdr:from>
    <xdr:to>
      <xdr:col>3</xdr:col>
      <xdr:colOff>542925</xdr:colOff>
      <xdr:row>32</xdr:row>
      <xdr:rowOff>0</xdr:rowOff>
    </xdr:to>
    <xdr:grpSp>
      <xdr:nvGrpSpPr>
        <xdr:cNvPr id="5100604" name="Group 5770">
          <a:extLst>
            <a:ext uri="{FF2B5EF4-FFF2-40B4-BE49-F238E27FC236}">
              <a16:creationId xmlns:a16="http://schemas.microsoft.com/office/drawing/2014/main" id="{00000000-0008-0000-1100-00003CD44D00}"/>
            </a:ext>
          </a:extLst>
        </xdr:cNvPr>
        <xdr:cNvGrpSpPr>
          <a:grpSpLocks/>
        </xdr:cNvGrpSpPr>
      </xdr:nvGrpSpPr>
      <xdr:grpSpPr bwMode="auto">
        <a:xfrm>
          <a:off x="4629150" y="10029825"/>
          <a:ext cx="266700" cy="0"/>
          <a:chOff x="466" y="3952"/>
          <a:chExt cx="28" cy="16"/>
        </a:xfrm>
      </xdr:grpSpPr>
      <xdr:sp macro="" textlink="">
        <xdr:nvSpPr>
          <xdr:cNvPr id="5102042" name="Line 5771">
            <a:extLst>
              <a:ext uri="{FF2B5EF4-FFF2-40B4-BE49-F238E27FC236}">
                <a16:creationId xmlns:a16="http://schemas.microsoft.com/office/drawing/2014/main" id="{00000000-0008-0000-1100-0000D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43" name="Line 5772">
            <a:extLst>
              <a:ext uri="{FF2B5EF4-FFF2-40B4-BE49-F238E27FC236}">
                <a16:creationId xmlns:a16="http://schemas.microsoft.com/office/drawing/2014/main" id="{00000000-0008-0000-1100-0000D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304800</xdr:colOff>
      <xdr:row>32</xdr:row>
      <xdr:rowOff>0</xdr:rowOff>
    </xdr:from>
    <xdr:to>
      <xdr:col>3</xdr:col>
      <xdr:colOff>571500</xdr:colOff>
      <xdr:row>32</xdr:row>
      <xdr:rowOff>0</xdr:rowOff>
    </xdr:to>
    <xdr:grpSp>
      <xdr:nvGrpSpPr>
        <xdr:cNvPr id="5100605" name="Group 5773">
          <a:extLst>
            <a:ext uri="{FF2B5EF4-FFF2-40B4-BE49-F238E27FC236}">
              <a16:creationId xmlns:a16="http://schemas.microsoft.com/office/drawing/2014/main" id="{00000000-0008-0000-1100-00003DD44D00}"/>
            </a:ext>
          </a:extLst>
        </xdr:cNvPr>
        <xdr:cNvGrpSpPr>
          <a:grpSpLocks/>
        </xdr:cNvGrpSpPr>
      </xdr:nvGrpSpPr>
      <xdr:grpSpPr bwMode="auto">
        <a:xfrm>
          <a:off x="4657725" y="10029825"/>
          <a:ext cx="266700" cy="0"/>
          <a:chOff x="466" y="3952"/>
          <a:chExt cx="28" cy="16"/>
        </a:xfrm>
      </xdr:grpSpPr>
      <xdr:sp macro="" textlink="">
        <xdr:nvSpPr>
          <xdr:cNvPr id="5102040" name="Line 5774">
            <a:extLst>
              <a:ext uri="{FF2B5EF4-FFF2-40B4-BE49-F238E27FC236}">
                <a16:creationId xmlns:a16="http://schemas.microsoft.com/office/drawing/2014/main" id="{00000000-0008-0000-1100-0000D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41" name="Line 5775">
            <a:extLst>
              <a:ext uri="{FF2B5EF4-FFF2-40B4-BE49-F238E27FC236}">
                <a16:creationId xmlns:a16="http://schemas.microsoft.com/office/drawing/2014/main" id="{00000000-0008-0000-1100-0000D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295275</xdr:colOff>
      <xdr:row>32</xdr:row>
      <xdr:rowOff>0</xdr:rowOff>
    </xdr:from>
    <xdr:to>
      <xdr:col>3</xdr:col>
      <xdr:colOff>561975</xdr:colOff>
      <xdr:row>32</xdr:row>
      <xdr:rowOff>0</xdr:rowOff>
    </xdr:to>
    <xdr:grpSp>
      <xdr:nvGrpSpPr>
        <xdr:cNvPr id="5100606" name="Group 5776">
          <a:extLst>
            <a:ext uri="{FF2B5EF4-FFF2-40B4-BE49-F238E27FC236}">
              <a16:creationId xmlns:a16="http://schemas.microsoft.com/office/drawing/2014/main" id="{00000000-0008-0000-1100-00003ED44D00}"/>
            </a:ext>
          </a:extLst>
        </xdr:cNvPr>
        <xdr:cNvGrpSpPr>
          <a:grpSpLocks/>
        </xdr:cNvGrpSpPr>
      </xdr:nvGrpSpPr>
      <xdr:grpSpPr bwMode="auto">
        <a:xfrm>
          <a:off x="4648200" y="10029825"/>
          <a:ext cx="266700" cy="0"/>
          <a:chOff x="466" y="3952"/>
          <a:chExt cx="28" cy="16"/>
        </a:xfrm>
      </xdr:grpSpPr>
      <xdr:sp macro="" textlink="">
        <xdr:nvSpPr>
          <xdr:cNvPr id="5102038" name="Line 5777">
            <a:extLst>
              <a:ext uri="{FF2B5EF4-FFF2-40B4-BE49-F238E27FC236}">
                <a16:creationId xmlns:a16="http://schemas.microsoft.com/office/drawing/2014/main" id="{00000000-0008-0000-1100-0000D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39" name="Line 5778">
            <a:extLst>
              <a:ext uri="{FF2B5EF4-FFF2-40B4-BE49-F238E27FC236}">
                <a16:creationId xmlns:a16="http://schemas.microsoft.com/office/drawing/2014/main" id="{00000000-0008-0000-1100-0000D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266700</xdr:colOff>
      <xdr:row>32</xdr:row>
      <xdr:rowOff>0</xdr:rowOff>
    </xdr:from>
    <xdr:to>
      <xdr:col>2</xdr:col>
      <xdr:colOff>533400</xdr:colOff>
      <xdr:row>32</xdr:row>
      <xdr:rowOff>0</xdr:rowOff>
    </xdr:to>
    <xdr:grpSp>
      <xdr:nvGrpSpPr>
        <xdr:cNvPr id="5100607" name="Group 5779">
          <a:extLst>
            <a:ext uri="{FF2B5EF4-FFF2-40B4-BE49-F238E27FC236}">
              <a16:creationId xmlns:a16="http://schemas.microsoft.com/office/drawing/2014/main" id="{00000000-0008-0000-1100-00003FD44D00}"/>
            </a:ext>
          </a:extLst>
        </xdr:cNvPr>
        <xdr:cNvGrpSpPr>
          <a:grpSpLocks/>
        </xdr:cNvGrpSpPr>
      </xdr:nvGrpSpPr>
      <xdr:grpSpPr bwMode="auto">
        <a:xfrm>
          <a:off x="4038600" y="10029825"/>
          <a:ext cx="266700" cy="0"/>
          <a:chOff x="466" y="3952"/>
          <a:chExt cx="28" cy="16"/>
        </a:xfrm>
      </xdr:grpSpPr>
      <xdr:sp macro="" textlink="">
        <xdr:nvSpPr>
          <xdr:cNvPr id="5102036" name="Line 5780">
            <a:extLst>
              <a:ext uri="{FF2B5EF4-FFF2-40B4-BE49-F238E27FC236}">
                <a16:creationId xmlns:a16="http://schemas.microsoft.com/office/drawing/2014/main" id="{00000000-0008-0000-1100-0000D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37" name="Line 5781">
            <a:extLst>
              <a:ext uri="{FF2B5EF4-FFF2-40B4-BE49-F238E27FC236}">
                <a16:creationId xmlns:a16="http://schemas.microsoft.com/office/drawing/2014/main" id="{00000000-0008-0000-1100-0000D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314325</xdr:colOff>
      <xdr:row>32</xdr:row>
      <xdr:rowOff>0</xdr:rowOff>
    </xdr:from>
    <xdr:to>
      <xdr:col>3</xdr:col>
      <xdr:colOff>0</xdr:colOff>
      <xdr:row>32</xdr:row>
      <xdr:rowOff>0</xdr:rowOff>
    </xdr:to>
    <xdr:grpSp>
      <xdr:nvGrpSpPr>
        <xdr:cNvPr id="5100608" name="Group 5782">
          <a:extLst>
            <a:ext uri="{FF2B5EF4-FFF2-40B4-BE49-F238E27FC236}">
              <a16:creationId xmlns:a16="http://schemas.microsoft.com/office/drawing/2014/main" id="{00000000-0008-0000-1100-000040D44D00}"/>
            </a:ext>
          </a:extLst>
        </xdr:cNvPr>
        <xdr:cNvGrpSpPr>
          <a:grpSpLocks/>
        </xdr:cNvGrpSpPr>
      </xdr:nvGrpSpPr>
      <xdr:grpSpPr bwMode="auto">
        <a:xfrm>
          <a:off x="4086225" y="10029825"/>
          <a:ext cx="266700" cy="0"/>
          <a:chOff x="466" y="3952"/>
          <a:chExt cx="28" cy="16"/>
        </a:xfrm>
      </xdr:grpSpPr>
      <xdr:sp macro="" textlink="">
        <xdr:nvSpPr>
          <xdr:cNvPr id="5102034" name="Line 5783">
            <a:extLst>
              <a:ext uri="{FF2B5EF4-FFF2-40B4-BE49-F238E27FC236}">
                <a16:creationId xmlns:a16="http://schemas.microsoft.com/office/drawing/2014/main" id="{00000000-0008-0000-1100-0000D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35" name="Line 5784">
            <a:extLst>
              <a:ext uri="{FF2B5EF4-FFF2-40B4-BE49-F238E27FC236}">
                <a16:creationId xmlns:a16="http://schemas.microsoft.com/office/drawing/2014/main" id="{00000000-0008-0000-1100-0000D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295275</xdr:colOff>
      <xdr:row>32</xdr:row>
      <xdr:rowOff>0</xdr:rowOff>
    </xdr:from>
    <xdr:to>
      <xdr:col>2</xdr:col>
      <xdr:colOff>561975</xdr:colOff>
      <xdr:row>32</xdr:row>
      <xdr:rowOff>0</xdr:rowOff>
    </xdr:to>
    <xdr:grpSp>
      <xdr:nvGrpSpPr>
        <xdr:cNvPr id="5100609" name="Group 5785">
          <a:extLst>
            <a:ext uri="{FF2B5EF4-FFF2-40B4-BE49-F238E27FC236}">
              <a16:creationId xmlns:a16="http://schemas.microsoft.com/office/drawing/2014/main" id="{00000000-0008-0000-1100-000041D44D00}"/>
            </a:ext>
          </a:extLst>
        </xdr:cNvPr>
        <xdr:cNvGrpSpPr>
          <a:grpSpLocks/>
        </xdr:cNvGrpSpPr>
      </xdr:nvGrpSpPr>
      <xdr:grpSpPr bwMode="auto">
        <a:xfrm>
          <a:off x="4067175" y="10029825"/>
          <a:ext cx="266700" cy="0"/>
          <a:chOff x="466" y="3952"/>
          <a:chExt cx="28" cy="16"/>
        </a:xfrm>
      </xdr:grpSpPr>
      <xdr:sp macro="" textlink="">
        <xdr:nvSpPr>
          <xdr:cNvPr id="5102032" name="Line 5786">
            <a:extLst>
              <a:ext uri="{FF2B5EF4-FFF2-40B4-BE49-F238E27FC236}">
                <a16:creationId xmlns:a16="http://schemas.microsoft.com/office/drawing/2014/main" id="{00000000-0008-0000-1100-0000D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33" name="Line 5787">
            <a:extLst>
              <a:ext uri="{FF2B5EF4-FFF2-40B4-BE49-F238E27FC236}">
                <a16:creationId xmlns:a16="http://schemas.microsoft.com/office/drawing/2014/main" id="{00000000-0008-0000-1100-0000D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5100610" name="Group 5788">
          <a:extLst>
            <a:ext uri="{FF2B5EF4-FFF2-40B4-BE49-F238E27FC236}">
              <a16:creationId xmlns:a16="http://schemas.microsoft.com/office/drawing/2014/main" id="{00000000-0008-0000-1100-000042D44D00}"/>
            </a:ext>
          </a:extLst>
        </xdr:cNvPr>
        <xdr:cNvGrpSpPr>
          <a:grpSpLocks/>
        </xdr:cNvGrpSpPr>
      </xdr:nvGrpSpPr>
      <xdr:grpSpPr bwMode="auto">
        <a:xfrm>
          <a:off x="4057650" y="10029825"/>
          <a:ext cx="266700" cy="0"/>
          <a:chOff x="466" y="3952"/>
          <a:chExt cx="28" cy="16"/>
        </a:xfrm>
      </xdr:grpSpPr>
      <xdr:sp macro="" textlink="">
        <xdr:nvSpPr>
          <xdr:cNvPr id="5102030" name="Line 5789">
            <a:extLst>
              <a:ext uri="{FF2B5EF4-FFF2-40B4-BE49-F238E27FC236}">
                <a16:creationId xmlns:a16="http://schemas.microsoft.com/office/drawing/2014/main" id="{00000000-0008-0000-1100-0000C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31" name="Line 5790">
            <a:extLst>
              <a:ext uri="{FF2B5EF4-FFF2-40B4-BE49-F238E27FC236}">
                <a16:creationId xmlns:a16="http://schemas.microsoft.com/office/drawing/2014/main" id="{00000000-0008-0000-1100-0000C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11" name="Group 5791">
          <a:extLst>
            <a:ext uri="{FF2B5EF4-FFF2-40B4-BE49-F238E27FC236}">
              <a16:creationId xmlns:a16="http://schemas.microsoft.com/office/drawing/2014/main" id="{00000000-0008-0000-1100-000043D44D00}"/>
            </a:ext>
          </a:extLst>
        </xdr:cNvPr>
        <xdr:cNvGrpSpPr>
          <a:grpSpLocks/>
        </xdr:cNvGrpSpPr>
      </xdr:nvGrpSpPr>
      <xdr:grpSpPr bwMode="auto">
        <a:xfrm>
          <a:off x="4114800" y="10029825"/>
          <a:ext cx="238125" cy="0"/>
          <a:chOff x="466" y="3952"/>
          <a:chExt cx="28" cy="16"/>
        </a:xfrm>
      </xdr:grpSpPr>
      <xdr:sp macro="" textlink="">
        <xdr:nvSpPr>
          <xdr:cNvPr id="5102028" name="Line 5792">
            <a:extLst>
              <a:ext uri="{FF2B5EF4-FFF2-40B4-BE49-F238E27FC236}">
                <a16:creationId xmlns:a16="http://schemas.microsoft.com/office/drawing/2014/main" id="{00000000-0008-0000-1100-0000C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29" name="Line 5793">
            <a:extLst>
              <a:ext uri="{FF2B5EF4-FFF2-40B4-BE49-F238E27FC236}">
                <a16:creationId xmlns:a16="http://schemas.microsoft.com/office/drawing/2014/main" id="{00000000-0008-0000-1100-0000C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12" name="Group 5794">
          <a:extLst>
            <a:ext uri="{FF2B5EF4-FFF2-40B4-BE49-F238E27FC236}">
              <a16:creationId xmlns:a16="http://schemas.microsoft.com/office/drawing/2014/main" id="{00000000-0008-0000-1100-000044D44D00}"/>
            </a:ext>
          </a:extLst>
        </xdr:cNvPr>
        <xdr:cNvGrpSpPr>
          <a:grpSpLocks/>
        </xdr:cNvGrpSpPr>
      </xdr:nvGrpSpPr>
      <xdr:grpSpPr bwMode="auto">
        <a:xfrm>
          <a:off x="4114800" y="10029825"/>
          <a:ext cx="238125" cy="0"/>
          <a:chOff x="466" y="3952"/>
          <a:chExt cx="28" cy="16"/>
        </a:xfrm>
      </xdr:grpSpPr>
      <xdr:sp macro="" textlink="">
        <xdr:nvSpPr>
          <xdr:cNvPr id="5102026" name="Line 5795">
            <a:extLst>
              <a:ext uri="{FF2B5EF4-FFF2-40B4-BE49-F238E27FC236}">
                <a16:creationId xmlns:a16="http://schemas.microsoft.com/office/drawing/2014/main" id="{00000000-0008-0000-1100-0000C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27" name="Line 5796">
            <a:extLst>
              <a:ext uri="{FF2B5EF4-FFF2-40B4-BE49-F238E27FC236}">
                <a16:creationId xmlns:a16="http://schemas.microsoft.com/office/drawing/2014/main" id="{00000000-0008-0000-1100-0000C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13" name="Group 5797">
          <a:extLst>
            <a:ext uri="{FF2B5EF4-FFF2-40B4-BE49-F238E27FC236}">
              <a16:creationId xmlns:a16="http://schemas.microsoft.com/office/drawing/2014/main" id="{00000000-0008-0000-1100-000045D44D00}"/>
            </a:ext>
          </a:extLst>
        </xdr:cNvPr>
        <xdr:cNvGrpSpPr>
          <a:grpSpLocks/>
        </xdr:cNvGrpSpPr>
      </xdr:nvGrpSpPr>
      <xdr:grpSpPr bwMode="auto">
        <a:xfrm>
          <a:off x="4114800" y="10029825"/>
          <a:ext cx="238125" cy="0"/>
          <a:chOff x="466" y="3952"/>
          <a:chExt cx="28" cy="16"/>
        </a:xfrm>
      </xdr:grpSpPr>
      <xdr:sp macro="" textlink="">
        <xdr:nvSpPr>
          <xdr:cNvPr id="5102024" name="Line 5798">
            <a:extLst>
              <a:ext uri="{FF2B5EF4-FFF2-40B4-BE49-F238E27FC236}">
                <a16:creationId xmlns:a16="http://schemas.microsoft.com/office/drawing/2014/main" id="{00000000-0008-0000-1100-0000C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25" name="Line 5799">
            <a:extLst>
              <a:ext uri="{FF2B5EF4-FFF2-40B4-BE49-F238E27FC236}">
                <a16:creationId xmlns:a16="http://schemas.microsoft.com/office/drawing/2014/main" id="{00000000-0008-0000-1100-0000C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14" name="Group 5800">
          <a:extLst>
            <a:ext uri="{FF2B5EF4-FFF2-40B4-BE49-F238E27FC236}">
              <a16:creationId xmlns:a16="http://schemas.microsoft.com/office/drawing/2014/main" id="{00000000-0008-0000-1100-000046D44D00}"/>
            </a:ext>
          </a:extLst>
        </xdr:cNvPr>
        <xdr:cNvGrpSpPr>
          <a:grpSpLocks/>
        </xdr:cNvGrpSpPr>
      </xdr:nvGrpSpPr>
      <xdr:grpSpPr bwMode="auto">
        <a:xfrm>
          <a:off x="4114800" y="10029825"/>
          <a:ext cx="238125" cy="0"/>
          <a:chOff x="466" y="3952"/>
          <a:chExt cx="28" cy="16"/>
        </a:xfrm>
      </xdr:grpSpPr>
      <xdr:sp macro="" textlink="">
        <xdr:nvSpPr>
          <xdr:cNvPr id="5102022" name="Line 5801">
            <a:extLst>
              <a:ext uri="{FF2B5EF4-FFF2-40B4-BE49-F238E27FC236}">
                <a16:creationId xmlns:a16="http://schemas.microsoft.com/office/drawing/2014/main" id="{00000000-0008-0000-1100-0000C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23" name="Line 5802">
            <a:extLst>
              <a:ext uri="{FF2B5EF4-FFF2-40B4-BE49-F238E27FC236}">
                <a16:creationId xmlns:a16="http://schemas.microsoft.com/office/drawing/2014/main" id="{00000000-0008-0000-1100-0000C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15" name="Group 5803">
          <a:extLst>
            <a:ext uri="{FF2B5EF4-FFF2-40B4-BE49-F238E27FC236}">
              <a16:creationId xmlns:a16="http://schemas.microsoft.com/office/drawing/2014/main" id="{00000000-0008-0000-1100-000047D44D00}"/>
            </a:ext>
          </a:extLst>
        </xdr:cNvPr>
        <xdr:cNvGrpSpPr>
          <a:grpSpLocks/>
        </xdr:cNvGrpSpPr>
      </xdr:nvGrpSpPr>
      <xdr:grpSpPr bwMode="auto">
        <a:xfrm>
          <a:off x="4114800" y="10029825"/>
          <a:ext cx="238125" cy="0"/>
          <a:chOff x="466" y="3952"/>
          <a:chExt cx="28" cy="16"/>
        </a:xfrm>
      </xdr:grpSpPr>
      <xdr:sp macro="" textlink="">
        <xdr:nvSpPr>
          <xdr:cNvPr id="5102020" name="Line 5804">
            <a:extLst>
              <a:ext uri="{FF2B5EF4-FFF2-40B4-BE49-F238E27FC236}">
                <a16:creationId xmlns:a16="http://schemas.microsoft.com/office/drawing/2014/main" id="{00000000-0008-0000-1100-0000C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21" name="Line 5805">
            <a:extLst>
              <a:ext uri="{FF2B5EF4-FFF2-40B4-BE49-F238E27FC236}">
                <a16:creationId xmlns:a16="http://schemas.microsoft.com/office/drawing/2014/main" id="{00000000-0008-0000-1100-0000C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16" name="Group 5806">
          <a:extLst>
            <a:ext uri="{FF2B5EF4-FFF2-40B4-BE49-F238E27FC236}">
              <a16:creationId xmlns:a16="http://schemas.microsoft.com/office/drawing/2014/main" id="{00000000-0008-0000-1100-000048D44D00}"/>
            </a:ext>
          </a:extLst>
        </xdr:cNvPr>
        <xdr:cNvGrpSpPr>
          <a:grpSpLocks/>
        </xdr:cNvGrpSpPr>
      </xdr:nvGrpSpPr>
      <xdr:grpSpPr bwMode="auto">
        <a:xfrm>
          <a:off x="4114800" y="10029825"/>
          <a:ext cx="238125" cy="0"/>
          <a:chOff x="466" y="3952"/>
          <a:chExt cx="28" cy="16"/>
        </a:xfrm>
      </xdr:grpSpPr>
      <xdr:sp macro="" textlink="">
        <xdr:nvSpPr>
          <xdr:cNvPr id="5102018" name="Line 5807">
            <a:extLst>
              <a:ext uri="{FF2B5EF4-FFF2-40B4-BE49-F238E27FC236}">
                <a16:creationId xmlns:a16="http://schemas.microsoft.com/office/drawing/2014/main" id="{00000000-0008-0000-1100-0000C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19" name="Line 5808">
            <a:extLst>
              <a:ext uri="{FF2B5EF4-FFF2-40B4-BE49-F238E27FC236}">
                <a16:creationId xmlns:a16="http://schemas.microsoft.com/office/drawing/2014/main" id="{00000000-0008-0000-1100-0000C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5100617" name="Group 5809">
          <a:extLst>
            <a:ext uri="{FF2B5EF4-FFF2-40B4-BE49-F238E27FC236}">
              <a16:creationId xmlns:a16="http://schemas.microsoft.com/office/drawing/2014/main" id="{00000000-0008-0000-1100-000049D44D00}"/>
            </a:ext>
          </a:extLst>
        </xdr:cNvPr>
        <xdr:cNvGrpSpPr>
          <a:grpSpLocks/>
        </xdr:cNvGrpSpPr>
      </xdr:nvGrpSpPr>
      <xdr:grpSpPr bwMode="auto">
        <a:xfrm>
          <a:off x="3990975" y="10029825"/>
          <a:ext cx="228600" cy="0"/>
          <a:chOff x="466" y="3952"/>
          <a:chExt cx="28" cy="16"/>
        </a:xfrm>
      </xdr:grpSpPr>
      <xdr:sp macro="" textlink="">
        <xdr:nvSpPr>
          <xdr:cNvPr id="5102016" name="Line 5810">
            <a:extLst>
              <a:ext uri="{FF2B5EF4-FFF2-40B4-BE49-F238E27FC236}">
                <a16:creationId xmlns:a16="http://schemas.microsoft.com/office/drawing/2014/main" id="{00000000-0008-0000-1100-0000C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17" name="Line 5811">
            <a:extLst>
              <a:ext uri="{FF2B5EF4-FFF2-40B4-BE49-F238E27FC236}">
                <a16:creationId xmlns:a16="http://schemas.microsoft.com/office/drawing/2014/main" id="{00000000-0008-0000-1100-0000C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18" name="Group 5812">
          <a:extLst>
            <a:ext uri="{FF2B5EF4-FFF2-40B4-BE49-F238E27FC236}">
              <a16:creationId xmlns:a16="http://schemas.microsoft.com/office/drawing/2014/main" id="{00000000-0008-0000-1100-00004AD44D00}"/>
            </a:ext>
          </a:extLst>
        </xdr:cNvPr>
        <xdr:cNvGrpSpPr>
          <a:grpSpLocks/>
        </xdr:cNvGrpSpPr>
      </xdr:nvGrpSpPr>
      <xdr:grpSpPr bwMode="auto">
        <a:xfrm>
          <a:off x="4114800" y="10029825"/>
          <a:ext cx="228600" cy="0"/>
          <a:chOff x="466" y="3952"/>
          <a:chExt cx="28" cy="16"/>
        </a:xfrm>
      </xdr:grpSpPr>
      <xdr:sp macro="" textlink="">
        <xdr:nvSpPr>
          <xdr:cNvPr id="5102014" name="Line 5813">
            <a:extLst>
              <a:ext uri="{FF2B5EF4-FFF2-40B4-BE49-F238E27FC236}">
                <a16:creationId xmlns:a16="http://schemas.microsoft.com/office/drawing/2014/main" id="{00000000-0008-0000-1100-0000B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15" name="Line 5814">
            <a:extLst>
              <a:ext uri="{FF2B5EF4-FFF2-40B4-BE49-F238E27FC236}">
                <a16:creationId xmlns:a16="http://schemas.microsoft.com/office/drawing/2014/main" id="{00000000-0008-0000-1100-0000B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19" name="Group 5815">
          <a:extLst>
            <a:ext uri="{FF2B5EF4-FFF2-40B4-BE49-F238E27FC236}">
              <a16:creationId xmlns:a16="http://schemas.microsoft.com/office/drawing/2014/main" id="{00000000-0008-0000-1100-00004BD44D00}"/>
            </a:ext>
          </a:extLst>
        </xdr:cNvPr>
        <xdr:cNvGrpSpPr>
          <a:grpSpLocks/>
        </xdr:cNvGrpSpPr>
      </xdr:nvGrpSpPr>
      <xdr:grpSpPr bwMode="auto">
        <a:xfrm>
          <a:off x="4114800" y="10029825"/>
          <a:ext cx="228600" cy="0"/>
          <a:chOff x="466" y="3952"/>
          <a:chExt cx="28" cy="16"/>
        </a:xfrm>
      </xdr:grpSpPr>
      <xdr:sp macro="" textlink="">
        <xdr:nvSpPr>
          <xdr:cNvPr id="5102012" name="Line 5816">
            <a:extLst>
              <a:ext uri="{FF2B5EF4-FFF2-40B4-BE49-F238E27FC236}">
                <a16:creationId xmlns:a16="http://schemas.microsoft.com/office/drawing/2014/main" id="{00000000-0008-0000-1100-0000B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13" name="Line 5817">
            <a:extLst>
              <a:ext uri="{FF2B5EF4-FFF2-40B4-BE49-F238E27FC236}">
                <a16:creationId xmlns:a16="http://schemas.microsoft.com/office/drawing/2014/main" id="{00000000-0008-0000-1100-0000B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20" name="Group 5818">
          <a:extLst>
            <a:ext uri="{FF2B5EF4-FFF2-40B4-BE49-F238E27FC236}">
              <a16:creationId xmlns:a16="http://schemas.microsoft.com/office/drawing/2014/main" id="{00000000-0008-0000-1100-00004CD44D00}"/>
            </a:ext>
          </a:extLst>
        </xdr:cNvPr>
        <xdr:cNvGrpSpPr>
          <a:grpSpLocks/>
        </xdr:cNvGrpSpPr>
      </xdr:nvGrpSpPr>
      <xdr:grpSpPr bwMode="auto">
        <a:xfrm>
          <a:off x="4114800" y="10029825"/>
          <a:ext cx="238125" cy="0"/>
          <a:chOff x="466" y="3952"/>
          <a:chExt cx="28" cy="16"/>
        </a:xfrm>
      </xdr:grpSpPr>
      <xdr:sp macro="" textlink="">
        <xdr:nvSpPr>
          <xdr:cNvPr id="5102010" name="Line 5819">
            <a:extLst>
              <a:ext uri="{FF2B5EF4-FFF2-40B4-BE49-F238E27FC236}">
                <a16:creationId xmlns:a16="http://schemas.microsoft.com/office/drawing/2014/main" id="{00000000-0008-0000-1100-0000B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11" name="Line 5820">
            <a:extLst>
              <a:ext uri="{FF2B5EF4-FFF2-40B4-BE49-F238E27FC236}">
                <a16:creationId xmlns:a16="http://schemas.microsoft.com/office/drawing/2014/main" id="{00000000-0008-0000-1100-0000B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21" name="Group 5821">
          <a:extLst>
            <a:ext uri="{FF2B5EF4-FFF2-40B4-BE49-F238E27FC236}">
              <a16:creationId xmlns:a16="http://schemas.microsoft.com/office/drawing/2014/main" id="{00000000-0008-0000-1100-00004DD44D00}"/>
            </a:ext>
          </a:extLst>
        </xdr:cNvPr>
        <xdr:cNvGrpSpPr>
          <a:grpSpLocks/>
        </xdr:cNvGrpSpPr>
      </xdr:nvGrpSpPr>
      <xdr:grpSpPr bwMode="auto">
        <a:xfrm>
          <a:off x="4114800" y="10029825"/>
          <a:ext cx="228600" cy="0"/>
          <a:chOff x="466" y="3952"/>
          <a:chExt cx="28" cy="16"/>
        </a:xfrm>
      </xdr:grpSpPr>
      <xdr:sp macro="" textlink="">
        <xdr:nvSpPr>
          <xdr:cNvPr id="5102008" name="Line 5822">
            <a:extLst>
              <a:ext uri="{FF2B5EF4-FFF2-40B4-BE49-F238E27FC236}">
                <a16:creationId xmlns:a16="http://schemas.microsoft.com/office/drawing/2014/main" id="{00000000-0008-0000-1100-0000B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09" name="Line 5823">
            <a:extLst>
              <a:ext uri="{FF2B5EF4-FFF2-40B4-BE49-F238E27FC236}">
                <a16:creationId xmlns:a16="http://schemas.microsoft.com/office/drawing/2014/main" id="{00000000-0008-0000-1100-0000B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22" name="Group 5824">
          <a:extLst>
            <a:ext uri="{FF2B5EF4-FFF2-40B4-BE49-F238E27FC236}">
              <a16:creationId xmlns:a16="http://schemas.microsoft.com/office/drawing/2014/main" id="{00000000-0008-0000-1100-00004ED44D00}"/>
            </a:ext>
          </a:extLst>
        </xdr:cNvPr>
        <xdr:cNvGrpSpPr>
          <a:grpSpLocks/>
        </xdr:cNvGrpSpPr>
      </xdr:nvGrpSpPr>
      <xdr:grpSpPr bwMode="auto">
        <a:xfrm>
          <a:off x="4114800" y="10029825"/>
          <a:ext cx="228600" cy="0"/>
          <a:chOff x="466" y="3952"/>
          <a:chExt cx="28" cy="16"/>
        </a:xfrm>
      </xdr:grpSpPr>
      <xdr:sp macro="" textlink="">
        <xdr:nvSpPr>
          <xdr:cNvPr id="5102006" name="Line 5825">
            <a:extLst>
              <a:ext uri="{FF2B5EF4-FFF2-40B4-BE49-F238E27FC236}">
                <a16:creationId xmlns:a16="http://schemas.microsoft.com/office/drawing/2014/main" id="{00000000-0008-0000-1100-0000B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07" name="Line 5826">
            <a:extLst>
              <a:ext uri="{FF2B5EF4-FFF2-40B4-BE49-F238E27FC236}">
                <a16:creationId xmlns:a16="http://schemas.microsoft.com/office/drawing/2014/main" id="{00000000-0008-0000-1100-0000B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23" name="Group 5827">
          <a:extLst>
            <a:ext uri="{FF2B5EF4-FFF2-40B4-BE49-F238E27FC236}">
              <a16:creationId xmlns:a16="http://schemas.microsoft.com/office/drawing/2014/main" id="{00000000-0008-0000-1100-00004FD44D00}"/>
            </a:ext>
          </a:extLst>
        </xdr:cNvPr>
        <xdr:cNvGrpSpPr>
          <a:grpSpLocks/>
        </xdr:cNvGrpSpPr>
      </xdr:nvGrpSpPr>
      <xdr:grpSpPr bwMode="auto">
        <a:xfrm>
          <a:off x="4114800" y="10029825"/>
          <a:ext cx="238125" cy="0"/>
          <a:chOff x="466" y="3952"/>
          <a:chExt cx="28" cy="16"/>
        </a:xfrm>
      </xdr:grpSpPr>
      <xdr:sp macro="" textlink="">
        <xdr:nvSpPr>
          <xdr:cNvPr id="5102004" name="Line 5828">
            <a:extLst>
              <a:ext uri="{FF2B5EF4-FFF2-40B4-BE49-F238E27FC236}">
                <a16:creationId xmlns:a16="http://schemas.microsoft.com/office/drawing/2014/main" id="{00000000-0008-0000-1100-0000B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05" name="Line 5829">
            <a:extLst>
              <a:ext uri="{FF2B5EF4-FFF2-40B4-BE49-F238E27FC236}">
                <a16:creationId xmlns:a16="http://schemas.microsoft.com/office/drawing/2014/main" id="{00000000-0008-0000-1100-0000B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24" name="Group 5830">
          <a:extLst>
            <a:ext uri="{FF2B5EF4-FFF2-40B4-BE49-F238E27FC236}">
              <a16:creationId xmlns:a16="http://schemas.microsoft.com/office/drawing/2014/main" id="{00000000-0008-0000-1100-000050D44D00}"/>
            </a:ext>
          </a:extLst>
        </xdr:cNvPr>
        <xdr:cNvGrpSpPr>
          <a:grpSpLocks/>
        </xdr:cNvGrpSpPr>
      </xdr:nvGrpSpPr>
      <xdr:grpSpPr bwMode="auto">
        <a:xfrm>
          <a:off x="4695825" y="10029825"/>
          <a:ext cx="266700" cy="0"/>
          <a:chOff x="466" y="3952"/>
          <a:chExt cx="28" cy="16"/>
        </a:xfrm>
      </xdr:grpSpPr>
      <xdr:sp macro="" textlink="">
        <xdr:nvSpPr>
          <xdr:cNvPr id="5102002" name="Line 5831">
            <a:extLst>
              <a:ext uri="{FF2B5EF4-FFF2-40B4-BE49-F238E27FC236}">
                <a16:creationId xmlns:a16="http://schemas.microsoft.com/office/drawing/2014/main" id="{00000000-0008-0000-1100-0000B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03" name="Line 5832">
            <a:extLst>
              <a:ext uri="{FF2B5EF4-FFF2-40B4-BE49-F238E27FC236}">
                <a16:creationId xmlns:a16="http://schemas.microsoft.com/office/drawing/2014/main" id="{00000000-0008-0000-1100-0000B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25" name="Group 5833">
          <a:extLst>
            <a:ext uri="{FF2B5EF4-FFF2-40B4-BE49-F238E27FC236}">
              <a16:creationId xmlns:a16="http://schemas.microsoft.com/office/drawing/2014/main" id="{00000000-0008-0000-1100-000051D44D00}"/>
            </a:ext>
          </a:extLst>
        </xdr:cNvPr>
        <xdr:cNvGrpSpPr>
          <a:grpSpLocks/>
        </xdr:cNvGrpSpPr>
      </xdr:nvGrpSpPr>
      <xdr:grpSpPr bwMode="auto">
        <a:xfrm>
          <a:off x="4695825" y="10029825"/>
          <a:ext cx="266700" cy="0"/>
          <a:chOff x="466" y="3952"/>
          <a:chExt cx="28" cy="16"/>
        </a:xfrm>
      </xdr:grpSpPr>
      <xdr:sp macro="" textlink="">
        <xdr:nvSpPr>
          <xdr:cNvPr id="5102000" name="Line 5834">
            <a:extLst>
              <a:ext uri="{FF2B5EF4-FFF2-40B4-BE49-F238E27FC236}">
                <a16:creationId xmlns:a16="http://schemas.microsoft.com/office/drawing/2014/main" id="{00000000-0008-0000-1100-0000B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01" name="Line 5835">
            <a:extLst>
              <a:ext uri="{FF2B5EF4-FFF2-40B4-BE49-F238E27FC236}">
                <a16:creationId xmlns:a16="http://schemas.microsoft.com/office/drawing/2014/main" id="{00000000-0008-0000-1100-0000B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26" name="Group 5836">
          <a:extLst>
            <a:ext uri="{FF2B5EF4-FFF2-40B4-BE49-F238E27FC236}">
              <a16:creationId xmlns:a16="http://schemas.microsoft.com/office/drawing/2014/main" id="{00000000-0008-0000-1100-000052D44D00}"/>
            </a:ext>
          </a:extLst>
        </xdr:cNvPr>
        <xdr:cNvGrpSpPr>
          <a:grpSpLocks/>
        </xdr:cNvGrpSpPr>
      </xdr:nvGrpSpPr>
      <xdr:grpSpPr bwMode="auto">
        <a:xfrm>
          <a:off x="4695825" y="10029825"/>
          <a:ext cx="266700" cy="0"/>
          <a:chOff x="466" y="3952"/>
          <a:chExt cx="28" cy="16"/>
        </a:xfrm>
      </xdr:grpSpPr>
      <xdr:sp macro="" textlink="">
        <xdr:nvSpPr>
          <xdr:cNvPr id="5101998" name="Line 5837">
            <a:extLst>
              <a:ext uri="{FF2B5EF4-FFF2-40B4-BE49-F238E27FC236}">
                <a16:creationId xmlns:a16="http://schemas.microsoft.com/office/drawing/2014/main" id="{00000000-0008-0000-1100-0000A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99" name="Line 5838">
            <a:extLst>
              <a:ext uri="{FF2B5EF4-FFF2-40B4-BE49-F238E27FC236}">
                <a16:creationId xmlns:a16="http://schemas.microsoft.com/office/drawing/2014/main" id="{00000000-0008-0000-1100-0000A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627" name="Group 5839">
          <a:extLst>
            <a:ext uri="{FF2B5EF4-FFF2-40B4-BE49-F238E27FC236}">
              <a16:creationId xmlns:a16="http://schemas.microsoft.com/office/drawing/2014/main" id="{00000000-0008-0000-1100-000053D44D00}"/>
            </a:ext>
          </a:extLst>
        </xdr:cNvPr>
        <xdr:cNvGrpSpPr>
          <a:grpSpLocks/>
        </xdr:cNvGrpSpPr>
      </xdr:nvGrpSpPr>
      <xdr:grpSpPr bwMode="auto">
        <a:xfrm>
          <a:off x="5476875" y="10029825"/>
          <a:ext cx="266700" cy="0"/>
          <a:chOff x="466" y="3952"/>
          <a:chExt cx="28" cy="16"/>
        </a:xfrm>
      </xdr:grpSpPr>
      <xdr:sp macro="" textlink="">
        <xdr:nvSpPr>
          <xdr:cNvPr id="5101996" name="Line 5840">
            <a:extLst>
              <a:ext uri="{FF2B5EF4-FFF2-40B4-BE49-F238E27FC236}">
                <a16:creationId xmlns:a16="http://schemas.microsoft.com/office/drawing/2014/main" id="{00000000-0008-0000-1100-0000A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97" name="Line 5841">
            <a:extLst>
              <a:ext uri="{FF2B5EF4-FFF2-40B4-BE49-F238E27FC236}">
                <a16:creationId xmlns:a16="http://schemas.microsoft.com/office/drawing/2014/main" id="{00000000-0008-0000-1100-0000A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628" name="Group 5842">
          <a:extLst>
            <a:ext uri="{FF2B5EF4-FFF2-40B4-BE49-F238E27FC236}">
              <a16:creationId xmlns:a16="http://schemas.microsoft.com/office/drawing/2014/main" id="{00000000-0008-0000-1100-000054D44D00}"/>
            </a:ext>
          </a:extLst>
        </xdr:cNvPr>
        <xdr:cNvGrpSpPr>
          <a:grpSpLocks/>
        </xdr:cNvGrpSpPr>
      </xdr:nvGrpSpPr>
      <xdr:grpSpPr bwMode="auto">
        <a:xfrm>
          <a:off x="5476875" y="10029825"/>
          <a:ext cx="266700" cy="0"/>
          <a:chOff x="466" y="3952"/>
          <a:chExt cx="28" cy="16"/>
        </a:xfrm>
      </xdr:grpSpPr>
      <xdr:sp macro="" textlink="">
        <xdr:nvSpPr>
          <xdr:cNvPr id="5101994" name="Line 5843">
            <a:extLst>
              <a:ext uri="{FF2B5EF4-FFF2-40B4-BE49-F238E27FC236}">
                <a16:creationId xmlns:a16="http://schemas.microsoft.com/office/drawing/2014/main" id="{00000000-0008-0000-1100-0000A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95" name="Line 5844">
            <a:extLst>
              <a:ext uri="{FF2B5EF4-FFF2-40B4-BE49-F238E27FC236}">
                <a16:creationId xmlns:a16="http://schemas.microsoft.com/office/drawing/2014/main" id="{00000000-0008-0000-1100-0000A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629" name="Group 5845">
          <a:extLst>
            <a:ext uri="{FF2B5EF4-FFF2-40B4-BE49-F238E27FC236}">
              <a16:creationId xmlns:a16="http://schemas.microsoft.com/office/drawing/2014/main" id="{00000000-0008-0000-1100-000055D44D00}"/>
            </a:ext>
          </a:extLst>
        </xdr:cNvPr>
        <xdr:cNvGrpSpPr>
          <a:grpSpLocks/>
        </xdr:cNvGrpSpPr>
      </xdr:nvGrpSpPr>
      <xdr:grpSpPr bwMode="auto">
        <a:xfrm>
          <a:off x="5476875" y="10029825"/>
          <a:ext cx="266700" cy="0"/>
          <a:chOff x="466" y="3952"/>
          <a:chExt cx="28" cy="16"/>
        </a:xfrm>
      </xdr:grpSpPr>
      <xdr:sp macro="" textlink="">
        <xdr:nvSpPr>
          <xdr:cNvPr id="5101992" name="Line 5846">
            <a:extLst>
              <a:ext uri="{FF2B5EF4-FFF2-40B4-BE49-F238E27FC236}">
                <a16:creationId xmlns:a16="http://schemas.microsoft.com/office/drawing/2014/main" id="{00000000-0008-0000-1100-0000A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93" name="Line 5847">
            <a:extLst>
              <a:ext uri="{FF2B5EF4-FFF2-40B4-BE49-F238E27FC236}">
                <a16:creationId xmlns:a16="http://schemas.microsoft.com/office/drawing/2014/main" id="{00000000-0008-0000-1100-0000A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630" name="Group 5848">
          <a:extLst>
            <a:ext uri="{FF2B5EF4-FFF2-40B4-BE49-F238E27FC236}">
              <a16:creationId xmlns:a16="http://schemas.microsoft.com/office/drawing/2014/main" id="{00000000-0008-0000-1100-000056D44D00}"/>
            </a:ext>
          </a:extLst>
        </xdr:cNvPr>
        <xdr:cNvGrpSpPr>
          <a:grpSpLocks/>
        </xdr:cNvGrpSpPr>
      </xdr:nvGrpSpPr>
      <xdr:grpSpPr bwMode="auto">
        <a:xfrm>
          <a:off x="5476875" y="10029825"/>
          <a:ext cx="266700" cy="0"/>
          <a:chOff x="466" y="3952"/>
          <a:chExt cx="28" cy="16"/>
        </a:xfrm>
      </xdr:grpSpPr>
      <xdr:sp macro="" textlink="">
        <xdr:nvSpPr>
          <xdr:cNvPr id="5101990" name="Line 5849">
            <a:extLst>
              <a:ext uri="{FF2B5EF4-FFF2-40B4-BE49-F238E27FC236}">
                <a16:creationId xmlns:a16="http://schemas.microsoft.com/office/drawing/2014/main" id="{00000000-0008-0000-1100-0000A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91" name="Line 5850">
            <a:extLst>
              <a:ext uri="{FF2B5EF4-FFF2-40B4-BE49-F238E27FC236}">
                <a16:creationId xmlns:a16="http://schemas.microsoft.com/office/drawing/2014/main" id="{00000000-0008-0000-1100-0000A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631" name="Group 5851">
          <a:extLst>
            <a:ext uri="{FF2B5EF4-FFF2-40B4-BE49-F238E27FC236}">
              <a16:creationId xmlns:a16="http://schemas.microsoft.com/office/drawing/2014/main" id="{00000000-0008-0000-1100-000057D44D00}"/>
            </a:ext>
          </a:extLst>
        </xdr:cNvPr>
        <xdr:cNvGrpSpPr>
          <a:grpSpLocks/>
        </xdr:cNvGrpSpPr>
      </xdr:nvGrpSpPr>
      <xdr:grpSpPr bwMode="auto">
        <a:xfrm>
          <a:off x="5476875" y="10029825"/>
          <a:ext cx="266700" cy="0"/>
          <a:chOff x="466" y="3952"/>
          <a:chExt cx="28" cy="16"/>
        </a:xfrm>
      </xdr:grpSpPr>
      <xdr:sp macro="" textlink="">
        <xdr:nvSpPr>
          <xdr:cNvPr id="5101988" name="Line 5852">
            <a:extLst>
              <a:ext uri="{FF2B5EF4-FFF2-40B4-BE49-F238E27FC236}">
                <a16:creationId xmlns:a16="http://schemas.microsoft.com/office/drawing/2014/main" id="{00000000-0008-0000-1100-0000A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89" name="Line 5853">
            <a:extLst>
              <a:ext uri="{FF2B5EF4-FFF2-40B4-BE49-F238E27FC236}">
                <a16:creationId xmlns:a16="http://schemas.microsoft.com/office/drawing/2014/main" id="{00000000-0008-0000-1100-0000A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32" name="Group 5854">
          <a:extLst>
            <a:ext uri="{FF2B5EF4-FFF2-40B4-BE49-F238E27FC236}">
              <a16:creationId xmlns:a16="http://schemas.microsoft.com/office/drawing/2014/main" id="{00000000-0008-0000-1100-000058D44D00}"/>
            </a:ext>
          </a:extLst>
        </xdr:cNvPr>
        <xdr:cNvGrpSpPr>
          <a:grpSpLocks/>
        </xdr:cNvGrpSpPr>
      </xdr:nvGrpSpPr>
      <xdr:grpSpPr bwMode="auto">
        <a:xfrm>
          <a:off x="4114800" y="10029825"/>
          <a:ext cx="228600" cy="0"/>
          <a:chOff x="466" y="3952"/>
          <a:chExt cx="28" cy="16"/>
        </a:xfrm>
      </xdr:grpSpPr>
      <xdr:sp macro="" textlink="">
        <xdr:nvSpPr>
          <xdr:cNvPr id="5101986" name="Line 5855">
            <a:extLst>
              <a:ext uri="{FF2B5EF4-FFF2-40B4-BE49-F238E27FC236}">
                <a16:creationId xmlns:a16="http://schemas.microsoft.com/office/drawing/2014/main" id="{00000000-0008-0000-1100-0000A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87" name="Line 5856">
            <a:extLst>
              <a:ext uri="{FF2B5EF4-FFF2-40B4-BE49-F238E27FC236}">
                <a16:creationId xmlns:a16="http://schemas.microsoft.com/office/drawing/2014/main" id="{00000000-0008-0000-1100-0000A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33" name="Group 5857">
          <a:extLst>
            <a:ext uri="{FF2B5EF4-FFF2-40B4-BE49-F238E27FC236}">
              <a16:creationId xmlns:a16="http://schemas.microsoft.com/office/drawing/2014/main" id="{00000000-0008-0000-1100-000059D44D00}"/>
            </a:ext>
          </a:extLst>
        </xdr:cNvPr>
        <xdr:cNvGrpSpPr>
          <a:grpSpLocks/>
        </xdr:cNvGrpSpPr>
      </xdr:nvGrpSpPr>
      <xdr:grpSpPr bwMode="auto">
        <a:xfrm>
          <a:off x="4695825" y="10029825"/>
          <a:ext cx="266700" cy="0"/>
          <a:chOff x="466" y="3952"/>
          <a:chExt cx="28" cy="16"/>
        </a:xfrm>
      </xdr:grpSpPr>
      <xdr:sp macro="" textlink="">
        <xdr:nvSpPr>
          <xdr:cNvPr id="5101984" name="Line 5858">
            <a:extLst>
              <a:ext uri="{FF2B5EF4-FFF2-40B4-BE49-F238E27FC236}">
                <a16:creationId xmlns:a16="http://schemas.microsoft.com/office/drawing/2014/main" id="{00000000-0008-0000-1100-0000A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85" name="Line 5859">
            <a:extLst>
              <a:ext uri="{FF2B5EF4-FFF2-40B4-BE49-F238E27FC236}">
                <a16:creationId xmlns:a16="http://schemas.microsoft.com/office/drawing/2014/main" id="{00000000-0008-0000-1100-0000A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34" name="Group 5860">
          <a:extLst>
            <a:ext uri="{FF2B5EF4-FFF2-40B4-BE49-F238E27FC236}">
              <a16:creationId xmlns:a16="http://schemas.microsoft.com/office/drawing/2014/main" id="{00000000-0008-0000-1100-00005AD44D00}"/>
            </a:ext>
          </a:extLst>
        </xdr:cNvPr>
        <xdr:cNvGrpSpPr>
          <a:grpSpLocks/>
        </xdr:cNvGrpSpPr>
      </xdr:nvGrpSpPr>
      <xdr:grpSpPr bwMode="auto">
        <a:xfrm>
          <a:off x="4114800" y="10029825"/>
          <a:ext cx="228600" cy="0"/>
          <a:chOff x="466" y="3952"/>
          <a:chExt cx="28" cy="16"/>
        </a:xfrm>
      </xdr:grpSpPr>
      <xdr:sp macro="" textlink="">
        <xdr:nvSpPr>
          <xdr:cNvPr id="5101982" name="Line 5861">
            <a:extLst>
              <a:ext uri="{FF2B5EF4-FFF2-40B4-BE49-F238E27FC236}">
                <a16:creationId xmlns:a16="http://schemas.microsoft.com/office/drawing/2014/main" id="{00000000-0008-0000-1100-00009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83" name="Line 5862">
            <a:extLst>
              <a:ext uri="{FF2B5EF4-FFF2-40B4-BE49-F238E27FC236}">
                <a16:creationId xmlns:a16="http://schemas.microsoft.com/office/drawing/2014/main" id="{00000000-0008-0000-1100-00009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35" name="Group 5863">
          <a:extLst>
            <a:ext uri="{FF2B5EF4-FFF2-40B4-BE49-F238E27FC236}">
              <a16:creationId xmlns:a16="http://schemas.microsoft.com/office/drawing/2014/main" id="{00000000-0008-0000-1100-00005BD44D00}"/>
            </a:ext>
          </a:extLst>
        </xdr:cNvPr>
        <xdr:cNvGrpSpPr>
          <a:grpSpLocks/>
        </xdr:cNvGrpSpPr>
      </xdr:nvGrpSpPr>
      <xdr:grpSpPr bwMode="auto">
        <a:xfrm>
          <a:off x="4695825" y="10029825"/>
          <a:ext cx="266700" cy="0"/>
          <a:chOff x="466" y="3952"/>
          <a:chExt cx="28" cy="16"/>
        </a:xfrm>
      </xdr:grpSpPr>
      <xdr:sp macro="" textlink="">
        <xdr:nvSpPr>
          <xdr:cNvPr id="5101980" name="Line 5864">
            <a:extLst>
              <a:ext uri="{FF2B5EF4-FFF2-40B4-BE49-F238E27FC236}">
                <a16:creationId xmlns:a16="http://schemas.microsoft.com/office/drawing/2014/main" id="{00000000-0008-0000-1100-00009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81" name="Line 5865">
            <a:extLst>
              <a:ext uri="{FF2B5EF4-FFF2-40B4-BE49-F238E27FC236}">
                <a16:creationId xmlns:a16="http://schemas.microsoft.com/office/drawing/2014/main" id="{00000000-0008-0000-1100-00009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36" name="Group 5866">
          <a:extLst>
            <a:ext uri="{FF2B5EF4-FFF2-40B4-BE49-F238E27FC236}">
              <a16:creationId xmlns:a16="http://schemas.microsoft.com/office/drawing/2014/main" id="{00000000-0008-0000-1100-00005CD44D00}"/>
            </a:ext>
          </a:extLst>
        </xdr:cNvPr>
        <xdr:cNvGrpSpPr>
          <a:grpSpLocks/>
        </xdr:cNvGrpSpPr>
      </xdr:nvGrpSpPr>
      <xdr:grpSpPr bwMode="auto">
        <a:xfrm>
          <a:off x="4114800" y="10029825"/>
          <a:ext cx="228600" cy="0"/>
          <a:chOff x="466" y="3952"/>
          <a:chExt cx="28" cy="16"/>
        </a:xfrm>
      </xdr:grpSpPr>
      <xdr:sp macro="" textlink="">
        <xdr:nvSpPr>
          <xdr:cNvPr id="5101978" name="Line 5867">
            <a:extLst>
              <a:ext uri="{FF2B5EF4-FFF2-40B4-BE49-F238E27FC236}">
                <a16:creationId xmlns:a16="http://schemas.microsoft.com/office/drawing/2014/main" id="{00000000-0008-0000-1100-00009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79" name="Line 5868">
            <a:extLst>
              <a:ext uri="{FF2B5EF4-FFF2-40B4-BE49-F238E27FC236}">
                <a16:creationId xmlns:a16="http://schemas.microsoft.com/office/drawing/2014/main" id="{00000000-0008-0000-1100-00009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37" name="Group 5869">
          <a:extLst>
            <a:ext uri="{FF2B5EF4-FFF2-40B4-BE49-F238E27FC236}">
              <a16:creationId xmlns:a16="http://schemas.microsoft.com/office/drawing/2014/main" id="{00000000-0008-0000-1100-00005DD44D00}"/>
            </a:ext>
          </a:extLst>
        </xdr:cNvPr>
        <xdr:cNvGrpSpPr>
          <a:grpSpLocks/>
        </xdr:cNvGrpSpPr>
      </xdr:nvGrpSpPr>
      <xdr:grpSpPr bwMode="auto">
        <a:xfrm>
          <a:off x="4695825" y="10029825"/>
          <a:ext cx="266700" cy="0"/>
          <a:chOff x="466" y="3952"/>
          <a:chExt cx="28" cy="16"/>
        </a:xfrm>
      </xdr:grpSpPr>
      <xdr:sp macro="" textlink="">
        <xdr:nvSpPr>
          <xdr:cNvPr id="5101976" name="Line 5870">
            <a:extLst>
              <a:ext uri="{FF2B5EF4-FFF2-40B4-BE49-F238E27FC236}">
                <a16:creationId xmlns:a16="http://schemas.microsoft.com/office/drawing/2014/main" id="{00000000-0008-0000-1100-00009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77" name="Line 5871">
            <a:extLst>
              <a:ext uri="{FF2B5EF4-FFF2-40B4-BE49-F238E27FC236}">
                <a16:creationId xmlns:a16="http://schemas.microsoft.com/office/drawing/2014/main" id="{00000000-0008-0000-1100-00009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38" name="Group 5872">
          <a:extLst>
            <a:ext uri="{FF2B5EF4-FFF2-40B4-BE49-F238E27FC236}">
              <a16:creationId xmlns:a16="http://schemas.microsoft.com/office/drawing/2014/main" id="{00000000-0008-0000-1100-00005ED44D00}"/>
            </a:ext>
          </a:extLst>
        </xdr:cNvPr>
        <xdr:cNvGrpSpPr>
          <a:grpSpLocks/>
        </xdr:cNvGrpSpPr>
      </xdr:nvGrpSpPr>
      <xdr:grpSpPr bwMode="auto">
        <a:xfrm>
          <a:off x="4114800" y="10029825"/>
          <a:ext cx="228600" cy="0"/>
          <a:chOff x="466" y="3952"/>
          <a:chExt cx="28" cy="16"/>
        </a:xfrm>
      </xdr:grpSpPr>
      <xdr:sp macro="" textlink="">
        <xdr:nvSpPr>
          <xdr:cNvPr id="5101974" name="Line 5873">
            <a:extLst>
              <a:ext uri="{FF2B5EF4-FFF2-40B4-BE49-F238E27FC236}">
                <a16:creationId xmlns:a16="http://schemas.microsoft.com/office/drawing/2014/main" id="{00000000-0008-0000-1100-00009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75" name="Line 5874">
            <a:extLst>
              <a:ext uri="{FF2B5EF4-FFF2-40B4-BE49-F238E27FC236}">
                <a16:creationId xmlns:a16="http://schemas.microsoft.com/office/drawing/2014/main" id="{00000000-0008-0000-1100-00009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39" name="Group 5875">
          <a:extLst>
            <a:ext uri="{FF2B5EF4-FFF2-40B4-BE49-F238E27FC236}">
              <a16:creationId xmlns:a16="http://schemas.microsoft.com/office/drawing/2014/main" id="{00000000-0008-0000-1100-00005FD44D00}"/>
            </a:ext>
          </a:extLst>
        </xdr:cNvPr>
        <xdr:cNvGrpSpPr>
          <a:grpSpLocks/>
        </xdr:cNvGrpSpPr>
      </xdr:nvGrpSpPr>
      <xdr:grpSpPr bwMode="auto">
        <a:xfrm>
          <a:off x="4695825" y="10029825"/>
          <a:ext cx="266700" cy="0"/>
          <a:chOff x="466" y="3952"/>
          <a:chExt cx="28" cy="16"/>
        </a:xfrm>
      </xdr:grpSpPr>
      <xdr:sp macro="" textlink="">
        <xdr:nvSpPr>
          <xdr:cNvPr id="5101972" name="Line 5876">
            <a:extLst>
              <a:ext uri="{FF2B5EF4-FFF2-40B4-BE49-F238E27FC236}">
                <a16:creationId xmlns:a16="http://schemas.microsoft.com/office/drawing/2014/main" id="{00000000-0008-0000-1100-00009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73" name="Line 5877">
            <a:extLst>
              <a:ext uri="{FF2B5EF4-FFF2-40B4-BE49-F238E27FC236}">
                <a16:creationId xmlns:a16="http://schemas.microsoft.com/office/drawing/2014/main" id="{00000000-0008-0000-1100-00009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40" name="Group 5878">
          <a:extLst>
            <a:ext uri="{FF2B5EF4-FFF2-40B4-BE49-F238E27FC236}">
              <a16:creationId xmlns:a16="http://schemas.microsoft.com/office/drawing/2014/main" id="{00000000-0008-0000-1100-000060D44D00}"/>
            </a:ext>
          </a:extLst>
        </xdr:cNvPr>
        <xdr:cNvGrpSpPr>
          <a:grpSpLocks/>
        </xdr:cNvGrpSpPr>
      </xdr:nvGrpSpPr>
      <xdr:grpSpPr bwMode="auto">
        <a:xfrm>
          <a:off x="4114800" y="10029825"/>
          <a:ext cx="228600" cy="0"/>
          <a:chOff x="466" y="3952"/>
          <a:chExt cx="28" cy="16"/>
        </a:xfrm>
      </xdr:grpSpPr>
      <xdr:sp macro="" textlink="">
        <xdr:nvSpPr>
          <xdr:cNvPr id="5101970" name="Line 5879">
            <a:extLst>
              <a:ext uri="{FF2B5EF4-FFF2-40B4-BE49-F238E27FC236}">
                <a16:creationId xmlns:a16="http://schemas.microsoft.com/office/drawing/2014/main" id="{00000000-0008-0000-1100-00009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71" name="Line 5880">
            <a:extLst>
              <a:ext uri="{FF2B5EF4-FFF2-40B4-BE49-F238E27FC236}">
                <a16:creationId xmlns:a16="http://schemas.microsoft.com/office/drawing/2014/main" id="{00000000-0008-0000-1100-00009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41" name="Group 5881">
          <a:extLst>
            <a:ext uri="{FF2B5EF4-FFF2-40B4-BE49-F238E27FC236}">
              <a16:creationId xmlns:a16="http://schemas.microsoft.com/office/drawing/2014/main" id="{00000000-0008-0000-1100-000061D44D00}"/>
            </a:ext>
          </a:extLst>
        </xdr:cNvPr>
        <xdr:cNvGrpSpPr>
          <a:grpSpLocks/>
        </xdr:cNvGrpSpPr>
      </xdr:nvGrpSpPr>
      <xdr:grpSpPr bwMode="auto">
        <a:xfrm>
          <a:off x="4114800" y="10029825"/>
          <a:ext cx="228600" cy="0"/>
          <a:chOff x="466" y="3952"/>
          <a:chExt cx="28" cy="16"/>
        </a:xfrm>
      </xdr:grpSpPr>
      <xdr:sp macro="" textlink="">
        <xdr:nvSpPr>
          <xdr:cNvPr id="5101968" name="Line 5882">
            <a:extLst>
              <a:ext uri="{FF2B5EF4-FFF2-40B4-BE49-F238E27FC236}">
                <a16:creationId xmlns:a16="http://schemas.microsoft.com/office/drawing/2014/main" id="{00000000-0008-0000-1100-00009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69" name="Line 5883">
            <a:extLst>
              <a:ext uri="{FF2B5EF4-FFF2-40B4-BE49-F238E27FC236}">
                <a16:creationId xmlns:a16="http://schemas.microsoft.com/office/drawing/2014/main" id="{00000000-0008-0000-1100-00009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42" name="Group 5884">
          <a:extLst>
            <a:ext uri="{FF2B5EF4-FFF2-40B4-BE49-F238E27FC236}">
              <a16:creationId xmlns:a16="http://schemas.microsoft.com/office/drawing/2014/main" id="{00000000-0008-0000-1100-000062D44D00}"/>
            </a:ext>
          </a:extLst>
        </xdr:cNvPr>
        <xdr:cNvGrpSpPr>
          <a:grpSpLocks/>
        </xdr:cNvGrpSpPr>
      </xdr:nvGrpSpPr>
      <xdr:grpSpPr bwMode="auto">
        <a:xfrm>
          <a:off x="4114800" y="10029825"/>
          <a:ext cx="228600" cy="0"/>
          <a:chOff x="466" y="3952"/>
          <a:chExt cx="28" cy="16"/>
        </a:xfrm>
      </xdr:grpSpPr>
      <xdr:sp macro="" textlink="">
        <xdr:nvSpPr>
          <xdr:cNvPr id="5101966" name="Line 5885">
            <a:extLst>
              <a:ext uri="{FF2B5EF4-FFF2-40B4-BE49-F238E27FC236}">
                <a16:creationId xmlns:a16="http://schemas.microsoft.com/office/drawing/2014/main" id="{00000000-0008-0000-1100-00008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67" name="Line 5886">
            <a:extLst>
              <a:ext uri="{FF2B5EF4-FFF2-40B4-BE49-F238E27FC236}">
                <a16:creationId xmlns:a16="http://schemas.microsoft.com/office/drawing/2014/main" id="{00000000-0008-0000-1100-00008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43" name="Group 5887">
          <a:extLst>
            <a:ext uri="{FF2B5EF4-FFF2-40B4-BE49-F238E27FC236}">
              <a16:creationId xmlns:a16="http://schemas.microsoft.com/office/drawing/2014/main" id="{00000000-0008-0000-1100-000063D44D00}"/>
            </a:ext>
          </a:extLst>
        </xdr:cNvPr>
        <xdr:cNvGrpSpPr>
          <a:grpSpLocks/>
        </xdr:cNvGrpSpPr>
      </xdr:nvGrpSpPr>
      <xdr:grpSpPr bwMode="auto">
        <a:xfrm>
          <a:off x="4114800" y="10029825"/>
          <a:ext cx="228600" cy="0"/>
          <a:chOff x="466" y="3952"/>
          <a:chExt cx="28" cy="16"/>
        </a:xfrm>
      </xdr:grpSpPr>
      <xdr:sp macro="" textlink="">
        <xdr:nvSpPr>
          <xdr:cNvPr id="5101964" name="Line 5888">
            <a:extLst>
              <a:ext uri="{FF2B5EF4-FFF2-40B4-BE49-F238E27FC236}">
                <a16:creationId xmlns:a16="http://schemas.microsoft.com/office/drawing/2014/main" id="{00000000-0008-0000-1100-00008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65" name="Line 5889">
            <a:extLst>
              <a:ext uri="{FF2B5EF4-FFF2-40B4-BE49-F238E27FC236}">
                <a16:creationId xmlns:a16="http://schemas.microsoft.com/office/drawing/2014/main" id="{00000000-0008-0000-1100-00008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44" name="Group 5890">
          <a:extLst>
            <a:ext uri="{FF2B5EF4-FFF2-40B4-BE49-F238E27FC236}">
              <a16:creationId xmlns:a16="http://schemas.microsoft.com/office/drawing/2014/main" id="{00000000-0008-0000-1100-000064D44D00}"/>
            </a:ext>
          </a:extLst>
        </xdr:cNvPr>
        <xdr:cNvGrpSpPr>
          <a:grpSpLocks/>
        </xdr:cNvGrpSpPr>
      </xdr:nvGrpSpPr>
      <xdr:grpSpPr bwMode="auto">
        <a:xfrm>
          <a:off x="4114800" y="10029825"/>
          <a:ext cx="228600" cy="0"/>
          <a:chOff x="466" y="3952"/>
          <a:chExt cx="28" cy="16"/>
        </a:xfrm>
      </xdr:grpSpPr>
      <xdr:sp macro="" textlink="">
        <xdr:nvSpPr>
          <xdr:cNvPr id="5101962" name="Line 5891">
            <a:extLst>
              <a:ext uri="{FF2B5EF4-FFF2-40B4-BE49-F238E27FC236}">
                <a16:creationId xmlns:a16="http://schemas.microsoft.com/office/drawing/2014/main" id="{00000000-0008-0000-1100-00008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63" name="Line 5892">
            <a:extLst>
              <a:ext uri="{FF2B5EF4-FFF2-40B4-BE49-F238E27FC236}">
                <a16:creationId xmlns:a16="http://schemas.microsoft.com/office/drawing/2014/main" id="{00000000-0008-0000-1100-00008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45" name="Group 5893">
          <a:extLst>
            <a:ext uri="{FF2B5EF4-FFF2-40B4-BE49-F238E27FC236}">
              <a16:creationId xmlns:a16="http://schemas.microsoft.com/office/drawing/2014/main" id="{00000000-0008-0000-1100-000065D44D00}"/>
            </a:ext>
          </a:extLst>
        </xdr:cNvPr>
        <xdr:cNvGrpSpPr>
          <a:grpSpLocks/>
        </xdr:cNvGrpSpPr>
      </xdr:nvGrpSpPr>
      <xdr:grpSpPr bwMode="auto">
        <a:xfrm>
          <a:off x="4695825" y="10029825"/>
          <a:ext cx="266700" cy="0"/>
          <a:chOff x="466" y="3952"/>
          <a:chExt cx="28" cy="16"/>
        </a:xfrm>
      </xdr:grpSpPr>
      <xdr:sp macro="" textlink="">
        <xdr:nvSpPr>
          <xdr:cNvPr id="5101960" name="Line 5894">
            <a:extLst>
              <a:ext uri="{FF2B5EF4-FFF2-40B4-BE49-F238E27FC236}">
                <a16:creationId xmlns:a16="http://schemas.microsoft.com/office/drawing/2014/main" id="{00000000-0008-0000-1100-00008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61" name="Line 5895">
            <a:extLst>
              <a:ext uri="{FF2B5EF4-FFF2-40B4-BE49-F238E27FC236}">
                <a16:creationId xmlns:a16="http://schemas.microsoft.com/office/drawing/2014/main" id="{00000000-0008-0000-1100-00008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46" name="Group 5896">
          <a:extLst>
            <a:ext uri="{FF2B5EF4-FFF2-40B4-BE49-F238E27FC236}">
              <a16:creationId xmlns:a16="http://schemas.microsoft.com/office/drawing/2014/main" id="{00000000-0008-0000-1100-000066D44D00}"/>
            </a:ext>
          </a:extLst>
        </xdr:cNvPr>
        <xdr:cNvGrpSpPr>
          <a:grpSpLocks/>
        </xdr:cNvGrpSpPr>
      </xdr:nvGrpSpPr>
      <xdr:grpSpPr bwMode="auto">
        <a:xfrm>
          <a:off x="4695825" y="10029825"/>
          <a:ext cx="266700" cy="0"/>
          <a:chOff x="466" y="3952"/>
          <a:chExt cx="28" cy="16"/>
        </a:xfrm>
      </xdr:grpSpPr>
      <xdr:sp macro="" textlink="">
        <xdr:nvSpPr>
          <xdr:cNvPr id="5101958" name="Line 5897">
            <a:extLst>
              <a:ext uri="{FF2B5EF4-FFF2-40B4-BE49-F238E27FC236}">
                <a16:creationId xmlns:a16="http://schemas.microsoft.com/office/drawing/2014/main" id="{00000000-0008-0000-1100-00008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59" name="Line 5898">
            <a:extLst>
              <a:ext uri="{FF2B5EF4-FFF2-40B4-BE49-F238E27FC236}">
                <a16:creationId xmlns:a16="http://schemas.microsoft.com/office/drawing/2014/main" id="{00000000-0008-0000-1100-00008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47" name="Group 5899">
          <a:extLst>
            <a:ext uri="{FF2B5EF4-FFF2-40B4-BE49-F238E27FC236}">
              <a16:creationId xmlns:a16="http://schemas.microsoft.com/office/drawing/2014/main" id="{00000000-0008-0000-1100-000067D44D00}"/>
            </a:ext>
          </a:extLst>
        </xdr:cNvPr>
        <xdr:cNvGrpSpPr>
          <a:grpSpLocks/>
        </xdr:cNvGrpSpPr>
      </xdr:nvGrpSpPr>
      <xdr:grpSpPr bwMode="auto">
        <a:xfrm>
          <a:off x="4695825" y="10029825"/>
          <a:ext cx="266700" cy="0"/>
          <a:chOff x="466" y="3952"/>
          <a:chExt cx="28" cy="16"/>
        </a:xfrm>
      </xdr:grpSpPr>
      <xdr:sp macro="" textlink="">
        <xdr:nvSpPr>
          <xdr:cNvPr id="5101956" name="Line 5900">
            <a:extLst>
              <a:ext uri="{FF2B5EF4-FFF2-40B4-BE49-F238E27FC236}">
                <a16:creationId xmlns:a16="http://schemas.microsoft.com/office/drawing/2014/main" id="{00000000-0008-0000-1100-00008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57" name="Line 5901">
            <a:extLst>
              <a:ext uri="{FF2B5EF4-FFF2-40B4-BE49-F238E27FC236}">
                <a16:creationId xmlns:a16="http://schemas.microsoft.com/office/drawing/2014/main" id="{00000000-0008-0000-1100-00008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48" name="Group 5902">
          <a:extLst>
            <a:ext uri="{FF2B5EF4-FFF2-40B4-BE49-F238E27FC236}">
              <a16:creationId xmlns:a16="http://schemas.microsoft.com/office/drawing/2014/main" id="{00000000-0008-0000-1100-000068D44D00}"/>
            </a:ext>
          </a:extLst>
        </xdr:cNvPr>
        <xdr:cNvGrpSpPr>
          <a:grpSpLocks/>
        </xdr:cNvGrpSpPr>
      </xdr:nvGrpSpPr>
      <xdr:grpSpPr bwMode="auto">
        <a:xfrm>
          <a:off x="4695825" y="10029825"/>
          <a:ext cx="266700" cy="0"/>
          <a:chOff x="466" y="3952"/>
          <a:chExt cx="28" cy="16"/>
        </a:xfrm>
      </xdr:grpSpPr>
      <xdr:sp macro="" textlink="">
        <xdr:nvSpPr>
          <xdr:cNvPr id="5101954" name="Line 5903">
            <a:extLst>
              <a:ext uri="{FF2B5EF4-FFF2-40B4-BE49-F238E27FC236}">
                <a16:creationId xmlns:a16="http://schemas.microsoft.com/office/drawing/2014/main" id="{00000000-0008-0000-1100-00008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55" name="Line 5904">
            <a:extLst>
              <a:ext uri="{FF2B5EF4-FFF2-40B4-BE49-F238E27FC236}">
                <a16:creationId xmlns:a16="http://schemas.microsoft.com/office/drawing/2014/main" id="{00000000-0008-0000-1100-00008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49" name="Group 5905">
          <a:extLst>
            <a:ext uri="{FF2B5EF4-FFF2-40B4-BE49-F238E27FC236}">
              <a16:creationId xmlns:a16="http://schemas.microsoft.com/office/drawing/2014/main" id="{00000000-0008-0000-1100-000069D44D00}"/>
            </a:ext>
          </a:extLst>
        </xdr:cNvPr>
        <xdr:cNvGrpSpPr>
          <a:grpSpLocks/>
        </xdr:cNvGrpSpPr>
      </xdr:nvGrpSpPr>
      <xdr:grpSpPr bwMode="auto">
        <a:xfrm>
          <a:off x="4695825" y="10029825"/>
          <a:ext cx="266700" cy="0"/>
          <a:chOff x="466" y="3952"/>
          <a:chExt cx="28" cy="16"/>
        </a:xfrm>
      </xdr:grpSpPr>
      <xdr:sp macro="" textlink="">
        <xdr:nvSpPr>
          <xdr:cNvPr id="5101952" name="Line 5906">
            <a:extLst>
              <a:ext uri="{FF2B5EF4-FFF2-40B4-BE49-F238E27FC236}">
                <a16:creationId xmlns:a16="http://schemas.microsoft.com/office/drawing/2014/main" id="{00000000-0008-0000-1100-00008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53" name="Line 5907">
            <a:extLst>
              <a:ext uri="{FF2B5EF4-FFF2-40B4-BE49-F238E27FC236}">
                <a16:creationId xmlns:a16="http://schemas.microsoft.com/office/drawing/2014/main" id="{00000000-0008-0000-1100-00008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50" name="Group 5908">
          <a:extLst>
            <a:ext uri="{FF2B5EF4-FFF2-40B4-BE49-F238E27FC236}">
              <a16:creationId xmlns:a16="http://schemas.microsoft.com/office/drawing/2014/main" id="{00000000-0008-0000-1100-00006AD44D00}"/>
            </a:ext>
          </a:extLst>
        </xdr:cNvPr>
        <xdr:cNvGrpSpPr>
          <a:grpSpLocks/>
        </xdr:cNvGrpSpPr>
      </xdr:nvGrpSpPr>
      <xdr:grpSpPr bwMode="auto">
        <a:xfrm>
          <a:off x="4114800" y="10029825"/>
          <a:ext cx="228600" cy="0"/>
          <a:chOff x="466" y="3952"/>
          <a:chExt cx="28" cy="16"/>
        </a:xfrm>
      </xdr:grpSpPr>
      <xdr:sp macro="" textlink="">
        <xdr:nvSpPr>
          <xdr:cNvPr id="5101950" name="Line 5909">
            <a:extLst>
              <a:ext uri="{FF2B5EF4-FFF2-40B4-BE49-F238E27FC236}">
                <a16:creationId xmlns:a16="http://schemas.microsoft.com/office/drawing/2014/main" id="{00000000-0008-0000-1100-00007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51" name="Line 5910">
            <a:extLst>
              <a:ext uri="{FF2B5EF4-FFF2-40B4-BE49-F238E27FC236}">
                <a16:creationId xmlns:a16="http://schemas.microsoft.com/office/drawing/2014/main" id="{00000000-0008-0000-1100-00007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51" name="Group 5911">
          <a:extLst>
            <a:ext uri="{FF2B5EF4-FFF2-40B4-BE49-F238E27FC236}">
              <a16:creationId xmlns:a16="http://schemas.microsoft.com/office/drawing/2014/main" id="{00000000-0008-0000-1100-00006BD44D00}"/>
            </a:ext>
          </a:extLst>
        </xdr:cNvPr>
        <xdr:cNvGrpSpPr>
          <a:grpSpLocks/>
        </xdr:cNvGrpSpPr>
      </xdr:nvGrpSpPr>
      <xdr:grpSpPr bwMode="auto">
        <a:xfrm>
          <a:off x="4114800" y="10029825"/>
          <a:ext cx="228600" cy="0"/>
          <a:chOff x="466" y="3952"/>
          <a:chExt cx="28" cy="16"/>
        </a:xfrm>
      </xdr:grpSpPr>
      <xdr:sp macro="" textlink="">
        <xdr:nvSpPr>
          <xdr:cNvPr id="5101948" name="Line 5912">
            <a:extLst>
              <a:ext uri="{FF2B5EF4-FFF2-40B4-BE49-F238E27FC236}">
                <a16:creationId xmlns:a16="http://schemas.microsoft.com/office/drawing/2014/main" id="{00000000-0008-0000-1100-00007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49" name="Line 5913">
            <a:extLst>
              <a:ext uri="{FF2B5EF4-FFF2-40B4-BE49-F238E27FC236}">
                <a16:creationId xmlns:a16="http://schemas.microsoft.com/office/drawing/2014/main" id="{00000000-0008-0000-1100-00007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52" name="Group 5914">
          <a:extLst>
            <a:ext uri="{FF2B5EF4-FFF2-40B4-BE49-F238E27FC236}">
              <a16:creationId xmlns:a16="http://schemas.microsoft.com/office/drawing/2014/main" id="{00000000-0008-0000-1100-00006CD44D00}"/>
            </a:ext>
          </a:extLst>
        </xdr:cNvPr>
        <xdr:cNvGrpSpPr>
          <a:grpSpLocks/>
        </xdr:cNvGrpSpPr>
      </xdr:nvGrpSpPr>
      <xdr:grpSpPr bwMode="auto">
        <a:xfrm>
          <a:off x="4695825" y="10029825"/>
          <a:ext cx="266700" cy="0"/>
          <a:chOff x="466" y="3952"/>
          <a:chExt cx="28" cy="16"/>
        </a:xfrm>
      </xdr:grpSpPr>
      <xdr:sp macro="" textlink="">
        <xdr:nvSpPr>
          <xdr:cNvPr id="5101946" name="Line 5915">
            <a:extLst>
              <a:ext uri="{FF2B5EF4-FFF2-40B4-BE49-F238E27FC236}">
                <a16:creationId xmlns:a16="http://schemas.microsoft.com/office/drawing/2014/main" id="{00000000-0008-0000-1100-00007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47" name="Line 5916">
            <a:extLst>
              <a:ext uri="{FF2B5EF4-FFF2-40B4-BE49-F238E27FC236}">
                <a16:creationId xmlns:a16="http://schemas.microsoft.com/office/drawing/2014/main" id="{00000000-0008-0000-1100-00007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53" name="Group 5917">
          <a:extLst>
            <a:ext uri="{FF2B5EF4-FFF2-40B4-BE49-F238E27FC236}">
              <a16:creationId xmlns:a16="http://schemas.microsoft.com/office/drawing/2014/main" id="{00000000-0008-0000-1100-00006DD44D00}"/>
            </a:ext>
          </a:extLst>
        </xdr:cNvPr>
        <xdr:cNvGrpSpPr>
          <a:grpSpLocks/>
        </xdr:cNvGrpSpPr>
      </xdr:nvGrpSpPr>
      <xdr:grpSpPr bwMode="auto">
        <a:xfrm>
          <a:off x="4695825" y="10029825"/>
          <a:ext cx="266700" cy="0"/>
          <a:chOff x="466" y="3952"/>
          <a:chExt cx="28" cy="16"/>
        </a:xfrm>
      </xdr:grpSpPr>
      <xdr:sp macro="" textlink="">
        <xdr:nvSpPr>
          <xdr:cNvPr id="5101944" name="Line 5918">
            <a:extLst>
              <a:ext uri="{FF2B5EF4-FFF2-40B4-BE49-F238E27FC236}">
                <a16:creationId xmlns:a16="http://schemas.microsoft.com/office/drawing/2014/main" id="{00000000-0008-0000-1100-00007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45" name="Line 5919">
            <a:extLst>
              <a:ext uri="{FF2B5EF4-FFF2-40B4-BE49-F238E27FC236}">
                <a16:creationId xmlns:a16="http://schemas.microsoft.com/office/drawing/2014/main" id="{00000000-0008-0000-1100-00007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54" name="Group 5920">
          <a:extLst>
            <a:ext uri="{FF2B5EF4-FFF2-40B4-BE49-F238E27FC236}">
              <a16:creationId xmlns:a16="http://schemas.microsoft.com/office/drawing/2014/main" id="{00000000-0008-0000-1100-00006ED44D00}"/>
            </a:ext>
          </a:extLst>
        </xdr:cNvPr>
        <xdr:cNvGrpSpPr>
          <a:grpSpLocks/>
        </xdr:cNvGrpSpPr>
      </xdr:nvGrpSpPr>
      <xdr:grpSpPr bwMode="auto">
        <a:xfrm>
          <a:off x="4114800" y="10029825"/>
          <a:ext cx="238125" cy="0"/>
          <a:chOff x="466" y="3952"/>
          <a:chExt cx="28" cy="16"/>
        </a:xfrm>
      </xdr:grpSpPr>
      <xdr:sp macro="" textlink="">
        <xdr:nvSpPr>
          <xdr:cNvPr id="5101942" name="Line 5921">
            <a:extLst>
              <a:ext uri="{FF2B5EF4-FFF2-40B4-BE49-F238E27FC236}">
                <a16:creationId xmlns:a16="http://schemas.microsoft.com/office/drawing/2014/main" id="{00000000-0008-0000-1100-00007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43" name="Line 5922">
            <a:extLst>
              <a:ext uri="{FF2B5EF4-FFF2-40B4-BE49-F238E27FC236}">
                <a16:creationId xmlns:a16="http://schemas.microsoft.com/office/drawing/2014/main" id="{00000000-0008-0000-1100-00007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5100655" name="Group 5923">
          <a:extLst>
            <a:ext uri="{FF2B5EF4-FFF2-40B4-BE49-F238E27FC236}">
              <a16:creationId xmlns:a16="http://schemas.microsoft.com/office/drawing/2014/main" id="{00000000-0008-0000-1100-00006FD44D00}"/>
            </a:ext>
          </a:extLst>
        </xdr:cNvPr>
        <xdr:cNvGrpSpPr>
          <a:grpSpLocks/>
        </xdr:cNvGrpSpPr>
      </xdr:nvGrpSpPr>
      <xdr:grpSpPr bwMode="auto">
        <a:xfrm>
          <a:off x="5476875" y="10029825"/>
          <a:ext cx="228600" cy="0"/>
          <a:chOff x="466" y="3952"/>
          <a:chExt cx="28" cy="16"/>
        </a:xfrm>
      </xdr:grpSpPr>
      <xdr:sp macro="" textlink="">
        <xdr:nvSpPr>
          <xdr:cNvPr id="5101940" name="Line 5924">
            <a:extLst>
              <a:ext uri="{FF2B5EF4-FFF2-40B4-BE49-F238E27FC236}">
                <a16:creationId xmlns:a16="http://schemas.microsoft.com/office/drawing/2014/main" id="{00000000-0008-0000-1100-00007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41" name="Line 5925">
            <a:extLst>
              <a:ext uri="{FF2B5EF4-FFF2-40B4-BE49-F238E27FC236}">
                <a16:creationId xmlns:a16="http://schemas.microsoft.com/office/drawing/2014/main" id="{00000000-0008-0000-1100-00007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56" name="Group 5926">
          <a:extLst>
            <a:ext uri="{FF2B5EF4-FFF2-40B4-BE49-F238E27FC236}">
              <a16:creationId xmlns:a16="http://schemas.microsoft.com/office/drawing/2014/main" id="{00000000-0008-0000-1100-000070D44D00}"/>
            </a:ext>
          </a:extLst>
        </xdr:cNvPr>
        <xdr:cNvGrpSpPr>
          <a:grpSpLocks/>
        </xdr:cNvGrpSpPr>
      </xdr:nvGrpSpPr>
      <xdr:grpSpPr bwMode="auto">
        <a:xfrm>
          <a:off x="4695825" y="10029825"/>
          <a:ext cx="266700" cy="0"/>
          <a:chOff x="466" y="3952"/>
          <a:chExt cx="28" cy="16"/>
        </a:xfrm>
      </xdr:grpSpPr>
      <xdr:sp macro="" textlink="">
        <xdr:nvSpPr>
          <xdr:cNvPr id="5101938" name="Line 5927">
            <a:extLst>
              <a:ext uri="{FF2B5EF4-FFF2-40B4-BE49-F238E27FC236}">
                <a16:creationId xmlns:a16="http://schemas.microsoft.com/office/drawing/2014/main" id="{00000000-0008-0000-1100-00007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39" name="Line 5928">
            <a:extLst>
              <a:ext uri="{FF2B5EF4-FFF2-40B4-BE49-F238E27FC236}">
                <a16:creationId xmlns:a16="http://schemas.microsoft.com/office/drawing/2014/main" id="{00000000-0008-0000-1100-00007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57" name="Group 5929">
          <a:extLst>
            <a:ext uri="{FF2B5EF4-FFF2-40B4-BE49-F238E27FC236}">
              <a16:creationId xmlns:a16="http://schemas.microsoft.com/office/drawing/2014/main" id="{00000000-0008-0000-1100-000071D44D00}"/>
            </a:ext>
          </a:extLst>
        </xdr:cNvPr>
        <xdr:cNvGrpSpPr>
          <a:grpSpLocks/>
        </xdr:cNvGrpSpPr>
      </xdr:nvGrpSpPr>
      <xdr:grpSpPr bwMode="auto">
        <a:xfrm>
          <a:off x="4695825" y="10029825"/>
          <a:ext cx="266700" cy="0"/>
          <a:chOff x="466" y="3952"/>
          <a:chExt cx="28" cy="16"/>
        </a:xfrm>
      </xdr:grpSpPr>
      <xdr:sp macro="" textlink="">
        <xdr:nvSpPr>
          <xdr:cNvPr id="5101936" name="Line 5930">
            <a:extLst>
              <a:ext uri="{FF2B5EF4-FFF2-40B4-BE49-F238E27FC236}">
                <a16:creationId xmlns:a16="http://schemas.microsoft.com/office/drawing/2014/main" id="{00000000-0008-0000-1100-00007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37" name="Line 5931">
            <a:extLst>
              <a:ext uri="{FF2B5EF4-FFF2-40B4-BE49-F238E27FC236}">
                <a16:creationId xmlns:a16="http://schemas.microsoft.com/office/drawing/2014/main" id="{00000000-0008-0000-1100-00007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58" name="Group 5932">
          <a:extLst>
            <a:ext uri="{FF2B5EF4-FFF2-40B4-BE49-F238E27FC236}">
              <a16:creationId xmlns:a16="http://schemas.microsoft.com/office/drawing/2014/main" id="{00000000-0008-0000-1100-000072D44D00}"/>
            </a:ext>
          </a:extLst>
        </xdr:cNvPr>
        <xdr:cNvGrpSpPr>
          <a:grpSpLocks/>
        </xdr:cNvGrpSpPr>
      </xdr:nvGrpSpPr>
      <xdr:grpSpPr bwMode="auto">
        <a:xfrm>
          <a:off x="4695825" y="10029825"/>
          <a:ext cx="266700" cy="0"/>
          <a:chOff x="466" y="3952"/>
          <a:chExt cx="28" cy="16"/>
        </a:xfrm>
      </xdr:grpSpPr>
      <xdr:sp macro="" textlink="">
        <xdr:nvSpPr>
          <xdr:cNvPr id="5101934" name="Line 5933">
            <a:extLst>
              <a:ext uri="{FF2B5EF4-FFF2-40B4-BE49-F238E27FC236}">
                <a16:creationId xmlns:a16="http://schemas.microsoft.com/office/drawing/2014/main" id="{00000000-0008-0000-1100-00006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35" name="Line 5934">
            <a:extLst>
              <a:ext uri="{FF2B5EF4-FFF2-40B4-BE49-F238E27FC236}">
                <a16:creationId xmlns:a16="http://schemas.microsoft.com/office/drawing/2014/main" id="{00000000-0008-0000-1100-00006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59" name="Group 5935">
          <a:extLst>
            <a:ext uri="{FF2B5EF4-FFF2-40B4-BE49-F238E27FC236}">
              <a16:creationId xmlns:a16="http://schemas.microsoft.com/office/drawing/2014/main" id="{00000000-0008-0000-1100-000073D44D00}"/>
            </a:ext>
          </a:extLst>
        </xdr:cNvPr>
        <xdr:cNvGrpSpPr>
          <a:grpSpLocks/>
        </xdr:cNvGrpSpPr>
      </xdr:nvGrpSpPr>
      <xdr:grpSpPr bwMode="auto">
        <a:xfrm>
          <a:off x="4695825" y="10029825"/>
          <a:ext cx="266700" cy="0"/>
          <a:chOff x="466" y="3952"/>
          <a:chExt cx="28" cy="16"/>
        </a:xfrm>
      </xdr:grpSpPr>
      <xdr:sp macro="" textlink="">
        <xdr:nvSpPr>
          <xdr:cNvPr id="5101932" name="Line 5936">
            <a:extLst>
              <a:ext uri="{FF2B5EF4-FFF2-40B4-BE49-F238E27FC236}">
                <a16:creationId xmlns:a16="http://schemas.microsoft.com/office/drawing/2014/main" id="{00000000-0008-0000-1100-00006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33" name="Line 5937">
            <a:extLst>
              <a:ext uri="{FF2B5EF4-FFF2-40B4-BE49-F238E27FC236}">
                <a16:creationId xmlns:a16="http://schemas.microsoft.com/office/drawing/2014/main" id="{00000000-0008-0000-1100-00006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60" name="Group 5938">
          <a:extLst>
            <a:ext uri="{FF2B5EF4-FFF2-40B4-BE49-F238E27FC236}">
              <a16:creationId xmlns:a16="http://schemas.microsoft.com/office/drawing/2014/main" id="{00000000-0008-0000-1100-000074D44D00}"/>
            </a:ext>
          </a:extLst>
        </xdr:cNvPr>
        <xdr:cNvGrpSpPr>
          <a:grpSpLocks/>
        </xdr:cNvGrpSpPr>
      </xdr:nvGrpSpPr>
      <xdr:grpSpPr bwMode="auto">
        <a:xfrm>
          <a:off x="4695825" y="10029825"/>
          <a:ext cx="266700" cy="0"/>
          <a:chOff x="466" y="3952"/>
          <a:chExt cx="28" cy="16"/>
        </a:xfrm>
      </xdr:grpSpPr>
      <xdr:sp macro="" textlink="">
        <xdr:nvSpPr>
          <xdr:cNvPr id="5101930" name="Line 5939">
            <a:extLst>
              <a:ext uri="{FF2B5EF4-FFF2-40B4-BE49-F238E27FC236}">
                <a16:creationId xmlns:a16="http://schemas.microsoft.com/office/drawing/2014/main" id="{00000000-0008-0000-1100-00006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31" name="Line 5940">
            <a:extLst>
              <a:ext uri="{FF2B5EF4-FFF2-40B4-BE49-F238E27FC236}">
                <a16:creationId xmlns:a16="http://schemas.microsoft.com/office/drawing/2014/main" id="{00000000-0008-0000-1100-00006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5100661" name="Group 5941">
          <a:extLst>
            <a:ext uri="{FF2B5EF4-FFF2-40B4-BE49-F238E27FC236}">
              <a16:creationId xmlns:a16="http://schemas.microsoft.com/office/drawing/2014/main" id="{00000000-0008-0000-1100-000075D44D00}"/>
            </a:ext>
          </a:extLst>
        </xdr:cNvPr>
        <xdr:cNvGrpSpPr>
          <a:grpSpLocks/>
        </xdr:cNvGrpSpPr>
      </xdr:nvGrpSpPr>
      <xdr:grpSpPr bwMode="auto">
        <a:xfrm>
          <a:off x="4572000" y="10029825"/>
          <a:ext cx="228600" cy="0"/>
          <a:chOff x="466" y="3952"/>
          <a:chExt cx="28" cy="16"/>
        </a:xfrm>
      </xdr:grpSpPr>
      <xdr:sp macro="" textlink="">
        <xdr:nvSpPr>
          <xdr:cNvPr id="5101928" name="Line 5942">
            <a:extLst>
              <a:ext uri="{FF2B5EF4-FFF2-40B4-BE49-F238E27FC236}">
                <a16:creationId xmlns:a16="http://schemas.microsoft.com/office/drawing/2014/main" id="{00000000-0008-0000-1100-00006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29" name="Line 5943">
            <a:extLst>
              <a:ext uri="{FF2B5EF4-FFF2-40B4-BE49-F238E27FC236}">
                <a16:creationId xmlns:a16="http://schemas.microsoft.com/office/drawing/2014/main" id="{00000000-0008-0000-1100-00006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62" name="Group 5944">
          <a:extLst>
            <a:ext uri="{FF2B5EF4-FFF2-40B4-BE49-F238E27FC236}">
              <a16:creationId xmlns:a16="http://schemas.microsoft.com/office/drawing/2014/main" id="{00000000-0008-0000-1100-000076D44D00}"/>
            </a:ext>
          </a:extLst>
        </xdr:cNvPr>
        <xdr:cNvGrpSpPr>
          <a:grpSpLocks/>
        </xdr:cNvGrpSpPr>
      </xdr:nvGrpSpPr>
      <xdr:grpSpPr bwMode="auto">
        <a:xfrm>
          <a:off x="4114800" y="10029825"/>
          <a:ext cx="238125" cy="0"/>
          <a:chOff x="466" y="3952"/>
          <a:chExt cx="28" cy="16"/>
        </a:xfrm>
      </xdr:grpSpPr>
      <xdr:sp macro="" textlink="">
        <xdr:nvSpPr>
          <xdr:cNvPr id="5101926" name="Line 5945">
            <a:extLst>
              <a:ext uri="{FF2B5EF4-FFF2-40B4-BE49-F238E27FC236}">
                <a16:creationId xmlns:a16="http://schemas.microsoft.com/office/drawing/2014/main" id="{00000000-0008-0000-1100-00006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27" name="Line 5946">
            <a:extLst>
              <a:ext uri="{FF2B5EF4-FFF2-40B4-BE49-F238E27FC236}">
                <a16:creationId xmlns:a16="http://schemas.microsoft.com/office/drawing/2014/main" id="{00000000-0008-0000-1100-00006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63" name="Group 5947">
          <a:extLst>
            <a:ext uri="{FF2B5EF4-FFF2-40B4-BE49-F238E27FC236}">
              <a16:creationId xmlns:a16="http://schemas.microsoft.com/office/drawing/2014/main" id="{00000000-0008-0000-1100-000077D44D00}"/>
            </a:ext>
          </a:extLst>
        </xdr:cNvPr>
        <xdr:cNvGrpSpPr>
          <a:grpSpLocks/>
        </xdr:cNvGrpSpPr>
      </xdr:nvGrpSpPr>
      <xdr:grpSpPr bwMode="auto">
        <a:xfrm>
          <a:off x="4114800" y="10029825"/>
          <a:ext cx="238125" cy="0"/>
          <a:chOff x="466" y="3952"/>
          <a:chExt cx="28" cy="16"/>
        </a:xfrm>
      </xdr:grpSpPr>
      <xdr:sp macro="" textlink="">
        <xdr:nvSpPr>
          <xdr:cNvPr id="5101924" name="Line 5948">
            <a:extLst>
              <a:ext uri="{FF2B5EF4-FFF2-40B4-BE49-F238E27FC236}">
                <a16:creationId xmlns:a16="http://schemas.microsoft.com/office/drawing/2014/main" id="{00000000-0008-0000-1100-00006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25" name="Line 5949">
            <a:extLst>
              <a:ext uri="{FF2B5EF4-FFF2-40B4-BE49-F238E27FC236}">
                <a16:creationId xmlns:a16="http://schemas.microsoft.com/office/drawing/2014/main" id="{00000000-0008-0000-1100-00006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64" name="Group 5950">
          <a:extLst>
            <a:ext uri="{FF2B5EF4-FFF2-40B4-BE49-F238E27FC236}">
              <a16:creationId xmlns:a16="http://schemas.microsoft.com/office/drawing/2014/main" id="{00000000-0008-0000-1100-000078D44D00}"/>
            </a:ext>
          </a:extLst>
        </xdr:cNvPr>
        <xdr:cNvGrpSpPr>
          <a:grpSpLocks/>
        </xdr:cNvGrpSpPr>
      </xdr:nvGrpSpPr>
      <xdr:grpSpPr bwMode="auto">
        <a:xfrm>
          <a:off x="4114800" y="10029825"/>
          <a:ext cx="238125" cy="0"/>
          <a:chOff x="466" y="3952"/>
          <a:chExt cx="28" cy="16"/>
        </a:xfrm>
      </xdr:grpSpPr>
      <xdr:sp macro="" textlink="">
        <xdr:nvSpPr>
          <xdr:cNvPr id="5101922" name="Line 5951">
            <a:extLst>
              <a:ext uri="{FF2B5EF4-FFF2-40B4-BE49-F238E27FC236}">
                <a16:creationId xmlns:a16="http://schemas.microsoft.com/office/drawing/2014/main" id="{00000000-0008-0000-1100-00006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23" name="Line 5952">
            <a:extLst>
              <a:ext uri="{FF2B5EF4-FFF2-40B4-BE49-F238E27FC236}">
                <a16:creationId xmlns:a16="http://schemas.microsoft.com/office/drawing/2014/main" id="{00000000-0008-0000-1100-00006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65" name="Group 5953">
          <a:extLst>
            <a:ext uri="{FF2B5EF4-FFF2-40B4-BE49-F238E27FC236}">
              <a16:creationId xmlns:a16="http://schemas.microsoft.com/office/drawing/2014/main" id="{00000000-0008-0000-1100-000079D44D00}"/>
            </a:ext>
          </a:extLst>
        </xdr:cNvPr>
        <xdr:cNvGrpSpPr>
          <a:grpSpLocks/>
        </xdr:cNvGrpSpPr>
      </xdr:nvGrpSpPr>
      <xdr:grpSpPr bwMode="auto">
        <a:xfrm>
          <a:off x="4114800" y="10029825"/>
          <a:ext cx="238125" cy="0"/>
          <a:chOff x="466" y="3952"/>
          <a:chExt cx="28" cy="16"/>
        </a:xfrm>
      </xdr:grpSpPr>
      <xdr:sp macro="" textlink="">
        <xdr:nvSpPr>
          <xdr:cNvPr id="5101920" name="Line 5954">
            <a:extLst>
              <a:ext uri="{FF2B5EF4-FFF2-40B4-BE49-F238E27FC236}">
                <a16:creationId xmlns:a16="http://schemas.microsoft.com/office/drawing/2014/main" id="{00000000-0008-0000-1100-00006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21" name="Line 5955">
            <a:extLst>
              <a:ext uri="{FF2B5EF4-FFF2-40B4-BE49-F238E27FC236}">
                <a16:creationId xmlns:a16="http://schemas.microsoft.com/office/drawing/2014/main" id="{00000000-0008-0000-1100-00006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66" name="Group 5956">
          <a:extLst>
            <a:ext uri="{FF2B5EF4-FFF2-40B4-BE49-F238E27FC236}">
              <a16:creationId xmlns:a16="http://schemas.microsoft.com/office/drawing/2014/main" id="{00000000-0008-0000-1100-00007AD44D00}"/>
            </a:ext>
          </a:extLst>
        </xdr:cNvPr>
        <xdr:cNvGrpSpPr>
          <a:grpSpLocks/>
        </xdr:cNvGrpSpPr>
      </xdr:nvGrpSpPr>
      <xdr:grpSpPr bwMode="auto">
        <a:xfrm>
          <a:off x="4114800" y="10029825"/>
          <a:ext cx="238125" cy="0"/>
          <a:chOff x="466" y="3952"/>
          <a:chExt cx="28" cy="16"/>
        </a:xfrm>
      </xdr:grpSpPr>
      <xdr:sp macro="" textlink="">
        <xdr:nvSpPr>
          <xdr:cNvPr id="5101918" name="Line 5957">
            <a:extLst>
              <a:ext uri="{FF2B5EF4-FFF2-40B4-BE49-F238E27FC236}">
                <a16:creationId xmlns:a16="http://schemas.microsoft.com/office/drawing/2014/main" id="{00000000-0008-0000-1100-00005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19" name="Line 5958">
            <a:extLst>
              <a:ext uri="{FF2B5EF4-FFF2-40B4-BE49-F238E27FC236}">
                <a16:creationId xmlns:a16="http://schemas.microsoft.com/office/drawing/2014/main" id="{00000000-0008-0000-1100-00005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67" name="Group 5959">
          <a:extLst>
            <a:ext uri="{FF2B5EF4-FFF2-40B4-BE49-F238E27FC236}">
              <a16:creationId xmlns:a16="http://schemas.microsoft.com/office/drawing/2014/main" id="{00000000-0008-0000-1100-00007BD44D00}"/>
            </a:ext>
          </a:extLst>
        </xdr:cNvPr>
        <xdr:cNvGrpSpPr>
          <a:grpSpLocks/>
        </xdr:cNvGrpSpPr>
      </xdr:nvGrpSpPr>
      <xdr:grpSpPr bwMode="auto">
        <a:xfrm>
          <a:off x="4114800" y="10029825"/>
          <a:ext cx="238125" cy="0"/>
          <a:chOff x="466" y="3952"/>
          <a:chExt cx="28" cy="16"/>
        </a:xfrm>
      </xdr:grpSpPr>
      <xdr:sp macro="" textlink="">
        <xdr:nvSpPr>
          <xdr:cNvPr id="5101916" name="Line 5960">
            <a:extLst>
              <a:ext uri="{FF2B5EF4-FFF2-40B4-BE49-F238E27FC236}">
                <a16:creationId xmlns:a16="http://schemas.microsoft.com/office/drawing/2014/main" id="{00000000-0008-0000-1100-00005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17" name="Line 5961">
            <a:extLst>
              <a:ext uri="{FF2B5EF4-FFF2-40B4-BE49-F238E27FC236}">
                <a16:creationId xmlns:a16="http://schemas.microsoft.com/office/drawing/2014/main" id="{00000000-0008-0000-1100-00005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5100668" name="Group 5962">
          <a:extLst>
            <a:ext uri="{FF2B5EF4-FFF2-40B4-BE49-F238E27FC236}">
              <a16:creationId xmlns:a16="http://schemas.microsoft.com/office/drawing/2014/main" id="{00000000-0008-0000-1100-00007CD44D00}"/>
            </a:ext>
          </a:extLst>
        </xdr:cNvPr>
        <xdr:cNvGrpSpPr>
          <a:grpSpLocks/>
        </xdr:cNvGrpSpPr>
      </xdr:nvGrpSpPr>
      <xdr:grpSpPr bwMode="auto">
        <a:xfrm>
          <a:off x="3990975" y="10029825"/>
          <a:ext cx="228600" cy="0"/>
          <a:chOff x="466" y="3952"/>
          <a:chExt cx="28" cy="16"/>
        </a:xfrm>
      </xdr:grpSpPr>
      <xdr:sp macro="" textlink="">
        <xdr:nvSpPr>
          <xdr:cNvPr id="5101914" name="Line 5963">
            <a:extLst>
              <a:ext uri="{FF2B5EF4-FFF2-40B4-BE49-F238E27FC236}">
                <a16:creationId xmlns:a16="http://schemas.microsoft.com/office/drawing/2014/main" id="{00000000-0008-0000-1100-00005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15" name="Line 5964">
            <a:extLst>
              <a:ext uri="{FF2B5EF4-FFF2-40B4-BE49-F238E27FC236}">
                <a16:creationId xmlns:a16="http://schemas.microsoft.com/office/drawing/2014/main" id="{00000000-0008-0000-1100-00005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69" name="Group 5965">
          <a:extLst>
            <a:ext uri="{FF2B5EF4-FFF2-40B4-BE49-F238E27FC236}">
              <a16:creationId xmlns:a16="http://schemas.microsoft.com/office/drawing/2014/main" id="{00000000-0008-0000-1100-00007DD44D00}"/>
            </a:ext>
          </a:extLst>
        </xdr:cNvPr>
        <xdr:cNvGrpSpPr>
          <a:grpSpLocks/>
        </xdr:cNvGrpSpPr>
      </xdr:nvGrpSpPr>
      <xdr:grpSpPr bwMode="auto">
        <a:xfrm>
          <a:off x="4114800" y="10029825"/>
          <a:ext cx="228600" cy="0"/>
          <a:chOff x="466" y="3952"/>
          <a:chExt cx="28" cy="16"/>
        </a:xfrm>
      </xdr:grpSpPr>
      <xdr:sp macro="" textlink="">
        <xdr:nvSpPr>
          <xdr:cNvPr id="5101912" name="Line 5966">
            <a:extLst>
              <a:ext uri="{FF2B5EF4-FFF2-40B4-BE49-F238E27FC236}">
                <a16:creationId xmlns:a16="http://schemas.microsoft.com/office/drawing/2014/main" id="{00000000-0008-0000-1100-00005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13" name="Line 5967">
            <a:extLst>
              <a:ext uri="{FF2B5EF4-FFF2-40B4-BE49-F238E27FC236}">
                <a16:creationId xmlns:a16="http://schemas.microsoft.com/office/drawing/2014/main" id="{00000000-0008-0000-1100-00005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70" name="Group 5968">
          <a:extLst>
            <a:ext uri="{FF2B5EF4-FFF2-40B4-BE49-F238E27FC236}">
              <a16:creationId xmlns:a16="http://schemas.microsoft.com/office/drawing/2014/main" id="{00000000-0008-0000-1100-00007ED44D00}"/>
            </a:ext>
          </a:extLst>
        </xdr:cNvPr>
        <xdr:cNvGrpSpPr>
          <a:grpSpLocks/>
        </xdr:cNvGrpSpPr>
      </xdr:nvGrpSpPr>
      <xdr:grpSpPr bwMode="auto">
        <a:xfrm>
          <a:off x="4114800" y="10029825"/>
          <a:ext cx="228600" cy="0"/>
          <a:chOff x="466" y="3952"/>
          <a:chExt cx="28" cy="16"/>
        </a:xfrm>
      </xdr:grpSpPr>
      <xdr:sp macro="" textlink="">
        <xdr:nvSpPr>
          <xdr:cNvPr id="5101910" name="Line 5969">
            <a:extLst>
              <a:ext uri="{FF2B5EF4-FFF2-40B4-BE49-F238E27FC236}">
                <a16:creationId xmlns:a16="http://schemas.microsoft.com/office/drawing/2014/main" id="{00000000-0008-0000-1100-00005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11" name="Line 5970">
            <a:extLst>
              <a:ext uri="{FF2B5EF4-FFF2-40B4-BE49-F238E27FC236}">
                <a16:creationId xmlns:a16="http://schemas.microsoft.com/office/drawing/2014/main" id="{00000000-0008-0000-1100-00005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71" name="Group 5971">
          <a:extLst>
            <a:ext uri="{FF2B5EF4-FFF2-40B4-BE49-F238E27FC236}">
              <a16:creationId xmlns:a16="http://schemas.microsoft.com/office/drawing/2014/main" id="{00000000-0008-0000-1100-00007FD44D00}"/>
            </a:ext>
          </a:extLst>
        </xdr:cNvPr>
        <xdr:cNvGrpSpPr>
          <a:grpSpLocks/>
        </xdr:cNvGrpSpPr>
      </xdr:nvGrpSpPr>
      <xdr:grpSpPr bwMode="auto">
        <a:xfrm>
          <a:off x="4114800" y="10029825"/>
          <a:ext cx="238125" cy="0"/>
          <a:chOff x="466" y="3952"/>
          <a:chExt cx="28" cy="16"/>
        </a:xfrm>
      </xdr:grpSpPr>
      <xdr:sp macro="" textlink="">
        <xdr:nvSpPr>
          <xdr:cNvPr id="5101908" name="Line 5972">
            <a:extLst>
              <a:ext uri="{FF2B5EF4-FFF2-40B4-BE49-F238E27FC236}">
                <a16:creationId xmlns:a16="http://schemas.microsoft.com/office/drawing/2014/main" id="{00000000-0008-0000-1100-00005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09" name="Line 5973">
            <a:extLst>
              <a:ext uri="{FF2B5EF4-FFF2-40B4-BE49-F238E27FC236}">
                <a16:creationId xmlns:a16="http://schemas.microsoft.com/office/drawing/2014/main" id="{00000000-0008-0000-1100-00005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72" name="Group 5974">
          <a:extLst>
            <a:ext uri="{FF2B5EF4-FFF2-40B4-BE49-F238E27FC236}">
              <a16:creationId xmlns:a16="http://schemas.microsoft.com/office/drawing/2014/main" id="{00000000-0008-0000-1100-000080D44D00}"/>
            </a:ext>
          </a:extLst>
        </xdr:cNvPr>
        <xdr:cNvGrpSpPr>
          <a:grpSpLocks/>
        </xdr:cNvGrpSpPr>
      </xdr:nvGrpSpPr>
      <xdr:grpSpPr bwMode="auto">
        <a:xfrm>
          <a:off x="4114800" y="10029825"/>
          <a:ext cx="228600" cy="0"/>
          <a:chOff x="466" y="3952"/>
          <a:chExt cx="28" cy="16"/>
        </a:xfrm>
      </xdr:grpSpPr>
      <xdr:sp macro="" textlink="">
        <xdr:nvSpPr>
          <xdr:cNvPr id="5101906" name="Line 5975">
            <a:extLst>
              <a:ext uri="{FF2B5EF4-FFF2-40B4-BE49-F238E27FC236}">
                <a16:creationId xmlns:a16="http://schemas.microsoft.com/office/drawing/2014/main" id="{00000000-0008-0000-1100-00005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07" name="Line 5976">
            <a:extLst>
              <a:ext uri="{FF2B5EF4-FFF2-40B4-BE49-F238E27FC236}">
                <a16:creationId xmlns:a16="http://schemas.microsoft.com/office/drawing/2014/main" id="{00000000-0008-0000-1100-00005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73" name="Group 5977">
          <a:extLst>
            <a:ext uri="{FF2B5EF4-FFF2-40B4-BE49-F238E27FC236}">
              <a16:creationId xmlns:a16="http://schemas.microsoft.com/office/drawing/2014/main" id="{00000000-0008-0000-1100-000081D44D00}"/>
            </a:ext>
          </a:extLst>
        </xdr:cNvPr>
        <xdr:cNvGrpSpPr>
          <a:grpSpLocks/>
        </xdr:cNvGrpSpPr>
      </xdr:nvGrpSpPr>
      <xdr:grpSpPr bwMode="auto">
        <a:xfrm>
          <a:off x="4114800" y="10029825"/>
          <a:ext cx="228600" cy="0"/>
          <a:chOff x="466" y="3952"/>
          <a:chExt cx="28" cy="16"/>
        </a:xfrm>
      </xdr:grpSpPr>
      <xdr:sp macro="" textlink="">
        <xdr:nvSpPr>
          <xdr:cNvPr id="5101904" name="Line 5978">
            <a:extLst>
              <a:ext uri="{FF2B5EF4-FFF2-40B4-BE49-F238E27FC236}">
                <a16:creationId xmlns:a16="http://schemas.microsoft.com/office/drawing/2014/main" id="{00000000-0008-0000-1100-00005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05" name="Line 5979">
            <a:extLst>
              <a:ext uri="{FF2B5EF4-FFF2-40B4-BE49-F238E27FC236}">
                <a16:creationId xmlns:a16="http://schemas.microsoft.com/office/drawing/2014/main" id="{00000000-0008-0000-1100-00005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74" name="Group 5980">
          <a:extLst>
            <a:ext uri="{FF2B5EF4-FFF2-40B4-BE49-F238E27FC236}">
              <a16:creationId xmlns:a16="http://schemas.microsoft.com/office/drawing/2014/main" id="{00000000-0008-0000-1100-000082D44D00}"/>
            </a:ext>
          </a:extLst>
        </xdr:cNvPr>
        <xdr:cNvGrpSpPr>
          <a:grpSpLocks/>
        </xdr:cNvGrpSpPr>
      </xdr:nvGrpSpPr>
      <xdr:grpSpPr bwMode="auto">
        <a:xfrm>
          <a:off x="4114800" y="10029825"/>
          <a:ext cx="238125" cy="0"/>
          <a:chOff x="466" y="3952"/>
          <a:chExt cx="28" cy="16"/>
        </a:xfrm>
      </xdr:grpSpPr>
      <xdr:sp macro="" textlink="">
        <xdr:nvSpPr>
          <xdr:cNvPr id="5101902" name="Line 5981">
            <a:extLst>
              <a:ext uri="{FF2B5EF4-FFF2-40B4-BE49-F238E27FC236}">
                <a16:creationId xmlns:a16="http://schemas.microsoft.com/office/drawing/2014/main" id="{00000000-0008-0000-1100-00004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03" name="Line 5982">
            <a:extLst>
              <a:ext uri="{FF2B5EF4-FFF2-40B4-BE49-F238E27FC236}">
                <a16:creationId xmlns:a16="http://schemas.microsoft.com/office/drawing/2014/main" id="{00000000-0008-0000-1100-00004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75" name="Group 5983">
          <a:extLst>
            <a:ext uri="{FF2B5EF4-FFF2-40B4-BE49-F238E27FC236}">
              <a16:creationId xmlns:a16="http://schemas.microsoft.com/office/drawing/2014/main" id="{00000000-0008-0000-1100-000083D44D00}"/>
            </a:ext>
          </a:extLst>
        </xdr:cNvPr>
        <xdr:cNvGrpSpPr>
          <a:grpSpLocks/>
        </xdr:cNvGrpSpPr>
      </xdr:nvGrpSpPr>
      <xdr:grpSpPr bwMode="auto">
        <a:xfrm>
          <a:off x="4695825" y="10029825"/>
          <a:ext cx="266700" cy="0"/>
          <a:chOff x="466" y="3952"/>
          <a:chExt cx="28" cy="16"/>
        </a:xfrm>
      </xdr:grpSpPr>
      <xdr:sp macro="" textlink="">
        <xdr:nvSpPr>
          <xdr:cNvPr id="5101900" name="Line 5984">
            <a:extLst>
              <a:ext uri="{FF2B5EF4-FFF2-40B4-BE49-F238E27FC236}">
                <a16:creationId xmlns:a16="http://schemas.microsoft.com/office/drawing/2014/main" id="{00000000-0008-0000-1100-00004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01" name="Line 5985">
            <a:extLst>
              <a:ext uri="{FF2B5EF4-FFF2-40B4-BE49-F238E27FC236}">
                <a16:creationId xmlns:a16="http://schemas.microsoft.com/office/drawing/2014/main" id="{00000000-0008-0000-1100-00004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76" name="Group 5986">
          <a:extLst>
            <a:ext uri="{FF2B5EF4-FFF2-40B4-BE49-F238E27FC236}">
              <a16:creationId xmlns:a16="http://schemas.microsoft.com/office/drawing/2014/main" id="{00000000-0008-0000-1100-000084D44D00}"/>
            </a:ext>
          </a:extLst>
        </xdr:cNvPr>
        <xdr:cNvGrpSpPr>
          <a:grpSpLocks/>
        </xdr:cNvGrpSpPr>
      </xdr:nvGrpSpPr>
      <xdr:grpSpPr bwMode="auto">
        <a:xfrm>
          <a:off x="4695825" y="10029825"/>
          <a:ext cx="266700" cy="0"/>
          <a:chOff x="466" y="3952"/>
          <a:chExt cx="28" cy="16"/>
        </a:xfrm>
      </xdr:grpSpPr>
      <xdr:sp macro="" textlink="">
        <xdr:nvSpPr>
          <xdr:cNvPr id="5101898" name="Line 5987">
            <a:extLst>
              <a:ext uri="{FF2B5EF4-FFF2-40B4-BE49-F238E27FC236}">
                <a16:creationId xmlns:a16="http://schemas.microsoft.com/office/drawing/2014/main" id="{00000000-0008-0000-1100-00004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99" name="Line 5988">
            <a:extLst>
              <a:ext uri="{FF2B5EF4-FFF2-40B4-BE49-F238E27FC236}">
                <a16:creationId xmlns:a16="http://schemas.microsoft.com/office/drawing/2014/main" id="{00000000-0008-0000-1100-00004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77" name="Group 5989">
          <a:extLst>
            <a:ext uri="{FF2B5EF4-FFF2-40B4-BE49-F238E27FC236}">
              <a16:creationId xmlns:a16="http://schemas.microsoft.com/office/drawing/2014/main" id="{00000000-0008-0000-1100-000085D44D00}"/>
            </a:ext>
          </a:extLst>
        </xdr:cNvPr>
        <xdr:cNvGrpSpPr>
          <a:grpSpLocks/>
        </xdr:cNvGrpSpPr>
      </xdr:nvGrpSpPr>
      <xdr:grpSpPr bwMode="auto">
        <a:xfrm>
          <a:off x="4695825" y="10029825"/>
          <a:ext cx="266700" cy="0"/>
          <a:chOff x="466" y="3952"/>
          <a:chExt cx="28" cy="16"/>
        </a:xfrm>
      </xdr:grpSpPr>
      <xdr:sp macro="" textlink="">
        <xdr:nvSpPr>
          <xdr:cNvPr id="5101896" name="Line 5990">
            <a:extLst>
              <a:ext uri="{FF2B5EF4-FFF2-40B4-BE49-F238E27FC236}">
                <a16:creationId xmlns:a16="http://schemas.microsoft.com/office/drawing/2014/main" id="{00000000-0008-0000-1100-00004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97" name="Line 5991">
            <a:extLst>
              <a:ext uri="{FF2B5EF4-FFF2-40B4-BE49-F238E27FC236}">
                <a16:creationId xmlns:a16="http://schemas.microsoft.com/office/drawing/2014/main" id="{00000000-0008-0000-1100-00004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678" name="Group 5992">
          <a:extLst>
            <a:ext uri="{FF2B5EF4-FFF2-40B4-BE49-F238E27FC236}">
              <a16:creationId xmlns:a16="http://schemas.microsoft.com/office/drawing/2014/main" id="{00000000-0008-0000-1100-000086D44D00}"/>
            </a:ext>
          </a:extLst>
        </xdr:cNvPr>
        <xdr:cNvGrpSpPr>
          <a:grpSpLocks/>
        </xdr:cNvGrpSpPr>
      </xdr:nvGrpSpPr>
      <xdr:grpSpPr bwMode="auto">
        <a:xfrm>
          <a:off x="5476875" y="10029825"/>
          <a:ext cx="266700" cy="0"/>
          <a:chOff x="466" y="3952"/>
          <a:chExt cx="28" cy="16"/>
        </a:xfrm>
      </xdr:grpSpPr>
      <xdr:sp macro="" textlink="">
        <xdr:nvSpPr>
          <xdr:cNvPr id="5101894" name="Line 5993">
            <a:extLst>
              <a:ext uri="{FF2B5EF4-FFF2-40B4-BE49-F238E27FC236}">
                <a16:creationId xmlns:a16="http://schemas.microsoft.com/office/drawing/2014/main" id="{00000000-0008-0000-1100-00004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95" name="Line 5994">
            <a:extLst>
              <a:ext uri="{FF2B5EF4-FFF2-40B4-BE49-F238E27FC236}">
                <a16:creationId xmlns:a16="http://schemas.microsoft.com/office/drawing/2014/main" id="{00000000-0008-0000-1100-00004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679" name="Group 5995">
          <a:extLst>
            <a:ext uri="{FF2B5EF4-FFF2-40B4-BE49-F238E27FC236}">
              <a16:creationId xmlns:a16="http://schemas.microsoft.com/office/drawing/2014/main" id="{00000000-0008-0000-1100-000087D44D00}"/>
            </a:ext>
          </a:extLst>
        </xdr:cNvPr>
        <xdr:cNvGrpSpPr>
          <a:grpSpLocks/>
        </xdr:cNvGrpSpPr>
      </xdr:nvGrpSpPr>
      <xdr:grpSpPr bwMode="auto">
        <a:xfrm>
          <a:off x="5476875" y="10029825"/>
          <a:ext cx="266700" cy="0"/>
          <a:chOff x="466" y="3952"/>
          <a:chExt cx="28" cy="16"/>
        </a:xfrm>
      </xdr:grpSpPr>
      <xdr:sp macro="" textlink="">
        <xdr:nvSpPr>
          <xdr:cNvPr id="5101892" name="Line 5996">
            <a:extLst>
              <a:ext uri="{FF2B5EF4-FFF2-40B4-BE49-F238E27FC236}">
                <a16:creationId xmlns:a16="http://schemas.microsoft.com/office/drawing/2014/main" id="{00000000-0008-0000-1100-00004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93" name="Line 5997">
            <a:extLst>
              <a:ext uri="{FF2B5EF4-FFF2-40B4-BE49-F238E27FC236}">
                <a16:creationId xmlns:a16="http://schemas.microsoft.com/office/drawing/2014/main" id="{00000000-0008-0000-1100-00004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680" name="Group 5998">
          <a:extLst>
            <a:ext uri="{FF2B5EF4-FFF2-40B4-BE49-F238E27FC236}">
              <a16:creationId xmlns:a16="http://schemas.microsoft.com/office/drawing/2014/main" id="{00000000-0008-0000-1100-000088D44D00}"/>
            </a:ext>
          </a:extLst>
        </xdr:cNvPr>
        <xdr:cNvGrpSpPr>
          <a:grpSpLocks/>
        </xdr:cNvGrpSpPr>
      </xdr:nvGrpSpPr>
      <xdr:grpSpPr bwMode="auto">
        <a:xfrm>
          <a:off x="5476875" y="10029825"/>
          <a:ext cx="266700" cy="0"/>
          <a:chOff x="466" y="3952"/>
          <a:chExt cx="28" cy="16"/>
        </a:xfrm>
      </xdr:grpSpPr>
      <xdr:sp macro="" textlink="">
        <xdr:nvSpPr>
          <xdr:cNvPr id="5101890" name="Line 5999">
            <a:extLst>
              <a:ext uri="{FF2B5EF4-FFF2-40B4-BE49-F238E27FC236}">
                <a16:creationId xmlns:a16="http://schemas.microsoft.com/office/drawing/2014/main" id="{00000000-0008-0000-1100-00004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91" name="Line 6000">
            <a:extLst>
              <a:ext uri="{FF2B5EF4-FFF2-40B4-BE49-F238E27FC236}">
                <a16:creationId xmlns:a16="http://schemas.microsoft.com/office/drawing/2014/main" id="{00000000-0008-0000-1100-00004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681" name="Group 6001">
          <a:extLst>
            <a:ext uri="{FF2B5EF4-FFF2-40B4-BE49-F238E27FC236}">
              <a16:creationId xmlns:a16="http://schemas.microsoft.com/office/drawing/2014/main" id="{00000000-0008-0000-1100-000089D44D00}"/>
            </a:ext>
          </a:extLst>
        </xdr:cNvPr>
        <xdr:cNvGrpSpPr>
          <a:grpSpLocks/>
        </xdr:cNvGrpSpPr>
      </xdr:nvGrpSpPr>
      <xdr:grpSpPr bwMode="auto">
        <a:xfrm>
          <a:off x="5476875" y="10029825"/>
          <a:ext cx="266700" cy="0"/>
          <a:chOff x="466" y="3952"/>
          <a:chExt cx="28" cy="16"/>
        </a:xfrm>
      </xdr:grpSpPr>
      <xdr:sp macro="" textlink="">
        <xdr:nvSpPr>
          <xdr:cNvPr id="5101888" name="Line 6002">
            <a:extLst>
              <a:ext uri="{FF2B5EF4-FFF2-40B4-BE49-F238E27FC236}">
                <a16:creationId xmlns:a16="http://schemas.microsoft.com/office/drawing/2014/main" id="{00000000-0008-0000-1100-00004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89" name="Line 6003">
            <a:extLst>
              <a:ext uri="{FF2B5EF4-FFF2-40B4-BE49-F238E27FC236}">
                <a16:creationId xmlns:a16="http://schemas.microsoft.com/office/drawing/2014/main" id="{00000000-0008-0000-1100-00004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682" name="Group 6004">
          <a:extLst>
            <a:ext uri="{FF2B5EF4-FFF2-40B4-BE49-F238E27FC236}">
              <a16:creationId xmlns:a16="http://schemas.microsoft.com/office/drawing/2014/main" id="{00000000-0008-0000-1100-00008AD44D00}"/>
            </a:ext>
          </a:extLst>
        </xdr:cNvPr>
        <xdr:cNvGrpSpPr>
          <a:grpSpLocks/>
        </xdr:cNvGrpSpPr>
      </xdr:nvGrpSpPr>
      <xdr:grpSpPr bwMode="auto">
        <a:xfrm>
          <a:off x="5476875" y="10029825"/>
          <a:ext cx="266700" cy="0"/>
          <a:chOff x="466" y="3952"/>
          <a:chExt cx="28" cy="16"/>
        </a:xfrm>
      </xdr:grpSpPr>
      <xdr:sp macro="" textlink="">
        <xdr:nvSpPr>
          <xdr:cNvPr id="5101886" name="Line 6005">
            <a:extLst>
              <a:ext uri="{FF2B5EF4-FFF2-40B4-BE49-F238E27FC236}">
                <a16:creationId xmlns:a16="http://schemas.microsoft.com/office/drawing/2014/main" id="{00000000-0008-0000-1100-00003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87" name="Line 6006">
            <a:extLst>
              <a:ext uri="{FF2B5EF4-FFF2-40B4-BE49-F238E27FC236}">
                <a16:creationId xmlns:a16="http://schemas.microsoft.com/office/drawing/2014/main" id="{00000000-0008-0000-1100-00003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83" name="Group 6007">
          <a:extLst>
            <a:ext uri="{FF2B5EF4-FFF2-40B4-BE49-F238E27FC236}">
              <a16:creationId xmlns:a16="http://schemas.microsoft.com/office/drawing/2014/main" id="{00000000-0008-0000-1100-00008BD44D00}"/>
            </a:ext>
          </a:extLst>
        </xdr:cNvPr>
        <xdr:cNvGrpSpPr>
          <a:grpSpLocks/>
        </xdr:cNvGrpSpPr>
      </xdr:nvGrpSpPr>
      <xdr:grpSpPr bwMode="auto">
        <a:xfrm>
          <a:off x="4114800" y="10029825"/>
          <a:ext cx="228600" cy="0"/>
          <a:chOff x="466" y="3952"/>
          <a:chExt cx="28" cy="16"/>
        </a:xfrm>
      </xdr:grpSpPr>
      <xdr:sp macro="" textlink="">
        <xdr:nvSpPr>
          <xdr:cNvPr id="5101884" name="Line 6008">
            <a:extLst>
              <a:ext uri="{FF2B5EF4-FFF2-40B4-BE49-F238E27FC236}">
                <a16:creationId xmlns:a16="http://schemas.microsoft.com/office/drawing/2014/main" id="{00000000-0008-0000-1100-00003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85" name="Line 6009">
            <a:extLst>
              <a:ext uri="{FF2B5EF4-FFF2-40B4-BE49-F238E27FC236}">
                <a16:creationId xmlns:a16="http://schemas.microsoft.com/office/drawing/2014/main" id="{00000000-0008-0000-1100-00003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84" name="Group 6010">
          <a:extLst>
            <a:ext uri="{FF2B5EF4-FFF2-40B4-BE49-F238E27FC236}">
              <a16:creationId xmlns:a16="http://schemas.microsoft.com/office/drawing/2014/main" id="{00000000-0008-0000-1100-00008CD44D00}"/>
            </a:ext>
          </a:extLst>
        </xdr:cNvPr>
        <xdr:cNvGrpSpPr>
          <a:grpSpLocks/>
        </xdr:cNvGrpSpPr>
      </xdr:nvGrpSpPr>
      <xdr:grpSpPr bwMode="auto">
        <a:xfrm>
          <a:off x="4695825" y="10029825"/>
          <a:ext cx="266700" cy="0"/>
          <a:chOff x="466" y="3952"/>
          <a:chExt cx="28" cy="16"/>
        </a:xfrm>
      </xdr:grpSpPr>
      <xdr:sp macro="" textlink="">
        <xdr:nvSpPr>
          <xdr:cNvPr id="5101882" name="Line 6011">
            <a:extLst>
              <a:ext uri="{FF2B5EF4-FFF2-40B4-BE49-F238E27FC236}">
                <a16:creationId xmlns:a16="http://schemas.microsoft.com/office/drawing/2014/main" id="{00000000-0008-0000-1100-00003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83" name="Line 6012">
            <a:extLst>
              <a:ext uri="{FF2B5EF4-FFF2-40B4-BE49-F238E27FC236}">
                <a16:creationId xmlns:a16="http://schemas.microsoft.com/office/drawing/2014/main" id="{00000000-0008-0000-1100-00003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85" name="Group 6013">
          <a:extLst>
            <a:ext uri="{FF2B5EF4-FFF2-40B4-BE49-F238E27FC236}">
              <a16:creationId xmlns:a16="http://schemas.microsoft.com/office/drawing/2014/main" id="{00000000-0008-0000-1100-00008DD44D00}"/>
            </a:ext>
          </a:extLst>
        </xdr:cNvPr>
        <xdr:cNvGrpSpPr>
          <a:grpSpLocks/>
        </xdr:cNvGrpSpPr>
      </xdr:nvGrpSpPr>
      <xdr:grpSpPr bwMode="auto">
        <a:xfrm>
          <a:off x="4114800" y="10029825"/>
          <a:ext cx="228600" cy="0"/>
          <a:chOff x="466" y="3952"/>
          <a:chExt cx="28" cy="16"/>
        </a:xfrm>
      </xdr:grpSpPr>
      <xdr:sp macro="" textlink="">
        <xdr:nvSpPr>
          <xdr:cNvPr id="5101880" name="Line 6014">
            <a:extLst>
              <a:ext uri="{FF2B5EF4-FFF2-40B4-BE49-F238E27FC236}">
                <a16:creationId xmlns:a16="http://schemas.microsoft.com/office/drawing/2014/main" id="{00000000-0008-0000-1100-00003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81" name="Line 6015">
            <a:extLst>
              <a:ext uri="{FF2B5EF4-FFF2-40B4-BE49-F238E27FC236}">
                <a16:creationId xmlns:a16="http://schemas.microsoft.com/office/drawing/2014/main" id="{00000000-0008-0000-1100-00003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86" name="Group 6016">
          <a:extLst>
            <a:ext uri="{FF2B5EF4-FFF2-40B4-BE49-F238E27FC236}">
              <a16:creationId xmlns:a16="http://schemas.microsoft.com/office/drawing/2014/main" id="{00000000-0008-0000-1100-00008ED44D00}"/>
            </a:ext>
          </a:extLst>
        </xdr:cNvPr>
        <xdr:cNvGrpSpPr>
          <a:grpSpLocks/>
        </xdr:cNvGrpSpPr>
      </xdr:nvGrpSpPr>
      <xdr:grpSpPr bwMode="auto">
        <a:xfrm>
          <a:off x="4695825" y="10029825"/>
          <a:ext cx="266700" cy="0"/>
          <a:chOff x="466" y="3952"/>
          <a:chExt cx="28" cy="16"/>
        </a:xfrm>
      </xdr:grpSpPr>
      <xdr:sp macro="" textlink="">
        <xdr:nvSpPr>
          <xdr:cNvPr id="5101878" name="Line 6017">
            <a:extLst>
              <a:ext uri="{FF2B5EF4-FFF2-40B4-BE49-F238E27FC236}">
                <a16:creationId xmlns:a16="http://schemas.microsoft.com/office/drawing/2014/main" id="{00000000-0008-0000-1100-00003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79" name="Line 6018">
            <a:extLst>
              <a:ext uri="{FF2B5EF4-FFF2-40B4-BE49-F238E27FC236}">
                <a16:creationId xmlns:a16="http://schemas.microsoft.com/office/drawing/2014/main" id="{00000000-0008-0000-1100-00003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87" name="Group 6019">
          <a:extLst>
            <a:ext uri="{FF2B5EF4-FFF2-40B4-BE49-F238E27FC236}">
              <a16:creationId xmlns:a16="http://schemas.microsoft.com/office/drawing/2014/main" id="{00000000-0008-0000-1100-00008FD44D00}"/>
            </a:ext>
          </a:extLst>
        </xdr:cNvPr>
        <xdr:cNvGrpSpPr>
          <a:grpSpLocks/>
        </xdr:cNvGrpSpPr>
      </xdr:nvGrpSpPr>
      <xdr:grpSpPr bwMode="auto">
        <a:xfrm>
          <a:off x="4114800" y="10029825"/>
          <a:ext cx="228600" cy="0"/>
          <a:chOff x="466" y="3952"/>
          <a:chExt cx="28" cy="16"/>
        </a:xfrm>
      </xdr:grpSpPr>
      <xdr:sp macro="" textlink="">
        <xdr:nvSpPr>
          <xdr:cNvPr id="5101876" name="Line 6020">
            <a:extLst>
              <a:ext uri="{FF2B5EF4-FFF2-40B4-BE49-F238E27FC236}">
                <a16:creationId xmlns:a16="http://schemas.microsoft.com/office/drawing/2014/main" id="{00000000-0008-0000-1100-00003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77" name="Line 6021">
            <a:extLst>
              <a:ext uri="{FF2B5EF4-FFF2-40B4-BE49-F238E27FC236}">
                <a16:creationId xmlns:a16="http://schemas.microsoft.com/office/drawing/2014/main" id="{00000000-0008-0000-1100-00003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88" name="Group 6022">
          <a:extLst>
            <a:ext uri="{FF2B5EF4-FFF2-40B4-BE49-F238E27FC236}">
              <a16:creationId xmlns:a16="http://schemas.microsoft.com/office/drawing/2014/main" id="{00000000-0008-0000-1100-000090D44D00}"/>
            </a:ext>
          </a:extLst>
        </xdr:cNvPr>
        <xdr:cNvGrpSpPr>
          <a:grpSpLocks/>
        </xdr:cNvGrpSpPr>
      </xdr:nvGrpSpPr>
      <xdr:grpSpPr bwMode="auto">
        <a:xfrm>
          <a:off x="4695825" y="10029825"/>
          <a:ext cx="266700" cy="0"/>
          <a:chOff x="466" y="3952"/>
          <a:chExt cx="28" cy="16"/>
        </a:xfrm>
      </xdr:grpSpPr>
      <xdr:sp macro="" textlink="">
        <xdr:nvSpPr>
          <xdr:cNvPr id="5101874" name="Line 6023">
            <a:extLst>
              <a:ext uri="{FF2B5EF4-FFF2-40B4-BE49-F238E27FC236}">
                <a16:creationId xmlns:a16="http://schemas.microsoft.com/office/drawing/2014/main" id="{00000000-0008-0000-1100-00003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75" name="Line 6024">
            <a:extLst>
              <a:ext uri="{FF2B5EF4-FFF2-40B4-BE49-F238E27FC236}">
                <a16:creationId xmlns:a16="http://schemas.microsoft.com/office/drawing/2014/main" id="{00000000-0008-0000-1100-00003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89" name="Group 6025">
          <a:extLst>
            <a:ext uri="{FF2B5EF4-FFF2-40B4-BE49-F238E27FC236}">
              <a16:creationId xmlns:a16="http://schemas.microsoft.com/office/drawing/2014/main" id="{00000000-0008-0000-1100-000091D44D00}"/>
            </a:ext>
          </a:extLst>
        </xdr:cNvPr>
        <xdr:cNvGrpSpPr>
          <a:grpSpLocks/>
        </xdr:cNvGrpSpPr>
      </xdr:nvGrpSpPr>
      <xdr:grpSpPr bwMode="auto">
        <a:xfrm>
          <a:off x="4114800" y="10029825"/>
          <a:ext cx="228600" cy="0"/>
          <a:chOff x="466" y="3952"/>
          <a:chExt cx="28" cy="16"/>
        </a:xfrm>
      </xdr:grpSpPr>
      <xdr:sp macro="" textlink="">
        <xdr:nvSpPr>
          <xdr:cNvPr id="5101872" name="Line 6026">
            <a:extLst>
              <a:ext uri="{FF2B5EF4-FFF2-40B4-BE49-F238E27FC236}">
                <a16:creationId xmlns:a16="http://schemas.microsoft.com/office/drawing/2014/main" id="{00000000-0008-0000-1100-00003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73" name="Line 6027">
            <a:extLst>
              <a:ext uri="{FF2B5EF4-FFF2-40B4-BE49-F238E27FC236}">
                <a16:creationId xmlns:a16="http://schemas.microsoft.com/office/drawing/2014/main" id="{00000000-0008-0000-1100-00003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90" name="Group 6028">
          <a:extLst>
            <a:ext uri="{FF2B5EF4-FFF2-40B4-BE49-F238E27FC236}">
              <a16:creationId xmlns:a16="http://schemas.microsoft.com/office/drawing/2014/main" id="{00000000-0008-0000-1100-000092D44D00}"/>
            </a:ext>
          </a:extLst>
        </xdr:cNvPr>
        <xdr:cNvGrpSpPr>
          <a:grpSpLocks/>
        </xdr:cNvGrpSpPr>
      </xdr:nvGrpSpPr>
      <xdr:grpSpPr bwMode="auto">
        <a:xfrm>
          <a:off x="4695825" y="10029825"/>
          <a:ext cx="266700" cy="0"/>
          <a:chOff x="466" y="3952"/>
          <a:chExt cx="28" cy="16"/>
        </a:xfrm>
      </xdr:grpSpPr>
      <xdr:sp macro="" textlink="">
        <xdr:nvSpPr>
          <xdr:cNvPr id="5101870" name="Line 6029">
            <a:extLst>
              <a:ext uri="{FF2B5EF4-FFF2-40B4-BE49-F238E27FC236}">
                <a16:creationId xmlns:a16="http://schemas.microsoft.com/office/drawing/2014/main" id="{00000000-0008-0000-1100-00002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71" name="Line 6030">
            <a:extLst>
              <a:ext uri="{FF2B5EF4-FFF2-40B4-BE49-F238E27FC236}">
                <a16:creationId xmlns:a16="http://schemas.microsoft.com/office/drawing/2014/main" id="{00000000-0008-0000-1100-00002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91" name="Group 6031">
          <a:extLst>
            <a:ext uri="{FF2B5EF4-FFF2-40B4-BE49-F238E27FC236}">
              <a16:creationId xmlns:a16="http://schemas.microsoft.com/office/drawing/2014/main" id="{00000000-0008-0000-1100-000093D44D00}"/>
            </a:ext>
          </a:extLst>
        </xdr:cNvPr>
        <xdr:cNvGrpSpPr>
          <a:grpSpLocks/>
        </xdr:cNvGrpSpPr>
      </xdr:nvGrpSpPr>
      <xdr:grpSpPr bwMode="auto">
        <a:xfrm>
          <a:off x="4114800" y="10029825"/>
          <a:ext cx="228600" cy="0"/>
          <a:chOff x="466" y="3952"/>
          <a:chExt cx="28" cy="16"/>
        </a:xfrm>
      </xdr:grpSpPr>
      <xdr:sp macro="" textlink="">
        <xdr:nvSpPr>
          <xdr:cNvPr id="5101868" name="Line 6032">
            <a:extLst>
              <a:ext uri="{FF2B5EF4-FFF2-40B4-BE49-F238E27FC236}">
                <a16:creationId xmlns:a16="http://schemas.microsoft.com/office/drawing/2014/main" id="{00000000-0008-0000-1100-00002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69" name="Line 6033">
            <a:extLst>
              <a:ext uri="{FF2B5EF4-FFF2-40B4-BE49-F238E27FC236}">
                <a16:creationId xmlns:a16="http://schemas.microsoft.com/office/drawing/2014/main" id="{00000000-0008-0000-1100-00002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92" name="Group 6034">
          <a:extLst>
            <a:ext uri="{FF2B5EF4-FFF2-40B4-BE49-F238E27FC236}">
              <a16:creationId xmlns:a16="http://schemas.microsoft.com/office/drawing/2014/main" id="{00000000-0008-0000-1100-000094D44D00}"/>
            </a:ext>
          </a:extLst>
        </xdr:cNvPr>
        <xdr:cNvGrpSpPr>
          <a:grpSpLocks/>
        </xdr:cNvGrpSpPr>
      </xdr:nvGrpSpPr>
      <xdr:grpSpPr bwMode="auto">
        <a:xfrm>
          <a:off x="4114800" y="10029825"/>
          <a:ext cx="228600" cy="0"/>
          <a:chOff x="466" y="3952"/>
          <a:chExt cx="28" cy="16"/>
        </a:xfrm>
      </xdr:grpSpPr>
      <xdr:sp macro="" textlink="">
        <xdr:nvSpPr>
          <xdr:cNvPr id="5101866" name="Line 6035">
            <a:extLst>
              <a:ext uri="{FF2B5EF4-FFF2-40B4-BE49-F238E27FC236}">
                <a16:creationId xmlns:a16="http://schemas.microsoft.com/office/drawing/2014/main" id="{00000000-0008-0000-1100-00002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67" name="Line 6036">
            <a:extLst>
              <a:ext uri="{FF2B5EF4-FFF2-40B4-BE49-F238E27FC236}">
                <a16:creationId xmlns:a16="http://schemas.microsoft.com/office/drawing/2014/main" id="{00000000-0008-0000-1100-00002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93" name="Group 6037">
          <a:extLst>
            <a:ext uri="{FF2B5EF4-FFF2-40B4-BE49-F238E27FC236}">
              <a16:creationId xmlns:a16="http://schemas.microsoft.com/office/drawing/2014/main" id="{00000000-0008-0000-1100-000095D44D00}"/>
            </a:ext>
          </a:extLst>
        </xdr:cNvPr>
        <xdr:cNvGrpSpPr>
          <a:grpSpLocks/>
        </xdr:cNvGrpSpPr>
      </xdr:nvGrpSpPr>
      <xdr:grpSpPr bwMode="auto">
        <a:xfrm>
          <a:off x="4114800" y="10029825"/>
          <a:ext cx="228600" cy="0"/>
          <a:chOff x="466" y="3952"/>
          <a:chExt cx="28" cy="16"/>
        </a:xfrm>
      </xdr:grpSpPr>
      <xdr:sp macro="" textlink="">
        <xdr:nvSpPr>
          <xdr:cNvPr id="5101864" name="Line 6038">
            <a:extLst>
              <a:ext uri="{FF2B5EF4-FFF2-40B4-BE49-F238E27FC236}">
                <a16:creationId xmlns:a16="http://schemas.microsoft.com/office/drawing/2014/main" id="{00000000-0008-0000-1100-00002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65" name="Line 6039">
            <a:extLst>
              <a:ext uri="{FF2B5EF4-FFF2-40B4-BE49-F238E27FC236}">
                <a16:creationId xmlns:a16="http://schemas.microsoft.com/office/drawing/2014/main" id="{00000000-0008-0000-1100-00002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94" name="Group 6040">
          <a:extLst>
            <a:ext uri="{FF2B5EF4-FFF2-40B4-BE49-F238E27FC236}">
              <a16:creationId xmlns:a16="http://schemas.microsoft.com/office/drawing/2014/main" id="{00000000-0008-0000-1100-000096D44D00}"/>
            </a:ext>
          </a:extLst>
        </xdr:cNvPr>
        <xdr:cNvGrpSpPr>
          <a:grpSpLocks/>
        </xdr:cNvGrpSpPr>
      </xdr:nvGrpSpPr>
      <xdr:grpSpPr bwMode="auto">
        <a:xfrm>
          <a:off x="4114800" y="10029825"/>
          <a:ext cx="228600" cy="0"/>
          <a:chOff x="466" y="3952"/>
          <a:chExt cx="28" cy="16"/>
        </a:xfrm>
      </xdr:grpSpPr>
      <xdr:sp macro="" textlink="">
        <xdr:nvSpPr>
          <xdr:cNvPr id="5101862" name="Line 6041">
            <a:extLst>
              <a:ext uri="{FF2B5EF4-FFF2-40B4-BE49-F238E27FC236}">
                <a16:creationId xmlns:a16="http://schemas.microsoft.com/office/drawing/2014/main" id="{00000000-0008-0000-1100-00002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63" name="Line 6042">
            <a:extLst>
              <a:ext uri="{FF2B5EF4-FFF2-40B4-BE49-F238E27FC236}">
                <a16:creationId xmlns:a16="http://schemas.microsoft.com/office/drawing/2014/main" id="{00000000-0008-0000-1100-00002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95" name="Group 6043">
          <a:extLst>
            <a:ext uri="{FF2B5EF4-FFF2-40B4-BE49-F238E27FC236}">
              <a16:creationId xmlns:a16="http://schemas.microsoft.com/office/drawing/2014/main" id="{00000000-0008-0000-1100-000097D44D00}"/>
            </a:ext>
          </a:extLst>
        </xdr:cNvPr>
        <xdr:cNvGrpSpPr>
          <a:grpSpLocks/>
        </xdr:cNvGrpSpPr>
      </xdr:nvGrpSpPr>
      <xdr:grpSpPr bwMode="auto">
        <a:xfrm>
          <a:off x="4114800" y="10029825"/>
          <a:ext cx="228600" cy="0"/>
          <a:chOff x="466" y="3952"/>
          <a:chExt cx="28" cy="16"/>
        </a:xfrm>
      </xdr:grpSpPr>
      <xdr:sp macro="" textlink="">
        <xdr:nvSpPr>
          <xdr:cNvPr id="5101860" name="Line 6044">
            <a:extLst>
              <a:ext uri="{FF2B5EF4-FFF2-40B4-BE49-F238E27FC236}">
                <a16:creationId xmlns:a16="http://schemas.microsoft.com/office/drawing/2014/main" id="{00000000-0008-0000-1100-00002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61" name="Line 6045">
            <a:extLst>
              <a:ext uri="{FF2B5EF4-FFF2-40B4-BE49-F238E27FC236}">
                <a16:creationId xmlns:a16="http://schemas.microsoft.com/office/drawing/2014/main" id="{00000000-0008-0000-1100-00002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96" name="Group 6046">
          <a:extLst>
            <a:ext uri="{FF2B5EF4-FFF2-40B4-BE49-F238E27FC236}">
              <a16:creationId xmlns:a16="http://schemas.microsoft.com/office/drawing/2014/main" id="{00000000-0008-0000-1100-000098D44D00}"/>
            </a:ext>
          </a:extLst>
        </xdr:cNvPr>
        <xdr:cNvGrpSpPr>
          <a:grpSpLocks/>
        </xdr:cNvGrpSpPr>
      </xdr:nvGrpSpPr>
      <xdr:grpSpPr bwMode="auto">
        <a:xfrm>
          <a:off x="4695825" y="10029825"/>
          <a:ext cx="266700" cy="0"/>
          <a:chOff x="466" y="3952"/>
          <a:chExt cx="28" cy="16"/>
        </a:xfrm>
      </xdr:grpSpPr>
      <xdr:sp macro="" textlink="">
        <xdr:nvSpPr>
          <xdr:cNvPr id="5101858" name="Line 6047">
            <a:extLst>
              <a:ext uri="{FF2B5EF4-FFF2-40B4-BE49-F238E27FC236}">
                <a16:creationId xmlns:a16="http://schemas.microsoft.com/office/drawing/2014/main" id="{00000000-0008-0000-1100-00002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59" name="Line 6048">
            <a:extLst>
              <a:ext uri="{FF2B5EF4-FFF2-40B4-BE49-F238E27FC236}">
                <a16:creationId xmlns:a16="http://schemas.microsoft.com/office/drawing/2014/main" id="{00000000-0008-0000-1100-00002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97" name="Group 6049">
          <a:extLst>
            <a:ext uri="{FF2B5EF4-FFF2-40B4-BE49-F238E27FC236}">
              <a16:creationId xmlns:a16="http://schemas.microsoft.com/office/drawing/2014/main" id="{00000000-0008-0000-1100-000099D44D00}"/>
            </a:ext>
          </a:extLst>
        </xdr:cNvPr>
        <xdr:cNvGrpSpPr>
          <a:grpSpLocks/>
        </xdr:cNvGrpSpPr>
      </xdr:nvGrpSpPr>
      <xdr:grpSpPr bwMode="auto">
        <a:xfrm>
          <a:off x="4695825" y="10029825"/>
          <a:ext cx="266700" cy="0"/>
          <a:chOff x="466" y="3952"/>
          <a:chExt cx="28" cy="16"/>
        </a:xfrm>
      </xdr:grpSpPr>
      <xdr:sp macro="" textlink="">
        <xdr:nvSpPr>
          <xdr:cNvPr id="5101856" name="Line 6050">
            <a:extLst>
              <a:ext uri="{FF2B5EF4-FFF2-40B4-BE49-F238E27FC236}">
                <a16:creationId xmlns:a16="http://schemas.microsoft.com/office/drawing/2014/main" id="{00000000-0008-0000-1100-00002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57" name="Line 6051">
            <a:extLst>
              <a:ext uri="{FF2B5EF4-FFF2-40B4-BE49-F238E27FC236}">
                <a16:creationId xmlns:a16="http://schemas.microsoft.com/office/drawing/2014/main" id="{00000000-0008-0000-1100-00002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98" name="Group 6052">
          <a:extLst>
            <a:ext uri="{FF2B5EF4-FFF2-40B4-BE49-F238E27FC236}">
              <a16:creationId xmlns:a16="http://schemas.microsoft.com/office/drawing/2014/main" id="{00000000-0008-0000-1100-00009AD44D00}"/>
            </a:ext>
          </a:extLst>
        </xdr:cNvPr>
        <xdr:cNvGrpSpPr>
          <a:grpSpLocks/>
        </xdr:cNvGrpSpPr>
      </xdr:nvGrpSpPr>
      <xdr:grpSpPr bwMode="auto">
        <a:xfrm>
          <a:off x="4695825" y="10029825"/>
          <a:ext cx="266700" cy="0"/>
          <a:chOff x="466" y="3952"/>
          <a:chExt cx="28" cy="16"/>
        </a:xfrm>
      </xdr:grpSpPr>
      <xdr:sp macro="" textlink="">
        <xdr:nvSpPr>
          <xdr:cNvPr id="5101854" name="Line 6053">
            <a:extLst>
              <a:ext uri="{FF2B5EF4-FFF2-40B4-BE49-F238E27FC236}">
                <a16:creationId xmlns:a16="http://schemas.microsoft.com/office/drawing/2014/main" id="{00000000-0008-0000-1100-00001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55" name="Line 6054">
            <a:extLst>
              <a:ext uri="{FF2B5EF4-FFF2-40B4-BE49-F238E27FC236}">
                <a16:creationId xmlns:a16="http://schemas.microsoft.com/office/drawing/2014/main" id="{00000000-0008-0000-1100-00001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99" name="Group 6055">
          <a:extLst>
            <a:ext uri="{FF2B5EF4-FFF2-40B4-BE49-F238E27FC236}">
              <a16:creationId xmlns:a16="http://schemas.microsoft.com/office/drawing/2014/main" id="{00000000-0008-0000-1100-00009BD44D00}"/>
            </a:ext>
          </a:extLst>
        </xdr:cNvPr>
        <xdr:cNvGrpSpPr>
          <a:grpSpLocks/>
        </xdr:cNvGrpSpPr>
      </xdr:nvGrpSpPr>
      <xdr:grpSpPr bwMode="auto">
        <a:xfrm>
          <a:off x="4695825" y="10029825"/>
          <a:ext cx="266700" cy="0"/>
          <a:chOff x="466" y="3952"/>
          <a:chExt cx="28" cy="16"/>
        </a:xfrm>
      </xdr:grpSpPr>
      <xdr:sp macro="" textlink="">
        <xdr:nvSpPr>
          <xdr:cNvPr id="5101852" name="Line 6056">
            <a:extLst>
              <a:ext uri="{FF2B5EF4-FFF2-40B4-BE49-F238E27FC236}">
                <a16:creationId xmlns:a16="http://schemas.microsoft.com/office/drawing/2014/main" id="{00000000-0008-0000-1100-00001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53" name="Line 6057">
            <a:extLst>
              <a:ext uri="{FF2B5EF4-FFF2-40B4-BE49-F238E27FC236}">
                <a16:creationId xmlns:a16="http://schemas.microsoft.com/office/drawing/2014/main" id="{00000000-0008-0000-1100-00001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00" name="Group 6058">
          <a:extLst>
            <a:ext uri="{FF2B5EF4-FFF2-40B4-BE49-F238E27FC236}">
              <a16:creationId xmlns:a16="http://schemas.microsoft.com/office/drawing/2014/main" id="{00000000-0008-0000-1100-00009CD44D00}"/>
            </a:ext>
          </a:extLst>
        </xdr:cNvPr>
        <xdr:cNvGrpSpPr>
          <a:grpSpLocks/>
        </xdr:cNvGrpSpPr>
      </xdr:nvGrpSpPr>
      <xdr:grpSpPr bwMode="auto">
        <a:xfrm>
          <a:off x="4695825" y="10029825"/>
          <a:ext cx="266700" cy="0"/>
          <a:chOff x="466" y="3952"/>
          <a:chExt cx="28" cy="16"/>
        </a:xfrm>
      </xdr:grpSpPr>
      <xdr:sp macro="" textlink="">
        <xdr:nvSpPr>
          <xdr:cNvPr id="5101850" name="Line 6059">
            <a:extLst>
              <a:ext uri="{FF2B5EF4-FFF2-40B4-BE49-F238E27FC236}">
                <a16:creationId xmlns:a16="http://schemas.microsoft.com/office/drawing/2014/main" id="{00000000-0008-0000-1100-00001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51" name="Line 6060">
            <a:extLst>
              <a:ext uri="{FF2B5EF4-FFF2-40B4-BE49-F238E27FC236}">
                <a16:creationId xmlns:a16="http://schemas.microsoft.com/office/drawing/2014/main" id="{00000000-0008-0000-1100-00001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01" name="Group 6061">
          <a:extLst>
            <a:ext uri="{FF2B5EF4-FFF2-40B4-BE49-F238E27FC236}">
              <a16:creationId xmlns:a16="http://schemas.microsoft.com/office/drawing/2014/main" id="{00000000-0008-0000-1100-00009DD44D00}"/>
            </a:ext>
          </a:extLst>
        </xdr:cNvPr>
        <xdr:cNvGrpSpPr>
          <a:grpSpLocks/>
        </xdr:cNvGrpSpPr>
      </xdr:nvGrpSpPr>
      <xdr:grpSpPr bwMode="auto">
        <a:xfrm>
          <a:off x="4114800" y="10029825"/>
          <a:ext cx="228600" cy="0"/>
          <a:chOff x="466" y="3952"/>
          <a:chExt cx="28" cy="16"/>
        </a:xfrm>
      </xdr:grpSpPr>
      <xdr:sp macro="" textlink="">
        <xdr:nvSpPr>
          <xdr:cNvPr id="5101848" name="Line 6062">
            <a:extLst>
              <a:ext uri="{FF2B5EF4-FFF2-40B4-BE49-F238E27FC236}">
                <a16:creationId xmlns:a16="http://schemas.microsoft.com/office/drawing/2014/main" id="{00000000-0008-0000-1100-00001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49" name="Line 6063">
            <a:extLst>
              <a:ext uri="{FF2B5EF4-FFF2-40B4-BE49-F238E27FC236}">
                <a16:creationId xmlns:a16="http://schemas.microsoft.com/office/drawing/2014/main" id="{00000000-0008-0000-1100-00001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02" name="Group 6064">
          <a:extLst>
            <a:ext uri="{FF2B5EF4-FFF2-40B4-BE49-F238E27FC236}">
              <a16:creationId xmlns:a16="http://schemas.microsoft.com/office/drawing/2014/main" id="{00000000-0008-0000-1100-00009ED44D00}"/>
            </a:ext>
          </a:extLst>
        </xdr:cNvPr>
        <xdr:cNvGrpSpPr>
          <a:grpSpLocks/>
        </xdr:cNvGrpSpPr>
      </xdr:nvGrpSpPr>
      <xdr:grpSpPr bwMode="auto">
        <a:xfrm>
          <a:off x="4114800" y="10029825"/>
          <a:ext cx="228600" cy="0"/>
          <a:chOff x="466" y="3952"/>
          <a:chExt cx="28" cy="16"/>
        </a:xfrm>
      </xdr:grpSpPr>
      <xdr:sp macro="" textlink="">
        <xdr:nvSpPr>
          <xdr:cNvPr id="5101846" name="Line 6065">
            <a:extLst>
              <a:ext uri="{FF2B5EF4-FFF2-40B4-BE49-F238E27FC236}">
                <a16:creationId xmlns:a16="http://schemas.microsoft.com/office/drawing/2014/main" id="{00000000-0008-0000-1100-00001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47" name="Line 6066">
            <a:extLst>
              <a:ext uri="{FF2B5EF4-FFF2-40B4-BE49-F238E27FC236}">
                <a16:creationId xmlns:a16="http://schemas.microsoft.com/office/drawing/2014/main" id="{00000000-0008-0000-1100-00001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03" name="Group 6067">
          <a:extLst>
            <a:ext uri="{FF2B5EF4-FFF2-40B4-BE49-F238E27FC236}">
              <a16:creationId xmlns:a16="http://schemas.microsoft.com/office/drawing/2014/main" id="{00000000-0008-0000-1100-00009FD44D00}"/>
            </a:ext>
          </a:extLst>
        </xdr:cNvPr>
        <xdr:cNvGrpSpPr>
          <a:grpSpLocks/>
        </xdr:cNvGrpSpPr>
      </xdr:nvGrpSpPr>
      <xdr:grpSpPr bwMode="auto">
        <a:xfrm>
          <a:off x="4695825" y="10029825"/>
          <a:ext cx="266700" cy="0"/>
          <a:chOff x="466" y="3952"/>
          <a:chExt cx="28" cy="16"/>
        </a:xfrm>
      </xdr:grpSpPr>
      <xdr:sp macro="" textlink="">
        <xdr:nvSpPr>
          <xdr:cNvPr id="5101844" name="Line 6068">
            <a:extLst>
              <a:ext uri="{FF2B5EF4-FFF2-40B4-BE49-F238E27FC236}">
                <a16:creationId xmlns:a16="http://schemas.microsoft.com/office/drawing/2014/main" id="{00000000-0008-0000-1100-00001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45" name="Line 6069">
            <a:extLst>
              <a:ext uri="{FF2B5EF4-FFF2-40B4-BE49-F238E27FC236}">
                <a16:creationId xmlns:a16="http://schemas.microsoft.com/office/drawing/2014/main" id="{00000000-0008-0000-1100-00001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04" name="Group 6070">
          <a:extLst>
            <a:ext uri="{FF2B5EF4-FFF2-40B4-BE49-F238E27FC236}">
              <a16:creationId xmlns:a16="http://schemas.microsoft.com/office/drawing/2014/main" id="{00000000-0008-0000-1100-0000A0D44D00}"/>
            </a:ext>
          </a:extLst>
        </xdr:cNvPr>
        <xdr:cNvGrpSpPr>
          <a:grpSpLocks/>
        </xdr:cNvGrpSpPr>
      </xdr:nvGrpSpPr>
      <xdr:grpSpPr bwMode="auto">
        <a:xfrm>
          <a:off x="4695825" y="10029825"/>
          <a:ext cx="266700" cy="0"/>
          <a:chOff x="466" y="3952"/>
          <a:chExt cx="28" cy="16"/>
        </a:xfrm>
      </xdr:grpSpPr>
      <xdr:sp macro="" textlink="">
        <xdr:nvSpPr>
          <xdr:cNvPr id="5101842" name="Line 6071">
            <a:extLst>
              <a:ext uri="{FF2B5EF4-FFF2-40B4-BE49-F238E27FC236}">
                <a16:creationId xmlns:a16="http://schemas.microsoft.com/office/drawing/2014/main" id="{00000000-0008-0000-1100-00001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43" name="Line 6072">
            <a:extLst>
              <a:ext uri="{FF2B5EF4-FFF2-40B4-BE49-F238E27FC236}">
                <a16:creationId xmlns:a16="http://schemas.microsoft.com/office/drawing/2014/main" id="{00000000-0008-0000-1100-00001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05" name="Group 6073">
          <a:extLst>
            <a:ext uri="{FF2B5EF4-FFF2-40B4-BE49-F238E27FC236}">
              <a16:creationId xmlns:a16="http://schemas.microsoft.com/office/drawing/2014/main" id="{00000000-0008-0000-1100-0000A1D44D00}"/>
            </a:ext>
          </a:extLst>
        </xdr:cNvPr>
        <xdr:cNvGrpSpPr>
          <a:grpSpLocks/>
        </xdr:cNvGrpSpPr>
      </xdr:nvGrpSpPr>
      <xdr:grpSpPr bwMode="auto">
        <a:xfrm>
          <a:off x="4114800" y="10029825"/>
          <a:ext cx="238125" cy="0"/>
          <a:chOff x="466" y="3952"/>
          <a:chExt cx="28" cy="16"/>
        </a:xfrm>
      </xdr:grpSpPr>
      <xdr:sp macro="" textlink="">
        <xdr:nvSpPr>
          <xdr:cNvPr id="5101840" name="Line 6074">
            <a:extLst>
              <a:ext uri="{FF2B5EF4-FFF2-40B4-BE49-F238E27FC236}">
                <a16:creationId xmlns:a16="http://schemas.microsoft.com/office/drawing/2014/main" id="{00000000-0008-0000-1100-00001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41" name="Line 6075">
            <a:extLst>
              <a:ext uri="{FF2B5EF4-FFF2-40B4-BE49-F238E27FC236}">
                <a16:creationId xmlns:a16="http://schemas.microsoft.com/office/drawing/2014/main" id="{00000000-0008-0000-1100-00001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5100706" name="Group 6076">
          <a:extLst>
            <a:ext uri="{FF2B5EF4-FFF2-40B4-BE49-F238E27FC236}">
              <a16:creationId xmlns:a16="http://schemas.microsoft.com/office/drawing/2014/main" id="{00000000-0008-0000-1100-0000A2D44D00}"/>
            </a:ext>
          </a:extLst>
        </xdr:cNvPr>
        <xdr:cNvGrpSpPr>
          <a:grpSpLocks/>
        </xdr:cNvGrpSpPr>
      </xdr:nvGrpSpPr>
      <xdr:grpSpPr bwMode="auto">
        <a:xfrm>
          <a:off x="5476875" y="10029825"/>
          <a:ext cx="228600" cy="0"/>
          <a:chOff x="466" y="3952"/>
          <a:chExt cx="28" cy="16"/>
        </a:xfrm>
      </xdr:grpSpPr>
      <xdr:sp macro="" textlink="">
        <xdr:nvSpPr>
          <xdr:cNvPr id="5101838" name="Line 6077">
            <a:extLst>
              <a:ext uri="{FF2B5EF4-FFF2-40B4-BE49-F238E27FC236}">
                <a16:creationId xmlns:a16="http://schemas.microsoft.com/office/drawing/2014/main" id="{00000000-0008-0000-1100-00000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39" name="Line 6078">
            <a:extLst>
              <a:ext uri="{FF2B5EF4-FFF2-40B4-BE49-F238E27FC236}">
                <a16:creationId xmlns:a16="http://schemas.microsoft.com/office/drawing/2014/main" id="{00000000-0008-0000-1100-00000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07" name="Group 6079">
          <a:extLst>
            <a:ext uri="{FF2B5EF4-FFF2-40B4-BE49-F238E27FC236}">
              <a16:creationId xmlns:a16="http://schemas.microsoft.com/office/drawing/2014/main" id="{00000000-0008-0000-1100-0000A3D44D00}"/>
            </a:ext>
          </a:extLst>
        </xdr:cNvPr>
        <xdr:cNvGrpSpPr>
          <a:grpSpLocks/>
        </xdr:cNvGrpSpPr>
      </xdr:nvGrpSpPr>
      <xdr:grpSpPr bwMode="auto">
        <a:xfrm>
          <a:off x="4695825" y="10029825"/>
          <a:ext cx="266700" cy="0"/>
          <a:chOff x="466" y="3952"/>
          <a:chExt cx="28" cy="16"/>
        </a:xfrm>
      </xdr:grpSpPr>
      <xdr:sp macro="" textlink="">
        <xdr:nvSpPr>
          <xdr:cNvPr id="5101836" name="Line 6080">
            <a:extLst>
              <a:ext uri="{FF2B5EF4-FFF2-40B4-BE49-F238E27FC236}">
                <a16:creationId xmlns:a16="http://schemas.microsoft.com/office/drawing/2014/main" id="{00000000-0008-0000-1100-00000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37" name="Line 6081">
            <a:extLst>
              <a:ext uri="{FF2B5EF4-FFF2-40B4-BE49-F238E27FC236}">
                <a16:creationId xmlns:a16="http://schemas.microsoft.com/office/drawing/2014/main" id="{00000000-0008-0000-1100-00000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08" name="Group 6082">
          <a:extLst>
            <a:ext uri="{FF2B5EF4-FFF2-40B4-BE49-F238E27FC236}">
              <a16:creationId xmlns:a16="http://schemas.microsoft.com/office/drawing/2014/main" id="{00000000-0008-0000-1100-0000A4D44D00}"/>
            </a:ext>
          </a:extLst>
        </xdr:cNvPr>
        <xdr:cNvGrpSpPr>
          <a:grpSpLocks/>
        </xdr:cNvGrpSpPr>
      </xdr:nvGrpSpPr>
      <xdr:grpSpPr bwMode="auto">
        <a:xfrm>
          <a:off x="4695825" y="10029825"/>
          <a:ext cx="266700" cy="0"/>
          <a:chOff x="466" y="3952"/>
          <a:chExt cx="28" cy="16"/>
        </a:xfrm>
      </xdr:grpSpPr>
      <xdr:sp macro="" textlink="">
        <xdr:nvSpPr>
          <xdr:cNvPr id="5101834" name="Line 6083">
            <a:extLst>
              <a:ext uri="{FF2B5EF4-FFF2-40B4-BE49-F238E27FC236}">
                <a16:creationId xmlns:a16="http://schemas.microsoft.com/office/drawing/2014/main" id="{00000000-0008-0000-1100-00000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35" name="Line 6084">
            <a:extLst>
              <a:ext uri="{FF2B5EF4-FFF2-40B4-BE49-F238E27FC236}">
                <a16:creationId xmlns:a16="http://schemas.microsoft.com/office/drawing/2014/main" id="{00000000-0008-0000-1100-00000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09" name="Group 6085">
          <a:extLst>
            <a:ext uri="{FF2B5EF4-FFF2-40B4-BE49-F238E27FC236}">
              <a16:creationId xmlns:a16="http://schemas.microsoft.com/office/drawing/2014/main" id="{00000000-0008-0000-1100-0000A5D44D00}"/>
            </a:ext>
          </a:extLst>
        </xdr:cNvPr>
        <xdr:cNvGrpSpPr>
          <a:grpSpLocks/>
        </xdr:cNvGrpSpPr>
      </xdr:nvGrpSpPr>
      <xdr:grpSpPr bwMode="auto">
        <a:xfrm>
          <a:off x="4695825" y="10029825"/>
          <a:ext cx="266700" cy="0"/>
          <a:chOff x="466" y="3952"/>
          <a:chExt cx="28" cy="16"/>
        </a:xfrm>
      </xdr:grpSpPr>
      <xdr:sp macro="" textlink="">
        <xdr:nvSpPr>
          <xdr:cNvPr id="5101832" name="Line 6086">
            <a:extLst>
              <a:ext uri="{FF2B5EF4-FFF2-40B4-BE49-F238E27FC236}">
                <a16:creationId xmlns:a16="http://schemas.microsoft.com/office/drawing/2014/main" id="{00000000-0008-0000-1100-00000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33" name="Line 6087">
            <a:extLst>
              <a:ext uri="{FF2B5EF4-FFF2-40B4-BE49-F238E27FC236}">
                <a16:creationId xmlns:a16="http://schemas.microsoft.com/office/drawing/2014/main" id="{00000000-0008-0000-1100-00000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10" name="Group 6088">
          <a:extLst>
            <a:ext uri="{FF2B5EF4-FFF2-40B4-BE49-F238E27FC236}">
              <a16:creationId xmlns:a16="http://schemas.microsoft.com/office/drawing/2014/main" id="{00000000-0008-0000-1100-0000A6D44D00}"/>
            </a:ext>
          </a:extLst>
        </xdr:cNvPr>
        <xdr:cNvGrpSpPr>
          <a:grpSpLocks/>
        </xdr:cNvGrpSpPr>
      </xdr:nvGrpSpPr>
      <xdr:grpSpPr bwMode="auto">
        <a:xfrm>
          <a:off x="4695825" y="10029825"/>
          <a:ext cx="266700" cy="0"/>
          <a:chOff x="466" y="3952"/>
          <a:chExt cx="28" cy="16"/>
        </a:xfrm>
      </xdr:grpSpPr>
      <xdr:sp macro="" textlink="">
        <xdr:nvSpPr>
          <xdr:cNvPr id="5101830" name="Line 6089">
            <a:extLst>
              <a:ext uri="{FF2B5EF4-FFF2-40B4-BE49-F238E27FC236}">
                <a16:creationId xmlns:a16="http://schemas.microsoft.com/office/drawing/2014/main" id="{00000000-0008-0000-1100-00000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31" name="Line 6090">
            <a:extLst>
              <a:ext uri="{FF2B5EF4-FFF2-40B4-BE49-F238E27FC236}">
                <a16:creationId xmlns:a16="http://schemas.microsoft.com/office/drawing/2014/main" id="{00000000-0008-0000-1100-00000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5100711" name="Group 6091">
          <a:extLst>
            <a:ext uri="{FF2B5EF4-FFF2-40B4-BE49-F238E27FC236}">
              <a16:creationId xmlns:a16="http://schemas.microsoft.com/office/drawing/2014/main" id="{00000000-0008-0000-1100-0000A7D44D00}"/>
            </a:ext>
          </a:extLst>
        </xdr:cNvPr>
        <xdr:cNvGrpSpPr>
          <a:grpSpLocks/>
        </xdr:cNvGrpSpPr>
      </xdr:nvGrpSpPr>
      <xdr:grpSpPr bwMode="auto">
        <a:xfrm>
          <a:off x="4572000" y="10029825"/>
          <a:ext cx="228600" cy="0"/>
          <a:chOff x="466" y="3952"/>
          <a:chExt cx="28" cy="16"/>
        </a:xfrm>
      </xdr:grpSpPr>
      <xdr:sp macro="" textlink="">
        <xdr:nvSpPr>
          <xdr:cNvPr id="5101828" name="Line 6092">
            <a:extLst>
              <a:ext uri="{FF2B5EF4-FFF2-40B4-BE49-F238E27FC236}">
                <a16:creationId xmlns:a16="http://schemas.microsoft.com/office/drawing/2014/main" id="{00000000-0008-0000-1100-00000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29" name="Line 6093">
            <a:extLst>
              <a:ext uri="{FF2B5EF4-FFF2-40B4-BE49-F238E27FC236}">
                <a16:creationId xmlns:a16="http://schemas.microsoft.com/office/drawing/2014/main" id="{00000000-0008-0000-1100-00000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12" name="Group 6094">
          <a:extLst>
            <a:ext uri="{FF2B5EF4-FFF2-40B4-BE49-F238E27FC236}">
              <a16:creationId xmlns:a16="http://schemas.microsoft.com/office/drawing/2014/main" id="{00000000-0008-0000-1100-0000A8D44D00}"/>
            </a:ext>
          </a:extLst>
        </xdr:cNvPr>
        <xdr:cNvGrpSpPr>
          <a:grpSpLocks/>
        </xdr:cNvGrpSpPr>
      </xdr:nvGrpSpPr>
      <xdr:grpSpPr bwMode="auto">
        <a:xfrm>
          <a:off x="4114800" y="10029825"/>
          <a:ext cx="238125" cy="0"/>
          <a:chOff x="466" y="3952"/>
          <a:chExt cx="28" cy="16"/>
        </a:xfrm>
      </xdr:grpSpPr>
      <xdr:sp macro="" textlink="">
        <xdr:nvSpPr>
          <xdr:cNvPr id="5101826" name="Line 6095">
            <a:extLst>
              <a:ext uri="{FF2B5EF4-FFF2-40B4-BE49-F238E27FC236}">
                <a16:creationId xmlns:a16="http://schemas.microsoft.com/office/drawing/2014/main" id="{00000000-0008-0000-1100-00000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27" name="Line 6096">
            <a:extLst>
              <a:ext uri="{FF2B5EF4-FFF2-40B4-BE49-F238E27FC236}">
                <a16:creationId xmlns:a16="http://schemas.microsoft.com/office/drawing/2014/main" id="{00000000-0008-0000-1100-00000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13" name="Group 6097">
          <a:extLst>
            <a:ext uri="{FF2B5EF4-FFF2-40B4-BE49-F238E27FC236}">
              <a16:creationId xmlns:a16="http://schemas.microsoft.com/office/drawing/2014/main" id="{00000000-0008-0000-1100-0000A9D44D00}"/>
            </a:ext>
          </a:extLst>
        </xdr:cNvPr>
        <xdr:cNvGrpSpPr>
          <a:grpSpLocks/>
        </xdr:cNvGrpSpPr>
      </xdr:nvGrpSpPr>
      <xdr:grpSpPr bwMode="auto">
        <a:xfrm>
          <a:off x="4695825" y="10029825"/>
          <a:ext cx="266700" cy="0"/>
          <a:chOff x="466" y="3952"/>
          <a:chExt cx="28" cy="16"/>
        </a:xfrm>
      </xdr:grpSpPr>
      <xdr:sp macro="" textlink="">
        <xdr:nvSpPr>
          <xdr:cNvPr id="5101824" name="Line 6098">
            <a:extLst>
              <a:ext uri="{FF2B5EF4-FFF2-40B4-BE49-F238E27FC236}">
                <a16:creationId xmlns:a16="http://schemas.microsoft.com/office/drawing/2014/main" id="{00000000-0008-0000-1100-00000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25" name="Line 6099">
            <a:extLst>
              <a:ext uri="{FF2B5EF4-FFF2-40B4-BE49-F238E27FC236}">
                <a16:creationId xmlns:a16="http://schemas.microsoft.com/office/drawing/2014/main" id="{00000000-0008-0000-1100-00000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14" name="Group 6100">
          <a:extLst>
            <a:ext uri="{FF2B5EF4-FFF2-40B4-BE49-F238E27FC236}">
              <a16:creationId xmlns:a16="http://schemas.microsoft.com/office/drawing/2014/main" id="{00000000-0008-0000-1100-0000AAD44D00}"/>
            </a:ext>
          </a:extLst>
        </xdr:cNvPr>
        <xdr:cNvGrpSpPr>
          <a:grpSpLocks/>
        </xdr:cNvGrpSpPr>
      </xdr:nvGrpSpPr>
      <xdr:grpSpPr bwMode="auto">
        <a:xfrm>
          <a:off x="4114800" y="10029825"/>
          <a:ext cx="238125" cy="0"/>
          <a:chOff x="466" y="3952"/>
          <a:chExt cx="28" cy="16"/>
        </a:xfrm>
      </xdr:grpSpPr>
      <xdr:sp macro="" textlink="">
        <xdr:nvSpPr>
          <xdr:cNvPr id="5101822" name="Line 6101">
            <a:extLst>
              <a:ext uri="{FF2B5EF4-FFF2-40B4-BE49-F238E27FC236}">
                <a16:creationId xmlns:a16="http://schemas.microsoft.com/office/drawing/2014/main" id="{00000000-0008-0000-1100-0000F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23" name="Line 6102">
            <a:extLst>
              <a:ext uri="{FF2B5EF4-FFF2-40B4-BE49-F238E27FC236}">
                <a16:creationId xmlns:a16="http://schemas.microsoft.com/office/drawing/2014/main" id="{00000000-0008-0000-1100-0000F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15" name="Group 6103">
          <a:extLst>
            <a:ext uri="{FF2B5EF4-FFF2-40B4-BE49-F238E27FC236}">
              <a16:creationId xmlns:a16="http://schemas.microsoft.com/office/drawing/2014/main" id="{00000000-0008-0000-1100-0000ABD44D00}"/>
            </a:ext>
          </a:extLst>
        </xdr:cNvPr>
        <xdr:cNvGrpSpPr>
          <a:grpSpLocks/>
        </xdr:cNvGrpSpPr>
      </xdr:nvGrpSpPr>
      <xdr:grpSpPr bwMode="auto">
        <a:xfrm>
          <a:off x="4695825" y="10029825"/>
          <a:ext cx="266700" cy="0"/>
          <a:chOff x="466" y="3952"/>
          <a:chExt cx="28" cy="16"/>
        </a:xfrm>
      </xdr:grpSpPr>
      <xdr:sp macro="" textlink="">
        <xdr:nvSpPr>
          <xdr:cNvPr id="5101820" name="Line 6104">
            <a:extLst>
              <a:ext uri="{FF2B5EF4-FFF2-40B4-BE49-F238E27FC236}">
                <a16:creationId xmlns:a16="http://schemas.microsoft.com/office/drawing/2014/main" id="{00000000-0008-0000-1100-0000F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21" name="Line 6105">
            <a:extLst>
              <a:ext uri="{FF2B5EF4-FFF2-40B4-BE49-F238E27FC236}">
                <a16:creationId xmlns:a16="http://schemas.microsoft.com/office/drawing/2014/main" id="{00000000-0008-0000-1100-0000F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16" name="Group 6106">
          <a:extLst>
            <a:ext uri="{FF2B5EF4-FFF2-40B4-BE49-F238E27FC236}">
              <a16:creationId xmlns:a16="http://schemas.microsoft.com/office/drawing/2014/main" id="{00000000-0008-0000-1100-0000ACD44D00}"/>
            </a:ext>
          </a:extLst>
        </xdr:cNvPr>
        <xdr:cNvGrpSpPr>
          <a:grpSpLocks/>
        </xdr:cNvGrpSpPr>
      </xdr:nvGrpSpPr>
      <xdr:grpSpPr bwMode="auto">
        <a:xfrm>
          <a:off x="4114800" y="10029825"/>
          <a:ext cx="238125" cy="0"/>
          <a:chOff x="466" y="3952"/>
          <a:chExt cx="28" cy="16"/>
        </a:xfrm>
      </xdr:grpSpPr>
      <xdr:sp macro="" textlink="">
        <xdr:nvSpPr>
          <xdr:cNvPr id="5101818" name="Line 6107">
            <a:extLst>
              <a:ext uri="{FF2B5EF4-FFF2-40B4-BE49-F238E27FC236}">
                <a16:creationId xmlns:a16="http://schemas.microsoft.com/office/drawing/2014/main" id="{00000000-0008-0000-1100-0000F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19" name="Line 6108">
            <a:extLst>
              <a:ext uri="{FF2B5EF4-FFF2-40B4-BE49-F238E27FC236}">
                <a16:creationId xmlns:a16="http://schemas.microsoft.com/office/drawing/2014/main" id="{00000000-0008-0000-1100-0000F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17" name="Group 6109">
          <a:extLst>
            <a:ext uri="{FF2B5EF4-FFF2-40B4-BE49-F238E27FC236}">
              <a16:creationId xmlns:a16="http://schemas.microsoft.com/office/drawing/2014/main" id="{00000000-0008-0000-1100-0000ADD44D00}"/>
            </a:ext>
          </a:extLst>
        </xdr:cNvPr>
        <xdr:cNvGrpSpPr>
          <a:grpSpLocks/>
        </xdr:cNvGrpSpPr>
      </xdr:nvGrpSpPr>
      <xdr:grpSpPr bwMode="auto">
        <a:xfrm>
          <a:off x="4695825" y="10029825"/>
          <a:ext cx="266700" cy="0"/>
          <a:chOff x="466" y="3952"/>
          <a:chExt cx="28" cy="16"/>
        </a:xfrm>
      </xdr:grpSpPr>
      <xdr:sp macro="" textlink="">
        <xdr:nvSpPr>
          <xdr:cNvPr id="5101816" name="Line 6110">
            <a:extLst>
              <a:ext uri="{FF2B5EF4-FFF2-40B4-BE49-F238E27FC236}">
                <a16:creationId xmlns:a16="http://schemas.microsoft.com/office/drawing/2014/main" id="{00000000-0008-0000-1100-0000F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17" name="Line 6111">
            <a:extLst>
              <a:ext uri="{FF2B5EF4-FFF2-40B4-BE49-F238E27FC236}">
                <a16:creationId xmlns:a16="http://schemas.microsoft.com/office/drawing/2014/main" id="{00000000-0008-0000-1100-0000F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18" name="Group 6112">
          <a:extLst>
            <a:ext uri="{FF2B5EF4-FFF2-40B4-BE49-F238E27FC236}">
              <a16:creationId xmlns:a16="http://schemas.microsoft.com/office/drawing/2014/main" id="{00000000-0008-0000-1100-0000AED44D00}"/>
            </a:ext>
          </a:extLst>
        </xdr:cNvPr>
        <xdr:cNvGrpSpPr>
          <a:grpSpLocks/>
        </xdr:cNvGrpSpPr>
      </xdr:nvGrpSpPr>
      <xdr:grpSpPr bwMode="auto">
        <a:xfrm>
          <a:off x="4114800" y="10029825"/>
          <a:ext cx="238125" cy="0"/>
          <a:chOff x="466" y="3952"/>
          <a:chExt cx="28" cy="16"/>
        </a:xfrm>
      </xdr:grpSpPr>
      <xdr:sp macro="" textlink="">
        <xdr:nvSpPr>
          <xdr:cNvPr id="5101814" name="Line 6113">
            <a:extLst>
              <a:ext uri="{FF2B5EF4-FFF2-40B4-BE49-F238E27FC236}">
                <a16:creationId xmlns:a16="http://schemas.microsoft.com/office/drawing/2014/main" id="{00000000-0008-0000-1100-0000F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15" name="Line 6114">
            <a:extLst>
              <a:ext uri="{FF2B5EF4-FFF2-40B4-BE49-F238E27FC236}">
                <a16:creationId xmlns:a16="http://schemas.microsoft.com/office/drawing/2014/main" id="{00000000-0008-0000-1100-0000F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19" name="Group 6115">
          <a:extLst>
            <a:ext uri="{FF2B5EF4-FFF2-40B4-BE49-F238E27FC236}">
              <a16:creationId xmlns:a16="http://schemas.microsoft.com/office/drawing/2014/main" id="{00000000-0008-0000-1100-0000AFD44D00}"/>
            </a:ext>
          </a:extLst>
        </xdr:cNvPr>
        <xdr:cNvGrpSpPr>
          <a:grpSpLocks/>
        </xdr:cNvGrpSpPr>
      </xdr:nvGrpSpPr>
      <xdr:grpSpPr bwMode="auto">
        <a:xfrm>
          <a:off x="4114800" y="10029825"/>
          <a:ext cx="238125" cy="0"/>
          <a:chOff x="466" y="3952"/>
          <a:chExt cx="28" cy="16"/>
        </a:xfrm>
      </xdr:grpSpPr>
      <xdr:sp macro="" textlink="">
        <xdr:nvSpPr>
          <xdr:cNvPr id="5101812" name="Line 6116">
            <a:extLst>
              <a:ext uri="{FF2B5EF4-FFF2-40B4-BE49-F238E27FC236}">
                <a16:creationId xmlns:a16="http://schemas.microsoft.com/office/drawing/2014/main" id="{00000000-0008-0000-1100-0000F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13" name="Line 6117">
            <a:extLst>
              <a:ext uri="{FF2B5EF4-FFF2-40B4-BE49-F238E27FC236}">
                <a16:creationId xmlns:a16="http://schemas.microsoft.com/office/drawing/2014/main" id="{00000000-0008-0000-1100-0000F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20" name="Group 6118">
          <a:extLst>
            <a:ext uri="{FF2B5EF4-FFF2-40B4-BE49-F238E27FC236}">
              <a16:creationId xmlns:a16="http://schemas.microsoft.com/office/drawing/2014/main" id="{00000000-0008-0000-1100-0000B0D44D00}"/>
            </a:ext>
          </a:extLst>
        </xdr:cNvPr>
        <xdr:cNvGrpSpPr>
          <a:grpSpLocks/>
        </xdr:cNvGrpSpPr>
      </xdr:nvGrpSpPr>
      <xdr:grpSpPr bwMode="auto">
        <a:xfrm>
          <a:off x="4114800" y="10029825"/>
          <a:ext cx="238125" cy="0"/>
          <a:chOff x="466" y="3952"/>
          <a:chExt cx="28" cy="16"/>
        </a:xfrm>
      </xdr:grpSpPr>
      <xdr:sp macro="" textlink="">
        <xdr:nvSpPr>
          <xdr:cNvPr id="5101810" name="Line 6119">
            <a:extLst>
              <a:ext uri="{FF2B5EF4-FFF2-40B4-BE49-F238E27FC236}">
                <a16:creationId xmlns:a16="http://schemas.microsoft.com/office/drawing/2014/main" id="{00000000-0008-0000-1100-0000F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11" name="Line 6120">
            <a:extLst>
              <a:ext uri="{FF2B5EF4-FFF2-40B4-BE49-F238E27FC236}">
                <a16:creationId xmlns:a16="http://schemas.microsoft.com/office/drawing/2014/main" id="{00000000-0008-0000-1100-0000F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21" name="Group 6121">
          <a:extLst>
            <a:ext uri="{FF2B5EF4-FFF2-40B4-BE49-F238E27FC236}">
              <a16:creationId xmlns:a16="http://schemas.microsoft.com/office/drawing/2014/main" id="{00000000-0008-0000-1100-0000B1D44D00}"/>
            </a:ext>
          </a:extLst>
        </xdr:cNvPr>
        <xdr:cNvGrpSpPr>
          <a:grpSpLocks/>
        </xdr:cNvGrpSpPr>
      </xdr:nvGrpSpPr>
      <xdr:grpSpPr bwMode="auto">
        <a:xfrm>
          <a:off x="4114800" y="10029825"/>
          <a:ext cx="238125" cy="0"/>
          <a:chOff x="466" y="3952"/>
          <a:chExt cx="28" cy="16"/>
        </a:xfrm>
      </xdr:grpSpPr>
      <xdr:sp macro="" textlink="">
        <xdr:nvSpPr>
          <xdr:cNvPr id="5101808" name="Line 6122">
            <a:extLst>
              <a:ext uri="{FF2B5EF4-FFF2-40B4-BE49-F238E27FC236}">
                <a16:creationId xmlns:a16="http://schemas.microsoft.com/office/drawing/2014/main" id="{00000000-0008-0000-1100-0000F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09" name="Line 6123">
            <a:extLst>
              <a:ext uri="{FF2B5EF4-FFF2-40B4-BE49-F238E27FC236}">
                <a16:creationId xmlns:a16="http://schemas.microsoft.com/office/drawing/2014/main" id="{00000000-0008-0000-1100-0000F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722" name="Group 6124">
          <a:extLst>
            <a:ext uri="{FF2B5EF4-FFF2-40B4-BE49-F238E27FC236}">
              <a16:creationId xmlns:a16="http://schemas.microsoft.com/office/drawing/2014/main" id="{00000000-0008-0000-1100-0000B2D44D00}"/>
            </a:ext>
          </a:extLst>
        </xdr:cNvPr>
        <xdr:cNvGrpSpPr>
          <a:grpSpLocks/>
        </xdr:cNvGrpSpPr>
      </xdr:nvGrpSpPr>
      <xdr:grpSpPr bwMode="auto">
        <a:xfrm>
          <a:off x="5133975" y="10029825"/>
          <a:ext cx="0" cy="0"/>
          <a:chOff x="466" y="3952"/>
          <a:chExt cx="28" cy="16"/>
        </a:xfrm>
      </xdr:grpSpPr>
      <xdr:sp macro="" textlink="">
        <xdr:nvSpPr>
          <xdr:cNvPr id="5101806" name="Line 6125">
            <a:extLst>
              <a:ext uri="{FF2B5EF4-FFF2-40B4-BE49-F238E27FC236}">
                <a16:creationId xmlns:a16="http://schemas.microsoft.com/office/drawing/2014/main" id="{00000000-0008-0000-1100-0000E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07" name="Line 6126">
            <a:extLst>
              <a:ext uri="{FF2B5EF4-FFF2-40B4-BE49-F238E27FC236}">
                <a16:creationId xmlns:a16="http://schemas.microsoft.com/office/drawing/2014/main" id="{00000000-0008-0000-1100-0000E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723" name="Group 6127">
          <a:extLst>
            <a:ext uri="{FF2B5EF4-FFF2-40B4-BE49-F238E27FC236}">
              <a16:creationId xmlns:a16="http://schemas.microsoft.com/office/drawing/2014/main" id="{00000000-0008-0000-1100-0000B3D44D00}"/>
            </a:ext>
          </a:extLst>
        </xdr:cNvPr>
        <xdr:cNvGrpSpPr>
          <a:grpSpLocks/>
        </xdr:cNvGrpSpPr>
      </xdr:nvGrpSpPr>
      <xdr:grpSpPr bwMode="auto">
        <a:xfrm>
          <a:off x="5133975" y="10029825"/>
          <a:ext cx="0" cy="0"/>
          <a:chOff x="466" y="3952"/>
          <a:chExt cx="28" cy="16"/>
        </a:xfrm>
      </xdr:grpSpPr>
      <xdr:sp macro="" textlink="">
        <xdr:nvSpPr>
          <xdr:cNvPr id="5101804" name="Line 6128">
            <a:extLst>
              <a:ext uri="{FF2B5EF4-FFF2-40B4-BE49-F238E27FC236}">
                <a16:creationId xmlns:a16="http://schemas.microsoft.com/office/drawing/2014/main" id="{00000000-0008-0000-1100-0000E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05" name="Line 6129">
            <a:extLst>
              <a:ext uri="{FF2B5EF4-FFF2-40B4-BE49-F238E27FC236}">
                <a16:creationId xmlns:a16="http://schemas.microsoft.com/office/drawing/2014/main" id="{00000000-0008-0000-1100-0000E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724" name="Group 6130">
          <a:extLst>
            <a:ext uri="{FF2B5EF4-FFF2-40B4-BE49-F238E27FC236}">
              <a16:creationId xmlns:a16="http://schemas.microsoft.com/office/drawing/2014/main" id="{00000000-0008-0000-1100-0000B4D44D00}"/>
            </a:ext>
          </a:extLst>
        </xdr:cNvPr>
        <xdr:cNvGrpSpPr>
          <a:grpSpLocks/>
        </xdr:cNvGrpSpPr>
      </xdr:nvGrpSpPr>
      <xdr:grpSpPr bwMode="auto">
        <a:xfrm>
          <a:off x="5133975" y="10029825"/>
          <a:ext cx="0" cy="0"/>
          <a:chOff x="466" y="3952"/>
          <a:chExt cx="28" cy="16"/>
        </a:xfrm>
      </xdr:grpSpPr>
      <xdr:sp macro="" textlink="">
        <xdr:nvSpPr>
          <xdr:cNvPr id="5101802" name="Line 6131">
            <a:extLst>
              <a:ext uri="{FF2B5EF4-FFF2-40B4-BE49-F238E27FC236}">
                <a16:creationId xmlns:a16="http://schemas.microsoft.com/office/drawing/2014/main" id="{00000000-0008-0000-1100-0000E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03" name="Line 6132">
            <a:extLst>
              <a:ext uri="{FF2B5EF4-FFF2-40B4-BE49-F238E27FC236}">
                <a16:creationId xmlns:a16="http://schemas.microsoft.com/office/drawing/2014/main" id="{00000000-0008-0000-1100-0000E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725" name="Group 6133">
          <a:extLst>
            <a:ext uri="{FF2B5EF4-FFF2-40B4-BE49-F238E27FC236}">
              <a16:creationId xmlns:a16="http://schemas.microsoft.com/office/drawing/2014/main" id="{00000000-0008-0000-1100-0000B5D44D00}"/>
            </a:ext>
          </a:extLst>
        </xdr:cNvPr>
        <xdr:cNvGrpSpPr>
          <a:grpSpLocks/>
        </xdr:cNvGrpSpPr>
      </xdr:nvGrpSpPr>
      <xdr:grpSpPr bwMode="auto">
        <a:xfrm>
          <a:off x="5133975" y="10029825"/>
          <a:ext cx="0" cy="0"/>
          <a:chOff x="466" y="3952"/>
          <a:chExt cx="28" cy="16"/>
        </a:xfrm>
      </xdr:grpSpPr>
      <xdr:sp macro="" textlink="">
        <xdr:nvSpPr>
          <xdr:cNvPr id="5101800" name="Line 6134">
            <a:extLst>
              <a:ext uri="{FF2B5EF4-FFF2-40B4-BE49-F238E27FC236}">
                <a16:creationId xmlns:a16="http://schemas.microsoft.com/office/drawing/2014/main" id="{00000000-0008-0000-1100-0000E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01" name="Line 6135">
            <a:extLst>
              <a:ext uri="{FF2B5EF4-FFF2-40B4-BE49-F238E27FC236}">
                <a16:creationId xmlns:a16="http://schemas.microsoft.com/office/drawing/2014/main" id="{00000000-0008-0000-1100-0000E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276225</xdr:colOff>
      <xdr:row>32</xdr:row>
      <xdr:rowOff>0</xdr:rowOff>
    </xdr:from>
    <xdr:to>
      <xdr:col>2</xdr:col>
      <xdr:colOff>542925</xdr:colOff>
      <xdr:row>32</xdr:row>
      <xdr:rowOff>0</xdr:rowOff>
    </xdr:to>
    <xdr:grpSp>
      <xdr:nvGrpSpPr>
        <xdr:cNvPr id="5100726" name="Group 6136">
          <a:extLst>
            <a:ext uri="{FF2B5EF4-FFF2-40B4-BE49-F238E27FC236}">
              <a16:creationId xmlns:a16="http://schemas.microsoft.com/office/drawing/2014/main" id="{00000000-0008-0000-1100-0000B6D44D00}"/>
            </a:ext>
          </a:extLst>
        </xdr:cNvPr>
        <xdr:cNvGrpSpPr>
          <a:grpSpLocks/>
        </xdr:cNvGrpSpPr>
      </xdr:nvGrpSpPr>
      <xdr:grpSpPr bwMode="auto">
        <a:xfrm>
          <a:off x="4048125" y="10029825"/>
          <a:ext cx="266700" cy="0"/>
          <a:chOff x="466" y="3952"/>
          <a:chExt cx="28" cy="16"/>
        </a:xfrm>
      </xdr:grpSpPr>
      <xdr:sp macro="" textlink="">
        <xdr:nvSpPr>
          <xdr:cNvPr id="5101798" name="Line 6137">
            <a:extLst>
              <a:ext uri="{FF2B5EF4-FFF2-40B4-BE49-F238E27FC236}">
                <a16:creationId xmlns:a16="http://schemas.microsoft.com/office/drawing/2014/main" id="{00000000-0008-0000-1100-0000E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99" name="Line 6138">
            <a:extLst>
              <a:ext uri="{FF2B5EF4-FFF2-40B4-BE49-F238E27FC236}">
                <a16:creationId xmlns:a16="http://schemas.microsoft.com/office/drawing/2014/main" id="{00000000-0008-0000-1100-0000E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257175</xdr:colOff>
      <xdr:row>32</xdr:row>
      <xdr:rowOff>0</xdr:rowOff>
    </xdr:from>
    <xdr:to>
      <xdr:col>2</xdr:col>
      <xdr:colOff>523875</xdr:colOff>
      <xdr:row>32</xdr:row>
      <xdr:rowOff>0</xdr:rowOff>
    </xdr:to>
    <xdr:grpSp>
      <xdr:nvGrpSpPr>
        <xdr:cNvPr id="5100727" name="Group 6139">
          <a:extLst>
            <a:ext uri="{FF2B5EF4-FFF2-40B4-BE49-F238E27FC236}">
              <a16:creationId xmlns:a16="http://schemas.microsoft.com/office/drawing/2014/main" id="{00000000-0008-0000-1100-0000B7D44D00}"/>
            </a:ext>
          </a:extLst>
        </xdr:cNvPr>
        <xdr:cNvGrpSpPr>
          <a:grpSpLocks/>
        </xdr:cNvGrpSpPr>
      </xdr:nvGrpSpPr>
      <xdr:grpSpPr bwMode="auto">
        <a:xfrm>
          <a:off x="4029075" y="10029825"/>
          <a:ext cx="266700" cy="0"/>
          <a:chOff x="466" y="3952"/>
          <a:chExt cx="28" cy="16"/>
        </a:xfrm>
      </xdr:grpSpPr>
      <xdr:sp macro="" textlink="">
        <xdr:nvSpPr>
          <xdr:cNvPr id="5101796" name="Line 6140">
            <a:extLst>
              <a:ext uri="{FF2B5EF4-FFF2-40B4-BE49-F238E27FC236}">
                <a16:creationId xmlns:a16="http://schemas.microsoft.com/office/drawing/2014/main" id="{00000000-0008-0000-1100-0000E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97" name="Line 6141">
            <a:extLst>
              <a:ext uri="{FF2B5EF4-FFF2-40B4-BE49-F238E27FC236}">
                <a16:creationId xmlns:a16="http://schemas.microsoft.com/office/drawing/2014/main" id="{00000000-0008-0000-1100-0000E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5100728" name="Group 6142">
          <a:extLst>
            <a:ext uri="{FF2B5EF4-FFF2-40B4-BE49-F238E27FC236}">
              <a16:creationId xmlns:a16="http://schemas.microsoft.com/office/drawing/2014/main" id="{00000000-0008-0000-1100-0000B8D44D00}"/>
            </a:ext>
          </a:extLst>
        </xdr:cNvPr>
        <xdr:cNvGrpSpPr>
          <a:grpSpLocks/>
        </xdr:cNvGrpSpPr>
      </xdr:nvGrpSpPr>
      <xdr:grpSpPr bwMode="auto">
        <a:xfrm>
          <a:off x="4057650" y="10029825"/>
          <a:ext cx="266700" cy="0"/>
          <a:chOff x="466" y="3952"/>
          <a:chExt cx="28" cy="16"/>
        </a:xfrm>
      </xdr:grpSpPr>
      <xdr:sp macro="" textlink="">
        <xdr:nvSpPr>
          <xdr:cNvPr id="5101794" name="Line 6143">
            <a:extLst>
              <a:ext uri="{FF2B5EF4-FFF2-40B4-BE49-F238E27FC236}">
                <a16:creationId xmlns:a16="http://schemas.microsoft.com/office/drawing/2014/main" id="{00000000-0008-0000-1100-0000E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95" name="Line 6144">
            <a:extLst>
              <a:ext uri="{FF2B5EF4-FFF2-40B4-BE49-F238E27FC236}">
                <a16:creationId xmlns:a16="http://schemas.microsoft.com/office/drawing/2014/main" id="{00000000-0008-0000-1100-0000E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276225</xdr:colOff>
      <xdr:row>32</xdr:row>
      <xdr:rowOff>0</xdr:rowOff>
    </xdr:from>
    <xdr:to>
      <xdr:col>3</xdr:col>
      <xdr:colOff>542925</xdr:colOff>
      <xdr:row>32</xdr:row>
      <xdr:rowOff>0</xdr:rowOff>
    </xdr:to>
    <xdr:grpSp>
      <xdr:nvGrpSpPr>
        <xdr:cNvPr id="5100729" name="Group 6145">
          <a:extLst>
            <a:ext uri="{FF2B5EF4-FFF2-40B4-BE49-F238E27FC236}">
              <a16:creationId xmlns:a16="http://schemas.microsoft.com/office/drawing/2014/main" id="{00000000-0008-0000-1100-0000B9D44D00}"/>
            </a:ext>
          </a:extLst>
        </xdr:cNvPr>
        <xdr:cNvGrpSpPr>
          <a:grpSpLocks/>
        </xdr:cNvGrpSpPr>
      </xdr:nvGrpSpPr>
      <xdr:grpSpPr bwMode="auto">
        <a:xfrm>
          <a:off x="4629150" y="10029825"/>
          <a:ext cx="266700" cy="0"/>
          <a:chOff x="466" y="3952"/>
          <a:chExt cx="28" cy="16"/>
        </a:xfrm>
      </xdr:grpSpPr>
      <xdr:sp macro="" textlink="">
        <xdr:nvSpPr>
          <xdr:cNvPr id="5101792" name="Line 6146">
            <a:extLst>
              <a:ext uri="{FF2B5EF4-FFF2-40B4-BE49-F238E27FC236}">
                <a16:creationId xmlns:a16="http://schemas.microsoft.com/office/drawing/2014/main" id="{00000000-0008-0000-1100-0000E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93" name="Line 6147">
            <a:extLst>
              <a:ext uri="{FF2B5EF4-FFF2-40B4-BE49-F238E27FC236}">
                <a16:creationId xmlns:a16="http://schemas.microsoft.com/office/drawing/2014/main" id="{00000000-0008-0000-1100-0000E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304800</xdr:colOff>
      <xdr:row>32</xdr:row>
      <xdr:rowOff>0</xdr:rowOff>
    </xdr:from>
    <xdr:to>
      <xdr:col>3</xdr:col>
      <xdr:colOff>571500</xdr:colOff>
      <xdr:row>32</xdr:row>
      <xdr:rowOff>0</xdr:rowOff>
    </xdr:to>
    <xdr:grpSp>
      <xdr:nvGrpSpPr>
        <xdr:cNvPr id="5100730" name="Group 6148">
          <a:extLst>
            <a:ext uri="{FF2B5EF4-FFF2-40B4-BE49-F238E27FC236}">
              <a16:creationId xmlns:a16="http://schemas.microsoft.com/office/drawing/2014/main" id="{00000000-0008-0000-1100-0000BAD44D00}"/>
            </a:ext>
          </a:extLst>
        </xdr:cNvPr>
        <xdr:cNvGrpSpPr>
          <a:grpSpLocks/>
        </xdr:cNvGrpSpPr>
      </xdr:nvGrpSpPr>
      <xdr:grpSpPr bwMode="auto">
        <a:xfrm>
          <a:off x="4657725" y="10029825"/>
          <a:ext cx="266700" cy="0"/>
          <a:chOff x="466" y="3952"/>
          <a:chExt cx="28" cy="16"/>
        </a:xfrm>
      </xdr:grpSpPr>
      <xdr:sp macro="" textlink="">
        <xdr:nvSpPr>
          <xdr:cNvPr id="5101790" name="Line 6149">
            <a:extLst>
              <a:ext uri="{FF2B5EF4-FFF2-40B4-BE49-F238E27FC236}">
                <a16:creationId xmlns:a16="http://schemas.microsoft.com/office/drawing/2014/main" id="{00000000-0008-0000-1100-0000D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91" name="Line 6150">
            <a:extLst>
              <a:ext uri="{FF2B5EF4-FFF2-40B4-BE49-F238E27FC236}">
                <a16:creationId xmlns:a16="http://schemas.microsoft.com/office/drawing/2014/main" id="{00000000-0008-0000-1100-0000D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295275</xdr:colOff>
      <xdr:row>32</xdr:row>
      <xdr:rowOff>0</xdr:rowOff>
    </xdr:from>
    <xdr:to>
      <xdr:col>3</xdr:col>
      <xdr:colOff>561975</xdr:colOff>
      <xdr:row>32</xdr:row>
      <xdr:rowOff>0</xdr:rowOff>
    </xdr:to>
    <xdr:grpSp>
      <xdr:nvGrpSpPr>
        <xdr:cNvPr id="5100731" name="Group 6151">
          <a:extLst>
            <a:ext uri="{FF2B5EF4-FFF2-40B4-BE49-F238E27FC236}">
              <a16:creationId xmlns:a16="http://schemas.microsoft.com/office/drawing/2014/main" id="{00000000-0008-0000-1100-0000BBD44D00}"/>
            </a:ext>
          </a:extLst>
        </xdr:cNvPr>
        <xdr:cNvGrpSpPr>
          <a:grpSpLocks/>
        </xdr:cNvGrpSpPr>
      </xdr:nvGrpSpPr>
      <xdr:grpSpPr bwMode="auto">
        <a:xfrm>
          <a:off x="4648200" y="10029825"/>
          <a:ext cx="266700" cy="0"/>
          <a:chOff x="466" y="3952"/>
          <a:chExt cx="28" cy="16"/>
        </a:xfrm>
      </xdr:grpSpPr>
      <xdr:sp macro="" textlink="">
        <xdr:nvSpPr>
          <xdr:cNvPr id="5101788" name="Line 6152">
            <a:extLst>
              <a:ext uri="{FF2B5EF4-FFF2-40B4-BE49-F238E27FC236}">
                <a16:creationId xmlns:a16="http://schemas.microsoft.com/office/drawing/2014/main" id="{00000000-0008-0000-1100-0000D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89" name="Line 6153">
            <a:extLst>
              <a:ext uri="{FF2B5EF4-FFF2-40B4-BE49-F238E27FC236}">
                <a16:creationId xmlns:a16="http://schemas.microsoft.com/office/drawing/2014/main" id="{00000000-0008-0000-1100-0000D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266700</xdr:colOff>
      <xdr:row>32</xdr:row>
      <xdr:rowOff>0</xdr:rowOff>
    </xdr:from>
    <xdr:to>
      <xdr:col>2</xdr:col>
      <xdr:colOff>533400</xdr:colOff>
      <xdr:row>32</xdr:row>
      <xdr:rowOff>0</xdr:rowOff>
    </xdr:to>
    <xdr:grpSp>
      <xdr:nvGrpSpPr>
        <xdr:cNvPr id="5100732" name="Group 6154">
          <a:extLst>
            <a:ext uri="{FF2B5EF4-FFF2-40B4-BE49-F238E27FC236}">
              <a16:creationId xmlns:a16="http://schemas.microsoft.com/office/drawing/2014/main" id="{00000000-0008-0000-1100-0000BCD44D00}"/>
            </a:ext>
          </a:extLst>
        </xdr:cNvPr>
        <xdr:cNvGrpSpPr>
          <a:grpSpLocks/>
        </xdr:cNvGrpSpPr>
      </xdr:nvGrpSpPr>
      <xdr:grpSpPr bwMode="auto">
        <a:xfrm>
          <a:off x="4038600" y="10029825"/>
          <a:ext cx="266700" cy="0"/>
          <a:chOff x="466" y="3952"/>
          <a:chExt cx="28" cy="16"/>
        </a:xfrm>
      </xdr:grpSpPr>
      <xdr:sp macro="" textlink="">
        <xdr:nvSpPr>
          <xdr:cNvPr id="5101786" name="Line 6155">
            <a:extLst>
              <a:ext uri="{FF2B5EF4-FFF2-40B4-BE49-F238E27FC236}">
                <a16:creationId xmlns:a16="http://schemas.microsoft.com/office/drawing/2014/main" id="{00000000-0008-0000-1100-0000D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87" name="Line 6156">
            <a:extLst>
              <a:ext uri="{FF2B5EF4-FFF2-40B4-BE49-F238E27FC236}">
                <a16:creationId xmlns:a16="http://schemas.microsoft.com/office/drawing/2014/main" id="{00000000-0008-0000-1100-0000D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314325</xdr:colOff>
      <xdr:row>32</xdr:row>
      <xdr:rowOff>0</xdr:rowOff>
    </xdr:from>
    <xdr:to>
      <xdr:col>3</xdr:col>
      <xdr:colOff>0</xdr:colOff>
      <xdr:row>32</xdr:row>
      <xdr:rowOff>0</xdr:rowOff>
    </xdr:to>
    <xdr:grpSp>
      <xdr:nvGrpSpPr>
        <xdr:cNvPr id="5100733" name="Group 6157">
          <a:extLst>
            <a:ext uri="{FF2B5EF4-FFF2-40B4-BE49-F238E27FC236}">
              <a16:creationId xmlns:a16="http://schemas.microsoft.com/office/drawing/2014/main" id="{00000000-0008-0000-1100-0000BDD44D00}"/>
            </a:ext>
          </a:extLst>
        </xdr:cNvPr>
        <xdr:cNvGrpSpPr>
          <a:grpSpLocks/>
        </xdr:cNvGrpSpPr>
      </xdr:nvGrpSpPr>
      <xdr:grpSpPr bwMode="auto">
        <a:xfrm>
          <a:off x="4086225" y="10029825"/>
          <a:ext cx="266700" cy="0"/>
          <a:chOff x="466" y="3952"/>
          <a:chExt cx="28" cy="16"/>
        </a:xfrm>
      </xdr:grpSpPr>
      <xdr:sp macro="" textlink="">
        <xdr:nvSpPr>
          <xdr:cNvPr id="5101784" name="Line 6158">
            <a:extLst>
              <a:ext uri="{FF2B5EF4-FFF2-40B4-BE49-F238E27FC236}">
                <a16:creationId xmlns:a16="http://schemas.microsoft.com/office/drawing/2014/main" id="{00000000-0008-0000-1100-0000D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85" name="Line 6159">
            <a:extLst>
              <a:ext uri="{FF2B5EF4-FFF2-40B4-BE49-F238E27FC236}">
                <a16:creationId xmlns:a16="http://schemas.microsoft.com/office/drawing/2014/main" id="{00000000-0008-0000-1100-0000D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295275</xdr:colOff>
      <xdr:row>32</xdr:row>
      <xdr:rowOff>0</xdr:rowOff>
    </xdr:from>
    <xdr:to>
      <xdr:col>2</xdr:col>
      <xdr:colOff>561975</xdr:colOff>
      <xdr:row>32</xdr:row>
      <xdr:rowOff>0</xdr:rowOff>
    </xdr:to>
    <xdr:grpSp>
      <xdr:nvGrpSpPr>
        <xdr:cNvPr id="5100734" name="Group 6160">
          <a:extLst>
            <a:ext uri="{FF2B5EF4-FFF2-40B4-BE49-F238E27FC236}">
              <a16:creationId xmlns:a16="http://schemas.microsoft.com/office/drawing/2014/main" id="{00000000-0008-0000-1100-0000BED44D00}"/>
            </a:ext>
          </a:extLst>
        </xdr:cNvPr>
        <xdr:cNvGrpSpPr>
          <a:grpSpLocks/>
        </xdr:cNvGrpSpPr>
      </xdr:nvGrpSpPr>
      <xdr:grpSpPr bwMode="auto">
        <a:xfrm>
          <a:off x="4067175" y="10029825"/>
          <a:ext cx="266700" cy="0"/>
          <a:chOff x="466" y="3952"/>
          <a:chExt cx="28" cy="16"/>
        </a:xfrm>
      </xdr:grpSpPr>
      <xdr:sp macro="" textlink="">
        <xdr:nvSpPr>
          <xdr:cNvPr id="5101782" name="Line 6161">
            <a:extLst>
              <a:ext uri="{FF2B5EF4-FFF2-40B4-BE49-F238E27FC236}">
                <a16:creationId xmlns:a16="http://schemas.microsoft.com/office/drawing/2014/main" id="{00000000-0008-0000-1100-0000D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83" name="Line 6162">
            <a:extLst>
              <a:ext uri="{FF2B5EF4-FFF2-40B4-BE49-F238E27FC236}">
                <a16:creationId xmlns:a16="http://schemas.microsoft.com/office/drawing/2014/main" id="{00000000-0008-0000-1100-0000D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5100735" name="Group 6163">
          <a:extLst>
            <a:ext uri="{FF2B5EF4-FFF2-40B4-BE49-F238E27FC236}">
              <a16:creationId xmlns:a16="http://schemas.microsoft.com/office/drawing/2014/main" id="{00000000-0008-0000-1100-0000BFD44D00}"/>
            </a:ext>
          </a:extLst>
        </xdr:cNvPr>
        <xdr:cNvGrpSpPr>
          <a:grpSpLocks/>
        </xdr:cNvGrpSpPr>
      </xdr:nvGrpSpPr>
      <xdr:grpSpPr bwMode="auto">
        <a:xfrm>
          <a:off x="4057650" y="10029825"/>
          <a:ext cx="266700" cy="0"/>
          <a:chOff x="466" y="3952"/>
          <a:chExt cx="28" cy="16"/>
        </a:xfrm>
      </xdr:grpSpPr>
      <xdr:sp macro="" textlink="">
        <xdr:nvSpPr>
          <xdr:cNvPr id="5101780" name="Line 6164">
            <a:extLst>
              <a:ext uri="{FF2B5EF4-FFF2-40B4-BE49-F238E27FC236}">
                <a16:creationId xmlns:a16="http://schemas.microsoft.com/office/drawing/2014/main" id="{00000000-0008-0000-1100-0000D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81" name="Line 6165">
            <a:extLst>
              <a:ext uri="{FF2B5EF4-FFF2-40B4-BE49-F238E27FC236}">
                <a16:creationId xmlns:a16="http://schemas.microsoft.com/office/drawing/2014/main" id="{00000000-0008-0000-1100-0000D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36" name="Group 6166">
          <a:extLst>
            <a:ext uri="{FF2B5EF4-FFF2-40B4-BE49-F238E27FC236}">
              <a16:creationId xmlns:a16="http://schemas.microsoft.com/office/drawing/2014/main" id="{00000000-0008-0000-1100-0000C0D44D00}"/>
            </a:ext>
          </a:extLst>
        </xdr:cNvPr>
        <xdr:cNvGrpSpPr>
          <a:grpSpLocks/>
        </xdr:cNvGrpSpPr>
      </xdr:nvGrpSpPr>
      <xdr:grpSpPr bwMode="auto">
        <a:xfrm>
          <a:off x="4114800" y="10029825"/>
          <a:ext cx="238125" cy="0"/>
          <a:chOff x="466" y="3952"/>
          <a:chExt cx="28" cy="16"/>
        </a:xfrm>
      </xdr:grpSpPr>
      <xdr:sp macro="" textlink="">
        <xdr:nvSpPr>
          <xdr:cNvPr id="5101778" name="Line 6167">
            <a:extLst>
              <a:ext uri="{FF2B5EF4-FFF2-40B4-BE49-F238E27FC236}">
                <a16:creationId xmlns:a16="http://schemas.microsoft.com/office/drawing/2014/main" id="{00000000-0008-0000-1100-0000D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79" name="Line 6168">
            <a:extLst>
              <a:ext uri="{FF2B5EF4-FFF2-40B4-BE49-F238E27FC236}">
                <a16:creationId xmlns:a16="http://schemas.microsoft.com/office/drawing/2014/main" id="{00000000-0008-0000-1100-0000D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37" name="Group 6169">
          <a:extLst>
            <a:ext uri="{FF2B5EF4-FFF2-40B4-BE49-F238E27FC236}">
              <a16:creationId xmlns:a16="http://schemas.microsoft.com/office/drawing/2014/main" id="{00000000-0008-0000-1100-0000C1D44D00}"/>
            </a:ext>
          </a:extLst>
        </xdr:cNvPr>
        <xdr:cNvGrpSpPr>
          <a:grpSpLocks/>
        </xdr:cNvGrpSpPr>
      </xdr:nvGrpSpPr>
      <xdr:grpSpPr bwMode="auto">
        <a:xfrm>
          <a:off x="4114800" y="10029825"/>
          <a:ext cx="238125" cy="0"/>
          <a:chOff x="466" y="3952"/>
          <a:chExt cx="28" cy="16"/>
        </a:xfrm>
      </xdr:grpSpPr>
      <xdr:sp macro="" textlink="">
        <xdr:nvSpPr>
          <xdr:cNvPr id="5101776" name="Line 6170">
            <a:extLst>
              <a:ext uri="{FF2B5EF4-FFF2-40B4-BE49-F238E27FC236}">
                <a16:creationId xmlns:a16="http://schemas.microsoft.com/office/drawing/2014/main" id="{00000000-0008-0000-1100-0000D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77" name="Line 6171">
            <a:extLst>
              <a:ext uri="{FF2B5EF4-FFF2-40B4-BE49-F238E27FC236}">
                <a16:creationId xmlns:a16="http://schemas.microsoft.com/office/drawing/2014/main" id="{00000000-0008-0000-1100-0000D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38" name="Group 6172">
          <a:extLst>
            <a:ext uri="{FF2B5EF4-FFF2-40B4-BE49-F238E27FC236}">
              <a16:creationId xmlns:a16="http://schemas.microsoft.com/office/drawing/2014/main" id="{00000000-0008-0000-1100-0000C2D44D00}"/>
            </a:ext>
          </a:extLst>
        </xdr:cNvPr>
        <xdr:cNvGrpSpPr>
          <a:grpSpLocks/>
        </xdr:cNvGrpSpPr>
      </xdr:nvGrpSpPr>
      <xdr:grpSpPr bwMode="auto">
        <a:xfrm>
          <a:off x="4114800" y="10029825"/>
          <a:ext cx="238125" cy="0"/>
          <a:chOff x="466" y="3952"/>
          <a:chExt cx="28" cy="16"/>
        </a:xfrm>
      </xdr:grpSpPr>
      <xdr:sp macro="" textlink="">
        <xdr:nvSpPr>
          <xdr:cNvPr id="5101774" name="Line 6173">
            <a:extLst>
              <a:ext uri="{FF2B5EF4-FFF2-40B4-BE49-F238E27FC236}">
                <a16:creationId xmlns:a16="http://schemas.microsoft.com/office/drawing/2014/main" id="{00000000-0008-0000-1100-0000C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75" name="Line 6174">
            <a:extLst>
              <a:ext uri="{FF2B5EF4-FFF2-40B4-BE49-F238E27FC236}">
                <a16:creationId xmlns:a16="http://schemas.microsoft.com/office/drawing/2014/main" id="{00000000-0008-0000-1100-0000C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39" name="Group 6175">
          <a:extLst>
            <a:ext uri="{FF2B5EF4-FFF2-40B4-BE49-F238E27FC236}">
              <a16:creationId xmlns:a16="http://schemas.microsoft.com/office/drawing/2014/main" id="{00000000-0008-0000-1100-0000C3D44D00}"/>
            </a:ext>
          </a:extLst>
        </xdr:cNvPr>
        <xdr:cNvGrpSpPr>
          <a:grpSpLocks/>
        </xdr:cNvGrpSpPr>
      </xdr:nvGrpSpPr>
      <xdr:grpSpPr bwMode="auto">
        <a:xfrm>
          <a:off x="4114800" y="10029825"/>
          <a:ext cx="238125" cy="0"/>
          <a:chOff x="466" y="3952"/>
          <a:chExt cx="28" cy="16"/>
        </a:xfrm>
      </xdr:grpSpPr>
      <xdr:sp macro="" textlink="">
        <xdr:nvSpPr>
          <xdr:cNvPr id="5101772" name="Line 6176">
            <a:extLst>
              <a:ext uri="{FF2B5EF4-FFF2-40B4-BE49-F238E27FC236}">
                <a16:creationId xmlns:a16="http://schemas.microsoft.com/office/drawing/2014/main" id="{00000000-0008-0000-1100-0000C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73" name="Line 6177">
            <a:extLst>
              <a:ext uri="{FF2B5EF4-FFF2-40B4-BE49-F238E27FC236}">
                <a16:creationId xmlns:a16="http://schemas.microsoft.com/office/drawing/2014/main" id="{00000000-0008-0000-1100-0000C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40" name="Group 6178">
          <a:extLst>
            <a:ext uri="{FF2B5EF4-FFF2-40B4-BE49-F238E27FC236}">
              <a16:creationId xmlns:a16="http://schemas.microsoft.com/office/drawing/2014/main" id="{00000000-0008-0000-1100-0000C4D44D00}"/>
            </a:ext>
          </a:extLst>
        </xdr:cNvPr>
        <xdr:cNvGrpSpPr>
          <a:grpSpLocks/>
        </xdr:cNvGrpSpPr>
      </xdr:nvGrpSpPr>
      <xdr:grpSpPr bwMode="auto">
        <a:xfrm>
          <a:off x="4114800" y="10029825"/>
          <a:ext cx="238125" cy="0"/>
          <a:chOff x="466" y="3952"/>
          <a:chExt cx="28" cy="16"/>
        </a:xfrm>
      </xdr:grpSpPr>
      <xdr:sp macro="" textlink="">
        <xdr:nvSpPr>
          <xdr:cNvPr id="5101770" name="Line 6179">
            <a:extLst>
              <a:ext uri="{FF2B5EF4-FFF2-40B4-BE49-F238E27FC236}">
                <a16:creationId xmlns:a16="http://schemas.microsoft.com/office/drawing/2014/main" id="{00000000-0008-0000-1100-0000C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71" name="Line 6180">
            <a:extLst>
              <a:ext uri="{FF2B5EF4-FFF2-40B4-BE49-F238E27FC236}">
                <a16:creationId xmlns:a16="http://schemas.microsoft.com/office/drawing/2014/main" id="{00000000-0008-0000-1100-0000C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41" name="Group 6181">
          <a:extLst>
            <a:ext uri="{FF2B5EF4-FFF2-40B4-BE49-F238E27FC236}">
              <a16:creationId xmlns:a16="http://schemas.microsoft.com/office/drawing/2014/main" id="{00000000-0008-0000-1100-0000C5D44D00}"/>
            </a:ext>
          </a:extLst>
        </xdr:cNvPr>
        <xdr:cNvGrpSpPr>
          <a:grpSpLocks/>
        </xdr:cNvGrpSpPr>
      </xdr:nvGrpSpPr>
      <xdr:grpSpPr bwMode="auto">
        <a:xfrm>
          <a:off x="4114800" y="10029825"/>
          <a:ext cx="238125" cy="0"/>
          <a:chOff x="466" y="3952"/>
          <a:chExt cx="28" cy="16"/>
        </a:xfrm>
      </xdr:grpSpPr>
      <xdr:sp macro="" textlink="">
        <xdr:nvSpPr>
          <xdr:cNvPr id="5101768" name="Line 6182">
            <a:extLst>
              <a:ext uri="{FF2B5EF4-FFF2-40B4-BE49-F238E27FC236}">
                <a16:creationId xmlns:a16="http://schemas.microsoft.com/office/drawing/2014/main" id="{00000000-0008-0000-1100-0000C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69" name="Line 6183">
            <a:extLst>
              <a:ext uri="{FF2B5EF4-FFF2-40B4-BE49-F238E27FC236}">
                <a16:creationId xmlns:a16="http://schemas.microsoft.com/office/drawing/2014/main" id="{00000000-0008-0000-1100-0000C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5100742" name="Group 6184">
          <a:extLst>
            <a:ext uri="{FF2B5EF4-FFF2-40B4-BE49-F238E27FC236}">
              <a16:creationId xmlns:a16="http://schemas.microsoft.com/office/drawing/2014/main" id="{00000000-0008-0000-1100-0000C6D44D00}"/>
            </a:ext>
          </a:extLst>
        </xdr:cNvPr>
        <xdr:cNvGrpSpPr>
          <a:grpSpLocks/>
        </xdr:cNvGrpSpPr>
      </xdr:nvGrpSpPr>
      <xdr:grpSpPr bwMode="auto">
        <a:xfrm>
          <a:off x="3990975" y="10029825"/>
          <a:ext cx="228600" cy="0"/>
          <a:chOff x="466" y="3952"/>
          <a:chExt cx="28" cy="16"/>
        </a:xfrm>
      </xdr:grpSpPr>
      <xdr:sp macro="" textlink="">
        <xdr:nvSpPr>
          <xdr:cNvPr id="5101766" name="Line 6185">
            <a:extLst>
              <a:ext uri="{FF2B5EF4-FFF2-40B4-BE49-F238E27FC236}">
                <a16:creationId xmlns:a16="http://schemas.microsoft.com/office/drawing/2014/main" id="{00000000-0008-0000-1100-0000C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67" name="Line 6186">
            <a:extLst>
              <a:ext uri="{FF2B5EF4-FFF2-40B4-BE49-F238E27FC236}">
                <a16:creationId xmlns:a16="http://schemas.microsoft.com/office/drawing/2014/main" id="{00000000-0008-0000-1100-0000C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43" name="Group 6187">
          <a:extLst>
            <a:ext uri="{FF2B5EF4-FFF2-40B4-BE49-F238E27FC236}">
              <a16:creationId xmlns:a16="http://schemas.microsoft.com/office/drawing/2014/main" id="{00000000-0008-0000-1100-0000C7D44D00}"/>
            </a:ext>
          </a:extLst>
        </xdr:cNvPr>
        <xdr:cNvGrpSpPr>
          <a:grpSpLocks/>
        </xdr:cNvGrpSpPr>
      </xdr:nvGrpSpPr>
      <xdr:grpSpPr bwMode="auto">
        <a:xfrm>
          <a:off x="4114800" y="10029825"/>
          <a:ext cx="228600" cy="0"/>
          <a:chOff x="466" y="3952"/>
          <a:chExt cx="28" cy="16"/>
        </a:xfrm>
      </xdr:grpSpPr>
      <xdr:sp macro="" textlink="">
        <xdr:nvSpPr>
          <xdr:cNvPr id="5101764" name="Line 6188">
            <a:extLst>
              <a:ext uri="{FF2B5EF4-FFF2-40B4-BE49-F238E27FC236}">
                <a16:creationId xmlns:a16="http://schemas.microsoft.com/office/drawing/2014/main" id="{00000000-0008-0000-1100-0000C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65" name="Line 6189">
            <a:extLst>
              <a:ext uri="{FF2B5EF4-FFF2-40B4-BE49-F238E27FC236}">
                <a16:creationId xmlns:a16="http://schemas.microsoft.com/office/drawing/2014/main" id="{00000000-0008-0000-1100-0000C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44" name="Group 6190">
          <a:extLst>
            <a:ext uri="{FF2B5EF4-FFF2-40B4-BE49-F238E27FC236}">
              <a16:creationId xmlns:a16="http://schemas.microsoft.com/office/drawing/2014/main" id="{00000000-0008-0000-1100-0000C8D44D00}"/>
            </a:ext>
          </a:extLst>
        </xdr:cNvPr>
        <xdr:cNvGrpSpPr>
          <a:grpSpLocks/>
        </xdr:cNvGrpSpPr>
      </xdr:nvGrpSpPr>
      <xdr:grpSpPr bwMode="auto">
        <a:xfrm>
          <a:off x="4114800" y="10029825"/>
          <a:ext cx="228600" cy="0"/>
          <a:chOff x="466" y="3952"/>
          <a:chExt cx="28" cy="16"/>
        </a:xfrm>
      </xdr:grpSpPr>
      <xdr:sp macro="" textlink="">
        <xdr:nvSpPr>
          <xdr:cNvPr id="5101762" name="Line 6191">
            <a:extLst>
              <a:ext uri="{FF2B5EF4-FFF2-40B4-BE49-F238E27FC236}">
                <a16:creationId xmlns:a16="http://schemas.microsoft.com/office/drawing/2014/main" id="{00000000-0008-0000-1100-0000C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63" name="Line 6192">
            <a:extLst>
              <a:ext uri="{FF2B5EF4-FFF2-40B4-BE49-F238E27FC236}">
                <a16:creationId xmlns:a16="http://schemas.microsoft.com/office/drawing/2014/main" id="{00000000-0008-0000-1100-0000C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45" name="Group 6193">
          <a:extLst>
            <a:ext uri="{FF2B5EF4-FFF2-40B4-BE49-F238E27FC236}">
              <a16:creationId xmlns:a16="http://schemas.microsoft.com/office/drawing/2014/main" id="{00000000-0008-0000-1100-0000C9D44D00}"/>
            </a:ext>
          </a:extLst>
        </xdr:cNvPr>
        <xdr:cNvGrpSpPr>
          <a:grpSpLocks/>
        </xdr:cNvGrpSpPr>
      </xdr:nvGrpSpPr>
      <xdr:grpSpPr bwMode="auto">
        <a:xfrm>
          <a:off x="4114800" y="10029825"/>
          <a:ext cx="238125" cy="0"/>
          <a:chOff x="466" y="3952"/>
          <a:chExt cx="28" cy="16"/>
        </a:xfrm>
      </xdr:grpSpPr>
      <xdr:sp macro="" textlink="">
        <xdr:nvSpPr>
          <xdr:cNvPr id="5101760" name="Line 6194">
            <a:extLst>
              <a:ext uri="{FF2B5EF4-FFF2-40B4-BE49-F238E27FC236}">
                <a16:creationId xmlns:a16="http://schemas.microsoft.com/office/drawing/2014/main" id="{00000000-0008-0000-1100-0000C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61" name="Line 6195">
            <a:extLst>
              <a:ext uri="{FF2B5EF4-FFF2-40B4-BE49-F238E27FC236}">
                <a16:creationId xmlns:a16="http://schemas.microsoft.com/office/drawing/2014/main" id="{00000000-0008-0000-1100-0000C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46" name="Group 6196">
          <a:extLst>
            <a:ext uri="{FF2B5EF4-FFF2-40B4-BE49-F238E27FC236}">
              <a16:creationId xmlns:a16="http://schemas.microsoft.com/office/drawing/2014/main" id="{00000000-0008-0000-1100-0000CAD44D00}"/>
            </a:ext>
          </a:extLst>
        </xdr:cNvPr>
        <xdr:cNvGrpSpPr>
          <a:grpSpLocks/>
        </xdr:cNvGrpSpPr>
      </xdr:nvGrpSpPr>
      <xdr:grpSpPr bwMode="auto">
        <a:xfrm>
          <a:off x="4114800" y="10029825"/>
          <a:ext cx="228600" cy="0"/>
          <a:chOff x="466" y="3952"/>
          <a:chExt cx="28" cy="16"/>
        </a:xfrm>
      </xdr:grpSpPr>
      <xdr:sp macro="" textlink="">
        <xdr:nvSpPr>
          <xdr:cNvPr id="5101758" name="Line 6197">
            <a:extLst>
              <a:ext uri="{FF2B5EF4-FFF2-40B4-BE49-F238E27FC236}">
                <a16:creationId xmlns:a16="http://schemas.microsoft.com/office/drawing/2014/main" id="{00000000-0008-0000-1100-0000B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59" name="Line 6198">
            <a:extLst>
              <a:ext uri="{FF2B5EF4-FFF2-40B4-BE49-F238E27FC236}">
                <a16:creationId xmlns:a16="http://schemas.microsoft.com/office/drawing/2014/main" id="{00000000-0008-0000-1100-0000B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47" name="Group 6199">
          <a:extLst>
            <a:ext uri="{FF2B5EF4-FFF2-40B4-BE49-F238E27FC236}">
              <a16:creationId xmlns:a16="http://schemas.microsoft.com/office/drawing/2014/main" id="{00000000-0008-0000-1100-0000CBD44D00}"/>
            </a:ext>
          </a:extLst>
        </xdr:cNvPr>
        <xdr:cNvGrpSpPr>
          <a:grpSpLocks/>
        </xdr:cNvGrpSpPr>
      </xdr:nvGrpSpPr>
      <xdr:grpSpPr bwMode="auto">
        <a:xfrm>
          <a:off x="4114800" y="10029825"/>
          <a:ext cx="228600" cy="0"/>
          <a:chOff x="466" y="3952"/>
          <a:chExt cx="28" cy="16"/>
        </a:xfrm>
      </xdr:grpSpPr>
      <xdr:sp macro="" textlink="">
        <xdr:nvSpPr>
          <xdr:cNvPr id="5101756" name="Line 6200">
            <a:extLst>
              <a:ext uri="{FF2B5EF4-FFF2-40B4-BE49-F238E27FC236}">
                <a16:creationId xmlns:a16="http://schemas.microsoft.com/office/drawing/2014/main" id="{00000000-0008-0000-1100-0000B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57" name="Line 6201">
            <a:extLst>
              <a:ext uri="{FF2B5EF4-FFF2-40B4-BE49-F238E27FC236}">
                <a16:creationId xmlns:a16="http://schemas.microsoft.com/office/drawing/2014/main" id="{00000000-0008-0000-1100-0000B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48" name="Group 6202">
          <a:extLst>
            <a:ext uri="{FF2B5EF4-FFF2-40B4-BE49-F238E27FC236}">
              <a16:creationId xmlns:a16="http://schemas.microsoft.com/office/drawing/2014/main" id="{00000000-0008-0000-1100-0000CCD44D00}"/>
            </a:ext>
          </a:extLst>
        </xdr:cNvPr>
        <xdr:cNvGrpSpPr>
          <a:grpSpLocks/>
        </xdr:cNvGrpSpPr>
      </xdr:nvGrpSpPr>
      <xdr:grpSpPr bwMode="auto">
        <a:xfrm>
          <a:off x="4114800" y="10029825"/>
          <a:ext cx="238125" cy="0"/>
          <a:chOff x="466" y="3952"/>
          <a:chExt cx="28" cy="16"/>
        </a:xfrm>
      </xdr:grpSpPr>
      <xdr:sp macro="" textlink="">
        <xdr:nvSpPr>
          <xdr:cNvPr id="5101754" name="Line 6203">
            <a:extLst>
              <a:ext uri="{FF2B5EF4-FFF2-40B4-BE49-F238E27FC236}">
                <a16:creationId xmlns:a16="http://schemas.microsoft.com/office/drawing/2014/main" id="{00000000-0008-0000-1100-0000B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55" name="Line 6204">
            <a:extLst>
              <a:ext uri="{FF2B5EF4-FFF2-40B4-BE49-F238E27FC236}">
                <a16:creationId xmlns:a16="http://schemas.microsoft.com/office/drawing/2014/main" id="{00000000-0008-0000-1100-0000B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49" name="Group 6205">
          <a:extLst>
            <a:ext uri="{FF2B5EF4-FFF2-40B4-BE49-F238E27FC236}">
              <a16:creationId xmlns:a16="http://schemas.microsoft.com/office/drawing/2014/main" id="{00000000-0008-0000-1100-0000CDD44D00}"/>
            </a:ext>
          </a:extLst>
        </xdr:cNvPr>
        <xdr:cNvGrpSpPr>
          <a:grpSpLocks/>
        </xdr:cNvGrpSpPr>
      </xdr:nvGrpSpPr>
      <xdr:grpSpPr bwMode="auto">
        <a:xfrm>
          <a:off x="4695825" y="10029825"/>
          <a:ext cx="266700" cy="0"/>
          <a:chOff x="466" y="3952"/>
          <a:chExt cx="28" cy="16"/>
        </a:xfrm>
      </xdr:grpSpPr>
      <xdr:sp macro="" textlink="">
        <xdr:nvSpPr>
          <xdr:cNvPr id="5101752" name="Line 6206">
            <a:extLst>
              <a:ext uri="{FF2B5EF4-FFF2-40B4-BE49-F238E27FC236}">
                <a16:creationId xmlns:a16="http://schemas.microsoft.com/office/drawing/2014/main" id="{00000000-0008-0000-1100-0000B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53" name="Line 6207">
            <a:extLst>
              <a:ext uri="{FF2B5EF4-FFF2-40B4-BE49-F238E27FC236}">
                <a16:creationId xmlns:a16="http://schemas.microsoft.com/office/drawing/2014/main" id="{00000000-0008-0000-1100-0000B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50" name="Group 6208">
          <a:extLst>
            <a:ext uri="{FF2B5EF4-FFF2-40B4-BE49-F238E27FC236}">
              <a16:creationId xmlns:a16="http://schemas.microsoft.com/office/drawing/2014/main" id="{00000000-0008-0000-1100-0000CED44D00}"/>
            </a:ext>
          </a:extLst>
        </xdr:cNvPr>
        <xdr:cNvGrpSpPr>
          <a:grpSpLocks/>
        </xdr:cNvGrpSpPr>
      </xdr:nvGrpSpPr>
      <xdr:grpSpPr bwMode="auto">
        <a:xfrm>
          <a:off x="4695825" y="10029825"/>
          <a:ext cx="266700" cy="0"/>
          <a:chOff x="466" y="3952"/>
          <a:chExt cx="28" cy="16"/>
        </a:xfrm>
      </xdr:grpSpPr>
      <xdr:sp macro="" textlink="">
        <xdr:nvSpPr>
          <xdr:cNvPr id="5101750" name="Line 6209">
            <a:extLst>
              <a:ext uri="{FF2B5EF4-FFF2-40B4-BE49-F238E27FC236}">
                <a16:creationId xmlns:a16="http://schemas.microsoft.com/office/drawing/2014/main" id="{00000000-0008-0000-1100-0000B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51" name="Line 6210">
            <a:extLst>
              <a:ext uri="{FF2B5EF4-FFF2-40B4-BE49-F238E27FC236}">
                <a16:creationId xmlns:a16="http://schemas.microsoft.com/office/drawing/2014/main" id="{00000000-0008-0000-1100-0000B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51" name="Group 6211">
          <a:extLst>
            <a:ext uri="{FF2B5EF4-FFF2-40B4-BE49-F238E27FC236}">
              <a16:creationId xmlns:a16="http://schemas.microsoft.com/office/drawing/2014/main" id="{00000000-0008-0000-1100-0000CFD44D00}"/>
            </a:ext>
          </a:extLst>
        </xdr:cNvPr>
        <xdr:cNvGrpSpPr>
          <a:grpSpLocks/>
        </xdr:cNvGrpSpPr>
      </xdr:nvGrpSpPr>
      <xdr:grpSpPr bwMode="auto">
        <a:xfrm>
          <a:off x="4695825" y="10029825"/>
          <a:ext cx="266700" cy="0"/>
          <a:chOff x="466" y="3952"/>
          <a:chExt cx="28" cy="16"/>
        </a:xfrm>
      </xdr:grpSpPr>
      <xdr:sp macro="" textlink="">
        <xdr:nvSpPr>
          <xdr:cNvPr id="5101748" name="Line 6212">
            <a:extLst>
              <a:ext uri="{FF2B5EF4-FFF2-40B4-BE49-F238E27FC236}">
                <a16:creationId xmlns:a16="http://schemas.microsoft.com/office/drawing/2014/main" id="{00000000-0008-0000-1100-0000B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49" name="Line 6213">
            <a:extLst>
              <a:ext uri="{FF2B5EF4-FFF2-40B4-BE49-F238E27FC236}">
                <a16:creationId xmlns:a16="http://schemas.microsoft.com/office/drawing/2014/main" id="{00000000-0008-0000-1100-0000B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752" name="Group 6214">
          <a:extLst>
            <a:ext uri="{FF2B5EF4-FFF2-40B4-BE49-F238E27FC236}">
              <a16:creationId xmlns:a16="http://schemas.microsoft.com/office/drawing/2014/main" id="{00000000-0008-0000-1100-0000D0D44D00}"/>
            </a:ext>
          </a:extLst>
        </xdr:cNvPr>
        <xdr:cNvGrpSpPr>
          <a:grpSpLocks/>
        </xdr:cNvGrpSpPr>
      </xdr:nvGrpSpPr>
      <xdr:grpSpPr bwMode="auto">
        <a:xfrm>
          <a:off x="5476875" y="10029825"/>
          <a:ext cx="266700" cy="0"/>
          <a:chOff x="466" y="3952"/>
          <a:chExt cx="28" cy="16"/>
        </a:xfrm>
      </xdr:grpSpPr>
      <xdr:sp macro="" textlink="">
        <xdr:nvSpPr>
          <xdr:cNvPr id="5101746" name="Line 6215">
            <a:extLst>
              <a:ext uri="{FF2B5EF4-FFF2-40B4-BE49-F238E27FC236}">
                <a16:creationId xmlns:a16="http://schemas.microsoft.com/office/drawing/2014/main" id="{00000000-0008-0000-1100-0000B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47" name="Line 6216">
            <a:extLst>
              <a:ext uri="{FF2B5EF4-FFF2-40B4-BE49-F238E27FC236}">
                <a16:creationId xmlns:a16="http://schemas.microsoft.com/office/drawing/2014/main" id="{00000000-0008-0000-1100-0000B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753" name="Group 6217">
          <a:extLst>
            <a:ext uri="{FF2B5EF4-FFF2-40B4-BE49-F238E27FC236}">
              <a16:creationId xmlns:a16="http://schemas.microsoft.com/office/drawing/2014/main" id="{00000000-0008-0000-1100-0000D1D44D00}"/>
            </a:ext>
          </a:extLst>
        </xdr:cNvPr>
        <xdr:cNvGrpSpPr>
          <a:grpSpLocks/>
        </xdr:cNvGrpSpPr>
      </xdr:nvGrpSpPr>
      <xdr:grpSpPr bwMode="auto">
        <a:xfrm>
          <a:off x="5476875" y="10029825"/>
          <a:ext cx="266700" cy="0"/>
          <a:chOff x="466" y="3952"/>
          <a:chExt cx="28" cy="16"/>
        </a:xfrm>
      </xdr:grpSpPr>
      <xdr:sp macro="" textlink="">
        <xdr:nvSpPr>
          <xdr:cNvPr id="5101744" name="Line 6218">
            <a:extLst>
              <a:ext uri="{FF2B5EF4-FFF2-40B4-BE49-F238E27FC236}">
                <a16:creationId xmlns:a16="http://schemas.microsoft.com/office/drawing/2014/main" id="{00000000-0008-0000-1100-0000B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45" name="Line 6219">
            <a:extLst>
              <a:ext uri="{FF2B5EF4-FFF2-40B4-BE49-F238E27FC236}">
                <a16:creationId xmlns:a16="http://schemas.microsoft.com/office/drawing/2014/main" id="{00000000-0008-0000-1100-0000B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754" name="Group 6220">
          <a:extLst>
            <a:ext uri="{FF2B5EF4-FFF2-40B4-BE49-F238E27FC236}">
              <a16:creationId xmlns:a16="http://schemas.microsoft.com/office/drawing/2014/main" id="{00000000-0008-0000-1100-0000D2D44D00}"/>
            </a:ext>
          </a:extLst>
        </xdr:cNvPr>
        <xdr:cNvGrpSpPr>
          <a:grpSpLocks/>
        </xdr:cNvGrpSpPr>
      </xdr:nvGrpSpPr>
      <xdr:grpSpPr bwMode="auto">
        <a:xfrm>
          <a:off x="5476875" y="10029825"/>
          <a:ext cx="266700" cy="0"/>
          <a:chOff x="466" y="3952"/>
          <a:chExt cx="28" cy="16"/>
        </a:xfrm>
      </xdr:grpSpPr>
      <xdr:sp macro="" textlink="">
        <xdr:nvSpPr>
          <xdr:cNvPr id="5101742" name="Line 6221">
            <a:extLst>
              <a:ext uri="{FF2B5EF4-FFF2-40B4-BE49-F238E27FC236}">
                <a16:creationId xmlns:a16="http://schemas.microsoft.com/office/drawing/2014/main" id="{00000000-0008-0000-1100-0000A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43" name="Line 6222">
            <a:extLst>
              <a:ext uri="{FF2B5EF4-FFF2-40B4-BE49-F238E27FC236}">
                <a16:creationId xmlns:a16="http://schemas.microsoft.com/office/drawing/2014/main" id="{00000000-0008-0000-1100-0000A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755" name="Group 6223">
          <a:extLst>
            <a:ext uri="{FF2B5EF4-FFF2-40B4-BE49-F238E27FC236}">
              <a16:creationId xmlns:a16="http://schemas.microsoft.com/office/drawing/2014/main" id="{00000000-0008-0000-1100-0000D3D44D00}"/>
            </a:ext>
          </a:extLst>
        </xdr:cNvPr>
        <xdr:cNvGrpSpPr>
          <a:grpSpLocks/>
        </xdr:cNvGrpSpPr>
      </xdr:nvGrpSpPr>
      <xdr:grpSpPr bwMode="auto">
        <a:xfrm>
          <a:off x="5476875" y="10029825"/>
          <a:ext cx="266700" cy="0"/>
          <a:chOff x="466" y="3952"/>
          <a:chExt cx="28" cy="16"/>
        </a:xfrm>
      </xdr:grpSpPr>
      <xdr:sp macro="" textlink="">
        <xdr:nvSpPr>
          <xdr:cNvPr id="5101740" name="Line 6224">
            <a:extLst>
              <a:ext uri="{FF2B5EF4-FFF2-40B4-BE49-F238E27FC236}">
                <a16:creationId xmlns:a16="http://schemas.microsoft.com/office/drawing/2014/main" id="{00000000-0008-0000-1100-0000A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41" name="Line 6225">
            <a:extLst>
              <a:ext uri="{FF2B5EF4-FFF2-40B4-BE49-F238E27FC236}">
                <a16:creationId xmlns:a16="http://schemas.microsoft.com/office/drawing/2014/main" id="{00000000-0008-0000-1100-0000A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756" name="Group 6226">
          <a:extLst>
            <a:ext uri="{FF2B5EF4-FFF2-40B4-BE49-F238E27FC236}">
              <a16:creationId xmlns:a16="http://schemas.microsoft.com/office/drawing/2014/main" id="{00000000-0008-0000-1100-0000D4D44D00}"/>
            </a:ext>
          </a:extLst>
        </xdr:cNvPr>
        <xdr:cNvGrpSpPr>
          <a:grpSpLocks/>
        </xdr:cNvGrpSpPr>
      </xdr:nvGrpSpPr>
      <xdr:grpSpPr bwMode="auto">
        <a:xfrm>
          <a:off x="5476875" y="10029825"/>
          <a:ext cx="266700" cy="0"/>
          <a:chOff x="466" y="3952"/>
          <a:chExt cx="28" cy="16"/>
        </a:xfrm>
      </xdr:grpSpPr>
      <xdr:sp macro="" textlink="">
        <xdr:nvSpPr>
          <xdr:cNvPr id="5101738" name="Line 6227">
            <a:extLst>
              <a:ext uri="{FF2B5EF4-FFF2-40B4-BE49-F238E27FC236}">
                <a16:creationId xmlns:a16="http://schemas.microsoft.com/office/drawing/2014/main" id="{00000000-0008-0000-1100-0000A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39" name="Line 6228">
            <a:extLst>
              <a:ext uri="{FF2B5EF4-FFF2-40B4-BE49-F238E27FC236}">
                <a16:creationId xmlns:a16="http://schemas.microsoft.com/office/drawing/2014/main" id="{00000000-0008-0000-1100-0000A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57" name="Group 6229">
          <a:extLst>
            <a:ext uri="{FF2B5EF4-FFF2-40B4-BE49-F238E27FC236}">
              <a16:creationId xmlns:a16="http://schemas.microsoft.com/office/drawing/2014/main" id="{00000000-0008-0000-1100-0000D5D44D00}"/>
            </a:ext>
          </a:extLst>
        </xdr:cNvPr>
        <xdr:cNvGrpSpPr>
          <a:grpSpLocks/>
        </xdr:cNvGrpSpPr>
      </xdr:nvGrpSpPr>
      <xdr:grpSpPr bwMode="auto">
        <a:xfrm>
          <a:off x="4114800" y="10029825"/>
          <a:ext cx="228600" cy="0"/>
          <a:chOff x="466" y="3952"/>
          <a:chExt cx="28" cy="16"/>
        </a:xfrm>
      </xdr:grpSpPr>
      <xdr:sp macro="" textlink="">
        <xdr:nvSpPr>
          <xdr:cNvPr id="5101736" name="Line 6230">
            <a:extLst>
              <a:ext uri="{FF2B5EF4-FFF2-40B4-BE49-F238E27FC236}">
                <a16:creationId xmlns:a16="http://schemas.microsoft.com/office/drawing/2014/main" id="{00000000-0008-0000-1100-0000A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37" name="Line 6231">
            <a:extLst>
              <a:ext uri="{FF2B5EF4-FFF2-40B4-BE49-F238E27FC236}">
                <a16:creationId xmlns:a16="http://schemas.microsoft.com/office/drawing/2014/main" id="{00000000-0008-0000-1100-0000A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58" name="Group 6232">
          <a:extLst>
            <a:ext uri="{FF2B5EF4-FFF2-40B4-BE49-F238E27FC236}">
              <a16:creationId xmlns:a16="http://schemas.microsoft.com/office/drawing/2014/main" id="{00000000-0008-0000-1100-0000D6D44D00}"/>
            </a:ext>
          </a:extLst>
        </xdr:cNvPr>
        <xdr:cNvGrpSpPr>
          <a:grpSpLocks/>
        </xdr:cNvGrpSpPr>
      </xdr:nvGrpSpPr>
      <xdr:grpSpPr bwMode="auto">
        <a:xfrm>
          <a:off x="4695825" y="10029825"/>
          <a:ext cx="266700" cy="0"/>
          <a:chOff x="466" y="3952"/>
          <a:chExt cx="28" cy="16"/>
        </a:xfrm>
      </xdr:grpSpPr>
      <xdr:sp macro="" textlink="">
        <xdr:nvSpPr>
          <xdr:cNvPr id="5101734" name="Line 6233">
            <a:extLst>
              <a:ext uri="{FF2B5EF4-FFF2-40B4-BE49-F238E27FC236}">
                <a16:creationId xmlns:a16="http://schemas.microsoft.com/office/drawing/2014/main" id="{00000000-0008-0000-1100-0000A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35" name="Line 6234">
            <a:extLst>
              <a:ext uri="{FF2B5EF4-FFF2-40B4-BE49-F238E27FC236}">
                <a16:creationId xmlns:a16="http://schemas.microsoft.com/office/drawing/2014/main" id="{00000000-0008-0000-1100-0000A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59" name="Group 6235">
          <a:extLst>
            <a:ext uri="{FF2B5EF4-FFF2-40B4-BE49-F238E27FC236}">
              <a16:creationId xmlns:a16="http://schemas.microsoft.com/office/drawing/2014/main" id="{00000000-0008-0000-1100-0000D7D44D00}"/>
            </a:ext>
          </a:extLst>
        </xdr:cNvPr>
        <xdr:cNvGrpSpPr>
          <a:grpSpLocks/>
        </xdr:cNvGrpSpPr>
      </xdr:nvGrpSpPr>
      <xdr:grpSpPr bwMode="auto">
        <a:xfrm>
          <a:off x="4114800" y="10029825"/>
          <a:ext cx="228600" cy="0"/>
          <a:chOff x="466" y="3952"/>
          <a:chExt cx="28" cy="16"/>
        </a:xfrm>
      </xdr:grpSpPr>
      <xdr:sp macro="" textlink="">
        <xdr:nvSpPr>
          <xdr:cNvPr id="5101732" name="Line 6236">
            <a:extLst>
              <a:ext uri="{FF2B5EF4-FFF2-40B4-BE49-F238E27FC236}">
                <a16:creationId xmlns:a16="http://schemas.microsoft.com/office/drawing/2014/main" id="{00000000-0008-0000-1100-0000A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33" name="Line 6237">
            <a:extLst>
              <a:ext uri="{FF2B5EF4-FFF2-40B4-BE49-F238E27FC236}">
                <a16:creationId xmlns:a16="http://schemas.microsoft.com/office/drawing/2014/main" id="{00000000-0008-0000-1100-0000A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60" name="Group 6238">
          <a:extLst>
            <a:ext uri="{FF2B5EF4-FFF2-40B4-BE49-F238E27FC236}">
              <a16:creationId xmlns:a16="http://schemas.microsoft.com/office/drawing/2014/main" id="{00000000-0008-0000-1100-0000D8D44D00}"/>
            </a:ext>
          </a:extLst>
        </xdr:cNvPr>
        <xdr:cNvGrpSpPr>
          <a:grpSpLocks/>
        </xdr:cNvGrpSpPr>
      </xdr:nvGrpSpPr>
      <xdr:grpSpPr bwMode="auto">
        <a:xfrm>
          <a:off x="4695825" y="10029825"/>
          <a:ext cx="266700" cy="0"/>
          <a:chOff x="466" y="3952"/>
          <a:chExt cx="28" cy="16"/>
        </a:xfrm>
      </xdr:grpSpPr>
      <xdr:sp macro="" textlink="">
        <xdr:nvSpPr>
          <xdr:cNvPr id="5101730" name="Line 6239">
            <a:extLst>
              <a:ext uri="{FF2B5EF4-FFF2-40B4-BE49-F238E27FC236}">
                <a16:creationId xmlns:a16="http://schemas.microsoft.com/office/drawing/2014/main" id="{00000000-0008-0000-1100-0000A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31" name="Line 6240">
            <a:extLst>
              <a:ext uri="{FF2B5EF4-FFF2-40B4-BE49-F238E27FC236}">
                <a16:creationId xmlns:a16="http://schemas.microsoft.com/office/drawing/2014/main" id="{00000000-0008-0000-1100-0000A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61" name="Group 6241">
          <a:extLst>
            <a:ext uri="{FF2B5EF4-FFF2-40B4-BE49-F238E27FC236}">
              <a16:creationId xmlns:a16="http://schemas.microsoft.com/office/drawing/2014/main" id="{00000000-0008-0000-1100-0000D9D44D00}"/>
            </a:ext>
          </a:extLst>
        </xdr:cNvPr>
        <xdr:cNvGrpSpPr>
          <a:grpSpLocks/>
        </xdr:cNvGrpSpPr>
      </xdr:nvGrpSpPr>
      <xdr:grpSpPr bwMode="auto">
        <a:xfrm>
          <a:off x="4114800" y="10029825"/>
          <a:ext cx="228600" cy="0"/>
          <a:chOff x="466" y="3952"/>
          <a:chExt cx="28" cy="16"/>
        </a:xfrm>
      </xdr:grpSpPr>
      <xdr:sp macro="" textlink="">
        <xdr:nvSpPr>
          <xdr:cNvPr id="5101728" name="Line 6242">
            <a:extLst>
              <a:ext uri="{FF2B5EF4-FFF2-40B4-BE49-F238E27FC236}">
                <a16:creationId xmlns:a16="http://schemas.microsoft.com/office/drawing/2014/main" id="{00000000-0008-0000-1100-0000A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29" name="Line 6243">
            <a:extLst>
              <a:ext uri="{FF2B5EF4-FFF2-40B4-BE49-F238E27FC236}">
                <a16:creationId xmlns:a16="http://schemas.microsoft.com/office/drawing/2014/main" id="{00000000-0008-0000-1100-0000A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62" name="Group 6244">
          <a:extLst>
            <a:ext uri="{FF2B5EF4-FFF2-40B4-BE49-F238E27FC236}">
              <a16:creationId xmlns:a16="http://schemas.microsoft.com/office/drawing/2014/main" id="{00000000-0008-0000-1100-0000DAD44D00}"/>
            </a:ext>
          </a:extLst>
        </xdr:cNvPr>
        <xdr:cNvGrpSpPr>
          <a:grpSpLocks/>
        </xdr:cNvGrpSpPr>
      </xdr:nvGrpSpPr>
      <xdr:grpSpPr bwMode="auto">
        <a:xfrm>
          <a:off x="4695825" y="10029825"/>
          <a:ext cx="266700" cy="0"/>
          <a:chOff x="466" y="3952"/>
          <a:chExt cx="28" cy="16"/>
        </a:xfrm>
      </xdr:grpSpPr>
      <xdr:sp macro="" textlink="">
        <xdr:nvSpPr>
          <xdr:cNvPr id="5101726" name="Line 6245">
            <a:extLst>
              <a:ext uri="{FF2B5EF4-FFF2-40B4-BE49-F238E27FC236}">
                <a16:creationId xmlns:a16="http://schemas.microsoft.com/office/drawing/2014/main" id="{00000000-0008-0000-1100-00009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27" name="Line 6246">
            <a:extLst>
              <a:ext uri="{FF2B5EF4-FFF2-40B4-BE49-F238E27FC236}">
                <a16:creationId xmlns:a16="http://schemas.microsoft.com/office/drawing/2014/main" id="{00000000-0008-0000-1100-00009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63" name="Group 6247">
          <a:extLst>
            <a:ext uri="{FF2B5EF4-FFF2-40B4-BE49-F238E27FC236}">
              <a16:creationId xmlns:a16="http://schemas.microsoft.com/office/drawing/2014/main" id="{00000000-0008-0000-1100-0000DBD44D00}"/>
            </a:ext>
          </a:extLst>
        </xdr:cNvPr>
        <xdr:cNvGrpSpPr>
          <a:grpSpLocks/>
        </xdr:cNvGrpSpPr>
      </xdr:nvGrpSpPr>
      <xdr:grpSpPr bwMode="auto">
        <a:xfrm>
          <a:off x="4114800" y="10029825"/>
          <a:ext cx="228600" cy="0"/>
          <a:chOff x="466" y="3952"/>
          <a:chExt cx="28" cy="16"/>
        </a:xfrm>
      </xdr:grpSpPr>
      <xdr:sp macro="" textlink="">
        <xdr:nvSpPr>
          <xdr:cNvPr id="5101724" name="Line 6248">
            <a:extLst>
              <a:ext uri="{FF2B5EF4-FFF2-40B4-BE49-F238E27FC236}">
                <a16:creationId xmlns:a16="http://schemas.microsoft.com/office/drawing/2014/main" id="{00000000-0008-0000-1100-00009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25" name="Line 6249">
            <a:extLst>
              <a:ext uri="{FF2B5EF4-FFF2-40B4-BE49-F238E27FC236}">
                <a16:creationId xmlns:a16="http://schemas.microsoft.com/office/drawing/2014/main" id="{00000000-0008-0000-1100-00009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64" name="Group 6250">
          <a:extLst>
            <a:ext uri="{FF2B5EF4-FFF2-40B4-BE49-F238E27FC236}">
              <a16:creationId xmlns:a16="http://schemas.microsoft.com/office/drawing/2014/main" id="{00000000-0008-0000-1100-0000DCD44D00}"/>
            </a:ext>
          </a:extLst>
        </xdr:cNvPr>
        <xdr:cNvGrpSpPr>
          <a:grpSpLocks/>
        </xdr:cNvGrpSpPr>
      </xdr:nvGrpSpPr>
      <xdr:grpSpPr bwMode="auto">
        <a:xfrm>
          <a:off x="4695825" y="10029825"/>
          <a:ext cx="266700" cy="0"/>
          <a:chOff x="466" y="3952"/>
          <a:chExt cx="28" cy="16"/>
        </a:xfrm>
      </xdr:grpSpPr>
      <xdr:sp macro="" textlink="">
        <xdr:nvSpPr>
          <xdr:cNvPr id="5101722" name="Line 6251">
            <a:extLst>
              <a:ext uri="{FF2B5EF4-FFF2-40B4-BE49-F238E27FC236}">
                <a16:creationId xmlns:a16="http://schemas.microsoft.com/office/drawing/2014/main" id="{00000000-0008-0000-1100-00009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23" name="Line 6252">
            <a:extLst>
              <a:ext uri="{FF2B5EF4-FFF2-40B4-BE49-F238E27FC236}">
                <a16:creationId xmlns:a16="http://schemas.microsoft.com/office/drawing/2014/main" id="{00000000-0008-0000-1100-00009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65" name="Group 6253">
          <a:extLst>
            <a:ext uri="{FF2B5EF4-FFF2-40B4-BE49-F238E27FC236}">
              <a16:creationId xmlns:a16="http://schemas.microsoft.com/office/drawing/2014/main" id="{00000000-0008-0000-1100-0000DDD44D00}"/>
            </a:ext>
          </a:extLst>
        </xdr:cNvPr>
        <xdr:cNvGrpSpPr>
          <a:grpSpLocks/>
        </xdr:cNvGrpSpPr>
      </xdr:nvGrpSpPr>
      <xdr:grpSpPr bwMode="auto">
        <a:xfrm>
          <a:off x="4114800" y="10029825"/>
          <a:ext cx="228600" cy="0"/>
          <a:chOff x="466" y="3952"/>
          <a:chExt cx="28" cy="16"/>
        </a:xfrm>
      </xdr:grpSpPr>
      <xdr:sp macro="" textlink="">
        <xdr:nvSpPr>
          <xdr:cNvPr id="5101720" name="Line 6254">
            <a:extLst>
              <a:ext uri="{FF2B5EF4-FFF2-40B4-BE49-F238E27FC236}">
                <a16:creationId xmlns:a16="http://schemas.microsoft.com/office/drawing/2014/main" id="{00000000-0008-0000-1100-00009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21" name="Line 6255">
            <a:extLst>
              <a:ext uri="{FF2B5EF4-FFF2-40B4-BE49-F238E27FC236}">
                <a16:creationId xmlns:a16="http://schemas.microsoft.com/office/drawing/2014/main" id="{00000000-0008-0000-1100-00009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66" name="Group 6256">
          <a:extLst>
            <a:ext uri="{FF2B5EF4-FFF2-40B4-BE49-F238E27FC236}">
              <a16:creationId xmlns:a16="http://schemas.microsoft.com/office/drawing/2014/main" id="{00000000-0008-0000-1100-0000DED44D00}"/>
            </a:ext>
          </a:extLst>
        </xdr:cNvPr>
        <xdr:cNvGrpSpPr>
          <a:grpSpLocks/>
        </xdr:cNvGrpSpPr>
      </xdr:nvGrpSpPr>
      <xdr:grpSpPr bwMode="auto">
        <a:xfrm>
          <a:off x="4114800" y="10029825"/>
          <a:ext cx="228600" cy="0"/>
          <a:chOff x="466" y="3952"/>
          <a:chExt cx="28" cy="16"/>
        </a:xfrm>
      </xdr:grpSpPr>
      <xdr:sp macro="" textlink="">
        <xdr:nvSpPr>
          <xdr:cNvPr id="5101718" name="Line 6257">
            <a:extLst>
              <a:ext uri="{FF2B5EF4-FFF2-40B4-BE49-F238E27FC236}">
                <a16:creationId xmlns:a16="http://schemas.microsoft.com/office/drawing/2014/main" id="{00000000-0008-0000-1100-00009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19" name="Line 6258">
            <a:extLst>
              <a:ext uri="{FF2B5EF4-FFF2-40B4-BE49-F238E27FC236}">
                <a16:creationId xmlns:a16="http://schemas.microsoft.com/office/drawing/2014/main" id="{00000000-0008-0000-1100-00009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67" name="Group 6259">
          <a:extLst>
            <a:ext uri="{FF2B5EF4-FFF2-40B4-BE49-F238E27FC236}">
              <a16:creationId xmlns:a16="http://schemas.microsoft.com/office/drawing/2014/main" id="{00000000-0008-0000-1100-0000DFD44D00}"/>
            </a:ext>
          </a:extLst>
        </xdr:cNvPr>
        <xdr:cNvGrpSpPr>
          <a:grpSpLocks/>
        </xdr:cNvGrpSpPr>
      </xdr:nvGrpSpPr>
      <xdr:grpSpPr bwMode="auto">
        <a:xfrm>
          <a:off x="4114800" y="10029825"/>
          <a:ext cx="228600" cy="0"/>
          <a:chOff x="466" y="3952"/>
          <a:chExt cx="28" cy="16"/>
        </a:xfrm>
      </xdr:grpSpPr>
      <xdr:sp macro="" textlink="">
        <xdr:nvSpPr>
          <xdr:cNvPr id="5101716" name="Line 6260">
            <a:extLst>
              <a:ext uri="{FF2B5EF4-FFF2-40B4-BE49-F238E27FC236}">
                <a16:creationId xmlns:a16="http://schemas.microsoft.com/office/drawing/2014/main" id="{00000000-0008-0000-1100-00009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17" name="Line 6261">
            <a:extLst>
              <a:ext uri="{FF2B5EF4-FFF2-40B4-BE49-F238E27FC236}">
                <a16:creationId xmlns:a16="http://schemas.microsoft.com/office/drawing/2014/main" id="{00000000-0008-0000-1100-00009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68" name="Group 6262">
          <a:extLst>
            <a:ext uri="{FF2B5EF4-FFF2-40B4-BE49-F238E27FC236}">
              <a16:creationId xmlns:a16="http://schemas.microsoft.com/office/drawing/2014/main" id="{00000000-0008-0000-1100-0000E0D44D00}"/>
            </a:ext>
          </a:extLst>
        </xdr:cNvPr>
        <xdr:cNvGrpSpPr>
          <a:grpSpLocks/>
        </xdr:cNvGrpSpPr>
      </xdr:nvGrpSpPr>
      <xdr:grpSpPr bwMode="auto">
        <a:xfrm>
          <a:off x="4114800" y="10029825"/>
          <a:ext cx="228600" cy="0"/>
          <a:chOff x="466" y="3952"/>
          <a:chExt cx="28" cy="16"/>
        </a:xfrm>
      </xdr:grpSpPr>
      <xdr:sp macro="" textlink="">
        <xdr:nvSpPr>
          <xdr:cNvPr id="5101714" name="Line 6263">
            <a:extLst>
              <a:ext uri="{FF2B5EF4-FFF2-40B4-BE49-F238E27FC236}">
                <a16:creationId xmlns:a16="http://schemas.microsoft.com/office/drawing/2014/main" id="{00000000-0008-0000-1100-00009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15" name="Line 6264">
            <a:extLst>
              <a:ext uri="{FF2B5EF4-FFF2-40B4-BE49-F238E27FC236}">
                <a16:creationId xmlns:a16="http://schemas.microsoft.com/office/drawing/2014/main" id="{00000000-0008-0000-1100-00009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69" name="Group 6265">
          <a:extLst>
            <a:ext uri="{FF2B5EF4-FFF2-40B4-BE49-F238E27FC236}">
              <a16:creationId xmlns:a16="http://schemas.microsoft.com/office/drawing/2014/main" id="{00000000-0008-0000-1100-0000E1D44D00}"/>
            </a:ext>
          </a:extLst>
        </xdr:cNvPr>
        <xdr:cNvGrpSpPr>
          <a:grpSpLocks/>
        </xdr:cNvGrpSpPr>
      </xdr:nvGrpSpPr>
      <xdr:grpSpPr bwMode="auto">
        <a:xfrm>
          <a:off x="4114800" y="10029825"/>
          <a:ext cx="228600" cy="0"/>
          <a:chOff x="466" y="3952"/>
          <a:chExt cx="28" cy="16"/>
        </a:xfrm>
      </xdr:grpSpPr>
      <xdr:sp macro="" textlink="">
        <xdr:nvSpPr>
          <xdr:cNvPr id="5101712" name="Line 6266">
            <a:extLst>
              <a:ext uri="{FF2B5EF4-FFF2-40B4-BE49-F238E27FC236}">
                <a16:creationId xmlns:a16="http://schemas.microsoft.com/office/drawing/2014/main" id="{00000000-0008-0000-1100-00009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13" name="Line 6267">
            <a:extLst>
              <a:ext uri="{FF2B5EF4-FFF2-40B4-BE49-F238E27FC236}">
                <a16:creationId xmlns:a16="http://schemas.microsoft.com/office/drawing/2014/main" id="{00000000-0008-0000-1100-00009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70" name="Group 6268">
          <a:extLst>
            <a:ext uri="{FF2B5EF4-FFF2-40B4-BE49-F238E27FC236}">
              <a16:creationId xmlns:a16="http://schemas.microsoft.com/office/drawing/2014/main" id="{00000000-0008-0000-1100-0000E2D44D00}"/>
            </a:ext>
          </a:extLst>
        </xdr:cNvPr>
        <xdr:cNvGrpSpPr>
          <a:grpSpLocks/>
        </xdr:cNvGrpSpPr>
      </xdr:nvGrpSpPr>
      <xdr:grpSpPr bwMode="auto">
        <a:xfrm>
          <a:off x="4695825" y="10029825"/>
          <a:ext cx="266700" cy="0"/>
          <a:chOff x="466" y="3952"/>
          <a:chExt cx="28" cy="16"/>
        </a:xfrm>
      </xdr:grpSpPr>
      <xdr:sp macro="" textlink="">
        <xdr:nvSpPr>
          <xdr:cNvPr id="5101710" name="Line 6269">
            <a:extLst>
              <a:ext uri="{FF2B5EF4-FFF2-40B4-BE49-F238E27FC236}">
                <a16:creationId xmlns:a16="http://schemas.microsoft.com/office/drawing/2014/main" id="{00000000-0008-0000-1100-00008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11" name="Line 6270">
            <a:extLst>
              <a:ext uri="{FF2B5EF4-FFF2-40B4-BE49-F238E27FC236}">
                <a16:creationId xmlns:a16="http://schemas.microsoft.com/office/drawing/2014/main" id="{00000000-0008-0000-1100-00008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71" name="Group 6271">
          <a:extLst>
            <a:ext uri="{FF2B5EF4-FFF2-40B4-BE49-F238E27FC236}">
              <a16:creationId xmlns:a16="http://schemas.microsoft.com/office/drawing/2014/main" id="{00000000-0008-0000-1100-0000E3D44D00}"/>
            </a:ext>
          </a:extLst>
        </xdr:cNvPr>
        <xdr:cNvGrpSpPr>
          <a:grpSpLocks/>
        </xdr:cNvGrpSpPr>
      </xdr:nvGrpSpPr>
      <xdr:grpSpPr bwMode="auto">
        <a:xfrm>
          <a:off x="4695825" y="10029825"/>
          <a:ext cx="266700" cy="0"/>
          <a:chOff x="466" y="3952"/>
          <a:chExt cx="28" cy="16"/>
        </a:xfrm>
      </xdr:grpSpPr>
      <xdr:sp macro="" textlink="">
        <xdr:nvSpPr>
          <xdr:cNvPr id="5101708" name="Line 6272">
            <a:extLst>
              <a:ext uri="{FF2B5EF4-FFF2-40B4-BE49-F238E27FC236}">
                <a16:creationId xmlns:a16="http://schemas.microsoft.com/office/drawing/2014/main" id="{00000000-0008-0000-1100-00008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09" name="Line 6273">
            <a:extLst>
              <a:ext uri="{FF2B5EF4-FFF2-40B4-BE49-F238E27FC236}">
                <a16:creationId xmlns:a16="http://schemas.microsoft.com/office/drawing/2014/main" id="{00000000-0008-0000-1100-00008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72" name="Group 6274">
          <a:extLst>
            <a:ext uri="{FF2B5EF4-FFF2-40B4-BE49-F238E27FC236}">
              <a16:creationId xmlns:a16="http://schemas.microsoft.com/office/drawing/2014/main" id="{00000000-0008-0000-1100-0000E4D44D00}"/>
            </a:ext>
          </a:extLst>
        </xdr:cNvPr>
        <xdr:cNvGrpSpPr>
          <a:grpSpLocks/>
        </xdr:cNvGrpSpPr>
      </xdr:nvGrpSpPr>
      <xdr:grpSpPr bwMode="auto">
        <a:xfrm>
          <a:off x="4695825" y="10029825"/>
          <a:ext cx="266700" cy="0"/>
          <a:chOff x="466" y="3952"/>
          <a:chExt cx="28" cy="16"/>
        </a:xfrm>
      </xdr:grpSpPr>
      <xdr:sp macro="" textlink="">
        <xdr:nvSpPr>
          <xdr:cNvPr id="5101706" name="Line 6275">
            <a:extLst>
              <a:ext uri="{FF2B5EF4-FFF2-40B4-BE49-F238E27FC236}">
                <a16:creationId xmlns:a16="http://schemas.microsoft.com/office/drawing/2014/main" id="{00000000-0008-0000-1100-00008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07" name="Line 6276">
            <a:extLst>
              <a:ext uri="{FF2B5EF4-FFF2-40B4-BE49-F238E27FC236}">
                <a16:creationId xmlns:a16="http://schemas.microsoft.com/office/drawing/2014/main" id="{00000000-0008-0000-1100-00008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73" name="Group 6277">
          <a:extLst>
            <a:ext uri="{FF2B5EF4-FFF2-40B4-BE49-F238E27FC236}">
              <a16:creationId xmlns:a16="http://schemas.microsoft.com/office/drawing/2014/main" id="{00000000-0008-0000-1100-0000E5D44D00}"/>
            </a:ext>
          </a:extLst>
        </xdr:cNvPr>
        <xdr:cNvGrpSpPr>
          <a:grpSpLocks/>
        </xdr:cNvGrpSpPr>
      </xdr:nvGrpSpPr>
      <xdr:grpSpPr bwMode="auto">
        <a:xfrm>
          <a:off x="4695825" y="10029825"/>
          <a:ext cx="266700" cy="0"/>
          <a:chOff x="466" y="3952"/>
          <a:chExt cx="28" cy="16"/>
        </a:xfrm>
      </xdr:grpSpPr>
      <xdr:sp macro="" textlink="">
        <xdr:nvSpPr>
          <xdr:cNvPr id="5101704" name="Line 6278">
            <a:extLst>
              <a:ext uri="{FF2B5EF4-FFF2-40B4-BE49-F238E27FC236}">
                <a16:creationId xmlns:a16="http://schemas.microsoft.com/office/drawing/2014/main" id="{00000000-0008-0000-1100-00008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05" name="Line 6279">
            <a:extLst>
              <a:ext uri="{FF2B5EF4-FFF2-40B4-BE49-F238E27FC236}">
                <a16:creationId xmlns:a16="http://schemas.microsoft.com/office/drawing/2014/main" id="{00000000-0008-0000-1100-00008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74" name="Group 6280">
          <a:extLst>
            <a:ext uri="{FF2B5EF4-FFF2-40B4-BE49-F238E27FC236}">
              <a16:creationId xmlns:a16="http://schemas.microsoft.com/office/drawing/2014/main" id="{00000000-0008-0000-1100-0000E6D44D00}"/>
            </a:ext>
          </a:extLst>
        </xdr:cNvPr>
        <xdr:cNvGrpSpPr>
          <a:grpSpLocks/>
        </xdr:cNvGrpSpPr>
      </xdr:nvGrpSpPr>
      <xdr:grpSpPr bwMode="auto">
        <a:xfrm>
          <a:off x="4695825" y="10029825"/>
          <a:ext cx="266700" cy="0"/>
          <a:chOff x="466" y="3952"/>
          <a:chExt cx="28" cy="16"/>
        </a:xfrm>
      </xdr:grpSpPr>
      <xdr:sp macro="" textlink="">
        <xdr:nvSpPr>
          <xdr:cNvPr id="5101702" name="Line 6281">
            <a:extLst>
              <a:ext uri="{FF2B5EF4-FFF2-40B4-BE49-F238E27FC236}">
                <a16:creationId xmlns:a16="http://schemas.microsoft.com/office/drawing/2014/main" id="{00000000-0008-0000-1100-00008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03" name="Line 6282">
            <a:extLst>
              <a:ext uri="{FF2B5EF4-FFF2-40B4-BE49-F238E27FC236}">
                <a16:creationId xmlns:a16="http://schemas.microsoft.com/office/drawing/2014/main" id="{00000000-0008-0000-1100-00008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75" name="Group 6283">
          <a:extLst>
            <a:ext uri="{FF2B5EF4-FFF2-40B4-BE49-F238E27FC236}">
              <a16:creationId xmlns:a16="http://schemas.microsoft.com/office/drawing/2014/main" id="{00000000-0008-0000-1100-0000E7D44D00}"/>
            </a:ext>
          </a:extLst>
        </xdr:cNvPr>
        <xdr:cNvGrpSpPr>
          <a:grpSpLocks/>
        </xdr:cNvGrpSpPr>
      </xdr:nvGrpSpPr>
      <xdr:grpSpPr bwMode="auto">
        <a:xfrm>
          <a:off x="4114800" y="10029825"/>
          <a:ext cx="228600" cy="0"/>
          <a:chOff x="466" y="3952"/>
          <a:chExt cx="28" cy="16"/>
        </a:xfrm>
      </xdr:grpSpPr>
      <xdr:sp macro="" textlink="">
        <xdr:nvSpPr>
          <xdr:cNvPr id="5101700" name="Line 6284">
            <a:extLst>
              <a:ext uri="{FF2B5EF4-FFF2-40B4-BE49-F238E27FC236}">
                <a16:creationId xmlns:a16="http://schemas.microsoft.com/office/drawing/2014/main" id="{00000000-0008-0000-1100-00008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01" name="Line 6285">
            <a:extLst>
              <a:ext uri="{FF2B5EF4-FFF2-40B4-BE49-F238E27FC236}">
                <a16:creationId xmlns:a16="http://schemas.microsoft.com/office/drawing/2014/main" id="{00000000-0008-0000-1100-00008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76" name="Group 6286">
          <a:extLst>
            <a:ext uri="{FF2B5EF4-FFF2-40B4-BE49-F238E27FC236}">
              <a16:creationId xmlns:a16="http://schemas.microsoft.com/office/drawing/2014/main" id="{00000000-0008-0000-1100-0000E8D44D00}"/>
            </a:ext>
          </a:extLst>
        </xdr:cNvPr>
        <xdr:cNvGrpSpPr>
          <a:grpSpLocks/>
        </xdr:cNvGrpSpPr>
      </xdr:nvGrpSpPr>
      <xdr:grpSpPr bwMode="auto">
        <a:xfrm>
          <a:off x="4114800" y="10029825"/>
          <a:ext cx="228600" cy="0"/>
          <a:chOff x="466" y="3952"/>
          <a:chExt cx="28" cy="16"/>
        </a:xfrm>
      </xdr:grpSpPr>
      <xdr:sp macro="" textlink="">
        <xdr:nvSpPr>
          <xdr:cNvPr id="5101698" name="Line 6287">
            <a:extLst>
              <a:ext uri="{FF2B5EF4-FFF2-40B4-BE49-F238E27FC236}">
                <a16:creationId xmlns:a16="http://schemas.microsoft.com/office/drawing/2014/main" id="{00000000-0008-0000-1100-00008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99" name="Line 6288">
            <a:extLst>
              <a:ext uri="{FF2B5EF4-FFF2-40B4-BE49-F238E27FC236}">
                <a16:creationId xmlns:a16="http://schemas.microsoft.com/office/drawing/2014/main" id="{00000000-0008-0000-1100-00008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77" name="Group 6289">
          <a:extLst>
            <a:ext uri="{FF2B5EF4-FFF2-40B4-BE49-F238E27FC236}">
              <a16:creationId xmlns:a16="http://schemas.microsoft.com/office/drawing/2014/main" id="{00000000-0008-0000-1100-0000E9D44D00}"/>
            </a:ext>
          </a:extLst>
        </xdr:cNvPr>
        <xdr:cNvGrpSpPr>
          <a:grpSpLocks/>
        </xdr:cNvGrpSpPr>
      </xdr:nvGrpSpPr>
      <xdr:grpSpPr bwMode="auto">
        <a:xfrm>
          <a:off x="4695825" y="10029825"/>
          <a:ext cx="266700" cy="0"/>
          <a:chOff x="466" y="3952"/>
          <a:chExt cx="28" cy="16"/>
        </a:xfrm>
      </xdr:grpSpPr>
      <xdr:sp macro="" textlink="">
        <xdr:nvSpPr>
          <xdr:cNvPr id="5101696" name="Line 6290">
            <a:extLst>
              <a:ext uri="{FF2B5EF4-FFF2-40B4-BE49-F238E27FC236}">
                <a16:creationId xmlns:a16="http://schemas.microsoft.com/office/drawing/2014/main" id="{00000000-0008-0000-1100-00008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97" name="Line 6291">
            <a:extLst>
              <a:ext uri="{FF2B5EF4-FFF2-40B4-BE49-F238E27FC236}">
                <a16:creationId xmlns:a16="http://schemas.microsoft.com/office/drawing/2014/main" id="{00000000-0008-0000-1100-00008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78" name="Group 6292">
          <a:extLst>
            <a:ext uri="{FF2B5EF4-FFF2-40B4-BE49-F238E27FC236}">
              <a16:creationId xmlns:a16="http://schemas.microsoft.com/office/drawing/2014/main" id="{00000000-0008-0000-1100-0000EAD44D00}"/>
            </a:ext>
          </a:extLst>
        </xdr:cNvPr>
        <xdr:cNvGrpSpPr>
          <a:grpSpLocks/>
        </xdr:cNvGrpSpPr>
      </xdr:nvGrpSpPr>
      <xdr:grpSpPr bwMode="auto">
        <a:xfrm>
          <a:off x="4695825" y="10029825"/>
          <a:ext cx="266700" cy="0"/>
          <a:chOff x="466" y="3952"/>
          <a:chExt cx="28" cy="16"/>
        </a:xfrm>
      </xdr:grpSpPr>
      <xdr:sp macro="" textlink="">
        <xdr:nvSpPr>
          <xdr:cNvPr id="5101694" name="Line 6293">
            <a:extLst>
              <a:ext uri="{FF2B5EF4-FFF2-40B4-BE49-F238E27FC236}">
                <a16:creationId xmlns:a16="http://schemas.microsoft.com/office/drawing/2014/main" id="{00000000-0008-0000-1100-00007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95" name="Line 6294">
            <a:extLst>
              <a:ext uri="{FF2B5EF4-FFF2-40B4-BE49-F238E27FC236}">
                <a16:creationId xmlns:a16="http://schemas.microsoft.com/office/drawing/2014/main" id="{00000000-0008-0000-1100-00007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79" name="Group 6295">
          <a:extLst>
            <a:ext uri="{FF2B5EF4-FFF2-40B4-BE49-F238E27FC236}">
              <a16:creationId xmlns:a16="http://schemas.microsoft.com/office/drawing/2014/main" id="{00000000-0008-0000-1100-0000EBD44D00}"/>
            </a:ext>
          </a:extLst>
        </xdr:cNvPr>
        <xdr:cNvGrpSpPr>
          <a:grpSpLocks/>
        </xdr:cNvGrpSpPr>
      </xdr:nvGrpSpPr>
      <xdr:grpSpPr bwMode="auto">
        <a:xfrm>
          <a:off x="4114800" y="10029825"/>
          <a:ext cx="238125" cy="0"/>
          <a:chOff x="466" y="3952"/>
          <a:chExt cx="28" cy="16"/>
        </a:xfrm>
      </xdr:grpSpPr>
      <xdr:sp macro="" textlink="">
        <xdr:nvSpPr>
          <xdr:cNvPr id="5101692" name="Line 6296">
            <a:extLst>
              <a:ext uri="{FF2B5EF4-FFF2-40B4-BE49-F238E27FC236}">
                <a16:creationId xmlns:a16="http://schemas.microsoft.com/office/drawing/2014/main" id="{00000000-0008-0000-1100-00007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93" name="Line 6297">
            <a:extLst>
              <a:ext uri="{FF2B5EF4-FFF2-40B4-BE49-F238E27FC236}">
                <a16:creationId xmlns:a16="http://schemas.microsoft.com/office/drawing/2014/main" id="{00000000-0008-0000-1100-00007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5100780" name="Group 6298">
          <a:extLst>
            <a:ext uri="{FF2B5EF4-FFF2-40B4-BE49-F238E27FC236}">
              <a16:creationId xmlns:a16="http://schemas.microsoft.com/office/drawing/2014/main" id="{00000000-0008-0000-1100-0000ECD44D00}"/>
            </a:ext>
          </a:extLst>
        </xdr:cNvPr>
        <xdr:cNvGrpSpPr>
          <a:grpSpLocks/>
        </xdr:cNvGrpSpPr>
      </xdr:nvGrpSpPr>
      <xdr:grpSpPr bwMode="auto">
        <a:xfrm>
          <a:off x="5476875" y="10029825"/>
          <a:ext cx="228600" cy="0"/>
          <a:chOff x="466" y="3952"/>
          <a:chExt cx="28" cy="16"/>
        </a:xfrm>
      </xdr:grpSpPr>
      <xdr:sp macro="" textlink="">
        <xdr:nvSpPr>
          <xdr:cNvPr id="5101690" name="Line 6299">
            <a:extLst>
              <a:ext uri="{FF2B5EF4-FFF2-40B4-BE49-F238E27FC236}">
                <a16:creationId xmlns:a16="http://schemas.microsoft.com/office/drawing/2014/main" id="{00000000-0008-0000-1100-00007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91" name="Line 6300">
            <a:extLst>
              <a:ext uri="{FF2B5EF4-FFF2-40B4-BE49-F238E27FC236}">
                <a16:creationId xmlns:a16="http://schemas.microsoft.com/office/drawing/2014/main" id="{00000000-0008-0000-1100-00007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81" name="Group 6301">
          <a:extLst>
            <a:ext uri="{FF2B5EF4-FFF2-40B4-BE49-F238E27FC236}">
              <a16:creationId xmlns:a16="http://schemas.microsoft.com/office/drawing/2014/main" id="{00000000-0008-0000-1100-0000EDD44D00}"/>
            </a:ext>
          </a:extLst>
        </xdr:cNvPr>
        <xdr:cNvGrpSpPr>
          <a:grpSpLocks/>
        </xdr:cNvGrpSpPr>
      </xdr:nvGrpSpPr>
      <xdr:grpSpPr bwMode="auto">
        <a:xfrm>
          <a:off x="4695825" y="10029825"/>
          <a:ext cx="266700" cy="0"/>
          <a:chOff x="466" y="3952"/>
          <a:chExt cx="28" cy="16"/>
        </a:xfrm>
      </xdr:grpSpPr>
      <xdr:sp macro="" textlink="">
        <xdr:nvSpPr>
          <xdr:cNvPr id="5101688" name="Line 6302">
            <a:extLst>
              <a:ext uri="{FF2B5EF4-FFF2-40B4-BE49-F238E27FC236}">
                <a16:creationId xmlns:a16="http://schemas.microsoft.com/office/drawing/2014/main" id="{00000000-0008-0000-1100-00007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89" name="Line 6303">
            <a:extLst>
              <a:ext uri="{FF2B5EF4-FFF2-40B4-BE49-F238E27FC236}">
                <a16:creationId xmlns:a16="http://schemas.microsoft.com/office/drawing/2014/main" id="{00000000-0008-0000-1100-00007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82" name="Group 6304">
          <a:extLst>
            <a:ext uri="{FF2B5EF4-FFF2-40B4-BE49-F238E27FC236}">
              <a16:creationId xmlns:a16="http://schemas.microsoft.com/office/drawing/2014/main" id="{00000000-0008-0000-1100-0000EED44D00}"/>
            </a:ext>
          </a:extLst>
        </xdr:cNvPr>
        <xdr:cNvGrpSpPr>
          <a:grpSpLocks/>
        </xdr:cNvGrpSpPr>
      </xdr:nvGrpSpPr>
      <xdr:grpSpPr bwMode="auto">
        <a:xfrm>
          <a:off x="4695825" y="10029825"/>
          <a:ext cx="266700" cy="0"/>
          <a:chOff x="466" y="3952"/>
          <a:chExt cx="28" cy="16"/>
        </a:xfrm>
      </xdr:grpSpPr>
      <xdr:sp macro="" textlink="">
        <xdr:nvSpPr>
          <xdr:cNvPr id="5101686" name="Line 6305">
            <a:extLst>
              <a:ext uri="{FF2B5EF4-FFF2-40B4-BE49-F238E27FC236}">
                <a16:creationId xmlns:a16="http://schemas.microsoft.com/office/drawing/2014/main" id="{00000000-0008-0000-1100-00007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87" name="Line 6306">
            <a:extLst>
              <a:ext uri="{FF2B5EF4-FFF2-40B4-BE49-F238E27FC236}">
                <a16:creationId xmlns:a16="http://schemas.microsoft.com/office/drawing/2014/main" id="{00000000-0008-0000-1100-00007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83" name="Group 6307">
          <a:extLst>
            <a:ext uri="{FF2B5EF4-FFF2-40B4-BE49-F238E27FC236}">
              <a16:creationId xmlns:a16="http://schemas.microsoft.com/office/drawing/2014/main" id="{00000000-0008-0000-1100-0000EFD44D00}"/>
            </a:ext>
          </a:extLst>
        </xdr:cNvPr>
        <xdr:cNvGrpSpPr>
          <a:grpSpLocks/>
        </xdr:cNvGrpSpPr>
      </xdr:nvGrpSpPr>
      <xdr:grpSpPr bwMode="auto">
        <a:xfrm>
          <a:off x="4695825" y="10029825"/>
          <a:ext cx="266700" cy="0"/>
          <a:chOff x="466" y="3952"/>
          <a:chExt cx="28" cy="16"/>
        </a:xfrm>
      </xdr:grpSpPr>
      <xdr:sp macro="" textlink="">
        <xdr:nvSpPr>
          <xdr:cNvPr id="5101684" name="Line 6308">
            <a:extLst>
              <a:ext uri="{FF2B5EF4-FFF2-40B4-BE49-F238E27FC236}">
                <a16:creationId xmlns:a16="http://schemas.microsoft.com/office/drawing/2014/main" id="{00000000-0008-0000-1100-00007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85" name="Line 6309">
            <a:extLst>
              <a:ext uri="{FF2B5EF4-FFF2-40B4-BE49-F238E27FC236}">
                <a16:creationId xmlns:a16="http://schemas.microsoft.com/office/drawing/2014/main" id="{00000000-0008-0000-1100-00007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84" name="Group 6310">
          <a:extLst>
            <a:ext uri="{FF2B5EF4-FFF2-40B4-BE49-F238E27FC236}">
              <a16:creationId xmlns:a16="http://schemas.microsoft.com/office/drawing/2014/main" id="{00000000-0008-0000-1100-0000F0D44D00}"/>
            </a:ext>
          </a:extLst>
        </xdr:cNvPr>
        <xdr:cNvGrpSpPr>
          <a:grpSpLocks/>
        </xdr:cNvGrpSpPr>
      </xdr:nvGrpSpPr>
      <xdr:grpSpPr bwMode="auto">
        <a:xfrm>
          <a:off x="4695825" y="10029825"/>
          <a:ext cx="266700" cy="0"/>
          <a:chOff x="466" y="3952"/>
          <a:chExt cx="28" cy="16"/>
        </a:xfrm>
      </xdr:grpSpPr>
      <xdr:sp macro="" textlink="">
        <xdr:nvSpPr>
          <xdr:cNvPr id="5101682" name="Line 6311">
            <a:extLst>
              <a:ext uri="{FF2B5EF4-FFF2-40B4-BE49-F238E27FC236}">
                <a16:creationId xmlns:a16="http://schemas.microsoft.com/office/drawing/2014/main" id="{00000000-0008-0000-1100-00007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83" name="Line 6312">
            <a:extLst>
              <a:ext uri="{FF2B5EF4-FFF2-40B4-BE49-F238E27FC236}">
                <a16:creationId xmlns:a16="http://schemas.microsoft.com/office/drawing/2014/main" id="{00000000-0008-0000-1100-00007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85" name="Group 6313">
          <a:extLst>
            <a:ext uri="{FF2B5EF4-FFF2-40B4-BE49-F238E27FC236}">
              <a16:creationId xmlns:a16="http://schemas.microsoft.com/office/drawing/2014/main" id="{00000000-0008-0000-1100-0000F1D44D00}"/>
            </a:ext>
          </a:extLst>
        </xdr:cNvPr>
        <xdr:cNvGrpSpPr>
          <a:grpSpLocks/>
        </xdr:cNvGrpSpPr>
      </xdr:nvGrpSpPr>
      <xdr:grpSpPr bwMode="auto">
        <a:xfrm>
          <a:off x="4695825" y="10029825"/>
          <a:ext cx="266700" cy="0"/>
          <a:chOff x="466" y="3952"/>
          <a:chExt cx="28" cy="16"/>
        </a:xfrm>
      </xdr:grpSpPr>
      <xdr:sp macro="" textlink="">
        <xdr:nvSpPr>
          <xdr:cNvPr id="5101680" name="Line 6314">
            <a:extLst>
              <a:ext uri="{FF2B5EF4-FFF2-40B4-BE49-F238E27FC236}">
                <a16:creationId xmlns:a16="http://schemas.microsoft.com/office/drawing/2014/main" id="{00000000-0008-0000-1100-00007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81" name="Line 6315">
            <a:extLst>
              <a:ext uri="{FF2B5EF4-FFF2-40B4-BE49-F238E27FC236}">
                <a16:creationId xmlns:a16="http://schemas.microsoft.com/office/drawing/2014/main" id="{00000000-0008-0000-1100-00007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5100786" name="Group 6316">
          <a:extLst>
            <a:ext uri="{FF2B5EF4-FFF2-40B4-BE49-F238E27FC236}">
              <a16:creationId xmlns:a16="http://schemas.microsoft.com/office/drawing/2014/main" id="{00000000-0008-0000-1100-0000F2D44D00}"/>
            </a:ext>
          </a:extLst>
        </xdr:cNvPr>
        <xdr:cNvGrpSpPr>
          <a:grpSpLocks/>
        </xdr:cNvGrpSpPr>
      </xdr:nvGrpSpPr>
      <xdr:grpSpPr bwMode="auto">
        <a:xfrm>
          <a:off x="4572000" y="10029825"/>
          <a:ext cx="228600" cy="0"/>
          <a:chOff x="466" y="3952"/>
          <a:chExt cx="28" cy="16"/>
        </a:xfrm>
      </xdr:grpSpPr>
      <xdr:sp macro="" textlink="">
        <xdr:nvSpPr>
          <xdr:cNvPr id="5101678" name="Line 6317">
            <a:extLst>
              <a:ext uri="{FF2B5EF4-FFF2-40B4-BE49-F238E27FC236}">
                <a16:creationId xmlns:a16="http://schemas.microsoft.com/office/drawing/2014/main" id="{00000000-0008-0000-1100-00006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79" name="Line 6318">
            <a:extLst>
              <a:ext uri="{FF2B5EF4-FFF2-40B4-BE49-F238E27FC236}">
                <a16:creationId xmlns:a16="http://schemas.microsoft.com/office/drawing/2014/main" id="{00000000-0008-0000-1100-00006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87" name="Group 6319">
          <a:extLst>
            <a:ext uri="{FF2B5EF4-FFF2-40B4-BE49-F238E27FC236}">
              <a16:creationId xmlns:a16="http://schemas.microsoft.com/office/drawing/2014/main" id="{00000000-0008-0000-1100-0000F3D44D00}"/>
            </a:ext>
          </a:extLst>
        </xdr:cNvPr>
        <xdr:cNvGrpSpPr>
          <a:grpSpLocks/>
        </xdr:cNvGrpSpPr>
      </xdr:nvGrpSpPr>
      <xdr:grpSpPr bwMode="auto">
        <a:xfrm>
          <a:off x="4114800" y="10029825"/>
          <a:ext cx="238125" cy="0"/>
          <a:chOff x="466" y="3952"/>
          <a:chExt cx="28" cy="16"/>
        </a:xfrm>
      </xdr:grpSpPr>
      <xdr:sp macro="" textlink="">
        <xdr:nvSpPr>
          <xdr:cNvPr id="5101676" name="Line 6320">
            <a:extLst>
              <a:ext uri="{FF2B5EF4-FFF2-40B4-BE49-F238E27FC236}">
                <a16:creationId xmlns:a16="http://schemas.microsoft.com/office/drawing/2014/main" id="{00000000-0008-0000-1100-00006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77" name="Line 6321">
            <a:extLst>
              <a:ext uri="{FF2B5EF4-FFF2-40B4-BE49-F238E27FC236}">
                <a16:creationId xmlns:a16="http://schemas.microsoft.com/office/drawing/2014/main" id="{00000000-0008-0000-1100-00006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88" name="Group 6322">
          <a:extLst>
            <a:ext uri="{FF2B5EF4-FFF2-40B4-BE49-F238E27FC236}">
              <a16:creationId xmlns:a16="http://schemas.microsoft.com/office/drawing/2014/main" id="{00000000-0008-0000-1100-0000F4D44D00}"/>
            </a:ext>
          </a:extLst>
        </xdr:cNvPr>
        <xdr:cNvGrpSpPr>
          <a:grpSpLocks/>
        </xdr:cNvGrpSpPr>
      </xdr:nvGrpSpPr>
      <xdr:grpSpPr bwMode="auto">
        <a:xfrm>
          <a:off x="4114800" y="10029825"/>
          <a:ext cx="238125" cy="0"/>
          <a:chOff x="466" y="3952"/>
          <a:chExt cx="28" cy="16"/>
        </a:xfrm>
      </xdr:grpSpPr>
      <xdr:sp macro="" textlink="">
        <xdr:nvSpPr>
          <xdr:cNvPr id="5101674" name="Line 6323">
            <a:extLst>
              <a:ext uri="{FF2B5EF4-FFF2-40B4-BE49-F238E27FC236}">
                <a16:creationId xmlns:a16="http://schemas.microsoft.com/office/drawing/2014/main" id="{00000000-0008-0000-1100-00006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75" name="Line 6324">
            <a:extLst>
              <a:ext uri="{FF2B5EF4-FFF2-40B4-BE49-F238E27FC236}">
                <a16:creationId xmlns:a16="http://schemas.microsoft.com/office/drawing/2014/main" id="{00000000-0008-0000-1100-00006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89" name="Group 6325">
          <a:extLst>
            <a:ext uri="{FF2B5EF4-FFF2-40B4-BE49-F238E27FC236}">
              <a16:creationId xmlns:a16="http://schemas.microsoft.com/office/drawing/2014/main" id="{00000000-0008-0000-1100-0000F5D44D00}"/>
            </a:ext>
          </a:extLst>
        </xdr:cNvPr>
        <xdr:cNvGrpSpPr>
          <a:grpSpLocks/>
        </xdr:cNvGrpSpPr>
      </xdr:nvGrpSpPr>
      <xdr:grpSpPr bwMode="auto">
        <a:xfrm>
          <a:off x="4114800" y="10029825"/>
          <a:ext cx="238125" cy="0"/>
          <a:chOff x="466" y="3952"/>
          <a:chExt cx="28" cy="16"/>
        </a:xfrm>
      </xdr:grpSpPr>
      <xdr:sp macro="" textlink="">
        <xdr:nvSpPr>
          <xdr:cNvPr id="5101672" name="Line 6326">
            <a:extLst>
              <a:ext uri="{FF2B5EF4-FFF2-40B4-BE49-F238E27FC236}">
                <a16:creationId xmlns:a16="http://schemas.microsoft.com/office/drawing/2014/main" id="{00000000-0008-0000-1100-00006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73" name="Line 6327">
            <a:extLst>
              <a:ext uri="{FF2B5EF4-FFF2-40B4-BE49-F238E27FC236}">
                <a16:creationId xmlns:a16="http://schemas.microsoft.com/office/drawing/2014/main" id="{00000000-0008-0000-1100-00006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90" name="Group 6328">
          <a:extLst>
            <a:ext uri="{FF2B5EF4-FFF2-40B4-BE49-F238E27FC236}">
              <a16:creationId xmlns:a16="http://schemas.microsoft.com/office/drawing/2014/main" id="{00000000-0008-0000-1100-0000F6D44D00}"/>
            </a:ext>
          </a:extLst>
        </xdr:cNvPr>
        <xdr:cNvGrpSpPr>
          <a:grpSpLocks/>
        </xdr:cNvGrpSpPr>
      </xdr:nvGrpSpPr>
      <xdr:grpSpPr bwMode="auto">
        <a:xfrm>
          <a:off x="4114800" y="10029825"/>
          <a:ext cx="238125" cy="0"/>
          <a:chOff x="466" y="3952"/>
          <a:chExt cx="28" cy="16"/>
        </a:xfrm>
      </xdr:grpSpPr>
      <xdr:sp macro="" textlink="">
        <xdr:nvSpPr>
          <xdr:cNvPr id="5101670" name="Line 6329">
            <a:extLst>
              <a:ext uri="{FF2B5EF4-FFF2-40B4-BE49-F238E27FC236}">
                <a16:creationId xmlns:a16="http://schemas.microsoft.com/office/drawing/2014/main" id="{00000000-0008-0000-1100-00006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71" name="Line 6330">
            <a:extLst>
              <a:ext uri="{FF2B5EF4-FFF2-40B4-BE49-F238E27FC236}">
                <a16:creationId xmlns:a16="http://schemas.microsoft.com/office/drawing/2014/main" id="{00000000-0008-0000-1100-00006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91" name="Group 6331">
          <a:extLst>
            <a:ext uri="{FF2B5EF4-FFF2-40B4-BE49-F238E27FC236}">
              <a16:creationId xmlns:a16="http://schemas.microsoft.com/office/drawing/2014/main" id="{00000000-0008-0000-1100-0000F7D44D00}"/>
            </a:ext>
          </a:extLst>
        </xdr:cNvPr>
        <xdr:cNvGrpSpPr>
          <a:grpSpLocks/>
        </xdr:cNvGrpSpPr>
      </xdr:nvGrpSpPr>
      <xdr:grpSpPr bwMode="auto">
        <a:xfrm>
          <a:off x="4114800" y="10029825"/>
          <a:ext cx="238125" cy="0"/>
          <a:chOff x="466" y="3952"/>
          <a:chExt cx="28" cy="16"/>
        </a:xfrm>
      </xdr:grpSpPr>
      <xdr:sp macro="" textlink="">
        <xdr:nvSpPr>
          <xdr:cNvPr id="5101668" name="Line 6332">
            <a:extLst>
              <a:ext uri="{FF2B5EF4-FFF2-40B4-BE49-F238E27FC236}">
                <a16:creationId xmlns:a16="http://schemas.microsoft.com/office/drawing/2014/main" id="{00000000-0008-0000-1100-00006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69" name="Line 6333">
            <a:extLst>
              <a:ext uri="{FF2B5EF4-FFF2-40B4-BE49-F238E27FC236}">
                <a16:creationId xmlns:a16="http://schemas.microsoft.com/office/drawing/2014/main" id="{00000000-0008-0000-1100-00006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92" name="Group 6334">
          <a:extLst>
            <a:ext uri="{FF2B5EF4-FFF2-40B4-BE49-F238E27FC236}">
              <a16:creationId xmlns:a16="http://schemas.microsoft.com/office/drawing/2014/main" id="{00000000-0008-0000-1100-0000F8D44D00}"/>
            </a:ext>
          </a:extLst>
        </xdr:cNvPr>
        <xdr:cNvGrpSpPr>
          <a:grpSpLocks/>
        </xdr:cNvGrpSpPr>
      </xdr:nvGrpSpPr>
      <xdr:grpSpPr bwMode="auto">
        <a:xfrm>
          <a:off x="4114800" y="10029825"/>
          <a:ext cx="238125" cy="0"/>
          <a:chOff x="466" y="3952"/>
          <a:chExt cx="28" cy="16"/>
        </a:xfrm>
      </xdr:grpSpPr>
      <xdr:sp macro="" textlink="">
        <xdr:nvSpPr>
          <xdr:cNvPr id="5101666" name="Line 6335">
            <a:extLst>
              <a:ext uri="{FF2B5EF4-FFF2-40B4-BE49-F238E27FC236}">
                <a16:creationId xmlns:a16="http://schemas.microsoft.com/office/drawing/2014/main" id="{00000000-0008-0000-1100-00006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67" name="Line 6336">
            <a:extLst>
              <a:ext uri="{FF2B5EF4-FFF2-40B4-BE49-F238E27FC236}">
                <a16:creationId xmlns:a16="http://schemas.microsoft.com/office/drawing/2014/main" id="{00000000-0008-0000-1100-00006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5100793" name="Group 6337">
          <a:extLst>
            <a:ext uri="{FF2B5EF4-FFF2-40B4-BE49-F238E27FC236}">
              <a16:creationId xmlns:a16="http://schemas.microsoft.com/office/drawing/2014/main" id="{00000000-0008-0000-1100-0000F9D44D00}"/>
            </a:ext>
          </a:extLst>
        </xdr:cNvPr>
        <xdr:cNvGrpSpPr>
          <a:grpSpLocks/>
        </xdr:cNvGrpSpPr>
      </xdr:nvGrpSpPr>
      <xdr:grpSpPr bwMode="auto">
        <a:xfrm>
          <a:off x="3990975" y="10029825"/>
          <a:ext cx="228600" cy="0"/>
          <a:chOff x="466" y="3952"/>
          <a:chExt cx="28" cy="16"/>
        </a:xfrm>
      </xdr:grpSpPr>
      <xdr:sp macro="" textlink="">
        <xdr:nvSpPr>
          <xdr:cNvPr id="5101664" name="Line 6338">
            <a:extLst>
              <a:ext uri="{FF2B5EF4-FFF2-40B4-BE49-F238E27FC236}">
                <a16:creationId xmlns:a16="http://schemas.microsoft.com/office/drawing/2014/main" id="{00000000-0008-0000-1100-00006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65" name="Line 6339">
            <a:extLst>
              <a:ext uri="{FF2B5EF4-FFF2-40B4-BE49-F238E27FC236}">
                <a16:creationId xmlns:a16="http://schemas.microsoft.com/office/drawing/2014/main" id="{00000000-0008-0000-1100-00006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94" name="Group 6340">
          <a:extLst>
            <a:ext uri="{FF2B5EF4-FFF2-40B4-BE49-F238E27FC236}">
              <a16:creationId xmlns:a16="http://schemas.microsoft.com/office/drawing/2014/main" id="{00000000-0008-0000-1100-0000FAD44D00}"/>
            </a:ext>
          </a:extLst>
        </xdr:cNvPr>
        <xdr:cNvGrpSpPr>
          <a:grpSpLocks/>
        </xdr:cNvGrpSpPr>
      </xdr:nvGrpSpPr>
      <xdr:grpSpPr bwMode="auto">
        <a:xfrm>
          <a:off x="4114800" y="10029825"/>
          <a:ext cx="228600" cy="0"/>
          <a:chOff x="466" y="3952"/>
          <a:chExt cx="28" cy="16"/>
        </a:xfrm>
      </xdr:grpSpPr>
      <xdr:sp macro="" textlink="">
        <xdr:nvSpPr>
          <xdr:cNvPr id="5101662" name="Line 6341">
            <a:extLst>
              <a:ext uri="{FF2B5EF4-FFF2-40B4-BE49-F238E27FC236}">
                <a16:creationId xmlns:a16="http://schemas.microsoft.com/office/drawing/2014/main" id="{00000000-0008-0000-1100-00005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63" name="Line 6342">
            <a:extLst>
              <a:ext uri="{FF2B5EF4-FFF2-40B4-BE49-F238E27FC236}">
                <a16:creationId xmlns:a16="http://schemas.microsoft.com/office/drawing/2014/main" id="{00000000-0008-0000-1100-00005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95" name="Group 6343">
          <a:extLst>
            <a:ext uri="{FF2B5EF4-FFF2-40B4-BE49-F238E27FC236}">
              <a16:creationId xmlns:a16="http://schemas.microsoft.com/office/drawing/2014/main" id="{00000000-0008-0000-1100-0000FBD44D00}"/>
            </a:ext>
          </a:extLst>
        </xdr:cNvPr>
        <xdr:cNvGrpSpPr>
          <a:grpSpLocks/>
        </xdr:cNvGrpSpPr>
      </xdr:nvGrpSpPr>
      <xdr:grpSpPr bwMode="auto">
        <a:xfrm>
          <a:off x="4114800" y="10029825"/>
          <a:ext cx="228600" cy="0"/>
          <a:chOff x="466" y="3952"/>
          <a:chExt cx="28" cy="16"/>
        </a:xfrm>
      </xdr:grpSpPr>
      <xdr:sp macro="" textlink="">
        <xdr:nvSpPr>
          <xdr:cNvPr id="5101660" name="Line 6344">
            <a:extLst>
              <a:ext uri="{FF2B5EF4-FFF2-40B4-BE49-F238E27FC236}">
                <a16:creationId xmlns:a16="http://schemas.microsoft.com/office/drawing/2014/main" id="{00000000-0008-0000-1100-00005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61" name="Line 6345">
            <a:extLst>
              <a:ext uri="{FF2B5EF4-FFF2-40B4-BE49-F238E27FC236}">
                <a16:creationId xmlns:a16="http://schemas.microsoft.com/office/drawing/2014/main" id="{00000000-0008-0000-1100-00005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96" name="Group 6346">
          <a:extLst>
            <a:ext uri="{FF2B5EF4-FFF2-40B4-BE49-F238E27FC236}">
              <a16:creationId xmlns:a16="http://schemas.microsoft.com/office/drawing/2014/main" id="{00000000-0008-0000-1100-0000FCD44D00}"/>
            </a:ext>
          </a:extLst>
        </xdr:cNvPr>
        <xdr:cNvGrpSpPr>
          <a:grpSpLocks/>
        </xdr:cNvGrpSpPr>
      </xdr:nvGrpSpPr>
      <xdr:grpSpPr bwMode="auto">
        <a:xfrm>
          <a:off x="4114800" y="10029825"/>
          <a:ext cx="238125" cy="0"/>
          <a:chOff x="466" y="3952"/>
          <a:chExt cx="28" cy="16"/>
        </a:xfrm>
      </xdr:grpSpPr>
      <xdr:sp macro="" textlink="">
        <xdr:nvSpPr>
          <xdr:cNvPr id="5101658" name="Line 6347">
            <a:extLst>
              <a:ext uri="{FF2B5EF4-FFF2-40B4-BE49-F238E27FC236}">
                <a16:creationId xmlns:a16="http://schemas.microsoft.com/office/drawing/2014/main" id="{00000000-0008-0000-1100-00005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59" name="Line 6348">
            <a:extLst>
              <a:ext uri="{FF2B5EF4-FFF2-40B4-BE49-F238E27FC236}">
                <a16:creationId xmlns:a16="http://schemas.microsoft.com/office/drawing/2014/main" id="{00000000-0008-0000-1100-00005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97" name="Group 6349">
          <a:extLst>
            <a:ext uri="{FF2B5EF4-FFF2-40B4-BE49-F238E27FC236}">
              <a16:creationId xmlns:a16="http://schemas.microsoft.com/office/drawing/2014/main" id="{00000000-0008-0000-1100-0000FDD44D00}"/>
            </a:ext>
          </a:extLst>
        </xdr:cNvPr>
        <xdr:cNvGrpSpPr>
          <a:grpSpLocks/>
        </xdr:cNvGrpSpPr>
      </xdr:nvGrpSpPr>
      <xdr:grpSpPr bwMode="auto">
        <a:xfrm>
          <a:off x="4114800" y="10029825"/>
          <a:ext cx="228600" cy="0"/>
          <a:chOff x="466" y="3952"/>
          <a:chExt cx="28" cy="16"/>
        </a:xfrm>
      </xdr:grpSpPr>
      <xdr:sp macro="" textlink="">
        <xdr:nvSpPr>
          <xdr:cNvPr id="5101656" name="Line 6350">
            <a:extLst>
              <a:ext uri="{FF2B5EF4-FFF2-40B4-BE49-F238E27FC236}">
                <a16:creationId xmlns:a16="http://schemas.microsoft.com/office/drawing/2014/main" id="{00000000-0008-0000-1100-00005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57" name="Line 6351">
            <a:extLst>
              <a:ext uri="{FF2B5EF4-FFF2-40B4-BE49-F238E27FC236}">
                <a16:creationId xmlns:a16="http://schemas.microsoft.com/office/drawing/2014/main" id="{00000000-0008-0000-1100-00005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98" name="Group 6352">
          <a:extLst>
            <a:ext uri="{FF2B5EF4-FFF2-40B4-BE49-F238E27FC236}">
              <a16:creationId xmlns:a16="http://schemas.microsoft.com/office/drawing/2014/main" id="{00000000-0008-0000-1100-0000FED44D00}"/>
            </a:ext>
          </a:extLst>
        </xdr:cNvPr>
        <xdr:cNvGrpSpPr>
          <a:grpSpLocks/>
        </xdr:cNvGrpSpPr>
      </xdr:nvGrpSpPr>
      <xdr:grpSpPr bwMode="auto">
        <a:xfrm>
          <a:off x="4114800" y="10029825"/>
          <a:ext cx="228600" cy="0"/>
          <a:chOff x="466" y="3952"/>
          <a:chExt cx="28" cy="16"/>
        </a:xfrm>
      </xdr:grpSpPr>
      <xdr:sp macro="" textlink="">
        <xdr:nvSpPr>
          <xdr:cNvPr id="5101654" name="Line 6353">
            <a:extLst>
              <a:ext uri="{FF2B5EF4-FFF2-40B4-BE49-F238E27FC236}">
                <a16:creationId xmlns:a16="http://schemas.microsoft.com/office/drawing/2014/main" id="{00000000-0008-0000-1100-00005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55" name="Line 6354">
            <a:extLst>
              <a:ext uri="{FF2B5EF4-FFF2-40B4-BE49-F238E27FC236}">
                <a16:creationId xmlns:a16="http://schemas.microsoft.com/office/drawing/2014/main" id="{00000000-0008-0000-1100-00005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99" name="Group 6355">
          <a:extLst>
            <a:ext uri="{FF2B5EF4-FFF2-40B4-BE49-F238E27FC236}">
              <a16:creationId xmlns:a16="http://schemas.microsoft.com/office/drawing/2014/main" id="{00000000-0008-0000-1100-0000FFD44D00}"/>
            </a:ext>
          </a:extLst>
        </xdr:cNvPr>
        <xdr:cNvGrpSpPr>
          <a:grpSpLocks/>
        </xdr:cNvGrpSpPr>
      </xdr:nvGrpSpPr>
      <xdr:grpSpPr bwMode="auto">
        <a:xfrm>
          <a:off x="4114800" y="10029825"/>
          <a:ext cx="238125" cy="0"/>
          <a:chOff x="466" y="3952"/>
          <a:chExt cx="28" cy="16"/>
        </a:xfrm>
      </xdr:grpSpPr>
      <xdr:sp macro="" textlink="">
        <xdr:nvSpPr>
          <xdr:cNvPr id="5101652" name="Line 6356">
            <a:extLst>
              <a:ext uri="{FF2B5EF4-FFF2-40B4-BE49-F238E27FC236}">
                <a16:creationId xmlns:a16="http://schemas.microsoft.com/office/drawing/2014/main" id="{00000000-0008-0000-1100-00005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53" name="Line 6357">
            <a:extLst>
              <a:ext uri="{FF2B5EF4-FFF2-40B4-BE49-F238E27FC236}">
                <a16:creationId xmlns:a16="http://schemas.microsoft.com/office/drawing/2014/main" id="{00000000-0008-0000-1100-00005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00" name="Group 6358">
          <a:extLst>
            <a:ext uri="{FF2B5EF4-FFF2-40B4-BE49-F238E27FC236}">
              <a16:creationId xmlns:a16="http://schemas.microsoft.com/office/drawing/2014/main" id="{00000000-0008-0000-1100-000000D54D00}"/>
            </a:ext>
          </a:extLst>
        </xdr:cNvPr>
        <xdr:cNvGrpSpPr>
          <a:grpSpLocks/>
        </xdr:cNvGrpSpPr>
      </xdr:nvGrpSpPr>
      <xdr:grpSpPr bwMode="auto">
        <a:xfrm>
          <a:off x="4695825" y="10029825"/>
          <a:ext cx="266700" cy="0"/>
          <a:chOff x="466" y="3952"/>
          <a:chExt cx="28" cy="16"/>
        </a:xfrm>
      </xdr:grpSpPr>
      <xdr:sp macro="" textlink="">
        <xdr:nvSpPr>
          <xdr:cNvPr id="5101650" name="Line 6359">
            <a:extLst>
              <a:ext uri="{FF2B5EF4-FFF2-40B4-BE49-F238E27FC236}">
                <a16:creationId xmlns:a16="http://schemas.microsoft.com/office/drawing/2014/main" id="{00000000-0008-0000-1100-00005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51" name="Line 6360">
            <a:extLst>
              <a:ext uri="{FF2B5EF4-FFF2-40B4-BE49-F238E27FC236}">
                <a16:creationId xmlns:a16="http://schemas.microsoft.com/office/drawing/2014/main" id="{00000000-0008-0000-1100-00005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01" name="Group 6361">
          <a:extLst>
            <a:ext uri="{FF2B5EF4-FFF2-40B4-BE49-F238E27FC236}">
              <a16:creationId xmlns:a16="http://schemas.microsoft.com/office/drawing/2014/main" id="{00000000-0008-0000-1100-000001D54D00}"/>
            </a:ext>
          </a:extLst>
        </xdr:cNvPr>
        <xdr:cNvGrpSpPr>
          <a:grpSpLocks/>
        </xdr:cNvGrpSpPr>
      </xdr:nvGrpSpPr>
      <xdr:grpSpPr bwMode="auto">
        <a:xfrm>
          <a:off x="4695825" y="10029825"/>
          <a:ext cx="266700" cy="0"/>
          <a:chOff x="466" y="3952"/>
          <a:chExt cx="28" cy="16"/>
        </a:xfrm>
      </xdr:grpSpPr>
      <xdr:sp macro="" textlink="">
        <xdr:nvSpPr>
          <xdr:cNvPr id="5101648" name="Line 6362">
            <a:extLst>
              <a:ext uri="{FF2B5EF4-FFF2-40B4-BE49-F238E27FC236}">
                <a16:creationId xmlns:a16="http://schemas.microsoft.com/office/drawing/2014/main" id="{00000000-0008-0000-1100-00005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49" name="Line 6363">
            <a:extLst>
              <a:ext uri="{FF2B5EF4-FFF2-40B4-BE49-F238E27FC236}">
                <a16:creationId xmlns:a16="http://schemas.microsoft.com/office/drawing/2014/main" id="{00000000-0008-0000-1100-00005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02" name="Group 6364">
          <a:extLst>
            <a:ext uri="{FF2B5EF4-FFF2-40B4-BE49-F238E27FC236}">
              <a16:creationId xmlns:a16="http://schemas.microsoft.com/office/drawing/2014/main" id="{00000000-0008-0000-1100-000002D54D00}"/>
            </a:ext>
          </a:extLst>
        </xdr:cNvPr>
        <xdr:cNvGrpSpPr>
          <a:grpSpLocks/>
        </xdr:cNvGrpSpPr>
      </xdr:nvGrpSpPr>
      <xdr:grpSpPr bwMode="auto">
        <a:xfrm>
          <a:off x="4695825" y="10029825"/>
          <a:ext cx="266700" cy="0"/>
          <a:chOff x="466" y="3952"/>
          <a:chExt cx="28" cy="16"/>
        </a:xfrm>
      </xdr:grpSpPr>
      <xdr:sp macro="" textlink="">
        <xdr:nvSpPr>
          <xdr:cNvPr id="5101646" name="Line 6365">
            <a:extLst>
              <a:ext uri="{FF2B5EF4-FFF2-40B4-BE49-F238E27FC236}">
                <a16:creationId xmlns:a16="http://schemas.microsoft.com/office/drawing/2014/main" id="{00000000-0008-0000-1100-00004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47" name="Line 6366">
            <a:extLst>
              <a:ext uri="{FF2B5EF4-FFF2-40B4-BE49-F238E27FC236}">
                <a16:creationId xmlns:a16="http://schemas.microsoft.com/office/drawing/2014/main" id="{00000000-0008-0000-1100-00004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803" name="Group 6367">
          <a:extLst>
            <a:ext uri="{FF2B5EF4-FFF2-40B4-BE49-F238E27FC236}">
              <a16:creationId xmlns:a16="http://schemas.microsoft.com/office/drawing/2014/main" id="{00000000-0008-0000-1100-000003D54D00}"/>
            </a:ext>
          </a:extLst>
        </xdr:cNvPr>
        <xdr:cNvGrpSpPr>
          <a:grpSpLocks/>
        </xdr:cNvGrpSpPr>
      </xdr:nvGrpSpPr>
      <xdr:grpSpPr bwMode="auto">
        <a:xfrm>
          <a:off x="5476875" y="10029825"/>
          <a:ext cx="266700" cy="0"/>
          <a:chOff x="466" y="3952"/>
          <a:chExt cx="28" cy="16"/>
        </a:xfrm>
      </xdr:grpSpPr>
      <xdr:sp macro="" textlink="">
        <xdr:nvSpPr>
          <xdr:cNvPr id="5101644" name="Line 6368">
            <a:extLst>
              <a:ext uri="{FF2B5EF4-FFF2-40B4-BE49-F238E27FC236}">
                <a16:creationId xmlns:a16="http://schemas.microsoft.com/office/drawing/2014/main" id="{00000000-0008-0000-1100-00004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45" name="Line 6369">
            <a:extLst>
              <a:ext uri="{FF2B5EF4-FFF2-40B4-BE49-F238E27FC236}">
                <a16:creationId xmlns:a16="http://schemas.microsoft.com/office/drawing/2014/main" id="{00000000-0008-0000-1100-00004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804" name="Group 6370">
          <a:extLst>
            <a:ext uri="{FF2B5EF4-FFF2-40B4-BE49-F238E27FC236}">
              <a16:creationId xmlns:a16="http://schemas.microsoft.com/office/drawing/2014/main" id="{00000000-0008-0000-1100-000004D54D00}"/>
            </a:ext>
          </a:extLst>
        </xdr:cNvPr>
        <xdr:cNvGrpSpPr>
          <a:grpSpLocks/>
        </xdr:cNvGrpSpPr>
      </xdr:nvGrpSpPr>
      <xdr:grpSpPr bwMode="auto">
        <a:xfrm>
          <a:off x="5476875" y="10029825"/>
          <a:ext cx="266700" cy="0"/>
          <a:chOff x="466" y="3952"/>
          <a:chExt cx="28" cy="16"/>
        </a:xfrm>
      </xdr:grpSpPr>
      <xdr:sp macro="" textlink="">
        <xdr:nvSpPr>
          <xdr:cNvPr id="5101642" name="Line 6371">
            <a:extLst>
              <a:ext uri="{FF2B5EF4-FFF2-40B4-BE49-F238E27FC236}">
                <a16:creationId xmlns:a16="http://schemas.microsoft.com/office/drawing/2014/main" id="{00000000-0008-0000-1100-00004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43" name="Line 6372">
            <a:extLst>
              <a:ext uri="{FF2B5EF4-FFF2-40B4-BE49-F238E27FC236}">
                <a16:creationId xmlns:a16="http://schemas.microsoft.com/office/drawing/2014/main" id="{00000000-0008-0000-1100-00004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805" name="Group 6373">
          <a:extLst>
            <a:ext uri="{FF2B5EF4-FFF2-40B4-BE49-F238E27FC236}">
              <a16:creationId xmlns:a16="http://schemas.microsoft.com/office/drawing/2014/main" id="{00000000-0008-0000-1100-000005D54D00}"/>
            </a:ext>
          </a:extLst>
        </xdr:cNvPr>
        <xdr:cNvGrpSpPr>
          <a:grpSpLocks/>
        </xdr:cNvGrpSpPr>
      </xdr:nvGrpSpPr>
      <xdr:grpSpPr bwMode="auto">
        <a:xfrm>
          <a:off x="5476875" y="10029825"/>
          <a:ext cx="266700" cy="0"/>
          <a:chOff x="466" y="3952"/>
          <a:chExt cx="28" cy="16"/>
        </a:xfrm>
      </xdr:grpSpPr>
      <xdr:sp macro="" textlink="">
        <xdr:nvSpPr>
          <xdr:cNvPr id="5101640" name="Line 6374">
            <a:extLst>
              <a:ext uri="{FF2B5EF4-FFF2-40B4-BE49-F238E27FC236}">
                <a16:creationId xmlns:a16="http://schemas.microsoft.com/office/drawing/2014/main" id="{00000000-0008-0000-1100-00004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41" name="Line 6375">
            <a:extLst>
              <a:ext uri="{FF2B5EF4-FFF2-40B4-BE49-F238E27FC236}">
                <a16:creationId xmlns:a16="http://schemas.microsoft.com/office/drawing/2014/main" id="{00000000-0008-0000-1100-00004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806" name="Group 6376">
          <a:extLst>
            <a:ext uri="{FF2B5EF4-FFF2-40B4-BE49-F238E27FC236}">
              <a16:creationId xmlns:a16="http://schemas.microsoft.com/office/drawing/2014/main" id="{00000000-0008-0000-1100-000006D54D00}"/>
            </a:ext>
          </a:extLst>
        </xdr:cNvPr>
        <xdr:cNvGrpSpPr>
          <a:grpSpLocks/>
        </xdr:cNvGrpSpPr>
      </xdr:nvGrpSpPr>
      <xdr:grpSpPr bwMode="auto">
        <a:xfrm>
          <a:off x="5476875" y="10029825"/>
          <a:ext cx="266700" cy="0"/>
          <a:chOff x="466" y="3952"/>
          <a:chExt cx="28" cy="16"/>
        </a:xfrm>
      </xdr:grpSpPr>
      <xdr:sp macro="" textlink="">
        <xdr:nvSpPr>
          <xdr:cNvPr id="5101638" name="Line 6377">
            <a:extLst>
              <a:ext uri="{FF2B5EF4-FFF2-40B4-BE49-F238E27FC236}">
                <a16:creationId xmlns:a16="http://schemas.microsoft.com/office/drawing/2014/main" id="{00000000-0008-0000-1100-00004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39" name="Line 6378">
            <a:extLst>
              <a:ext uri="{FF2B5EF4-FFF2-40B4-BE49-F238E27FC236}">
                <a16:creationId xmlns:a16="http://schemas.microsoft.com/office/drawing/2014/main" id="{00000000-0008-0000-1100-00004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807" name="Group 6379">
          <a:extLst>
            <a:ext uri="{FF2B5EF4-FFF2-40B4-BE49-F238E27FC236}">
              <a16:creationId xmlns:a16="http://schemas.microsoft.com/office/drawing/2014/main" id="{00000000-0008-0000-1100-000007D54D00}"/>
            </a:ext>
          </a:extLst>
        </xdr:cNvPr>
        <xdr:cNvGrpSpPr>
          <a:grpSpLocks/>
        </xdr:cNvGrpSpPr>
      </xdr:nvGrpSpPr>
      <xdr:grpSpPr bwMode="auto">
        <a:xfrm>
          <a:off x="5476875" y="10029825"/>
          <a:ext cx="266700" cy="0"/>
          <a:chOff x="466" y="3952"/>
          <a:chExt cx="28" cy="16"/>
        </a:xfrm>
      </xdr:grpSpPr>
      <xdr:sp macro="" textlink="">
        <xdr:nvSpPr>
          <xdr:cNvPr id="5101636" name="Line 6380">
            <a:extLst>
              <a:ext uri="{FF2B5EF4-FFF2-40B4-BE49-F238E27FC236}">
                <a16:creationId xmlns:a16="http://schemas.microsoft.com/office/drawing/2014/main" id="{00000000-0008-0000-1100-00004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37" name="Line 6381">
            <a:extLst>
              <a:ext uri="{FF2B5EF4-FFF2-40B4-BE49-F238E27FC236}">
                <a16:creationId xmlns:a16="http://schemas.microsoft.com/office/drawing/2014/main" id="{00000000-0008-0000-1100-00004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08" name="Group 6382">
          <a:extLst>
            <a:ext uri="{FF2B5EF4-FFF2-40B4-BE49-F238E27FC236}">
              <a16:creationId xmlns:a16="http://schemas.microsoft.com/office/drawing/2014/main" id="{00000000-0008-0000-1100-000008D54D00}"/>
            </a:ext>
          </a:extLst>
        </xdr:cNvPr>
        <xdr:cNvGrpSpPr>
          <a:grpSpLocks/>
        </xdr:cNvGrpSpPr>
      </xdr:nvGrpSpPr>
      <xdr:grpSpPr bwMode="auto">
        <a:xfrm>
          <a:off x="4114800" y="10029825"/>
          <a:ext cx="228600" cy="0"/>
          <a:chOff x="466" y="3952"/>
          <a:chExt cx="28" cy="16"/>
        </a:xfrm>
      </xdr:grpSpPr>
      <xdr:sp macro="" textlink="">
        <xdr:nvSpPr>
          <xdr:cNvPr id="5101634" name="Line 6383">
            <a:extLst>
              <a:ext uri="{FF2B5EF4-FFF2-40B4-BE49-F238E27FC236}">
                <a16:creationId xmlns:a16="http://schemas.microsoft.com/office/drawing/2014/main" id="{00000000-0008-0000-1100-00004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35" name="Line 6384">
            <a:extLst>
              <a:ext uri="{FF2B5EF4-FFF2-40B4-BE49-F238E27FC236}">
                <a16:creationId xmlns:a16="http://schemas.microsoft.com/office/drawing/2014/main" id="{00000000-0008-0000-1100-00004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09" name="Group 6385">
          <a:extLst>
            <a:ext uri="{FF2B5EF4-FFF2-40B4-BE49-F238E27FC236}">
              <a16:creationId xmlns:a16="http://schemas.microsoft.com/office/drawing/2014/main" id="{00000000-0008-0000-1100-000009D54D00}"/>
            </a:ext>
          </a:extLst>
        </xdr:cNvPr>
        <xdr:cNvGrpSpPr>
          <a:grpSpLocks/>
        </xdr:cNvGrpSpPr>
      </xdr:nvGrpSpPr>
      <xdr:grpSpPr bwMode="auto">
        <a:xfrm>
          <a:off x="4695825" y="10029825"/>
          <a:ext cx="266700" cy="0"/>
          <a:chOff x="466" y="3952"/>
          <a:chExt cx="28" cy="16"/>
        </a:xfrm>
      </xdr:grpSpPr>
      <xdr:sp macro="" textlink="">
        <xdr:nvSpPr>
          <xdr:cNvPr id="5101632" name="Line 6386">
            <a:extLst>
              <a:ext uri="{FF2B5EF4-FFF2-40B4-BE49-F238E27FC236}">
                <a16:creationId xmlns:a16="http://schemas.microsoft.com/office/drawing/2014/main" id="{00000000-0008-0000-1100-00004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33" name="Line 6387">
            <a:extLst>
              <a:ext uri="{FF2B5EF4-FFF2-40B4-BE49-F238E27FC236}">
                <a16:creationId xmlns:a16="http://schemas.microsoft.com/office/drawing/2014/main" id="{00000000-0008-0000-1100-00004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10" name="Group 6388">
          <a:extLst>
            <a:ext uri="{FF2B5EF4-FFF2-40B4-BE49-F238E27FC236}">
              <a16:creationId xmlns:a16="http://schemas.microsoft.com/office/drawing/2014/main" id="{00000000-0008-0000-1100-00000AD54D00}"/>
            </a:ext>
          </a:extLst>
        </xdr:cNvPr>
        <xdr:cNvGrpSpPr>
          <a:grpSpLocks/>
        </xdr:cNvGrpSpPr>
      </xdr:nvGrpSpPr>
      <xdr:grpSpPr bwMode="auto">
        <a:xfrm>
          <a:off x="4114800" y="10029825"/>
          <a:ext cx="228600" cy="0"/>
          <a:chOff x="466" y="3952"/>
          <a:chExt cx="28" cy="16"/>
        </a:xfrm>
      </xdr:grpSpPr>
      <xdr:sp macro="" textlink="">
        <xdr:nvSpPr>
          <xdr:cNvPr id="5101630" name="Line 6389">
            <a:extLst>
              <a:ext uri="{FF2B5EF4-FFF2-40B4-BE49-F238E27FC236}">
                <a16:creationId xmlns:a16="http://schemas.microsoft.com/office/drawing/2014/main" id="{00000000-0008-0000-1100-00003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31" name="Line 6390">
            <a:extLst>
              <a:ext uri="{FF2B5EF4-FFF2-40B4-BE49-F238E27FC236}">
                <a16:creationId xmlns:a16="http://schemas.microsoft.com/office/drawing/2014/main" id="{00000000-0008-0000-1100-00003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11" name="Group 6391">
          <a:extLst>
            <a:ext uri="{FF2B5EF4-FFF2-40B4-BE49-F238E27FC236}">
              <a16:creationId xmlns:a16="http://schemas.microsoft.com/office/drawing/2014/main" id="{00000000-0008-0000-1100-00000BD54D00}"/>
            </a:ext>
          </a:extLst>
        </xdr:cNvPr>
        <xdr:cNvGrpSpPr>
          <a:grpSpLocks/>
        </xdr:cNvGrpSpPr>
      </xdr:nvGrpSpPr>
      <xdr:grpSpPr bwMode="auto">
        <a:xfrm>
          <a:off x="4695825" y="10029825"/>
          <a:ext cx="266700" cy="0"/>
          <a:chOff x="466" y="3952"/>
          <a:chExt cx="28" cy="16"/>
        </a:xfrm>
      </xdr:grpSpPr>
      <xdr:sp macro="" textlink="">
        <xdr:nvSpPr>
          <xdr:cNvPr id="5101628" name="Line 6392">
            <a:extLst>
              <a:ext uri="{FF2B5EF4-FFF2-40B4-BE49-F238E27FC236}">
                <a16:creationId xmlns:a16="http://schemas.microsoft.com/office/drawing/2014/main" id="{00000000-0008-0000-1100-00003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29" name="Line 6393">
            <a:extLst>
              <a:ext uri="{FF2B5EF4-FFF2-40B4-BE49-F238E27FC236}">
                <a16:creationId xmlns:a16="http://schemas.microsoft.com/office/drawing/2014/main" id="{00000000-0008-0000-1100-00003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12" name="Group 6394">
          <a:extLst>
            <a:ext uri="{FF2B5EF4-FFF2-40B4-BE49-F238E27FC236}">
              <a16:creationId xmlns:a16="http://schemas.microsoft.com/office/drawing/2014/main" id="{00000000-0008-0000-1100-00000CD54D00}"/>
            </a:ext>
          </a:extLst>
        </xdr:cNvPr>
        <xdr:cNvGrpSpPr>
          <a:grpSpLocks/>
        </xdr:cNvGrpSpPr>
      </xdr:nvGrpSpPr>
      <xdr:grpSpPr bwMode="auto">
        <a:xfrm>
          <a:off x="4114800" y="10029825"/>
          <a:ext cx="228600" cy="0"/>
          <a:chOff x="466" y="3952"/>
          <a:chExt cx="28" cy="16"/>
        </a:xfrm>
      </xdr:grpSpPr>
      <xdr:sp macro="" textlink="">
        <xdr:nvSpPr>
          <xdr:cNvPr id="5101626" name="Line 6395">
            <a:extLst>
              <a:ext uri="{FF2B5EF4-FFF2-40B4-BE49-F238E27FC236}">
                <a16:creationId xmlns:a16="http://schemas.microsoft.com/office/drawing/2014/main" id="{00000000-0008-0000-1100-00003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27" name="Line 6396">
            <a:extLst>
              <a:ext uri="{FF2B5EF4-FFF2-40B4-BE49-F238E27FC236}">
                <a16:creationId xmlns:a16="http://schemas.microsoft.com/office/drawing/2014/main" id="{00000000-0008-0000-1100-00003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13" name="Group 6397">
          <a:extLst>
            <a:ext uri="{FF2B5EF4-FFF2-40B4-BE49-F238E27FC236}">
              <a16:creationId xmlns:a16="http://schemas.microsoft.com/office/drawing/2014/main" id="{00000000-0008-0000-1100-00000DD54D00}"/>
            </a:ext>
          </a:extLst>
        </xdr:cNvPr>
        <xdr:cNvGrpSpPr>
          <a:grpSpLocks/>
        </xdr:cNvGrpSpPr>
      </xdr:nvGrpSpPr>
      <xdr:grpSpPr bwMode="auto">
        <a:xfrm>
          <a:off x="4695825" y="10029825"/>
          <a:ext cx="266700" cy="0"/>
          <a:chOff x="466" y="3952"/>
          <a:chExt cx="28" cy="16"/>
        </a:xfrm>
      </xdr:grpSpPr>
      <xdr:sp macro="" textlink="">
        <xdr:nvSpPr>
          <xdr:cNvPr id="5101624" name="Line 6398">
            <a:extLst>
              <a:ext uri="{FF2B5EF4-FFF2-40B4-BE49-F238E27FC236}">
                <a16:creationId xmlns:a16="http://schemas.microsoft.com/office/drawing/2014/main" id="{00000000-0008-0000-1100-00003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25" name="Line 6399">
            <a:extLst>
              <a:ext uri="{FF2B5EF4-FFF2-40B4-BE49-F238E27FC236}">
                <a16:creationId xmlns:a16="http://schemas.microsoft.com/office/drawing/2014/main" id="{00000000-0008-0000-1100-00003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14" name="Group 6400">
          <a:extLst>
            <a:ext uri="{FF2B5EF4-FFF2-40B4-BE49-F238E27FC236}">
              <a16:creationId xmlns:a16="http://schemas.microsoft.com/office/drawing/2014/main" id="{00000000-0008-0000-1100-00000ED54D00}"/>
            </a:ext>
          </a:extLst>
        </xdr:cNvPr>
        <xdr:cNvGrpSpPr>
          <a:grpSpLocks/>
        </xdr:cNvGrpSpPr>
      </xdr:nvGrpSpPr>
      <xdr:grpSpPr bwMode="auto">
        <a:xfrm>
          <a:off x="4114800" y="10029825"/>
          <a:ext cx="228600" cy="0"/>
          <a:chOff x="466" y="3952"/>
          <a:chExt cx="28" cy="16"/>
        </a:xfrm>
      </xdr:grpSpPr>
      <xdr:sp macro="" textlink="">
        <xdr:nvSpPr>
          <xdr:cNvPr id="5101622" name="Line 6401">
            <a:extLst>
              <a:ext uri="{FF2B5EF4-FFF2-40B4-BE49-F238E27FC236}">
                <a16:creationId xmlns:a16="http://schemas.microsoft.com/office/drawing/2014/main" id="{00000000-0008-0000-1100-00003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23" name="Line 6402">
            <a:extLst>
              <a:ext uri="{FF2B5EF4-FFF2-40B4-BE49-F238E27FC236}">
                <a16:creationId xmlns:a16="http://schemas.microsoft.com/office/drawing/2014/main" id="{00000000-0008-0000-1100-00003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15" name="Group 6403">
          <a:extLst>
            <a:ext uri="{FF2B5EF4-FFF2-40B4-BE49-F238E27FC236}">
              <a16:creationId xmlns:a16="http://schemas.microsoft.com/office/drawing/2014/main" id="{00000000-0008-0000-1100-00000FD54D00}"/>
            </a:ext>
          </a:extLst>
        </xdr:cNvPr>
        <xdr:cNvGrpSpPr>
          <a:grpSpLocks/>
        </xdr:cNvGrpSpPr>
      </xdr:nvGrpSpPr>
      <xdr:grpSpPr bwMode="auto">
        <a:xfrm>
          <a:off x="4695825" y="10029825"/>
          <a:ext cx="266700" cy="0"/>
          <a:chOff x="466" y="3952"/>
          <a:chExt cx="28" cy="16"/>
        </a:xfrm>
      </xdr:grpSpPr>
      <xdr:sp macro="" textlink="">
        <xdr:nvSpPr>
          <xdr:cNvPr id="5101620" name="Line 6404">
            <a:extLst>
              <a:ext uri="{FF2B5EF4-FFF2-40B4-BE49-F238E27FC236}">
                <a16:creationId xmlns:a16="http://schemas.microsoft.com/office/drawing/2014/main" id="{00000000-0008-0000-1100-00003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21" name="Line 6405">
            <a:extLst>
              <a:ext uri="{FF2B5EF4-FFF2-40B4-BE49-F238E27FC236}">
                <a16:creationId xmlns:a16="http://schemas.microsoft.com/office/drawing/2014/main" id="{00000000-0008-0000-1100-00003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16" name="Group 6406">
          <a:extLst>
            <a:ext uri="{FF2B5EF4-FFF2-40B4-BE49-F238E27FC236}">
              <a16:creationId xmlns:a16="http://schemas.microsoft.com/office/drawing/2014/main" id="{00000000-0008-0000-1100-000010D54D00}"/>
            </a:ext>
          </a:extLst>
        </xdr:cNvPr>
        <xdr:cNvGrpSpPr>
          <a:grpSpLocks/>
        </xdr:cNvGrpSpPr>
      </xdr:nvGrpSpPr>
      <xdr:grpSpPr bwMode="auto">
        <a:xfrm>
          <a:off x="4114800" y="10029825"/>
          <a:ext cx="228600" cy="0"/>
          <a:chOff x="466" y="3952"/>
          <a:chExt cx="28" cy="16"/>
        </a:xfrm>
      </xdr:grpSpPr>
      <xdr:sp macro="" textlink="">
        <xdr:nvSpPr>
          <xdr:cNvPr id="5101618" name="Line 6407">
            <a:extLst>
              <a:ext uri="{FF2B5EF4-FFF2-40B4-BE49-F238E27FC236}">
                <a16:creationId xmlns:a16="http://schemas.microsoft.com/office/drawing/2014/main" id="{00000000-0008-0000-1100-00003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19" name="Line 6408">
            <a:extLst>
              <a:ext uri="{FF2B5EF4-FFF2-40B4-BE49-F238E27FC236}">
                <a16:creationId xmlns:a16="http://schemas.microsoft.com/office/drawing/2014/main" id="{00000000-0008-0000-1100-00003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17" name="Group 6409">
          <a:extLst>
            <a:ext uri="{FF2B5EF4-FFF2-40B4-BE49-F238E27FC236}">
              <a16:creationId xmlns:a16="http://schemas.microsoft.com/office/drawing/2014/main" id="{00000000-0008-0000-1100-000011D54D00}"/>
            </a:ext>
          </a:extLst>
        </xdr:cNvPr>
        <xdr:cNvGrpSpPr>
          <a:grpSpLocks/>
        </xdr:cNvGrpSpPr>
      </xdr:nvGrpSpPr>
      <xdr:grpSpPr bwMode="auto">
        <a:xfrm>
          <a:off x="4114800" y="10029825"/>
          <a:ext cx="228600" cy="0"/>
          <a:chOff x="466" y="3952"/>
          <a:chExt cx="28" cy="16"/>
        </a:xfrm>
      </xdr:grpSpPr>
      <xdr:sp macro="" textlink="">
        <xdr:nvSpPr>
          <xdr:cNvPr id="5101616" name="Line 6410">
            <a:extLst>
              <a:ext uri="{FF2B5EF4-FFF2-40B4-BE49-F238E27FC236}">
                <a16:creationId xmlns:a16="http://schemas.microsoft.com/office/drawing/2014/main" id="{00000000-0008-0000-1100-00003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17" name="Line 6411">
            <a:extLst>
              <a:ext uri="{FF2B5EF4-FFF2-40B4-BE49-F238E27FC236}">
                <a16:creationId xmlns:a16="http://schemas.microsoft.com/office/drawing/2014/main" id="{00000000-0008-0000-1100-00003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18" name="Group 6412">
          <a:extLst>
            <a:ext uri="{FF2B5EF4-FFF2-40B4-BE49-F238E27FC236}">
              <a16:creationId xmlns:a16="http://schemas.microsoft.com/office/drawing/2014/main" id="{00000000-0008-0000-1100-000012D54D00}"/>
            </a:ext>
          </a:extLst>
        </xdr:cNvPr>
        <xdr:cNvGrpSpPr>
          <a:grpSpLocks/>
        </xdr:cNvGrpSpPr>
      </xdr:nvGrpSpPr>
      <xdr:grpSpPr bwMode="auto">
        <a:xfrm>
          <a:off x="4114800" y="10029825"/>
          <a:ext cx="228600" cy="0"/>
          <a:chOff x="466" y="3952"/>
          <a:chExt cx="28" cy="16"/>
        </a:xfrm>
      </xdr:grpSpPr>
      <xdr:sp macro="" textlink="">
        <xdr:nvSpPr>
          <xdr:cNvPr id="5101614" name="Line 6413">
            <a:extLst>
              <a:ext uri="{FF2B5EF4-FFF2-40B4-BE49-F238E27FC236}">
                <a16:creationId xmlns:a16="http://schemas.microsoft.com/office/drawing/2014/main" id="{00000000-0008-0000-1100-00002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15" name="Line 6414">
            <a:extLst>
              <a:ext uri="{FF2B5EF4-FFF2-40B4-BE49-F238E27FC236}">
                <a16:creationId xmlns:a16="http://schemas.microsoft.com/office/drawing/2014/main" id="{00000000-0008-0000-1100-00002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19" name="Group 6415">
          <a:extLst>
            <a:ext uri="{FF2B5EF4-FFF2-40B4-BE49-F238E27FC236}">
              <a16:creationId xmlns:a16="http://schemas.microsoft.com/office/drawing/2014/main" id="{00000000-0008-0000-1100-000013D54D00}"/>
            </a:ext>
          </a:extLst>
        </xdr:cNvPr>
        <xdr:cNvGrpSpPr>
          <a:grpSpLocks/>
        </xdr:cNvGrpSpPr>
      </xdr:nvGrpSpPr>
      <xdr:grpSpPr bwMode="auto">
        <a:xfrm>
          <a:off x="4114800" y="10029825"/>
          <a:ext cx="228600" cy="0"/>
          <a:chOff x="466" y="3952"/>
          <a:chExt cx="28" cy="16"/>
        </a:xfrm>
      </xdr:grpSpPr>
      <xdr:sp macro="" textlink="">
        <xdr:nvSpPr>
          <xdr:cNvPr id="5101612" name="Line 6416">
            <a:extLst>
              <a:ext uri="{FF2B5EF4-FFF2-40B4-BE49-F238E27FC236}">
                <a16:creationId xmlns:a16="http://schemas.microsoft.com/office/drawing/2014/main" id="{00000000-0008-0000-1100-00002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13" name="Line 6417">
            <a:extLst>
              <a:ext uri="{FF2B5EF4-FFF2-40B4-BE49-F238E27FC236}">
                <a16:creationId xmlns:a16="http://schemas.microsoft.com/office/drawing/2014/main" id="{00000000-0008-0000-1100-00002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20" name="Group 6418">
          <a:extLst>
            <a:ext uri="{FF2B5EF4-FFF2-40B4-BE49-F238E27FC236}">
              <a16:creationId xmlns:a16="http://schemas.microsoft.com/office/drawing/2014/main" id="{00000000-0008-0000-1100-000014D54D00}"/>
            </a:ext>
          </a:extLst>
        </xdr:cNvPr>
        <xdr:cNvGrpSpPr>
          <a:grpSpLocks/>
        </xdr:cNvGrpSpPr>
      </xdr:nvGrpSpPr>
      <xdr:grpSpPr bwMode="auto">
        <a:xfrm>
          <a:off x="4114800" y="10029825"/>
          <a:ext cx="228600" cy="0"/>
          <a:chOff x="466" y="3952"/>
          <a:chExt cx="28" cy="16"/>
        </a:xfrm>
      </xdr:grpSpPr>
      <xdr:sp macro="" textlink="">
        <xdr:nvSpPr>
          <xdr:cNvPr id="5101610" name="Line 6419">
            <a:extLst>
              <a:ext uri="{FF2B5EF4-FFF2-40B4-BE49-F238E27FC236}">
                <a16:creationId xmlns:a16="http://schemas.microsoft.com/office/drawing/2014/main" id="{00000000-0008-0000-1100-00002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11" name="Line 6420">
            <a:extLst>
              <a:ext uri="{FF2B5EF4-FFF2-40B4-BE49-F238E27FC236}">
                <a16:creationId xmlns:a16="http://schemas.microsoft.com/office/drawing/2014/main" id="{00000000-0008-0000-1100-00002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21" name="Group 6421">
          <a:extLst>
            <a:ext uri="{FF2B5EF4-FFF2-40B4-BE49-F238E27FC236}">
              <a16:creationId xmlns:a16="http://schemas.microsoft.com/office/drawing/2014/main" id="{00000000-0008-0000-1100-000015D54D00}"/>
            </a:ext>
          </a:extLst>
        </xdr:cNvPr>
        <xdr:cNvGrpSpPr>
          <a:grpSpLocks/>
        </xdr:cNvGrpSpPr>
      </xdr:nvGrpSpPr>
      <xdr:grpSpPr bwMode="auto">
        <a:xfrm>
          <a:off x="4695825" y="10029825"/>
          <a:ext cx="266700" cy="0"/>
          <a:chOff x="466" y="3952"/>
          <a:chExt cx="28" cy="16"/>
        </a:xfrm>
      </xdr:grpSpPr>
      <xdr:sp macro="" textlink="">
        <xdr:nvSpPr>
          <xdr:cNvPr id="5101608" name="Line 6422">
            <a:extLst>
              <a:ext uri="{FF2B5EF4-FFF2-40B4-BE49-F238E27FC236}">
                <a16:creationId xmlns:a16="http://schemas.microsoft.com/office/drawing/2014/main" id="{00000000-0008-0000-1100-00002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09" name="Line 6423">
            <a:extLst>
              <a:ext uri="{FF2B5EF4-FFF2-40B4-BE49-F238E27FC236}">
                <a16:creationId xmlns:a16="http://schemas.microsoft.com/office/drawing/2014/main" id="{00000000-0008-0000-1100-00002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22" name="Group 6424">
          <a:extLst>
            <a:ext uri="{FF2B5EF4-FFF2-40B4-BE49-F238E27FC236}">
              <a16:creationId xmlns:a16="http://schemas.microsoft.com/office/drawing/2014/main" id="{00000000-0008-0000-1100-000016D54D00}"/>
            </a:ext>
          </a:extLst>
        </xdr:cNvPr>
        <xdr:cNvGrpSpPr>
          <a:grpSpLocks/>
        </xdr:cNvGrpSpPr>
      </xdr:nvGrpSpPr>
      <xdr:grpSpPr bwMode="auto">
        <a:xfrm>
          <a:off x="4695825" y="10029825"/>
          <a:ext cx="266700" cy="0"/>
          <a:chOff x="466" y="3952"/>
          <a:chExt cx="28" cy="16"/>
        </a:xfrm>
      </xdr:grpSpPr>
      <xdr:sp macro="" textlink="">
        <xdr:nvSpPr>
          <xdr:cNvPr id="5101606" name="Line 6425">
            <a:extLst>
              <a:ext uri="{FF2B5EF4-FFF2-40B4-BE49-F238E27FC236}">
                <a16:creationId xmlns:a16="http://schemas.microsoft.com/office/drawing/2014/main" id="{00000000-0008-0000-1100-00002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07" name="Line 6426">
            <a:extLst>
              <a:ext uri="{FF2B5EF4-FFF2-40B4-BE49-F238E27FC236}">
                <a16:creationId xmlns:a16="http://schemas.microsoft.com/office/drawing/2014/main" id="{00000000-0008-0000-1100-00002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23" name="Group 6427">
          <a:extLst>
            <a:ext uri="{FF2B5EF4-FFF2-40B4-BE49-F238E27FC236}">
              <a16:creationId xmlns:a16="http://schemas.microsoft.com/office/drawing/2014/main" id="{00000000-0008-0000-1100-000017D54D00}"/>
            </a:ext>
          </a:extLst>
        </xdr:cNvPr>
        <xdr:cNvGrpSpPr>
          <a:grpSpLocks/>
        </xdr:cNvGrpSpPr>
      </xdr:nvGrpSpPr>
      <xdr:grpSpPr bwMode="auto">
        <a:xfrm>
          <a:off x="4695825" y="10029825"/>
          <a:ext cx="266700" cy="0"/>
          <a:chOff x="466" y="3952"/>
          <a:chExt cx="28" cy="16"/>
        </a:xfrm>
      </xdr:grpSpPr>
      <xdr:sp macro="" textlink="">
        <xdr:nvSpPr>
          <xdr:cNvPr id="5101604" name="Line 6428">
            <a:extLst>
              <a:ext uri="{FF2B5EF4-FFF2-40B4-BE49-F238E27FC236}">
                <a16:creationId xmlns:a16="http://schemas.microsoft.com/office/drawing/2014/main" id="{00000000-0008-0000-1100-00002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05" name="Line 6429">
            <a:extLst>
              <a:ext uri="{FF2B5EF4-FFF2-40B4-BE49-F238E27FC236}">
                <a16:creationId xmlns:a16="http://schemas.microsoft.com/office/drawing/2014/main" id="{00000000-0008-0000-1100-00002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24" name="Group 6430">
          <a:extLst>
            <a:ext uri="{FF2B5EF4-FFF2-40B4-BE49-F238E27FC236}">
              <a16:creationId xmlns:a16="http://schemas.microsoft.com/office/drawing/2014/main" id="{00000000-0008-0000-1100-000018D54D00}"/>
            </a:ext>
          </a:extLst>
        </xdr:cNvPr>
        <xdr:cNvGrpSpPr>
          <a:grpSpLocks/>
        </xdr:cNvGrpSpPr>
      </xdr:nvGrpSpPr>
      <xdr:grpSpPr bwMode="auto">
        <a:xfrm>
          <a:off x="4695825" y="10029825"/>
          <a:ext cx="266700" cy="0"/>
          <a:chOff x="466" y="3952"/>
          <a:chExt cx="28" cy="16"/>
        </a:xfrm>
      </xdr:grpSpPr>
      <xdr:sp macro="" textlink="">
        <xdr:nvSpPr>
          <xdr:cNvPr id="5101602" name="Line 6431">
            <a:extLst>
              <a:ext uri="{FF2B5EF4-FFF2-40B4-BE49-F238E27FC236}">
                <a16:creationId xmlns:a16="http://schemas.microsoft.com/office/drawing/2014/main" id="{00000000-0008-0000-1100-00002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03" name="Line 6432">
            <a:extLst>
              <a:ext uri="{FF2B5EF4-FFF2-40B4-BE49-F238E27FC236}">
                <a16:creationId xmlns:a16="http://schemas.microsoft.com/office/drawing/2014/main" id="{00000000-0008-0000-1100-00002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25" name="Group 6433">
          <a:extLst>
            <a:ext uri="{FF2B5EF4-FFF2-40B4-BE49-F238E27FC236}">
              <a16:creationId xmlns:a16="http://schemas.microsoft.com/office/drawing/2014/main" id="{00000000-0008-0000-1100-000019D54D00}"/>
            </a:ext>
          </a:extLst>
        </xdr:cNvPr>
        <xdr:cNvGrpSpPr>
          <a:grpSpLocks/>
        </xdr:cNvGrpSpPr>
      </xdr:nvGrpSpPr>
      <xdr:grpSpPr bwMode="auto">
        <a:xfrm>
          <a:off x="4695825" y="10029825"/>
          <a:ext cx="266700" cy="0"/>
          <a:chOff x="466" y="3952"/>
          <a:chExt cx="28" cy="16"/>
        </a:xfrm>
      </xdr:grpSpPr>
      <xdr:sp macro="" textlink="">
        <xdr:nvSpPr>
          <xdr:cNvPr id="5101600" name="Line 6434">
            <a:extLst>
              <a:ext uri="{FF2B5EF4-FFF2-40B4-BE49-F238E27FC236}">
                <a16:creationId xmlns:a16="http://schemas.microsoft.com/office/drawing/2014/main" id="{00000000-0008-0000-1100-00002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01" name="Line 6435">
            <a:extLst>
              <a:ext uri="{FF2B5EF4-FFF2-40B4-BE49-F238E27FC236}">
                <a16:creationId xmlns:a16="http://schemas.microsoft.com/office/drawing/2014/main" id="{00000000-0008-0000-1100-00002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26" name="Group 6436">
          <a:extLst>
            <a:ext uri="{FF2B5EF4-FFF2-40B4-BE49-F238E27FC236}">
              <a16:creationId xmlns:a16="http://schemas.microsoft.com/office/drawing/2014/main" id="{00000000-0008-0000-1100-00001AD54D00}"/>
            </a:ext>
          </a:extLst>
        </xdr:cNvPr>
        <xdr:cNvGrpSpPr>
          <a:grpSpLocks/>
        </xdr:cNvGrpSpPr>
      </xdr:nvGrpSpPr>
      <xdr:grpSpPr bwMode="auto">
        <a:xfrm>
          <a:off x="4114800" y="10029825"/>
          <a:ext cx="228600" cy="0"/>
          <a:chOff x="466" y="3952"/>
          <a:chExt cx="28" cy="16"/>
        </a:xfrm>
      </xdr:grpSpPr>
      <xdr:sp macro="" textlink="">
        <xdr:nvSpPr>
          <xdr:cNvPr id="5101598" name="Line 6437">
            <a:extLst>
              <a:ext uri="{FF2B5EF4-FFF2-40B4-BE49-F238E27FC236}">
                <a16:creationId xmlns:a16="http://schemas.microsoft.com/office/drawing/2014/main" id="{00000000-0008-0000-1100-00001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99" name="Line 6438">
            <a:extLst>
              <a:ext uri="{FF2B5EF4-FFF2-40B4-BE49-F238E27FC236}">
                <a16:creationId xmlns:a16="http://schemas.microsoft.com/office/drawing/2014/main" id="{00000000-0008-0000-1100-00001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27" name="Group 6439">
          <a:extLst>
            <a:ext uri="{FF2B5EF4-FFF2-40B4-BE49-F238E27FC236}">
              <a16:creationId xmlns:a16="http://schemas.microsoft.com/office/drawing/2014/main" id="{00000000-0008-0000-1100-00001BD54D00}"/>
            </a:ext>
          </a:extLst>
        </xdr:cNvPr>
        <xdr:cNvGrpSpPr>
          <a:grpSpLocks/>
        </xdr:cNvGrpSpPr>
      </xdr:nvGrpSpPr>
      <xdr:grpSpPr bwMode="auto">
        <a:xfrm>
          <a:off x="4114800" y="10029825"/>
          <a:ext cx="228600" cy="0"/>
          <a:chOff x="466" y="3952"/>
          <a:chExt cx="28" cy="16"/>
        </a:xfrm>
      </xdr:grpSpPr>
      <xdr:sp macro="" textlink="">
        <xdr:nvSpPr>
          <xdr:cNvPr id="5101596" name="Line 6440">
            <a:extLst>
              <a:ext uri="{FF2B5EF4-FFF2-40B4-BE49-F238E27FC236}">
                <a16:creationId xmlns:a16="http://schemas.microsoft.com/office/drawing/2014/main" id="{00000000-0008-0000-1100-00001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97" name="Line 6441">
            <a:extLst>
              <a:ext uri="{FF2B5EF4-FFF2-40B4-BE49-F238E27FC236}">
                <a16:creationId xmlns:a16="http://schemas.microsoft.com/office/drawing/2014/main" id="{00000000-0008-0000-1100-00001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28" name="Group 6442">
          <a:extLst>
            <a:ext uri="{FF2B5EF4-FFF2-40B4-BE49-F238E27FC236}">
              <a16:creationId xmlns:a16="http://schemas.microsoft.com/office/drawing/2014/main" id="{00000000-0008-0000-1100-00001CD54D00}"/>
            </a:ext>
          </a:extLst>
        </xdr:cNvPr>
        <xdr:cNvGrpSpPr>
          <a:grpSpLocks/>
        </xdr:cNvGrpSpPr>
      </xdr:nvGrpSpPr>
      <xdr:grpSpPr bwMode="auto">
        <a:xfrm>
          <a:off x="4695825" y="10029825"/>
          <a:ext cx="266700" cy="0"/>
          <a:chOff x="466" y="3952"/>
          <a:chExt cx="28" cy="16"/>
        </a:xfrm>
      </xdr:grpSpPr>
      <xdr:sp macro="" textlink="">
        <xdr:nvSpPr>
          <xdr:cNvPr id="5101594" name="Line 6443">
            <a:extLst>
              <a:ext uri="{FF2B5EF4-FFF2-40B4-BE49-F238E27FC236}">
                <a16:creationId xmlns:a16="http://schemas.microsoft.com/office/drawing/2014/main" id="{00000000-0008-0000-1100-00001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95" name="Line 6444">
            <a:extLst>
              <a:ext uri="{FF2B5EF4-FFF2-40B4-BE49-F238E27FC236}">
                <a16:creationId xmlns:a16="http://schemas.microsoft.com/office/drawing/2014/main" id="{00000000-0008-0000-1100-00001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29" name="Group 6445">
          <a:extLst>
            <a:ext uri="{FF2B5EF4-FFF2-40B4-BE49-F238E27FC236}">
              <a16:creationId xmlns:a16="http://schemas.microsoft.com/office/drawing/2014/main" id="{00000000-0008-0000-1100-00001DD54D00}"/>
            </a:ext>
          </a:extLst>
        </xdr:cNvPr>
        <xdr:cNvGrpSpPr>
          <a:grpSpLocks/>
        </xdr:cNvGrpSpPr>
      </xdr:nvGrpSpPr>
      <xdr:grpSpPr bwMode="auto">
        <a:xfrm>
          <a:off x="4695825" y="10029825"/>
          <a:ext cx="266700" cy="0"/>
          <a:chOff x="466" y="3952"/>
          <a:chExt cx="28" cy="16"/>
        </a:xfrm>
      </xdr:grpSpPr>
      <xdr:sp macro="" textlink="">
        <xdr:nvSpPr>
          <xdr:cNvPr id="5101592" name="Line 6446">
            <a:extLst>
              <a:ext uri="{FF2B5EF4-FFF2-40B4-BE49-F238E27FC236}">
                <a16:creationId xmlns:a16="http://schemas.microsoft.com/office/drawing/2014/main" id="{00000000-0008-0000-1100-00001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93" name="Line 6447">
            <a:extLst>
              <a:ext uri="{FF2B5EF4-FFF2-40B4-BE49-F238E27FC236}">
                <a16:creationId xmlns:a16="http://schemas.microsoft.com/office/drawing/2014/main" id="{00000000-0008-0000-1100-00001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5100830" name="Group 6448">
          <a:extLst>
            <a:ext uri="{FF2B5EF4-FFF2-40B4-BE49-F238E27FC236}">
              <a16:creationId xmlns:a16="http://schemas.microsoft.com/office/drawing/2014/main" id="{00000000-0008-0000-1100-00001ED54D00}"/>
            </a:ext>
          </a:extLst>
        </xdr:cNvPr>
        <xdr:cNvGrpSpPr>
          <a:grpSpLocks/>
        </xdr:cNvGrpSpPr>
      </xdr:nvGrpSpPr>
      <xdr:grpSpPr bwMode="auto">
        <a:xfrm>
          <a:off x="5476875" y="10029825"/>
          <a:ext cx="228600" cy="0"/>
          <a:chOff x="466" y="3952"/>
          <a:chExt cx="28" cy="16"/>
        </a:xfrm>
      </xdr:grpSpPr>
      <xdr:sp macro="" textlink="">
        <xdr:nvSpPr>
          <xdr:cNvPr id="5101590" name="Line 6449">
            <a:extLst>
              <a:ext uri="{FF2B5EF4-FFF2-40B4-BE49-F238E27FC236}">
                <a16:creationId xmlns:a16="http://schemas.microsoft.com/office/drawing/2014/main" id="{00000000-0008-0000-1100-00001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91" name="Line 6450">
            <a:extLst>
              <a:ext uri="{FF2B5EF4-FFF2-40B4-BE49-F238E27FC236}">
                <a16:creationId xmlns:a16="http://schemas.microsoft.com/office/drawing/2014/main" id="{00000000-0008-0000-1100-00001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31" name="Group 6451">
          <a:extLst>
            <a:ext uri="{FF2B5EF4-FFF2-40B4-BE49-F238E27FC236}">
              <a16:creationId xmlns:a16="http://schemas.microsoft.com/office/drawing/2014/main" id="{00000000-0008-0000-1100-00001FD54D00}"/>
            </a:ext>
          </a:extLst>
        </xdr:cNvPr>
        <xdr:cNvGrpSpPr>
          <a:grpSpLocks/>
        </xdr:cNvGrpSpPr>
      </xdr:nvGrpSpPr>
      <xdr:grpSpPr bwMode="auto">
        <a:xfrm>
          <a:off x="4695825" y="10029825"/>
          <a:ext cx="266700" cy="0"/>
          <a:chOff x="466" y="3952"/>
          <a:chExt cx="28" cy="16"/>
        </a:xfrm>
      </xdr:grpSpPr>
      <xdr:sp macro="" textlink="">
        <xdr:nvSpPr>
          <xdr:cNvPr id="5101588" name="Line 6452">
            <a:extLst>
              <a:ext uri="{FF2B5EF4-FFF2-40B4-BE49-F238E27FC236}">
                <a16:creationId xmlns:a16="http://schemas.microsoft.com/office/drawing/2014/main" id="{00000000-0008-0000-1100-00001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89" name="Line 6453">
            <a:extLst>
              <a:ext uri="{FF2B5EF4-FFF2-40B4-BE49-F238E27FC236}">
                <a16:creationId xmlns:a16="http://schemas.microsoft.com/office/drawing/2014/main" id="{00000000-0008-0000-1100-00001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32" name="Group 6454">
          <a:extLst>
            <a:ext uri="{FF2B5EF4-FFF2-40B4-BE49-F238E27FC236}">
              <a16:creationId xmlns:a16="http://schemas.microsoft.com/office/drawing/2014/main" id="{00000000-0008-0000-1100-000020D54D00}"/>
            </a:ext>
          </a:extLst>
        </xdr:cNvPr>
        <xdr:cNvGrpSpPr>
          <a:grpSpLocks/>
        </xdr:cNvGrpSpPr>
      </xdr:nvGrpSpPr>
      <xdr:grpSpPr bwMode="auto">
        <a:xfrm>
          <a:off x="4695825" y="10029825"/>
          <a:ext cx="266700" cy="0"/>
          <a:chOff x="466" y="3952"/>
          <a:chExt cx="28" cy="16"/>
        </a:xfrm>
      </xdr:grpSpPr>
      <xdr:sp macro="" textlink="">
        <xdr:nvSpPr>
          <xdr:cNvPr id="5101586" name="Line 6455">
            <a:extLst>
              <a:ext uri="{FF2B5EF4-FFF2-40B4-BE49-F238E27FC236}">
                <a16:creationId xmlns:a16="http://schemas.microsoft.com/office/drawing/2014/main" id="{00000000-0008-0000-1100-00001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87" name="Line 6456">
            <a:extLst>
              <a:ext uri="{FF2B5EF4-FFF2-40B4-BE49-F238E27FC236}">
                <a16:creationId xmlns:a16="http://schemas.microsoft.com/office/drawing/2014/main" id="{00000000-0008-0000-1100-00001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33" name="Group 6457">
          <a:extLst>
            <a:ext uri="{FF2B5EF4-FFF2-40B4-BE49-F238E27FC236}">
              <a16:creationId xmlns:a16="http://schemas.microsoft.com/office/drawing/2014/main" id="{00000000-0008-0000-1100-000021D54D00}"/>
            </a:ext>
          </a:extLst>
        </xdr:cNvPr>
        <xdr:cNvGrpSpPr>
          <a:grpSpLocks/>
        </xdr:cNvGrpSpPr>
      </xdr:nvGrpSpPr>
      <xdr:grpSpPr bwMode="auto">
        <a:xfrm>
          <a:off x="4695825" y="10029825"/>
          <a:ext cx="266700" cy="0"/>
          <a:chOff x="466" y="3952"/>
          <a:chExt cx="28" cy="16"/>
        </a:xfrm>
      </xdr:grpSpPr>
      <xdr:sp macro="" textlink="">
        <xdr:nvSpPr>
          <xdr:cNvPr id="5101584" name="Line 6458">
            <a:extLst>
              <a:ext uri="{FF2B5EF4-FFF2-40B4-BE49-F238E27FC236}">
                <a16:creationId xmlns:a16="http://schemas.microsoft.com/office/drawing/2014/main" id="{00000000-0008-0000-1100-00001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85" name="Line 6459">
            <a:extLst>
              <a:ext uri="{FF2B5EF4-FFF2-40B4-BE49-F238E27FC236}">
                <a16:creationId xmlns:a16="http://schemas.microsoft.com/office/drawing/2014/main" id="{00000000-0008-0000-1100-00001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34" name="Group 6460">
          <a:extLst>
            <a:ext uri="{FF2B5EF4-FFF2-40B4-BE49-F238E27FC236}">
              <a16:creationId xmlns:a16="http://schemas.microsoft.com/office/drawing/2014/main" id="{00000000-0008-0000-1100-000022D54D00}"/>
            </a:ext>
          </a:extLst>
        </xdr:cNvPr>
        <xdr:cNvGrpSpPr>
          <a:grpSpLocks/>
        </xdr:cNvGrpSpPr>
      </xdr:nvGrpSpPr>
      <xdr:grpSpPr bwMode="auto">
        <a:xfrm>
          <a:off x="4695825" y="10029825"/>
          <a:ext cx="266700" cy="0"/>
          <a:chOff x="466" y="3952"/>
          <a:chExt cx="28" cy="16"/>
        </a:xfrm>
      </xdr:grpSpPr>
      <xdr:sp macro="" textlink="">
        <xdr:nvSpPr>
          <xdr:cNvPr id="5101582" name="Line 6461">
            <a:extLst>
              <a:ext uri="{FF2B5EF4-FFF2-40B4-BE49-F238E27FC236}">
                <a16:creationId xmlns:a16="http://schemas.microsoft.com/office/drawing/2014/main" id="{00000000-0008-0000-1100-00000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83" name="Line 6462">
            <a:extLst>
              <a:ext uri="{FF2B5EF4-FFF2-40B4-BE49-F238E27FC236}">
                <a16:creationId xmlns:a16="http://schemas.microsoft.com/office/drawing/2014/main" id="{00000000-0008-0000-1100-00000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5100835" name="Group 6463">
          <a:extLst>
            <a:ext uri="{FF2B5EF4-FFF2-40B4-BE49-F238E27FC236}">
              <a16:creationId xmlns:a16="http://schemas.microsoft.com/office/drawing/2014/main" id="{00000000-0008-0000-1100-000023D54D00}"/>
            </a:ext>
          </a:extLst>
        </xdr:cNvPr>
        <xdr:cNvGrpSpPr>
          <a:grpSpLocks/>
        </xdr:cNvGrpSpPr>
      </xdr:nvGrpSpPr>
      <xdr:grpSpPr bwMode="auto">
        <a:xfrm>
          <a:off x="4572000" y="10029825"/>
          <a:ext cx="228600" cy="0"/>
          <a:chOff x="466" y="3952"/>
          <a:chExt cx="28" cy="16"/>
        </a:xfrm>
      </xdr:grpSpPr>
      <xdr:sp macro="" textlink="">
        <xdr:nvSpPr>
          <xdr:cNvPr id="5101580" name="Line 6464">
            <a:extLst>
              <a:ext uri="{FF2B5EF4-FFF2-40B4-BE49-F238E27FC236}">
                <a16:creationId xmlns:a16="http://schemas.microsoft.com/office/drawing/2014/main" id="{00000000-0008-0000-1100-00000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81" name="Line 6465">
            <a:extLst>
              <a:ext uri="{FF2B5EF4-FFF2-40B4-BE49-F238E27FC236}">
                <a16:creationId xmlns:a16="http://schemas.microsoft.com/office/drawing/2014/main" id="{00000000-0008-0000-1100-00000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36" name="Group 6691">
          <a:extLst>
            <a:ext uri="{FF2B5EF4-FFF2-40B4-BE49-F238E27FC236}">
              <a16:creationId xmlns:a16="http://schemas.microsoft.com/office/drawing/2014/main" id="{00000000-0008-0000-1100-000024D54D00}"/>
            </a:ext>
          </a:extLst>
        </xdr:cNvPr>
        <xdr:cNvGrpSpPr>
          <a:grpSpLocks/>
        </xdr:cNvGrpSpPr>
      </xdr:nvGrpSpPr>
      <xdr:grpSpPr bwMode="auto">
        <a:xfrm>
          <a:off x="4114800" y="10029825"/>
          <a:ext cx="238125" cy="0"/>
          <a:chOff x="466" y="3952"/>
          <a:chExt cx="28" cy="16"/>
        </a:xfrm>
      </xdr:grpSpPr>
      <xdr:sp macro="" textlink="">
        <xdr:nvSpPr>
          <xdr:cNvPr id="5101578" name="Line 6692">
            <a:extLst>
              <a:ext uri="{FF2B5EF4-FFF2-40B4-BE49-F238E27FC236}">
                <a16:creationId xmlns:a16="http://schemas.microsoft.com/office/drawing/2014/main" id="{00000000-0008-0000-1100-00000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79" name="Line 6693">
            <a:extLst>
              <a:ext uri="{FF2B5EF4-FFF2-40B4-BE49-F238E27FC236}">
                <a16:creationId xmlns:a16="http://schemas.microsoft.com/office/drawing/2014/main" id="{00000000-0008-0000-1100-00000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37" name="Group 6694">
          <a:extLst>
            <a:ext uri="{FF2B5EF4-FFF2-40B4-BE49-F238E27FC236}">
              <a16:creationId xmlns:a16="http://schemas.microsoft.com/office/drawing/2014/main" id="{00000000-0008-0000-1100-000025D54D00}"/>
            </a:ext>
          </a:extLst>
        </xdr:cNvPr>
        <xdr:cNvGrpSpPr>
          <a:grpSpLocks/>
        </xdr:cNvGrpSpPr>
      </xdr:nvGrpSpPr>
      <xdr:grpSpPr bwMode="auto">
        <a:xfrm>
          <a:off x="4695825" y="10029825"/>
          <a:ext cx="266700" cy="0"/>
          <a:chOff x="466" y="3952"/>
          <a:chExt cx="28" cy="16"/>
        </a:xfrm>
      </xdr:grpSpPr>
      <xdr:sp macro="" textlink="">
        <xdr:nvSpPr>
          <xdr:cNvPr id="5101576" name="Line 6695">
            <a:extLst>
              <a:ext uri="{FF2B5EF4-FFF2-40B4-BE49-F238E27FC236}">
                <a16:creationId xmlns:a16="http://schemas.microsoft.com/office/drawing/2014/main" id="{00000000-0008-0000-1100-00000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77" name="Line 6696">
            <a:extLst>
              <a:ext uri="{FF2B5EF4-FFF2-40B4-BE49-F238E27FC236}">
                <a16:creationId xmlns:a16="http://schemas.microsoft.com/office/drawing/2014/main" id="{00000000-0008-0000-1100-00000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38" name="Group 6697">
          <a:extLst>
            <a:ext uri="{FF2B5EF4-FFF2-40B4-BE49-F238E27FC236}">
              <a16:creationId xmlns:a16="http://schemas.microsoft.com/office/drawing/2014/main" id="{00000000-0008-0000-1100-000026D54D00}"/>
            </a:ext>
          </a:extLst>
        </xdr:cNvPr>
        <xdr:cNvGrpSpPr>
          <a:grpSpLocks/>
        </xdr:cNvGrpSpPr>
      </xdr:nvGrpSpPr>
      <xdr:grpSpPr bwMode="auto">
        <a:xfrm>
          <a:off x="4114800" y="10029825"/>
          <a:ext cx="238125" cy="0"/>
          <a:chOff x="466" y="3952"/>
          <a:chExt cx="28" cy="16"/>
        </a:xfrm>
      </xdr:grpSpPr>
      <xdr:sp macro="" textlink="">
        <xdr:nvSpPr>
          <xdr:cNvPr id="5101574" name="Line 6698">
            <a:extLst>
              <a:ext uri="{FF2B5EF4-FFF2-40B4-BE49-F238E27FC236}">
                <a16:creationId xmlns:a16="http://schemas.microsoft.com/office/drawing/2014/main" id="{00000000-0008-0000-1100-00000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75" name="Line 6699">
            <a:extLst>
              <a:ext uri="{FF2B5EF4-FFF2-40B4-BE49-F238E27FC236}">
                <a16:creationId xmlns:a16="http://schemas.microsoft.com/office/drawing/2014/main" id="{00000000-0008-0000-1100-00000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39" name="Group 6700">
          <a:extLst>
            <a:ext uri="{FF2B5EF4-FFF2-40B4-BE49-F238E27FC236}">
              <a16:creationId xmlns:a16="http://schemas.microsoft.com/office/drawing/2014/main" id="{00000000-0008-0000-1100-000027D54D00}"/>
            </a:ext>
          </a:extLst>
        </xdr:cNvPr>
        <xdr:cNvGrpSpPr>
          <a:grpSpLocks/>
        </xdr:cNvGrpSpPr>
      </xdr:nvGrpSpPr>
      <xdr:grpSpPr bwMode="auto">
        <a:xfrm>
          <a:off x="4695825" y="10029825"/>
          <a:ext cx="266700" cy="0"/>
          <a:chOff x="466" y="3952"/>
          <a:chExt cx="28" cy="16"/>
        </a:xfrm>
      </xdr:grpSpPr>
      <xdr:sp macro="" textlink="">
        <xdr:nvSpPr>
          <xdr:cNvPr id="5101572" name="Line 6701">
            <a:extLst>
              <a:ext uri="{FF2B5EF4-FFF2-40B4-BE49-F238E27FC236}">
                <a16:creationId xmlns:a16="http://schemas.microsoft.com/office/drawing/2014/main" id="{00000000-0008-0000-1100-00000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73" name="Line 6702">
            <a:extLst>
              <a:ext uri="{FF2B5EF4-FFF2-40B4-BE49-F238E27FC236}">
                <a16:creationId xmlns:a16="http://schemas.microsoft.com/office/drawing/2014/main" id="{00000000-0008-0000-1100-00000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40" name="Group 6703">
          <a:extLst>
            <a:ext uri="{FF2B5EF4-FFF2-40B4-BE49-F238E27FC236}">
              <a16:creationId xmlns:a16="http://schemas.microsoft.com/office/drawing/2014/main" id="{00000000-0008-0000-1100-000028D54D00}"/>
            </a:ext>
          </a:extLst>
        </xdr:cNvPr>
        <xdr:cNvGrpSpPr>
          <a:grpSpLocks/>
        </xdr:cNvGrpSpPr>
      </xdr:nvGrpSpPr>
      <xdr:grpSpPr bwMode="auto">
        <a:xfrm>
          <a:off x="4114800" y="10029825"/>
          <a:ext cx="238125" cy="0"/>
          <a:chOff x="466" y="3952"/>
          <a:chExt cx="28" cy="16"/>
        </a:xfrm>
      </xdr:grpSpPr>
      <xdr:sp macro="" textlink="">
        <xdr:nvSpPr>
          <xdr:cNvPr id="5101570" name="Line 6704">
            <a:extLst>
              <a:ext uri="{FF2B5EF4-FFF2-40B4-BE49-F238E27FC236}">
                <a16:creationId xmlns:a16="http://schemas.microsoft.com/office/drawing/2014/main" id="{00000000-0008-0000-1100-00000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71" name="Line 6705">
            <a:extLst>
              <a:ext uri="{FF2B5EF4-FFF2-40B4-BE49-F238E27FC236}">
                <a16:creationId xmlns:a16="http://schemas.microsoft.com/office/drawing/2014/main" id="{00000000-0008-0000-1100-00000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41" name="Group 6706">
          <a:extLst>
            <a:ext uri="{FF2B5EF4-FFF2-40B4-BE49-F238E27FC236}">
              <a16:creationId xmlns:a16="http://schemas.microsoft.com/office/drawing/2014/main" id="{00000000-0008-0000-1100-000029D54D00}"/>
            </a:ext>
          </a:extLst>
        </xdr:cNvPr>
        <xdr:cNvGrpSpPr>
          <a:grpSpLocks/>
        </xdr:cNvGrpSpPr>
      </xdr:nvGrpSpPr>
      <xdr:grpSpPr bwMode="auto">
        <a:xfrm>
          <a:off x="4695825" y="10029825"/>
          <a:ext cx="266700" cy="0"/>
          <a:chOff x="466" y="3952"/>
          <a:chExt cx="28" cy="16"/>
        </a:xfrm>
      </xdr:grpSpPr>
      <xdr:sp macro="" textlink="">
        <xdr:nvSpPr>
          <xdr:cNvPr id="5101568" name="Line 6707">
            <a:extLst>
              <a:ext uri="{FF2B5EF4-FFF2-40B4-BE49-F238E27FC236}">
                <a16:creationId xmlns:a16="http://schemas.microsoft.com/office/drawing/2014/main" id="{00000000-0008-0000-1100-00000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69" name="Line 6708">
            <a:extLst>
              <a:ext uri="{FF2B5EF4-FFF2-40B4-BE49-F238E27FC236}">
                <a16:creationId xmlns:a16="http://schemas.microsoft.com/office/drawing/2014/main" id="{00000000-0008-0000-1100-00000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42" name="Group 6709">
          <a:extLst>
            <a:ext uri="{FF2B5EF4-FFF2-40B4-BE49-F238E27FC236}">
              <a16:creationId xmlns:a16="http://schemas.microsoft.com/office/drawing/2014/main" id="{00000000-0008-0000-1100-00002AD54D00}"/>
            </a:ext>
          </a:extLst>
        </xdr:cNvPr>
        <xdr:cNvGrpSpPr>
          <a:grpSpLocks/>
        </xdr:cNvGrpSpPr>
      </xdr:nvGrpSpPr>
      <xdr:grpSpPr bwMode="auto">
        <a:xfrm>
          <a:off x="4114800" y="10029825"/>
          <a:ext cx="238125" cy="0"/>
          <a:chOff x="466" y="3952"/>
          <a:chExt cx="28" cy="16"/>
        </a:xfrm>
      </xdr:grpSpPr>
      <xdr:sp macro="" textlink="">
        <xdr:nvSpPr>
          <xdr:cNvPr id="5101566" name="Line 6710">
            <a:extLst>
              <a:ext uri="{FF2B5EF4-FFF2-40B4-BE49-F238E27FC236}">
                <a16:creationId xmlns:a16="http://schemas.microsoft.com/office/drawing/2014/main" id="{00000000-0008-0000-1100-0000F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67" name="Line 6711">
            <a:extLst>
              <a:ext uri="{FF2B5EF4-FFF2-40B4-BE49-F238E27FC236}">
                <a16:creationId xmlns:a16="http://schemas.microsoft.com/office/drawing/2014/main" id="{00000000-0008-0000-1100-0000F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43" name="Group 6712">
          <a:extLst>
            <a:ext uri="{FF2B5EF4-FFF2-40B4-BE49-F238E27FC236}">
              <a16:creationId xmlns:a16="http://schemas.microsoft.com/office/drawing/2014/main" id="{00000000-0008-0000-1100-00002BD54D00}"/>
            </a:ext>
          </a:extLst>
        </xdr:cNvPr>
        <xdr:cNvGrpSpPr>
          <a:grpSpLocks/>
        </xdr:cNvGrpSpPr>
      </xdr:nvGrpSpPr>
      <xdr:grpSpPr bwMode="auto">
        <a:xfrm>
          <a:off x="4114800" y="10029825"/>
          <a:ext cx="238125" cy="0"/>
          <a:chOff x="466" y="3952"/>
          <a:chExt cx="28" cy="16"/>
        </a:xfrm>
      </xdr:grpSpPr>
      <xdr:sp macro="" textlink="">
        <xdr:nvSpPr>
          <xdr:cNvPr id="5101564" name="Line 6713">
            <a:extLst>
              <a:ext uri="{FF2B5EF4-FFF2-40B4-BE49-F238E27FC236}">
                <a16:creationId xmlns:a16="http://schemas.microsoft.com/office/drawing/2014/main" id="{00000000-0008-0000-1100-0000F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65" name="Line 6714">
            <a:extLst>
              <a:ext uri="{FF2B5EF4-FFF2-40B4-BE49-F238E27FC236}">
                <a16:creationId xmlns:a16="http://schemas.microsoft.com/office/drawing/2014/main" id="{00000000-0008-0000-1100-0000F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44" name="Group 6715">
          <a:extLst>
            <a:ext uri="{FF2B5EF4-FFF2-40B4-BE49-F238E27FC236}">
              <a16:creationId xmlns:a16="http://schemas.microsoft.com/office/drawing/2014/main" id="{00000000-0008-0000-1100-00002CD54D00}"/>
            </a:ext>
          </a:extLst>
        </xdr:cNvPr>
        <xdr:cNvGrpSpPr>
          <a:grpSpLocks/>
        </xdr:cNvGrpSpPr>
      </xdr:nvGrpSpPr>
      <xdr:grpSpPr bwMode="auto">
        <a:xfrm>
          <a:off x="4114800" y="10029825"/>
          <a:ext cx="238125" cy="0"/>
          <a:chOff x="466" y="3952"/>
          <a:chExt cx="28" cy="16"/>
        </a:xfrm>
      </xdr:grpSpPr>
      <xdr:sp macro="" textlink="">
        <xdr:nvSpPr>
          <xdr:cNvPr id="5101562" name="Line 6716">
            <a:extLst>
              <a:ext uri="{FF2B5EF4-FFF2-40B4-BE49-F238E27FC236}">
                <a16:creationId xmlns:a16="http://schemas.microsoft.com/office/drawing/2014/main" id="{00000000-0008-0000-1100-0000F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63" name="Line 6717">
            <a:extLst>
              <a:ext uri="{FF2B5EF4-FFF2-40B4-BE49-F238E27FC236}">
                <a16:creationId xmlns:a16="http://schemas.microsoft.com/office/drawing/2014/main" id="{00000000-0008-0000-1100-0000F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45" name="Group 6718">
          <a:extLst>
            <a:ext uri="{FF2B5EF4-FFF2-40B4-BE49-F238E27FC236}">
              <a16:creationId xmlns:a16="http://schemas.microsoft.com/office/drawing/2014/main" id="{00000000-0008-0000-1100-00002DD54D00}"/>
            </a:ext>
          </a:extLst>
        </xdr:cNvPr>
        <xdr:cNvGrpSpPr>
          <a:grpSpLocks/>
        </xdr:cNvGrpSpPr>
      </xdr:nvGrpSpPr>
      <xdr:grpSpPr bwMode="auto">
        <a:xfrm>
          <a:off x="4114800" y="10029825"/>
          <a:ext cx="238125" cy="0"/>
          <a:chOff x="466" y="3952"/>
          <a:chExt cx="28" cy="16"/>
        </a:xfrm>
      </xdr:grpSpPr>
      <xdr:sp macro="" textlink="">
        <xdr:nvSpPr>
          <xdr:cNvPr id="5101560" name="Line 6719">
            <a:extLst>
              <a:ext uri="{FF2B5EF4-FFF2-40B4-BE49-F238E27FC236}">
                <a16:creationId xmlns:a16="http://schemas.microsoft.com/office/drawing/2014/main" id="{00000000-0008-0000-1100-0000F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61" name="Line 6720">
            <a:extLst>
              <a:ext uri="{FF2B5EF4-FFF2-40B4-BE49-F238E27FC236}">
                <a16:creationId xmlns:a16="http://schemas.microsoft.com/office/drawing/2014/main" id="{00000000-0008-0000-1100-0000F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846" name="Group 6721">
          <a:extLst>
            <a:ext uri="{FF2B5EF4-FFF2-40B4-BE49-F238E27FC236}">
              <a16:creationId xmlns:a16="http://schemas.microsoft.com/office/drawing/2014/main" id="{00000000-0008-0000-1100-00002ED54D00}"/>
            </a:ext>
          </a:extLst>
        </xdr:cNvPr>
        <xdr:cNvGrpSpPr>
          <a:grpSpLocks/>
        </xdr:cNvGrpSpPr>
      </xdr:nvGrpSpPr>
      <xdr:grpSpPr bwMode="auto">
        <a:xfrm>
          <a:off x="5133975" y="10029825"/>
          <a:ext cx="0" cy="0"/>
          <a:chOff x="466" y="3952"/>
          <a:chExt cx="28" cy="16"/>
        </a:xfrm>
      </xdr:grpSpPr>
      <xdr:sp macro="" textlink="">
        <xdr:nvSpPr>
          <xdr:cNvPr id="5101558" name="Line 6722">
            <a:extLst>
              <a:ext uri="{FF2B5EF4-FFF2-40B4-BE49-F238E27FC236}">
                <a16:creationId xmlns:a16="http://schemas.microsoft.com/office/drawing/2014/main" id="{00000000-0008-0000-1100-0000F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59" name="Line 6723">
            <a:extLst>
              <a:ext uri="{FF2B5EF4-FFF2-40B4-BE49-F238E27FC236}">
                <a16:creationId xmlns:a16="http://schemas.microsoft.com/office/drawing/2014/main" id="{00000000-0008-0000-1100-0000F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847" name="Group 6724">
          <a:extLst>
            <a:ext uri="{FF2B5EF4-FFF2-40B4-BE49-F238E27FC236}">
              <a16:creationId xmlns:a16="http://schemas.microsoft.com/office/drawing/2014/main" id="{00000000-0008-0000-1100-00002FD54D00}"/>
            </a:ext>
          </a:extLst>
        </xdr:cNvPr>
        <xdr:cNvGrpSpPr>
          <a:grpSpLocks/>
        </xdr:cNvGrpSpPr>
      </xdr:nvGrpSpPr>
      <xdr:grpSpPr bwMode="auto">
        <a:xfrm>
          <a:off x="5133975" y="10029825"/>
          <a:ext cx="0" cy="0"/>
          <a:chOff x="466" y="3952"/>
          <a:chExt cx="28" cy="16"/>
        </a:xfrm>
      </xdr:grpSpPr>
      <xdr:sp macro="" textlink="">
        <xdr:nvSpPr>
          <xdr:cNvPr id="5101556" name="Line 6725">
            <a:extLst>
              <a:ext uri="{FF2B5EF4-FFF2-40B4-BE49-F238E27FC236}">
                <a16:creationId xmlns:a16="http://schemas.microsoft.com/office/drawing/2014/main" id="{00000000-0008-0000-1100-0000F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57" name="Line 6726">
            <a:extLst>
              <a:ext uri="{FF2B5EF4-FFF2-40B4-BE49-F238E27FC236}">
                <a16:creationId xmlns:a16="http://schemas.microsoft.com/office/drawing/2014/main" id="{00000000-0008-0000-1100-0000F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848" name="Group 6727">
          <a:extLst>
            <a:ext uri="{FF2B5EF4-FFF2-40B4-BE49-F238E27FC236}">
              <a16:creationId xmlns:a16="http://schemas.microsoft.com/office/drawing/2014/main" id="{00000000-0008-0000-1100-000030D54D00}"/>
            </a:ext>
          </a:extLst>
        </xdr:cNvPr>
        <xdr:cNvGrpSpPr>
          <a:grpSpLocks/>
        </xdr:cNvGrpSpPr>
      </xdr:nvGrpSpPr>
      <xdr:grpSpPr bwMode="auto">
        <a:xfrm>
          <a:off x="5133975" y="10029825"/>
          <a:ext cx="0" cy="0"/>
          <a:chOff x="466" y="3952"/>
          <a:chExt cx="28" cy="16"/>
        </a:xfrm>
      </xdr:grpSpPr>
      <xdr:sp macro="" textlink="">
        <xdr:nvSpPr>
          <xdr:cNvPr id="5101554" name="Line 6728">
            <a:extLst>
              <a:ext uri="{FF2B5EF4-FFF2-40B4-BE49-F238E27FC236}">
                <a16:creationId xmlns:a16="http://schemas.microsoft.com/office/drawing/2014/main" id="{00000000-0008-0000-1100-0000F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55" name="Line 6729">
            <a:extLst>
              <a:ext uri="{FF2B5EF4-FFF2-40B4-BE49-F238E27FC236}">
                <a16:creationId xmlns:a16="http://schemas.microsoft.com/office/drawing/2014/main" id="{00000000-0008-0000-1100-0000F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849" name="Group 6730">
          <a:extLst>
            <a:ext uri="{FF2B5EF4-FFF2-40B4-BE49-F238E27FC236}">
              <a16:creationId xmlns:a16="http://schemas.microsoft.com/office/drawing/2014/main" id="{00000000-0008-0000-1100-000031D54D00}"/>
            </a:ext>
          </a:extLst>
        </xdr:cNvPr>
        <xdr:cNvGrpSpPr>
          <a:grpSpLocks/>
        </xdr:cNvGrpSpPr>
      </xdr:nvGrpSpPr>
      <xdr:grpSpPr bwMode="auto">
        <a:xfrm>
          <a:off x="5133975" y="10029825"/>
          <a:ext cx="0" cy="0"/>
          <a:chOff x="466" y="3952"/>
          <a:chExt cx="28" cy="16"/>
        </a:xfrm>
      </xdr:grpSpPr>
      <xdr:sp macro="" textlink="">
        <xdr:nvSpPr>
          <xdr:cNvPr id="5101552" name="Line 6731">
            <a:extLst>
              <a:ext uri="{FF2B5EF4-FFF2-40B4-BE49-F238E27FC236}">
                <a16:creationId xmlns:a16="http://schemas.microsoft.com/office/drawing/2014/main" id="{00000000-0008-0000-1100-0000F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53" name="Line 6732">
            <a:extLst>
              <a:ext uri="{FF2B5EF4-FFF2-40B4-BE49-F238E27FC236}">
                <a16:creationId xmlns:a16="http://schemas.microsoft.com/office/drawing/2014/main" id="{00000000-0008-0000-1100-0000F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276225</xdr:colOff>
      <xdr:row>32</xdr:row>
      <xdr:rowOff>0</xdr:rowOff>
    </xdr:from>
    <xdr:to>
      <xdr:col>2</xdr:col>
      <xdr:colOff>542925</xdr:colOff>
      <xdr:row>32</xdr:row>
      <xdr:rowOff>0</xdr:rowOff>
    </xdr:to>
    <xdr:grpSp>
      <xdr:nvGrpSpPr>
        <xdr:cNvPr id="5100850" name="Group 6733">
          <a:extLst>
            <a:ext uri="{FF2B5EF4-FFF2-40B4-BE49-F238E27FC236}">
              <a16:creationId xmlns:a16="http://schemas.microsoft.com/office/drawing/2014/main" id="{00000000-0008-0000-1100-000032D54D00}"/>
            </a:ext>
          </a:extLst>
        </xdr:cNvPr>
        <xdr:cNvGrpSpPr>
          <a:grpSpLocks/>
        </xdr:cNvGrpSpPr>
      </xdr:nvGrpSpPr>
      <xdr:grpSpPr bwMode="auto">
        <a:xfrm>
          <a:off x="4048125" y="10029825"/>
          <a:ext cx="266700" cy="0"/>
          <a:chOff x="466" y="3952"/>
          <a:chExt cx="28" cy="16"/>
        </a:xfrm>
      </xdr:grpSpPr>
      <xdr:sp macro="" textlink="">
        <xdr:nvSpPr>
          <xdr:cNvPr id="5101550" name="Line 6734">
            <a:extLst>
              <a:ext uri="{FF2B5EF4-FFF2-40B4-BE49-F238E27FC236}">
                <a16:creationId xmlns:a16="http://schemas.microsoft.com/office/drawing/2014/main" id="{00000000-0008-0000-1100-0000E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51" name="Line 6735">
            <a:extLst>
              <a:ext uri="{FF2B5EF4-FFF2-40B4-BE49-F238E27FC236}">
                <a16:creationId xmlns:a16="http://schemas.microsoft.com/office/drawing/2014/main" id="{00000000-0008-0000-1100-0000E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257175</xdr:colOff>
      <xdr:row>32</xdr:row>
      <xdr:rowOff>0</xdr:rowOff>
    </xdr:from>
    <xdr:to>
      <xdr:col>2</xdr:col>
      <xdr:colOff>523875</xdr:colOff>
      <xdr:row>32</xdr:row>
      <xdr:rowOff>0</xdr:rowOff>
    </xdr:to>
    <xdr:grpSp>
      <xdr:nvGrpSpPr>
        <xdr:cNvPr id="5100851" name="Group 6736">
          <a:extLst>
            <a:ext uri="{FF2B5EF4-FFF2-40B4-BE49-F238E27FC236}">
              <a16:creationId xmlns:a16="http://schemas.microsoft.com/office/drawing/2014/main" id="{00000000-0008-0000-1100-000033D54D00}"/>
            </a:ext>
          </a:extLst>
        </xdr:cNvPr>
        <xdr:cNvGrpSpPr>
          <a:grpSpLocks/>
        </xdr:cNvGrpSpPr>
      </xdr:nvGrpSpPr>
      <xdr:grpSpPr bwMode="auto">
        <a:xfrm>
          <a:off x="4029075" y="10029825"/>
          <a:ext cx="266700" cy="0"/>
          <a:chOff x="466" y="3952"/>
          <a:chExt cx="28" cy="16"/>
        </a:xfrm>
      </xdr:grpSpPr>
      <xdr:sp macro="" textlink="">
        <xdr:nvSpPr>
          <xdr:cNvPr id="5101548" name="Line 6737">
            <a:extLst>
              <a:ext uri="{FF2B5EF4-FFF2-40B4-BE49-F238E27FC236}">
                <a16:creationId xmlns:a16="http://schemas.microsoft.com/office/drawing/2014/main" id="{00000000-0008-0000-1100-0000E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49" name="Line 6738">
            <a:extLst>
              <a:ext uri="{FF2B5EF4-FFF2-40B4-BE49-F238E27FC236}">
                <a16:creationId xmlns:a16="http://schemas.microsoft.com/office/drawing/2014/main" id="{00000000-0008-0000-1100-0000E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5100852" name="Group 6739">
          <a:extLst>
            <a:ext uri="{FF2B5EF4-FFF2-40B4-BE49-F238E27FC236}">
              <a16:creationId xmlns:a16="http://schemas.microsoft.com/office/drawing/2014/main" id="{00000000-0008-0000-1100-000034D54D00}"/>
            </a:ext>
          </a:extLst>
        </xdr:cNvPr>
        <xdr:cNvGrpSpPr>
          <a:grpSpLocks/>
        </xdr:cNvGrpSpPr>
      </xdr:nvGrpSpPr>
      <xdr:grpSpPr bwMode="auto">
        <a:xfrm>
          <a:off x="4057650" y="10029825"/>
          <a:ext cx="266700" cy="0"/>
          <a:chOff x="466" y="3952"/>
          <a:chExt cx="28" cy="16"/>
        </a:xfrm>
      </xdr:grpSpPr>
      <xdr:sp macro="" textlink="">
        <xdr:nvSpPr>
          <xdr:cNvPr id="5101546" name="Line 6740">
            <a:extLst>
              <a:ext uri="{FF2B5EF4-FFF2-40B4-BE49-F238E27FC236}">
                <a16:creationId xmlns:a16="http://schemas.microsoft.com/office/drawing/2014/main" id="{00000000-0008-0000-1100-0000E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47" name="Line 6741">
            <a:extLst>
              <a:ext uri="{FF2B5EF4-FFF2-40B4-BE49-F238E27FC236}">
                <a16:creationId xmlns:a16="http://schemas.microsoft.com/office/drawing/2014/main" id="{00000000-0008-0000-1100-0000E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276225</xdr:colOff>
      <xdr:row>32</xdr:row>
      <xdr:rowOff>0</xdr:rowOff>
    </xdr:from>
    <xdr:to>
      <xdr:col>3</xdr:col>
      <xdr:colOff>542925</xdr:colOff>
      <xdr:row>32</xdr:row>
      <xdr:rowOff>0</xdr:rowOff>
    </xdr:to>
    <xdr:grpSp>
      <xdr:nvGrpSpPr>
        <xdr:cNvPr id="5100853" name="Group 6742">
          <a:extLst>
            <a:ext uri="{FF2B5EF4-FFF2-40B4-BE49-F238E27FC236}">
              <a16:creationId xmlns:a16="http://schemas.microsoft.com/office/drawing/2014/main" id="{00000000-0008-0000-1100-000035D54D00}"/>
            </a:ext>
          </a:extLst>
        </xdr:cNvPr>
        <xdr:cNvGrpSpPr>
          <a:grpSpLocks/>
        </xdr:cNvGrpSpPr>
      </xdr:nvGrpSpPr>
      <xdr:grpSpPr bwMode="auto">
        <a:xfrm>
          <a:off x="4629150" y="10029825"/>
          <a:ext cx="266700" cy="0"/>
          <a:chOff x="466" y="3952"/>
          <a:chExt cx="28" cy="16"/>
        </a:xfrm>
      </xdr:grpSpPr>
      <xdr:sp macro="" textlink="">
        <xdr:nvSpPr>
          <xdr:cNvPr id="5101544" name="Line 6743">
            <a:extLst>
              <a:ext uri="{FF2B5EF4-FFF2-40B4-BE49-F238E27FC236}">
                <a16:creationId xmlns:a16="http://schemas.microsoft.com/office/drawing/2014/main" id="{00000000-0008-0000-1100-0000E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45" name="Line 6744">
            <a:extLst>
              <a:ext uri="{FF2B5EF4-FFF2-40B4-BE49-F238E27FC236}">
                <a16:creationId xmlns:a16="http://schemas.microsoft.com/office/drawing/2014/main" id="{00000000-0008-0000-1100-0000E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304800</xdr:colOff>
      <xdr:row>32</xdr:row>
      <xdr:rowOff>0</xdr:rowOff>
    </xdr:from>
    <xdr:to>
      <xdr:col>3</xdr:col>
      <xdr:colOff>571500</xdr:colOff>
      <xdr:row>32</xdr:row>
      <xdr:rowOff>0</xdr:rowOff>
    </xdr:to>
    <xdr:grpSp>
      <xdr:nvGrpSpPr>
        <xdr:cNvPr id="5100854" name="Group 6745">
          <a:extLst>
            <a:ext uri="{FF2B5EF4-FFF2-40B4-BE49-F238E27FC236}">
              <a16:creationId xmlns:a16="http://schemas.microsoft.com/office/drawing/2014/main" id="{00000000-0008-0000-1100-000036D54D00}"/>
            </a:ext>
          </a:extLst>
        </xdr:cNvPr>
        <xdr:cNvGrpSpPr>
          <a:grpSpLocks/>
        </xdr:cNvGrpSpPr>
      </xdr:nvGrpSpPr>
      <xdr:grpSpPr bwMode="auto">
        <a:xfrm>
          <a:off x="4657725" y="10029825"/>
          <a:ext cx="266700" cy="0"/>
          <a:chOff x="466" y="3952"/>
          <a:chExt cx="28" cy="16"/>
        </a:xfrm>
      </xdr:grpSpPr>
      <xdr:sp macro="" textlink="">
        <xdr:nvSpPr>
          <xdr:cNvPr id="5101542" name="Line 6746">
            <a:extLst>
              <a:ext uri="{FF2B5EF4-FFF2-40B4-BE49-F238E27FC236}">
                <a16:creationId xmlns:a16="http://schemas.microsoft.com/office/drawing/2014/main" id="{00000000-0008-0000-1100-0000E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43" name="Line 6747">
            <a:extLst>
              <a:ext uri="{FF2B5EF4-FFF2-40B4-BE49-F238E27FC236}">
                <a16:creationId xmlns:a16="http://schemas.microsoft.com/office/drawing/2014/main" id="{00000000-0008-0000-1100-0000E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295275</xdr:colOff>
      <xdr:row>32</xdr:row>
      <xdr:rowOff>0</xdr:rowOff>
    </xdr:from>
    <xdr:to>
      <xdr:col>3</xdr:col>
      <xdr:colOff>561975</xdr:colOff>
      <xdr:row>32</xdr:row>
      <xdr:rowOff>0</xdr:rowOff>
    </xdr:to>
    <xdr:grpSp>
      <xdr:nvGrpSpPr>
        <xdr:cNvPr id="5100855" name="Group 6748">
          <a:extLst>
            <a:ext uri="{FF2B5EF4-FFF2-40B4-BE49-F238E27FC236}">
              <a16:creationId xmlns:a16="http://schemas.microsoft.com/office/drawing/2014/main" id="{00000000-0008-0000-1100-000037D54D00}"/>
            </a:ext>
          </a:extLst>
        </xdr:cNvPr>
        <xdr:cNvGrpSpPr>
          <a:grpSpLocks/>
        </xdr:cNvGrpSpPr>
      </xdr:nvGrpSpPr>
      <xdr:grpSpPr bwMode="auto">
        <a:xfrm>
          <a:off x="4648200" y="10029825"/>
          <a:ext cx="266700" cy="0"/>
          <a:chOff x="466" y="3952"/>
          <a:chExt cx="28" cy="16"/>
        </a:xfrm>
      </xdr:grpSpPr>
      <xdr:sp macro="" textlink="">
        <xdr:nvSpPr>
          <xdr:cNvPr id="5101540" name="Line 6749">
            <a:extLst>
              <a:ext uri="{FF2B5EF4-FFF2-40B4-BE49-F238E27FC236}">
                <a16:creationId xmlns:a16="http://schemas.microsoft.com/office/drawing/2014/main" id="{00000000-0008-0000-1100-0000E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41" name="Line 6750">
            <a:extLst>
              <a:ext uri="{FF2B5EF4-FFF2-40B4-BE49-F238E27FC236}">
                <a16:creationId xmlns:a16="http://schemas.microsoft.com/office/drawing/2014/main" id="{00000000-0008-0000-1100-0000E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266700</xdr:colOff>
      <xdr:row>32</xdr:row>
      <xdr:rowOff>0</xdr:rowOff>
    </xdr:from>
    <xdr:to>
      <xdr:col>2</xdr:col>
      <xdr:colOff>533400</xdr:colOff>
      <xdr:row>32</xdr:row>
      <xdr:rowOff>0</xdr:rowOff>
    </xdr:to>
    <xdr:grpSp>
      <xdr:nvGrpSpPr>
        <xdr:cNvPr id="5100856" name="Group 6751">
          <a:extLst>
            <a:ext uri="{FF2B5EF4-FFF2-40B4-BE49-F238E27FC236}">
              <a16:creationId xmlns:a16="http://schemas.microsoft.com/office/drawing/2014/main" id="{00000000-0008-0000-1100-000038D54D00}"/>
            </a:ext>
          </a:extLst>
        </xdr:cNvPr>
        <xdr:cNvGrpSpPr>
          <a:grpSpLocks/>
        </xdr:cNvGrpSpPr>
      </xdr:nvGrpSpPr>
      <xdr:grpSpPr bwMode="auto">
        <a:xfrm>
          <a:off x="4038600" y="10029825"/>
          <a:ext cx="266700" cy="0"/>
          <a:chOff x="466" y="3952"/>
          <a:chExt cx="28" cy="16"/>
        </a:xfrm>
      </xdr:grpSpPr>
      <xdr:sp macro="" textlink="">
        <xdr:nvSpPr>
          <xdr:cNvPr id="5101538" name="Line 6752">
            <a:extLst>
              <a:ext uri="{FF2B5EF4-FFF2-40B4-BE49-F238E27FC236}">
                <a16:creationId xmlns:a16="http://schemas.microsoft.com/office/drawing/2014/main" id="{00000000-0008-0000-1100-0000E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39" name="Line 6753">
            <a:extLst>
              <a:ext uri="{FF2B5EF4-FFF2-40B4-BE49-F238E27FC236}">
                <a16:creationId xmlns:a16="http://schemas.microsoft.com/office/drawing/2014/main" id="{00000000-0008-0000-1100-0000E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314325</xdr:colOff>
      <xdr:row>32</xdr:row>
      <xdr:rowOff>0</xdr:rowOff>
    </xdr:from>
    <xdr:to>
      <xdr:col>3</xdr:col>
      <xdr:colOff>0</xdr:colOff>
      <xdr:row>32</xdr:row>
      <xdr:rowOff>0</xdr:rowOff>
    </xdr:to>
    <xdr:grpSp>
      <xdr:nvGrpSpPr>
        <xdr:cNvPr id="5100857" name="Group 6754">
          <a:extLst>
            <a:ext uri="{FF2B5EF4-FFF2-40B4-BE49-F238E27FC236}">
              <a16:creationId xmlns:a16="http://schemas.microsoft.com/office/drawing/2014/main" id="{00000000-0008-0000-1100-000039D54D00}"/>
            </a:ext>
          </a:extLst>
        </xdr:cNvPr>
        <xdr:cNvGrpSpPr>
          <a:grpSpLocks/>
        </xdr:cNvGrpSpPr>
      </xdr:nvGrpSpPr>
      <xdr:grpSpPr bwMode="auto">
        <a:xfrm>
          <a:off x="4086225" y="10029825"/>
          <a:ext cx="266700" cy="0"/>
          <a:chOff x="466" y="3952"/>
          <a:chExt cx="28" cy="16"/>
        </a:xfrm>
      </xdr:grpSpPr>
      <xdr:sp macro="" textlink="">
        <xdr:nvSpPr>
          <xdr:cNvPr id="5101536" name="Line 6755">
            <a:extLst>
              <a:ext uri="{FF2B5EF4-FFF2-40B4-BE49-F238E27FC236}">
                <a16:creationId xmlns:a16="http://schemas.microsoft.com/office/drawing/2014/main" id="{00000000-0008-0000-1100-0000E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37" name="Line 6756">
            <a:extLst>
              <a:ext uri="{FF2B5EF4-FFF2-40B4-BE49-F238E27FC236}">
                <a16:creationId xmlns:a16="http://schemas.microsoft.com/office/drawing/2014/main" id="{00000000-0008-0000-1100-0000E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295275</xdr:colOff>
      <xdr:row>32</xdr:row>
      <xdr:rowOff>0</xdr:rowOff>
    </xdr:from>
    <xdr:to>
      <xdr:col>2</xdr:col>
      <xdr:colOff>561975</xdr:colOff>
      <xdr:row>32</xdr:row>
      <xdr:rowOff>0</xdr:rowOff>
    </xdr:to>
    <xdr:grpSp>
      <xdr:nvGrpSpPr>
        <xdr:cNvPr id="5100858" name="Group 6757">
          <a:extLst>
            <a:ext uri="{FF2B5EF4-FFF2-40B4-BE49-F238E27FC236}">
              <a16:creationId xmlns:a16="http://schemas.microsoft.com/office/drawing/2014/main" id="{00000000-0008-0000-1100-00003AD54D00}"/>
            </a:ext>
          </a:extLst>
        </xdr:cNvPr>
        <xdr:cNvGrpSpPr>
          <a:grpSpLocks/>
        </xdr:cNvGrpSpPr>
      </xdr:nvGrpSpPr>
      <xdr:grpSpPr bwMode="auto">
        <a:xfrm>
          <a:off x="4067175" y="10029825"/>
          <a:ext cx="266700" cy="0"/>
          <a:chOff x="466" y="3952"/>
          <a:chExt cx="28" cy="16"/>
        </a:xfrm>
      </xdr:grpSpPr>
      <xdr:sp macro="" textlink="">
        <xdr:nvSpPr>
          <xdr:cNvPr id="5101534" name="Line 6758">
            <a:extLst>
              <a:ext uri="{FF2B5EF4-FFF2-40B4-BE49-F238E27FC236}">
                <a16:creationId xmlns:a16="http://schemas.microsoft.com/office/drawing/2014/main" id="{00000000-0008-0000-1100-0000D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35" name="Line 6759">
            <a:extLst>
              <a:ext uri="{FF2B5EF4-FFF2-40B4-BE49-F238E27FC236}">
                <a16:creationId xmlns:a16="http://schemas.microsoft.com/office/drawing/2014/main" id="{00000000-0008-0000-1100-0000D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5100859" name="Group 6760">
          <a:extLst>
            <a:ext uri="{FF2B5EF4-FFF2-40B4-BE49-F238E27FC236}">
              <a16:creationId xmlns:a16="http://schemas.microsoft.com/office/drawing/2014/main" id="{00000000-0008-0000-1100-00003BD54D00}"/>
            </a:ext>
          </a:extLst>
        </xdr:cNvPr>
        <xdr:cNvGrpSpPr>
          <a:grpSpLocks/>
        </xdr:cNvGrpSpPr>
      </xdr:nvGrpSpPr>
      <xdr:grpSpPr bwMode="auto">
        <a:xfrm>
          <a:off x="4057650" y="10029825"/>
          <a:ext cx="266700" cy="0"/>
          <a:chOff x="466" y="3952"/>
          <a:chExt cx="28" cy="16"/>
        </a:xfrm>
      </xdr:grpSpPr>
      <xdr:sp macro="" textlink="">
        <xdr:nvSpPr>
          <xdr:cNvPr id="5101532" name="Line 6761">
            <a:extLst>
              <a:ext uri="{FF2B5EF4-FFF2-40B4-BE49-F238E27FC236}">
                <a16:creationId xmlns:a16="http://schemas.microsoft.com/office/drawing/2014/main" id="{00000000-0008-0000-1100-0000D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33" name="Line 6762">
            <a:extLst>
              <a:ext uri="{FF2B5EF4-FFF2-40B4-BE49-F238E27FC236}">
                <a16:creationId xmlns:a16="http://schemas.microsoft.com/office/drawing/2014/main" id="{00000000-0008-0000-1100-0000D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60" name="Group 6763">
          <a:extLst>
            <a:ext uri="{FF2B5EF4-FFF2-40B4-BE49-F238E27FC236}">
              <a16:creationId xmlns:a16="http://schemas.microsoft.com/office/drawing/2014/main" id="{00000000-0008-0000-1100-00003CD54D00}"/>
            </a:ext>
          </a:extLst>
        </xdr:cNvPr>
        <xdr:cNvGrpSpPr>
          <a:grpSpLocks/>
        </xdr:cNvGrpSpPr>
      </xdr:nvGrpSpPr>
      <xdr:grpSpPr bwMode="auto">
        <a:xfrm>
          <a:off x="4114800" y="10029825"/>
          <a:ext cx="238125" cy="0"/>
          <a:chOff x="466" y="3952"/>
          <a:chExt cx="28" cy="16"/>
        </a:xfrm>
      </xdr:grpSpPr>
      <xdr:sp macro="" textlink="">
        <xdr:nvSpPr>
          <xdr:cNvPr id="5101530" name="Line 6764">
            <a:extLst>
              <a:ext uri="{FF2B5EF4-FFF2-40B4-BE49-F238E27FC236}">
                <a16:creationId xmlns:a16="http://schemas.microsoft.com/office/drawing/2014/main" id="{00000000-0008-0000-1100-0000D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31" name="Line 6765">
            <a:extLst>
              <a:ext uri="{FF2B5EF4-FFF2-40B4-BE49-F238E27FC236}">
                <a16:creationId xmlns:a16="http://schemas.microsoft.com/office/drawing/2014/main" id="{00000000-0008-0000-1100-0000D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61" name="Group 6766">
          <a:extLst>
            <a:ext uri="{FF2B5EF4-FFF2-40B4-BE49-F238E27FC236}">
              <a16:creationId xmlns:a16="http://schemas.microsoft.com/office/drawing/2014/main" id="{00000000-0008-0000-1100-00003DD54D00}"/>
            </a:ext>
          </a:extLst>
        </xdr:cNvPr>
        <xdr:cNvGrpSpPr>
          <a:grpSpLocks/>
        </xdr:cNvGrpSpPr>
      </xdr:nvGrpSpPr>
      <xdr:grpSpPr bwMode="auto">
        <a:xfrm>
          <a:off x="4114800" y="10029825"/>
          <a:ext cx="238125" cy="0"/>
          <a:chOff x="466" y="3952"/>
          <a:chExt cx="28" cy="16"/>
        </a:xfrm>
      </xdr:grpSpPr>
      <xdr:sp macro="" textlink="">
        <xdr:nvSpPr>
          <xdr:cNvPr id="5101528" name="Line 6767">
            <a:extLst>
              <a:ext uri="{FF2B5EF4-FFF2-40B4-BE49-F238E27FC236}">
                <a16:creationId xmlns:a16="http://schemas.microsoft.com/office/drawing/2014/main" id="{00000000-0008-0000-1100-0000D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29" name="Line 6768">
            <a:extLst>
              <a:ext uri="{FF2B5EF4-FFF2-40B4-BE49-F238E27FC236}">
                <a16:creationId xmlns:a16="http://schemas.microsoft.com/office/drawing/2014/main" id="{00000000-0008-0000-1100-0000D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62" name="Group 6769">
          <a:extLst>
            <a:ext uri="{FF2B5EF4-FFF2-40B4-BE49-F238E27FC236}">
              <a16:creationId xmlns:a16="http://schemas.microsoft.com/office/drawing/2014/main" id="{00000000-0008-0000-1100-00003ED54D00}"/>
            </a:ext>
          </a:extLst>
        </xdr:cNvPr>
        <xdr:cNvGrpSpPr>
          <a:grpSpLocks/>
        </xdr:cNvGrpSpPr>
      </xdr:nvGrpSpPr>
      <xdr:grpSpPr bwMode="auto">
        <a:xfrm>
          <a:off x="4114800" y="10029825"/>
          <a:ext cx="238125" cy="0"/>
          <a:chOff x="466" y="3952"/>
          <a:chExt cx="28" cy="16"/>
        </a:xfrm>
      </xdr:grpSpPr>
      <xdr:sp macro="" textlink="">
        <xdr:nvSpPr>
          <xdr:cNvPr id="5101526" name="Line 6770">
            <a:extLst>
              <a:ext uri="{FF2B5EF4-FFF2-40B4-BE49-F238E27FC236}">
                <a16:creationId xmlns:a16="http://schemas.microsoft.com/office/drawing/2014/main" id="{00000000-0008-0000-1100-0000D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27" name="Line 6771">
            <a:extLst>
              <a:ext uri="{FF2B5EF4-FFF2-40B4-BE49-F238E27FC236}">
                <a16:creationId xmlns:a16="http://schemas.microsoft.com/office/drawing/2014/main" id="{00000000-0008-0000-1100-0000D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63" name="Group 6772">
          <a:extLst>
            <a:ext uri="{FF2B5EF4-FFF2-40B4-BE49-F238E27FC236}">
              <a16:creationId xmlns:a16="http://schemas.microsoft.com/office/drawing/2014/main" id="{00000000-0008-0000-1100-00003FD54D00}"/>
            </a:ext>
          </a:extLst>
        </xdr:cNvPr>
        <xdr:cNvGrpSpPr>
          <a:grpSpLocks/>
        </xdr:cNvGrpSpPr>
      </xdr:nvGrpSpPr>
      <xdr:grpSpPr bwMode="auto">
        <a:xfrm>
          <a:off x="4114800" y="10029825"/>
          <a:ext cx="238125" cy="0"/>
          <a:chOff x="466" y="3952"/>
          <a:chExt cx="28" cy="16"/>
        </a:xfrm>
      </xdr:grpSpPr>
      <xdr:sp macro="" textlink="">
        <xdr:nvSpPr>
          <xdr:cNvPr id="5101524" name="Line 6773">
            <a:extLst>
              <a:ext uri="{FF2B5EF4-FFF2-40B4-BE49-F238E27FC236}">
                <a16:creationId xmlns:a16="http://schemas.microsoft.com/office/drawing/2014/main" id="{00000000-0008-0000-1100-0000D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25" name="Line 6774">
            <a:extLst>
              <a:ext uri="{FF2B5EF4-FFF2-40B4-BE49-F238E27FC236}">
                <a16:creationId xmlns:a16="http://schemas.microsoft.com/office/drawing/2014/main" id="{00000000-0008-0000-1100-0000D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64" name="Group 6775">
          <a:extLst>
            <a:ext uri="{FF2B5EF4-FFF2-40B4-BE49-F238E27FC236}">
              <a16:creationId xmlns:a16="http://schemas.microsoft.com/office/drawing/2014/main" id="{00000000-0008-0000-1100-000040D54D00}"/>
            </a:ext>
          </a:extLst>
        </xdr:cNvPr>
        <xdr:cNvGrpSpPr>
          <a:grpSpLocks/>
        </xdr:cNvGrpSpPr>
      </xdr:nvGrpSpPr>
      <xdr:grpSpPr bwMode="auto">
        <a:xfrm>
          <a:off x="4114800" y="10029825"/>
          <a:ext cx="238125" cy="0"/>
          <a:chOff x="466" y="3952"/>
          <a:chExt cx="28" cy="16"/>
        </a:xfrm>
      </xdr:grpSpPr>
      <xdr:sp macro="" textlink="">
        <xdr:nvSpPr>
          <xdr:cNvPr id="5101522" name="Line 6776">
            <a:extLst>
              <a:ext uri="{FF2B5EF4-FFF2-40B4-BE49-F238E27FC236}">
                <a16:creationId xmlns:a16="http://schemas.microsoft.com/office/drawing/2014/main" id="{00000000-0008-0000-1100-0000D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23" name="Line 6777">
            <a:extLst>
              <a:ext uri="{FF2B5EF4-FFF2-40B4-BE49-F238E27FC236}">
                <a16:creationId xmlns:a16="http://schemas.microsoft.com/office/drawing/2014/main" id="{00000000-0008-0000-1100-0000D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65" name="Group 6778">
          <a:extLst>
            <a:ext uri="{FF2B5EF4-FFF2-40B4-BE49-F238E27FC236}">
              <a16:creationId xmlns:a16="http://schemas.microsoft.com/office/drawing/2014/main" id="{00000000-0008-0000-1100-000041D54D00}"/>
            </a:ext>
          </a:extLst>
        </xdr:cNvPr>
        <xdr:cNvGrpSpPr>
          <a:grpSpLocks/>
        </xdr:cNvGrpSpPr>
      </xdr:nvGrpSpPr>
      <xdr:grpSpPr bwMode="auto">
        <a:xfrm>
          <a:off x="4114800" y="10029825"/>
          <a:ext cx="238125" cy="0"/>
          <a:chOff x="466" y="3952"/>
          <a:chExt cx="28" cy="16"/>
        </a:xfrm>
      </xdr:grpSpPr>
      <xdr:sp macro="" textlink="">
        <xdr:nvSpPr>
          <xdr:cNvPr id="5101520" name="Line 6779">
            <a:extLst>
              <a:ext uri="{FF2B5EF4-FFF2-40B4-BE49-F238E27FC236}">
                <a16:creationId xmlns:a16="http://schemas.microsoft.com/office/drawing/2014/main" id="{00000000-0008-0000-1100-0000D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21" name="Line 6780">
            <a:extLst>
              <a:ext uri="{FF2B5EF4-FFF2-40B4-BE49-F238E27FC236}">
                <a16:creationId xmlns:a16="http://schemas.microsoft.com/office/drawing/2014/main" id="{00000000-0008-0000-1100-0000D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5100866" name="Group 6781">
          <a:extLst>
            <a:ext uri="{FF2B5EF4-FFF2-40B4-BE49-F238E27FC236}">
              <a16:creationId xmlns:a16="http://schemas.microsoft.com/office/drawing/2014/main" id="{00000000-0008-0000-1100-000042D54D00}"/>
            </a:ext>
          </a:extLst>
        </xdr:cNvPr>
        <xdr:cNvGrpSpPr>
          <a:grpSpLocks/>
        </xdr:cNvGrpSpPr>
      </xdr:nvGrpSpPr>
      <xdr:grpSpPr bwMode="auto">
        <a:xfrm>
          <a:off x="3990975" y="10029825"/>
          <a:ext cx="228600" cy="0"/>
          <a:chOff x="466" y="3952"/>
          <a:chExt cx="28" cy="16"/>
        </a:xfrm>
      </xdr:grpSpPr>
      <xdr:sp macro="" textlink="">
        <xdr:nvSpPr>
          <xdr:cNvPr id="5101518" name="Line 6782">
            <a:extLst>
              <a:ext uri="{FF2B5EF4-FFF2-40B4-BE49-F238E27FC236}">
                <a16:creationId xmlns:a16="http://schemas.microsoft.com/office/drawing/2014/main" id="{00000000-0008-0000-1100-0000C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19" name="Line 6783">
            <a:extLst>
              <a:ext uri="{FF2B5EF4-FFF2-40B4-BE49-F238E27FC236}">
                <a16:creationId xmlns:a16="http://schemas.microsoft.com/office/drawing/2014/main" id="{00000000-0008-0000-1100-0000C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67" name="Group 6784">
          <a:extLst>
            <a:ext uri="{FF2B5EF4-FFF2-40B4-BE49-F238E27FC236}">
              <a16:creationId xmlns:a16="http://schemas.microsoft.com/office/drawing/2014/main" id="{00000000-0008-0000-1100-000043D54D00}"/>
            </a:ext>
          </a:extLst>
        </xdr:cNvPr>
        <xdr:cNvGrpSpPr>
          <a:grpSpLocks/>
        </xdr:cNvGrpSpPr>
      </xdr:nvGrpSpPr>
      <xdr:grpSpPr bwMode="auto">
        <a:xfrm>
          <a:off x="4114800" y="10029825"/>
          <a:ext cx="228600" cy="0"/>
          <a:chOff x="466" y="3952"/>
          <a:chExt cx="28" cy="16"/>
        </a:xfrm>
      </xdr:grpSpPr>
      <xdr:sp macro="" textlink="">
        <xdr:nvSpPr>
          <xdr:cNvPr id="5101516" name="Line 6785">
            <a:extLst>
              <a:ext uri="{FF2B5EF4-FFF2-40B4-BE49-F238E27FC236}">
                <a16:creationId xmlns:a16="http://schemas.microsoft.com/office/drawing/2014/main" id="{00000000-0008-0000-1100-0000C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17" name="Line 6786">
            <a:extLst>
              <a:ext uri="{FF2B5EF4-FFF2-40B4-BE49-F238E27FC236}">
                <a16:creationId xmlns:a16="http://schemas.microsoft.com/office/drawing/2014/main" id="{00000000-0008-0000-1100-0000C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68" name="Group 6787">
          <a:extLst>
            <a:ext uri="{FF2B5EF4-FFF2-40B4-BE49-F238E27FC236}">
              <a16:creationId xmlns:a16="http://schemas.microsoft.com/office/drawing/2014/main" id="{00000000-0008-0000-1100-000044D54D00}"/>
            </a:ext>
          </a:extLst>
        </xdr:cNvPr>
        <xdr:cNvGrpSpPr>
          <a:grpSpLocks/>
        </xdr:cNvGrpSpPr>
      </xdr:nvGrpSpPr>
      <xdr:grpSpPr bwMode="auto">
        <a:xfrm>
          <a:off x="4114800" y="10029825"/>
          <a:ext cx="228600" cy="0"/>
          <a:chOff x="466" y="3952"/>
          <a:chExt cx="28" cy="16"/>
        </a:xfrm>
      </xdr:grpSpPr>
      <xdr:sp macro="" textlink="">
        <xdr:nvSpPr>
          <xdr:cNvPr id="5101514" name="Line 6788">
            <a:extLst>
              <a:ext uri="{FF2B5EF4-FFF2-40B4-BE49-F238E27FC236}">
                <a16:creationId xmlns:a16="http://schemas.microsoft.com/office/drawing/2014/main" id="{00000000-0008-0000-1100-0000C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15" name="Line 6789">
            <a:extLst>
              <a:ext uri="{FF2B5EF4-FFF2-40B4-BE49-F238E27FC236}">
                <a16:creationId xmlns:a16="http://schemas.microsoft.com/office/drawing/2014/main" id="{00000000-0008-0000-1100-0000C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69" name="Group 6790">
          <a:extLst>
            <a:ext uri="{FF2B5EF4-FFF2-40B4-BE49-F238E27FC236}">
              <a16:creationId xmlns:a16="http://schemas.microsoft.com/office/drawing/2014/main" id="{00000000-0008-0000-1100-000045D54D00}"/>
            </a:ext>
          </a:extLst>
        </xdr:cNvPr>
        <xdr:cNvGrpSpPr>
          <a:grpSpLocks/>
        </xdr:cNvGrpSpPr>
      </xdr:nvGrpSpPr>
      <xdr:grpSpPr bwMode="auto">
        <a:xfrm>
          <a:off x="4114800" y="10029825"/>
          <a:ext cx="238125" cy="0"/>
          <a:chOff x="466" y="3952"/>
          <a:chExt cx="28" cy="16"/>
        </a:xfrm>
      </xdr:grpSpPr>
      <xdr:sp macro="" textlink="">
        <xdr:nvSpPr>
          <xdr:cNvPr id="5101512" name="Line 6791">
            <a:extLst>
              <a:ext uri="{FF2B5EF4-FFF2-40B4-BE49-F238E27FC236}">
                <a16:creationId xmlns:a16="http://schemas.microsoft.com/office/drawing/2014/main" id="{00000000-0008-0000-1100-0000C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13" name="Line 6792">
            <a:extLst>
              <a:ext uri="{FF2B5EF4-FFF2-40B4-BE49-F238E27FC236}">
                <a16:creationId xmlns:a16="http://schemas.microsoft.com/office/drawing/2014/main" id="{00000000-0008-0000-1100-0000C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70" name="Group 6793">
          <a:extLst>
            <a:ext uri="{FF2B5EF4-FFF2-40B4-BE49-F238E27FC236}">
              <a16:creationId xmlns:a16="http://schemas.microsoft.com/office/drawing/2014/main" id="{00000000-0008-0000-1100-000046D54D00}"/>
            </a:ext>
          </a:extLst>
        </xdr:cNvPr>
        <xdr:cNvGrpSpPr>
          <a:grpSpLocks/>
        </xdr:cNvGrpSpPr>
      </xdr:nvGrpSpPr>
      <xdr:grpSpPr bwMode="auto">
        <a:xfrm>
          <a:off x="4114800" y="10029825"/>
          <a:ext cx="228600" cy="0"/>
          <a:chOff x="466" y="3952"/>
          <a:chExt cx="28" cy="16"/>
        </a:xfrm>
      </xdr:grpSpPr>
      <xdr:sp macro="" textlink="">
        <xdr:nvSpPr>
          <xdr:cNvPr id="5101510" name="Line 6794">
            <a:extLst>
              <a:ext uri="{FF2B5EF4-FFF2-40B4-BE49-F238E27FC236}">
                <a16:creationId xmlns:a16="http://schemas.microsoft.com/office/drawing/2014/main" id="{00000000-0008-0000-1100-0000C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11" name="Line 6795">
            <a:extLst>
              <a:ext uri="{FF2B5EF4-FFF2-40B4-BE49-F238E27FC236}">
                <a16:creationId xmlns:a16="http://schemas.microsoft.com/office/drawing/2014/main" id="{00000000-0008-0000-1100-0000C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71" name="Group 6796">
          <a:extLst>
            <a:ext uri="{FF2B5EF4-FFF2-40B4-BE49-F238E27FC236}">
              <a16:creationId xmlns:a16="http://schemas.microsoft.com/office/drawing/2014/main" id="{00000000-0008-0000-1100-000047D54D00}"/>
            </a:ext>
          </a:extLst>
        </xdr:cNvPr>
        <xdr:cNvGrpSpPr>
          <a:grpSpLocks/>
        </xdr:cNvGrpSpPr>
      </xdr:nvGrpSpPr>
      <xdr:grpSpPr bwMode="auto">
        <a:xfrm>
          <a:off x="4114800" y="10029825"/>
          <a:ext cx="228600" cy="0"/>
          <a:chOff x="466" y="3952"/>
          <a:chExt cx="28" cy="16"/>
        </a:xfrm>
      </xdr:grpSpPr>
      <xdr:sp macro="" textlink="">
        <xdr:nvSpPr>
          <xdr:cNvPr id="5101508" name="Line 6797">
            <a:extLst>
              <a:ext uri="{FF2B5EF4-FFF2-40B4-BE49-F238E27FC236}">
                <a16:creationId xmlns:a16="http://schemas.microsoft.com/office/drawing/2014/main" id="{00000000-0008-0000-1100-0000C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09" name="Line 6798">
            <a:extLst>
              <a:ext uri="{FF2B5EF4-FFF2-40B4-BE49-F238E27FC236}">
                <a16:creationId xmlns:a16="http://schemas.microsoft.com/office/drawing/2014/main" id="{00000000-0008-0000-1100-0000C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72" name="Group 6799">
          <a:extLst>
            <a:ext uri="{FF2B5EF4-FFF2-40B4-BE49-F238E27FC236}">
              <a16:creationId xmlns:a16="http://schemas.microsoft.com/office/drawing/2014/main" id="{00000000-0008-0000-1100-000048D54D00}"/>
            </a:ext>
          </a:extLst>
        </xdr:cNvPr>
        <xdr:cNvGrpSpPr>
          <a:grpSpLocks/>
        </xdr:cNvGrpSpPr>
      </xdr:nvGrpSpPr>
      <xdr:grpSpPr bwMode="auto">
        <a:xfrm>
          <a:off x="4114800" y="10029825"/>
          <a:ext cx="238125" cy="0"/>
          <a:chOff x="466" y="3952"/>
          <a:chExt cx="28" cy="16"/>
        </a:xfrm>
      </xdr:grpSpPr>
      <xdr:sp macro="" textlink="">
        <xdr:nvSpPr>
          <xdr:cNvPr id="5101506" name="Line 6800">
            <a:extLst>
              <a:ext uri="{FF2B5EF4-FFF2-40B4-BE49-F238E27FC236}">
                <a16:creationId xmlns:a16="http://schemas.microsoft.com/office/drawing/2014/main" id="{00000000-0008-0000-1100-0000C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07" name="Line 6801">
            <a:extLst>
              <a:ext uri="{FF2B5EF4-FFF2-40B4-BE49-F238E27FC236}">
                <a16:creationId xmlns:a16="http://schemas.microsoft.com/office/drawing/2014/main" id="{00000000-0008-0000-1100-0000C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73" name="Group 6802">
          <a:extLst>
            <a:ext uri="{FF2B5EF4-FFF2-40B4-BE49-F238E27FC236}">
              <a16:creationId xmlns:a16="http://schemas.microsoft.com/office/drawing/2014/main" id="{00000000-0008-0000-1100-000049D54D00}"/>
            </a:ext>
          </a:extLst>
        </xdr:cNvPr>
        <xdr:cNvGrpSpPr>
          <a:grpSpLocks/>
        </xdr:cNvGrpSpPr>
      </xdr:nvGrpSpPr>
      <xdr:grpSpPr bwMode="auto">
        <a:xfrm>
          <a:off x="4695825" y="10029825"/>
          <a:ext cx="266700" cy="0"/>
          <a:chOff x="466" y="3952"/>
          <a:chExt cx="28" cy="16"/>
        </a:xfrm>
      </xdr:grpSpPr>
      <xdr:sp macro="" textlink="">
        <xdr:nvSpPr>
          <xdr:cNvPr id="5101504" name="Line 6803">
            <a:extLst>
              <a:ext uri="{FF2B5EF4-FFF2-40B4-BE49-F238E27FC236}">
                <a16:creationId xmlns:a16="http://schemas.microsoft.com/office/drawing/2014/main" id="{00000000-0008-0000-1100-0000C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05" name="Line 6804">
            <a:extLst>
              <a:ext uri="{FF2B5EF4-FFF2-40B4-BE49-F238E27FC236}">
                <a16:creationId xmlns:a16="http://schemas.microsoft.com/office/drawing/2014/main" id="{00000000-0008-0000-1100-0000C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74" name="Group 6805">
          <a:extLst>
            <a:ext uri="{FF2B5EF4-FFF2-40B4-BE49-F238E27FC236}">
              <a16:creationId xmlns:a16="http://schemas.microsoft.com/office/drawing/2014/main" id="{00000000-0008-0000-1100-00004AD54D00}"/>
            </a:ext>
          </a:extLst>
        </xdr:cNvPr>
        <xdr:cNvGrpSpPr>
          <a:grpSpLocks/>
        </xdr:cNvGrpSpPr>
      </xdr:nvGrpSpPr>
      <xdr:grpSpPr bwMode="auto">
        <a:xfrm>
          <a:off x="4695825" y="10029825"/>
          <a:ext cx="266700" cy="0"/>
          <a:chOff x="466" y="3952"/>
          <a:chExt cx="28" cy="16"/>
        </a:xfrm>
      </xdr:grpSpPr>
      <xdr:sp macro="" textlink="">
        <xdr:nvSpPr>
          <xdr:cNvPr id="5101502" name="Line 6806">
            <a:extLst>
              <a:ext uri="{FF2B5EF4-FFF2-40B4-BE49-F238E27FC236}">
                <a16:creationId xmlns:a16="http://schemas.microsoft.com/office/drawing/2014/main" id="{00000000-0008-0000-1100-0000B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03" name="Line 6807">
            <a:extLst>
              <a:ext uri="{FF2B5EF4-FFF2-40B4-BE49-F238E27FC236}">
                <a16:creationId xmlns:a16="http://schemas.microsoft.com/office/drawing/2014/main" id="{00000000-0008-0000-1100-0000B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75" name="Group 6808">
          <a:extLst>
            <a:ext uri="{FF2B5EF4-FFF2-40B4-BE49-F238E27FC236}">
              <a16:creationId xmlns:a16="http://schemas.microsoft.com/office/drawing/2014/main" id="{00000000-0008-0000-1100-00004BD54D00}"/>
            </a:ext>
          </a:extLst>
        </xdr:cNvPr>
        <xdr:cNvGrpSpPr>
          <a:grpSpLocks/>
        </xdr:cNvGrpSpPr>
      </xdr:nvGrpSpPr>
      <xdr:grpSpPr bwMode="auto">
        <a:xfrm>
          <a:off x="4695825" y="10029825"/>
          <a:ext cx="266700" cy="0"/>
          <a:chOff x="466" y="3952"/>
          <a:chExt cx="28" cy="16"/>
        </a:xfrm>
      </xdr:grpSpPr>
      <xdr:sp macro="" textlink="">
        <xdr:nvSpPr>
          <xdr:cNvPr id="5101500" name="Line 6809">
            <a:extLst>
              <a:ext uri="{FF2B5EF4-FFF2-40B4-BE49-F238E27FC236}">
                <a16:creationId xmlns:a16="http://schemas.microsoft.com/office/drawing/2014/main" id="{00000000-0008-0000-1100-0000B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01" name="Line 6810">
            <a:extLst>
              <a:ext uri="{FF2B5EF4-FFF2-40B4-BE49-F238E27FC236}">
                <a16:creationId xmlns:a16="http://schemas.microsoft.com/office/drawing/2014/main" id="{00000000-0008-0000-1100-0000B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876" name="Group 6811">
          <a:extLst>
            <a:ext uri="{FF2B5EF4-FFF2-40B4-BE49-F238E27FC236}">
              <a16:creationId xmlns:a16="http://schemas.microsoft.com/office/drawing/2014/main" id="{00000000-0008-0000-1100-00004CD54D00}"/>
            </a:ext>
          </a:extLst>
        </xdr:cNvPr>
        <xdr:cNvGrpSpPr>
          <a:grpSpLocks/>
        </xdr:cNvGrpSpPr>
      </xdr:nvGrpSpPr>
      <xdr:grpSpPr bwMode="auto">
        <a:xfrm>
          <a:off x="5476875" y="10029825"/>
          <a:ext cx="266700" cy="0"/>
          <a:chOff x="466" y="3952"/>
          <a:chExt cx="28" cy="16"/>
        </a:xfrm>
      </xdr:grpSpPr>
      <xdr:sp macro="" textlink="">
        <xdr:nvSpPr>
          <xdr:cNvPr id="5101498" name="Line 6812">
            <a:extLst>
              <a:ext uri="{FF2B5EF4-FFF2-40B4-BE49-F238E27FC236}">
                <a16:creationId xmlns:a16="http://schemas.microsoft.com/office/drawing/2014/main" id="{00000000-0008-0000-1100-0000B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99" name="Line 6813">
            <a:extLst>
              <a:ext uri="{FF2B5EF4-FFF2-40B4-BE49-F238E27FC236}">
                <a16:creationId xmlns:a16="http://schemas.microsoft.com/office/drawing/2014/main" id="{00000000-0008-0000-1100-0000B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877" name="Group 6814">
          <a:extLst>
            <a:ext uri="{FF2B5EF4-FFF2-40B4-BE49-F238E27FC236}">
              <a16:creationId xmlns:a16="http://schemas.microsoft.com/office/drawing/2014/main" id="{00000000-0008-0000-1100-00004DD54D00}"/>
            </a:ext>
          </a:extLst>
        </xdr:cNvPr>
        <xdr:cNvGrpSpPr>
          <a:grpSpLocks/>
        </xdr:cNvGrpSpPr>
      </xdr:nvGrpSpPr>
      <xdr:grpSpPr bwMode="auto">
        <a:xfrm>
          <a:off x="5476875" y="10029825"/>
          <a:ext cx="266700" cy="0"/>
          <a:chOff x="466" y="3952"/>
          <a:chExt cx="28" cy="16"/>
        </a:xfrm>
      </xdr:grpSpPr>
      <xdr:sp macro="" textlink="">
        <xdr:nvSpPr>
          <xdr:cNvPr id="5101496" name="Line 6815">
            <a:extLst>
              <a:ext uri="{FF2B5EF4-FFF2-40B4-BE49-F238E27FC236}">
                <a16:creationId xmlns:a16="http://schemas.microsoft.com/office/drawing/2014/main" id="{00000000-0008-0000-1100-0000B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97" name="Line 6816">
            <a:extLst>
              <a:ext uri="{FF2B5EF4-FFF2-40B4-BE49-F238E27FC236}">
                <a16:creationId xmlns:a16="http://schemas.microsoft.com/office/drawing/2014/main" id="{00000000-0008-0000-1100-0000B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878" name="Group 6817">
          <a:extLst>
            <a:ext uri="{FF2B5EF4-FFF2-40B4-BE49-F238E27FC236}">
              <a16:creationId xmlns:a16="http://schemas.microsoft.com/office/drawing/2014/main" id="{00000000-0008-0000-1100-00004ED54D00}"/>
            </a:ext>
          </a:extLst>
        </xdr:cNvPr>
        <xdr:cNvGrpSpPr>
          <a:grpSpLocks/>
        </xdr:cNvGrpSpPr>
      </xdr:nvGrpSpPr>
      <xdr:grpSpPr bwMode="auto">
        <a:xfrm>
          <a:off x="5476875" y="10029825"/>
          <a:ext cx="266700" cy="0"/>
          <a:chOff x="466" y="3952"/>
          <a:chExt cx="28" cy="16"/>
        </a:xfrm>
      </xdr:grpSpPr>
      <xdr:sp macro="" textlink="">
        <xdr:nvSpPr>
          <xdr:cNvPr id="5101494" name="Line 6818">
            <a:extLst>
              <a:ext uri="{FF2B5EF4-FFF2-40B4-BE49-F238E27FC236}">
                <a16:creationId xmlns:a16="http://schemas.microsoft.com/office/drawing/2014/main" id="{00000000-0008-0000-1100-0000B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95" name="Line 6819">
            <a:extLst>
              <a:ext uri="{FF2B5EF4-FFF2-40B4-BE49-F238E27FC236}">
                <a16:creationId xmlns:a16="http://schemas.microsoft.com/office/drawing/2014/main" id="{00000000-0008-0000-1100-0000B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879" name="Group 6820">
          <a:extLst>
            <a:ext uri="{FF2B5EF4-FFF2-40B4-BE49-F238E27FC236}">
              <a16:creationId xmlns:a16="http://schemas.microsoft.com/office/drawing/2014/main" id="{00000000-0008-0000-1100-00004FD54D00}"/>
            </a:ext>
          </a:extLst>
        </xdr:cNvPr>
        <xdr:cNvGrpSpPr>
          <a:grpSpLocks/>
        </xdr:cNvGrpSpPr>
      </xdr:nvGrpSpPr>
      <xdr:grpSpPr bwMode="auto">
        <a:xfrm>
          <a:off x="5476875" y="10029825"/>
          <a:ext cx="266700" cy="0"/>
          <a:chOff x="466" y="3952"/>
          <a:chExt cx="28" cy="16"/>
        </a:xfrm>
      </xdr:grpSpPr>
      <xdr:sp macro="" textlink="">
        <xdr:nvSpPr>
          <xdr:cNvPr id="5101492" name="Line 6821">
            <a:extLst>
              <a:ext uri="{FF2B5EF4-FFF2-40B4-BE49-F238E27FC236}">
                <a16:creationId xmlns:a16="http://schemas.microsoft.com/office/drawing/2014/main" id="{00000000-0008-0000-1100-0000B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93" name="Line 6822">
            <a:extLst>
              <a:ext uri="{FF2B5EF4-FFF2-40B4-BE49-F238E27FC236}">
                <a16:creationId xmlns:a16="http://schemas.microsoft.com/office/drawing/2014/main" id="{00000000-0008-0000-1100-0000B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880" name="Group 6823">
          <a:extLst>
            <a:ext uri="{FF2B5EF4-FFF2-40B4-BE49-F238E27FC236}">
              <a16:creationId xmlns:a16="http://schemas.microsoft.com/office/drawing/2014/main" id="{00000000-0008-0000-1100-000050D54D00}"/>
            </a:ext>
          </a:extLst>
        </xdr:cNvPr>
        <xdr:cNvGrpSpPr>
          <a:grpSpLocks/>
        </xdr:cNvGrpSpPr>
      </xdr:nvGrpSpPr>
      <xdr:grpSpPr bwMode="auto">
        <a:xfrm>
          <a:off x="5476875" y="10029825"/>
          <a:ext cx="266700" cy="0"/>
          <a:chOff x="466" y="3952"/>
          <a:chExt cx="28" cy="16"/>
        </a:xfrm>
      </xdr:grpSpPr>
      <xdr:sp macro="" textlink="">
        <xdr:nvSpPr>
          <xdr:cNvPr id="5101490" name="Line 6824">
            <a:extLst>
              <a:ext uri="{FF2B5EF4-FFF2-40B4-BE49-F238E27FC236}">
                <a16:creationId xmlns:a16="http://schemas.microsoft.com/office/drawing/2014/main" id="{00000000-0008-0000-1100-0000B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91" name="Line 6825">
            <a:extLst>
              <a:ext uri="{FF2B5EF4-FFF2-40B4-BE49-F238E27FC236}">
                <a16:creationId xmlns:a16="http://schemas.microsoft.com/office/drawing/2014/main" id="{00000000-0008-0000-1100-0000B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81" name="Group 6826">
          <a:extLst>
            <a:ext uri="{FF2B5EF4-FFF2-40B4-BE49-F238E27FC236}">
              <a16:creationId xmlns:a16="http://schemas.microsoft.com/office/drawing/2014/main" id="{00000000-0008-0000-1100-000051D54D00}"/>
            </a:ext>
          </a:extLst>
        </xdr:cNvPr>
        <xdr:cNvGrpSpPr>
          <a:grpSpLocks/>
        </xdr:cNvGrpSpPr>
      </xdr:nvGrpSpPr>
      <xdr:grpSpPr bwMode="auto">
        <a:xfrm>
          <a:off x="4114800" y="10029825"/>
          <a:ext cx="228600" cy="0"/>
          <a:chOff x="466" y="3952"/>
          <a:chExt cx="28" cy="16"/>
        </a:xfrm>
      </xdr:grpSpPr>
      <xdr:sp macro="" textlink="">
        <xdr:nvSpPr>
          <xdr:cNvPr id="5101488" name="Line 6827">
            <a:extLst>
              <a:ext uri="{FF2B5EF4-FFF2-40B4-BE49-F238E27FC236}">
                <a16:creationId xmlns:a16="http://schemas.microsoft.com/office/drawing/2014/main" id="{00000000-0008-0000-1100-0000B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89" name="Line 6828">
            <a:extLst>
              <a:ext uri="{FF2B5EF4-FFF2-40B4-BE49-F238E27FC236}">
                <a16:creationId xmlns:a16="http://schemas.microsoft.com/office/drawing/2014/main" id="{00000000-0008-0000-1100-0000B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82" name="Group 6829">
          <a:extLst>
            <a:ext uri="{FF2B5EF4-FFF2-40B4-BE49-F238E27FC236}">
              <a16:creationId xmlns:a16="http://schemas.microsoft.com/office/drawing/2014/main" id="{00000000-0008-0000-1100-000052D54D00}"/>
            </a:ext>
          </a:extLst>
        </xdr:cNvPr>
        <xdr:cNvGrpSpPr>
          <a:grpSpLocks/>
        </xdr:cNvGrpSpPr>
      </xdr:nvGrpSpPr>
      <xdr:grpSpPr bwMode="auto">
        <a:xfrm>
          <a:off x="4695825" y="10029825"/>
          <a:ext cx="266700" cy="0"/>
          <a:chOff x="466" y="3952"/>
          <a:chExt cx="28" cy="16"/>
        </a:xfrm>
      </xdr:grpSpPr>
      <xdr:sp macro="" textlink="">
        <xdr:nvSpPr>
          <xdr:cNvPr id="5101486" name="Line 6830">
            <a:extLst>
              <a:ext uri="{FF2B5EF4-FFF2-40B4-BE49-F238E27FC236}">
                <a16:creationId xmlns:a16="http://schemas.microsoft.com/office/drawing/2014/main" id="{00000000-0008-0000-1100-0000A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87" name="Line 6831">
            <a:extLst>
              <a:ext uri="{FF2B5EF4-FFF2-40B4-BE49-F238E27FC236}">
                <a16:creationId xmlns:a16="http://schemas.microsoft.com/office/drawing/2014/main" id="{00000000-0008-0000-1100-0000A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83" name="Group 6832">
          <a:extLst>
            <a:ext uri="{FF2B5EF4-FFF2-40B4-BE49-F238E27FC236}">
              <a16:creationId xmlns:a16="http://schemas.microsoft.com/office/drawing/2014/main" id="{00000000-0008-0000-1100-000053D54D00}"/>
            </a:ext>
          </a:extLst>
        </xdr:cNvPr>
        <xdr:cNvGrpSpPr>
          <a:grpSpLocks/>
        </xdr:cNvGrpSpPr>
      </xdr:nvGrpSpPr>
      <xdr:grpSpPr bwMode="auto">
        <a:xfrm>
          <a:off x="4114800" y="10029825"/>
          <a:ext cx="228600" cy="0"/>
          <a:chOff x="466" y="3952"/>
          <a:chExt cx="28" cy="16"/>
        </a:xfrm>
      </xdr:grpSpPr>
      <xdr:sp macro="" textlink="">
        <xdr:nvSpPr>
          <xdr:cNvPr id="5101484" name="Line 6833">
            <a:extLst>
              <a:ext uri="{FF2B5EF4-FFF2-40B4-BE49-F238E27FC236}">
                <a16:creationId xmlns:a16="http://schemas.microsoft.com/office/drawing/2014/main" id="{00000000-0008-0000-1100-0000A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85" name="Line 6834">
            <a:extLst>
              <a:ext uri="{FF2B5EF4-FFF2-40B4-BE49-F238E27FC236}">
                <a16:creationId xmlns:a16="http://schemas.microsoft.com/office/drawing/2014/main" id="{00000000-0008-0000-1100-0000A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84" name="Group 6835">
          <a:extLst>
            <a:ext uri="{FF2B5EF4-FFF2-40B4-BE49-F238E27FC236}">
              <a16:creationId xmlns:a16="http://schemas.microsoft.com/office/drawing/2014/main" id="{00000000-0008-0000-1100-000054D54D00}"/>
            </a:ext>
          </a:extLst>
        </xdr:cNvPr>
        <xdr:cNvGrpSpPr>
          <a:grpSpLocks/>
        </xdr:cNvGrpSpPr>
      </xdr:nvGrpSpPr>
      <xdr:grpSpPr bwMode="auto">
        <a:xfrm>
          <a:off x="4695825" y="10029825"/>
          <a:ext cx="266700" cy="0"/>
          <a:chOff x="466" y="3952"/>
          <a:chExt cx="28" cy="16"/>
        </a:xfrm>
      </xdr:grpSpPr>
      <xdr:sp macro="" textlink="">
        <xdr:nvSpPr>
          <xdr:cNvPr id="5101482" name="Line 6836">
            <a:extLst>
              <a:ext uri="{FF2B5EF4-FFF2-40B4-BE49-F238E27FC236}">
                <a16:creationId xmlns:a16="http://schemas.microsoft.com/office/drawing/2014/main" id="{00000000-0008-0000-1100-0000A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83" name="Line 6837">
            <a:extLst>
              <a:ext uri="{FF2B5EF4-FFF2-40B4-BE49-F238E27FC236}">
                <a16:creationId xmlns:a16="http://schemas.microsoft.com/office/drawing/2014/main" id="{00000000-0008-0000-1100-0000A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85" name="Group 6838">
          <a:extLst>
            <a:ext uri="{FF2B5EF4-FFF2-40B4-BE49-F238E27FC236}">
              <a16:creationId xmlns:a16="http://schemas.microsoft.com/office/drawing/2014/main" id="{00000000-0008-0000-1100-000055D54D00}"/>
            </a:ext>
          </a:extLst>
        </xdr:cNvPr>
        <xdr:cNvGrpSpPr>
          <a:grpSpLocks/>
        </xdr:cNvGrpSpPr>
      </xdr:nvGrpSpPr>
      <xdr:grpSpPr bwMode="auto">
        <a:xfrm>
          <a:off x="4114800" y="10029825"/>
          <a:ext cx="228600" cy="0"/>
          <a:chOff x="466" y="3952"/>
          <a:chExt cx="28" cy="16"/>
        </a:xfrm>
      </xdr:grpSpPr>
      <xdr:sp macro="" textlink="">
        <xdr:nvSpPr>
          <xdr:cNvPr id="5101480" name="Line 6839">
            <a:extLst>
              <a:ext uri="{FF2B5EF4-FFF2-40B4-BE49-F238E27FC236}">
                <a16:creationId xmlns:a16="http://schemas.microsoft.com/office/drawing/2014/main" id="{00000000-0008-0000-1100-0000A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81" name="Line 6840">
            <a:extLst>
              <a:ext uri="{FF2B5EF4-FFF2-40B4-BE49-F238E27FC236}">
                <a16:creationId xmlns:a16="http://schemas.microsoft.com/office/drawing/2014/main" id="{00000000-0008-0000-1100-0000A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86" name="Group 6841">
          <a:extLst>
            <a:ext uri="{FF2B5EF4-FFF2-40B4-BE49-F238E27FC236}">
              <a16:creationId xmlns:a16="http://schemas.microsoft.com/office/drawing/2014/main" id="{00000000-0008-0000-1100-000056D54D00}"/>
            </a:ext>
          </a:extLst>
        </xdr:cNvPr>
        <xdr:cNvGrpSpPr>
          <a:grpSpLocks/>
        </xdr:cNvGrpSpPr>
      </xdr:nvGrpSpPr>
      <xdr:grpSpPr bwMode="auto">
        <a:xfrm>
          <a:off x="4695825" y="10029825"/>
          <a:ext cx="266700" cy="0"/>
          <a:chOff x="466" y="3952"/>
          <a:chExt cx="28" cy="16"/>
        </a:xfrm>
      </xdr:grpSpPr>
      <xdr:sp macro="" textlink="">
        <xdr:nvSpPr>
          <xdr:cNvPr id="5101478" name="Line 6842">
            <a:extLst>
              <a:ext uri="{FF2B5EF4-FFF2-40B4-BE49-F238E27FC236}">
                <a16:creationId xmlns:a16="http://schemas.microsoft.com/office/drawing/2014/main" id="{00000000-0008-0000-1100-0000A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79" name="Line 6843">
            <a:extLst>
              <a:ext uri="{FF2B5EF4-FFF2-40B4-BE49-F238E27FC236}">
                <a16:creationId xmlns:a16="http://schemas.microsoft.com/office/drawing/2014/main" id="{00000000-0008-0000-1100-0000A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87" name="Group 6844">
          <a:extLst>
            <a:ext uri="{FF2B5EF4-FFF2-40B4-BE49-F238E27FC236}">
              <a16:creationId xmlns:a16="http://schemas.microsoft.com/office/drawing/2014/main" id="{00000000-0008-0000-1100-000057D54D00}"/>
            </a:ext>
          </a:extLst>
        </xdr:cNvPr>
        <xdr:cNvGrpSpPr>
          <a:grpSpLocks/>
        </xdr:cNvGrpSpPr>
      </xdr:nvGrpSpPr>
      <xdr:grpSpPr bwMode="auto">
        <a:xfrm>
          <a:off x="4114800" y="10029825"/>
          <a:ext cx="228600" cy="0"/>
          <a:chOff x="466" y="3952"/>
          <a:chExt cx="28" cy="16"/>
        </a:xfrm>
      </xdr:grpSpPr>
      <xdr:sp macro="" textlink="">
        <xdr:nvSpPr>
          <xdr:cNvPr id="5101476" name="Line 6845">
            <a:extLst>
              <a:ext uri="{FF2B5EF4-FFF2-40B4-BE49-F238E27FC236}">
                <a16:creationId xmlns:a16="http://schemas.microsoft.com/office/drawing/2014/main" id="{00000000-0008-0000-1100-0000A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77" name="Line 6846">
            <a:extLst>
              <a:ext uri="{FF2B5EF4-FFF2-40B4-BE49-F238E27FC236}">
                <a16:creationId xmlns:a16="http://schemas.microsoft.com/office/drawing/2014/main" id="{00000000-0008-0000-1100-0000A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88" name="Group 6847">
          <a:extLst>
            <a:ext uri="{FF2B5EF4-FFF2-40B4-BE49-F238E27FC236}">
              <a16:creationId xmlns:a16="http://schemas.microsoft.com/office/drawing/2014/main" id="{00000000-0008-0000-1100-000058D54D00}"/>
            </a:ext>
          </a:extLst>
        </xdr:cNvPr>
        <xdr:cNvGrpSpPr>
          <a:grpSpLocks/>
        </xdr:cNvGrpSpPr>
      </xdr:nvGrpSpPr>
      <xdr:grpSpPr bwMode="auto">
        <a:xfrm>
          <a:off x="4695825" y="10029825"/>
          <a:ext cx="266700" cy="0"/>
          <a:chOff x="466" y="3952"/>
          <a:chExt cx="28" cy="16"/>
        </a:xfrm>
      </xdr:grpSpPr>
      <xdr:sp macro="" textlink="">
        <xdr:nvSpPr>
          <xdr:cNvPr id="5101474" name="Line 6848">
            <a:extLst>
              <a:ext uri="{FF2B5EF4-FFF2-40B4-BE49-F238E27FC236}">
                <a16:creationId xmlns:a16="http://schemas.microsoft.com/office/drawing/2014/main" id="{00000000-0008-0000-1100-0000A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75" name="Line 6849">
            <a:extLst>
              <a:ext uri="{FF2B5EF4-FFF2-40B4-BE49-F238E27FC236}">
                <a16:creationId xmlns:a16="http://schemas.microsoft.com/office/drawing/2014/main" id="{00000000-0008-0000-1100-0000A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89" name="Group 6850">
          <a:extLst>
            <a:ext uri="{FF2B5EF4-FFF2-40B4-BE49-F238E27FC236}">
              <a16:creationId xmlns:a16="http://schemas.microsoft.com/office/drawing/2014/main" id="{00000000-0008-0000-1100-000059D54D00}"/>
            </a:ext>
          </a:extLst>
        </xdr:cNvPr>
        <xdr:cNvGrpSpPr>
          <a:grpSpLocks/>
        </xdr:cNvGrpSpPr>
      </xdr:nvGrpSpPr>
      <xdr:grpSpPr bwMode="auto">
        <a:xfrm>
          <a:off x="4114800" y="10029825"/>
          <a:ext cx="228600" cy="0"/>
          <a:chOff x="466" y="3952"/>
          <a:chExt cx="28" cy="16"/>
        </a:xfrm>
      </xdr:grpSpPr>
      <xdr:sp macro="" textlink="">
        <xdr:nvSpPr>
          <xdr:cNvPr id="5101472" name="Line 6851">
            <a:extLst>
              <a:ext uri="{FF2B5EF4-FFF2-40B4-BE49-F238E27FC236}">
                <a16:creationId xmlns:a16="http://schemas.microsoft.com/office/drawing/2014/main" id="{00000000-0008-0000-1100-0000A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73" name="Line 6852">
            <a:extLst>
              <a:ext uri="{FF2B5EF4-FFF2-40B4-BE49-F238E27FC236}">
                <a16:creationId xmlns:a16="http://schemas.microsoft.com/office/drawing/2014/main" id="{00000000-0008-0000-1100-0000A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90" name="Group 6853">
          <a:extLst>
            <a:ext uri="{FF2B5EF4-FFF2-40B4-BE49-F238E27FC236}">
              <a16:creationId xmlns:a16="http://schemas.microsoft.com/office/drawing/2014/main" id="{00000000-0008-0000-1100-00005AD54D00}"/>
            </a:ext>
          </a:extLst>
        </xdr:cNvPr>
        <xdr:cNvGrpSpPr>
          <a:grpSpLocks/>
        </xdr:cNvGrpSpPr>
      </xdr:nvGrpSpPr>
      <xdr:grpSpPr bwMode="auto">
        <a:xfrm>
          <a:off x="4114800" y="10029825"/>
          <a:ext cx="228600" cy="0"/>
          <a:chOff x="466" y="3952"/>
          <a:chExt cx="28" cy="16"/>
        </a:xfrm>
      </xdr:grpSpPr>
      <xdr:sp macro="" textlink="">
        <xdr:nvSpPr>
          <xdr:cNvPr id="5101470" name="Line 6854">
            <a:extLst>
              <a:ext uri="{FF2B5EF4-FFF2-40B4-BE49-F238E27FC236}">
                <a16:creationId xmlns:a16="http://schemas.microsoft.com/office/drawing/2014/main" id="{00000000-0008-0000-1100-00009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71" name="Line 6855">
            <a:extLst>
              <a:ext uri="{FF2B5EF4-FFF2-40B4-BE49-F238E27FC236}">
                <a16:creationId xmlns:a16="http://schemas.microsoft.com/office/drawing/2014/main" id="{00000000-0008-0000-1100-00009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91" name="Group 6856">
          <a:extLst>
            <a:ext uri="{FF2B5EF4-FFF2-40B4-BE49-F238E27FC236}">
              <a16:creationId xmlns:a16="http://schemas.microsoft.com/office/drawing/2014/main" id="{00000000-0008-0000-1100-00005BD54D00}"/>
            </a:ext>
          </a:extLst>
        </xdr:cNvPr>
        <xdr:cNvGrpSpPr>
          <a:grpSpLocks/>
        </xdr:cNvGrpSpPr>
      </xdr:nvGrpSpPr>
      <xdr:grpSpPr bwMode="auto">
        <a:xfrm>
          <a:off x="4114800" y="10029825"/>
          <a:ext cx="228600" cy="0"/>
          <a:chOff x="466" y="3952"/>
          <a:chExt cx="28" cy="16"/>
        </a:xfrm>
      </xdr:grpSpPr>
      <xdr:sp macro="" textlink="">
        <xdr:nvSpPr>
          <xdr:cNvPr id="5101468" name="Line 6857">
            <a:extLst>
              <a:ext uri="{FF2B5EF4-FFF2-40B4-BE49-F238E27FC236}">
                <a16:creationId xmlns:a16="http://schemas.microsoft.com/office/drawing/2014/main" id="{00000000-0008-0000-1100-00009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69" name="Line 6858">
            <a:extLst>
              <a:ext uri="{FF2B5EF4-FFF2-40B4-BE49-F238E27FC236}">
                <a16:creationId xmlns:a16="http://schemas.microsoft.com/office/drawing/2014/main" id="{00000000-0008-0000-1100-00009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92" name="Group 6859">
          <a:extLst>
            <a:ext uri="{FF2B5EF4-FFF2-40B4-BE49-F238E27FC236}">
              <a16:creationId xmlns:a16="http://schemas.microsoft.com/office/drawing/2014/main" id="{00000000-0008-0000-1100-00005CD54D00}"/>
            </a:ext>
          </a:extLst>
        </xdr:cNvPr>
        <xdr:cNvGrpSpPr>
          <a:grpSpLocks/>
        </xdr:cNvGrpSpPr>
      </xdr:nvGrpSpPr>
      <xdr:grpSpPr bwMode="auto">
        <a:xfrm>
          <a:off x="4114800" y="10029825"/>
          <a:ext cx="228600" cy="0"/>
          <a:chOff x="466" y="3952"/>
          <a:chExt cx="28" cy="16"/>
        </a:xfrm>
      </xdr:grpSpPr>
      <xdr:sp macro="" textlink="">
        <xdr:nvSpPr>
          <xdr:cNvPr id="5101466" name="Line 6860">
            <a:extLst>
              <a:ext uri="{FF2B5EF4-FFF2-40B4-BE49-F238E27FC236}">
                <a16:creationId xmlns:a16="http://schemas.microsoft.com/office/drawing/2014/main" id="{00000000-0008-0000-1100-00009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67" name="Line 6861">
            <a:extLst>
              <a:ext uri="{FF2B5EF4-FFF2-40B4-BE49-F238E27FC236}">
                <a16:creationId xmlns:a16="http://schemas.microsoft.com/office/drawing/2014/main" id="{00000000-0008-0000-1100-00009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93" name="Group 6862">
          <a:extLst>
            <a:ext uri="{FF2B5EF4-FFF2-40B4-BE49-F238E27FC236}">
              <a16:creationId xmlns:a16="http://schemas.microsoft.com/office/drawing/2014/main" id="{00000000-0008-0000-1100-00005DD54D00}"/>
            </a:ext>
          </a:extLst>
        </xdr:cNvPr>
        <xdr:cNvGrpSpPr>
          <a:grpSpLocks/>
        </xdr:cNvGrpSpPr>
      </xdr:nvGrpSpPr>
      <xdr:grpSpPr bwMode="auto">
        <a:xfrm>
          <a:off x="4114800" y="10029825"/>
          <a:ext cx="228600" cy="0"/>
          <a:chOff x="466" y="3952"/>
          <a:chExt cx="28" cy="16"/>
        </a:xfrm>
      </xdr:grpSpPr>
      <xdr:sp macro="" textlink="">
        <xdr:nvSpPr>
          <xdr:cNvPr id="5101464" name="Line 6863">
            <a:extLst>
              <a:ext uri="{FF2B5EF4-FFF2-40B4-BE49-F238E27FC236}">
                <a16:creationId xmlns:a16="http://schemas.microsoft.com/office/drawing/2014/main" id="{00000000-0008-0000-1100-00009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65" name="Line 6864">
            <a:extLst>
              <a:ext uri="{FF2B5EF4-FFF2-40B4-BE49-F238E27FC236}">
                <a16:creationId xmlns:a16="http://schemas.microsoft.com/office/drawing/2014/main" id="{00000000-0008-0000-1100-00009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94" name="Group 6865">
          <a:extLst>
            <a:ext uri="{FF2B5EF4-FFF2-40B4-BE49-F238E27FC236}">
              <a16:creationId xmlns:a16="http://schemas.microsoft.com/office/drawing/2014/main" id="{00000000-0008-0000-1100-00005ED54D00}"/>
            </a:ext>
          </a:extLst>
        </xdr:cNvPr>
        <xdr:cNvGrpSpPr>
          <a:grpSpLocks/>
        </xdr:cNvGrpSpPr>
      </xdr:nvGrpSpPr>
      <xdr:grpSpPr bwMode="auto">
        <a:xfrm>
          <a:off x="4695825" y="10029825"/>
          <a:ext cx="266700" cy="0"/>
          <a:chOff x="466" y="3952"/>
          <a:chExt cx="28" cy="16"/>
        </a:xfrm>
      </xdr:grpSpPr>
      <xdr:sp macro="" textlink="">
        <xdr:nvSpPr>
          <xdr:cNvPr id="5101462" name="Line 6866">
            <a:extLst>
              <a:ext uri="{FF2B5EF4-FFF2-40B4-BE49-F238E27FC236}">
                <a16:creationId xmlns:a16="http://schemas.microsoft.com/office/drawing/2014/main" id="{00000000-0008-0000-1100-00009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63" name="Line 6867">
            <a:extLst>
              <a:ext uri="{FF2B5EF4-FFF2-40B4-BE49-F238E27FC236}">
                <a16:creationId xmlns:a16="http://schemas.microsoft.com/office/drawing/2014/main" id="{00000000-0008-0000-1100-00009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95" name="Group 6868">
          <a:extLst>
            <a:ext uri="{FF2B5EF4-FFF2-40B4-BE49-F238E27FC236}">
              <a16:creationId xmlns:a16="http://schemas.microsoft.com/office/drawing/2014/main" id="{00000000-0008-0000-1100-00005FD54D00}"/>
            </a:ext>
          </a:extLst>
        </xdr:cNvPr>
        <xdr:cNvGrpSpPr>
          <a:grpSpLocks/>
        </xdr:cNvGrpSpPr>
      </xdr:nvGrpSpPr>
      <xdr:grpSpPr bwMode="auto">
        <a:xfrm>
          <a:off x="4695825" y="10029825"/>
          <a:ext cx="266700" cy="0"/>
          <a:chOff x="466" y="3952"/>
          <a:chExt cx="28" cy="16"/>
        </a:xfrm>
      </xdr:grpSpPr>
      <xdr:sp macro="" textlink="">
        <xdr:nvSpPr>
          <xdr:cNvPr id="5101460" name="Line 6869">
            <a:extLst>
              <a:ext uri="{FF2B5EF4-FFF2-40B4-BE49-F238E27FC236}">
                <a16:creationId xmlns:a16="http://schemas.microsoft.com/office/drawing/2014/main" id="{00000000-0008-0000-1100-00009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61" name="Line 6870">
            <a:extLst>
              <a:ext uri="{FF2B5EF4-FFF2-40B4-BE49-F238E27FC236}">
                <a16:creationId xmlns:a16="http://schemas.microsoft.com/office/drawing/2014/main" id="{00000000-0008-0000-1100-00009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96" name="Group 6871">
          <a:extLst>
            <a:ext uri="{FF2B5EF4-FFF2-40B4-BE49-F238E27FC236}">
              <a16:creationId xmlns:a16="http://schemas.microsoft.com/office/drawing/2014/main" id="{00000000-0008-0000-1100-000060D54D00}"/>
            </a:ext>
          </a:extLst>
        </xdr:cNvPr>
        <xdr:cNvGrpSpPr>
          <a:grpSpLocks/>
        </xdr:cNvGrpSpPr>
      </xdr:nvGrpSpPr>
      <xdr:grpSpPr bwMode="auto">
        <a:xfrm>
          <a:off x="4695825" y="10029825"/>
          <a:ext cx="266700" cy="0"/>
          <a:chOff x="466" y="3952"/>
          <a:chExt cx="28" cy="16"/>
        </a:xfrm>
      </xdr:grpSpPr>
      <xdr:sp macro="" textlink="">
        <xdr:nvSpPr>
          <xdr:cNvPr id="5101458" name="Line 6872">
            <a:extLst>
              <a:ext uri="{FF2B5EF4-FFF2-40B4-BE49-F238E27FC236}">
                <a16:creationId xmlns:a16="http://schemas.microsoft.com/office/drawing/2014/main" id="{00000000-0008-0000-1100-00009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59" name="Line 6873">
            <a:extLst>
              <a:ext uri="{FF2B5EF4-FFF2-40B4-BE49-F238E27FC236}">
                <a16:creationId xmlns:a16="http://schemas.microsoft.com/office/drawing/2014/main" id="{00000000-0008-0000-1100-00009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97" name="Group 6874">
          <a:extLst>
            <a:ext uri="{FF2B5EF4-FFF2-40B4-BE49-F238E27FC236}">
              <a16:creationId xmlns:a16="http://schemas.microsoft.com/office/drawing/2014/main" id="{00000000-0008-0000-1100-000061D54D00}"/>
            </a:ext>
          </a:extLst>
        </xdr:cNvPr>
        <xdr:cNvGrpSpPr>
          <a:grpSpLocks/>
        </xdr:cNvGrpSpPr>
      </xdr:nvGrpSpPr>
      <xdr:grpSpPr bwMode="auto">
        <a:xfrm>
          <a:off x="4695825" y="10029825"/>
          <a:ext cx="266700" cy="0"/>
          <a:chOff x="466" y="3952"/>
          <a:chExt cx="28" cy="16"/>
        </a:xfrm>
      </xdr:grpSpPr>
      <xdr:sp macro="" textlink="">
        <xdr:nvSpPr>
          <xdr:cNvPr id="5101456" name="Line 6875">
            <a:extLst>
              <a:ext uri="{FF2B5EF4-FFF2-40B4-BE49-F238E27FC236}">
                <a16:creationId xmlns:a16="http://schemas.microsoft.com/office/drawing/2014/main" id="{00000000-0008-0000-1100-00009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57" name="Line 6876">
            <a:extLst>
              <a:ext uri="{FF2B5EF4-FFF2-40B4-BE49-F238E27FC236}">
                <a16:creationId xmlns:a16="http://schemas.microsoft.com/office/drawing/2014/main" id="{00000000-0008-0000-1100-00009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98" name="Group 6877">
          <a:extLst>
            <a:ext uri="{FF2B5EF4-FFF2-40B4-BE49-F238E27FC236}">
              <a16:creationId xmlns:a16="http://schemas.microsoft.com/office/drawing/2014/main" id="{00000000-0008-0000-1100-000062D54D00}"/>
            </a:ext>
          </a:extLst>
        </xdr:cNvPr>
        <xdr:cNvGrpSpPr>
          <a:grpSpLocks/>
        </xdr:cNvGrpSpPr>
      </xdr:nvGrpSpPr>
      <xdr:grpSpPr bwMode="auto">
        <a:xfrm>
          <a:off x="4695825" y="10029825"/>
          <a:ext cx="266700" cy="0"/>
          <a:chOff x="466" y="3952"/>
          <a:chExt cx="28" cy="16"/>
        </a:xfrm>
      </xdr:grpSpPr>
      <xdr:sp macro="" textlink="">
        <xdr:nvSpPr>
          <xdr:cNvPr id="5101454" name="Line 6878">
            <a:extLst>
              <a:ext uri="{FF2B5EF4-FFF2-40B4-BE49-F238E27FC236}">
                <a16:creationId xmlns:a16="http://schemas.microsoft.com/office/drawing/2014/main" id="{00000000-0008-0000-1100-00008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55" name="Line 6879">
            <a:extLst>
              <a:ext uri="{FF2B5EF4-FFF2-40B4-BE49-F238E27FC236}">
                <a16:creationId xmlns:a16="http://schemas.microsoft.com/office/drawing/2014/main" id="{00000000-0008-0000-1100-00008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99" name="Group 6880">
          <a:extLst>
            <a:ext uri="{FF2B5EF4-FFF2-40B4-BE49-F238E27FC236}">
              <a16:creationId xmlns:a16="http://schemas.microsoft.com/office/drawing/2014/main" id="{00000000-0008-0000-1100-000063D54D00}"/>
            </a:ext>
          </a:extLst>
        </xdr:cNvPr>
        <xdr:cNvGrpSpPr>
          <a:grpSpLocks/>
        </xdr:cNvGrpSpPr>
      </xdr:nvGrpSpPr>
      <xdr:grpSpPr bwMode="auto">
        <a:xfrm>
          <a:off x="4114800" y="10029825"/>
          <a:ext cx="228600" cy="0"/>
          <a:chOff x="466" y="3952"/>
          <a:chExt cx="28" cy="16"/>
        </a:xfrm>
      </xdr:grpSpPr>
      <xdr:sp macro="" textlink="">
        <xdr:nvSpPr>
          <xdr:cNvPr id="5101452" name="Line 6881">
            <a:extLst>
              <a:ext uri="{FF2B5EF4-FFF2-40B4-BE49-F238E27FC236}">
                <a16:creationId xmlns:a16="http://schemas.microsoft.com/office/drawing/2014/main" id="{00000000-0008-0000-1100-00008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53" name="Line 6882">
            <a:extLst>
              <a:ext uri="{FF2B5EF4-FFF2-40B4-BE49-F238E27FC236}">
                <a16:creationId xmlns:a16="http://schemas.microsoft.com/office/drawing/2014/main" id="{00000000-0008-0000-1100-00008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00" name="Group 6883">
          <a:extLst>
            <a:ext uri="{FF2B5EF4-FFF2-40B4-BE49-F238E27FC236}">
              <a16:creationId xmlns:a16="http://schemas.microsoft.com/office/drawing/2014/main" id="{00000000-0008-0000-1100-000064D54D00}"/>
            </a:ext>
          </a:extLst>
        </xdr:cNvPr>
        <xdr:cNvGrpSpPr>
          <a:grpSpLocks/>
        </xdr:cNvGrpSpPr>
      </xdr:nvGrpSpPr>
      <xdr:grpSpPr bwMode="auto">
        <a:xfrm>
          <a:off x="4114800" y="10029825"/>
          <a:ext cx="228600" cy="0"/>
          <a:chOff x="466" y="3952"/>
          <a:chExt cx="28" cy="16"/>
        </a:xfrm>
      </xdr:grpSpPr>
      <xdr:sp macro="" textlink="">
        <xdr:nvSpPr>
          <xdr:cNvPr id="5101450" name="Line 6884">
            <a:extLst>
              <a:ext uri="{FF2B5EF4-FFF2-40B4-BE49-F238E27FC236}">
                <a16:creationId xmlns:a16="http://schemas.microsoft.com/office/drawing/2014/main" id="{00000000-0008-0000-1100-00008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51" name="Line 6885">
            <a:extLst>
              <a:ext uri="{FF2B5EF4-FFF2-40B4-BE49-F238E27FC236}">
                <a16:creationId xmlns:a16="http://schemas.microsoft.com/office/drawing/2014/main" id="{00000000-0008-0000-1100-00008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01" name="Group 6886">
          <a:extLst>
            <a:ext uri="{FF2B5EF4-FFF2-40B4-BE49-F238E27FC236}">
              <a16:creationId xmlns:a16="http://schemas.microsoft.com/office/drawing/2014/main" id="{00000000-0008-0000-1100-000065D54D00}"/>
            </a:ext>
          </a:extLst>
        </xdr:cNvPr>
        <xdr:cNvGrpSpPr>
          <a:grpSpLocks/>
        </xdr:cNvGrpSpPr>
      </xdr:nvGrpSpPr>
      <xdr:grpSpPr bwMode="auto">
        <a:xfrm>
          <a:off x="4695825" y="10029825"/>
          <a:ext cx="266700" cy="0"/>
          <a:chOff x="466" y="3952"/>
          <a:chExt cx="28" cy="16"/>
        </a:xfrm>
      </xdr:grpSpPr>
      <xdr:sp macro="" textlink="">
        <xdr:nvSpPr>
          <xdr:cNvPr id="5101448" name="Line 6887">
            <a:extLst>
              <a:ext uri="{FF2B5EF4-FFF2-40B4-BE49-F238E27FC236}">
                <a16:creationId xmlns:a16="http://schemas.microsoft.com/office/drawing/2014/main" id="{00000000-0008-0000-1100-00008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49" name="Line 6888">
            <a:extLst>
              <a:ext uri="{FF2B5EF4-FFF2-40B4-BE49-F238E27FC236}">
                <a16:creationId xmlns:a16="http://schemas.microsoft.com/office/drawing/2014/main" id="{00000000-0008-0000-1100-00008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02" name="Group 6889">
          <a:extLst>
            <a:ext uri="{FF2B5EF4-FFF2-40B4-BE49-F238E27FC236}">
              <a16:creationId xmlns:a16="http://schemas.microsoft.com/office/drawing/2014/main" id="{00000000-0008-0000-1100-000066D54D00}"/>
            </a:ext>
          </a:extLst>
        </xdr:cNvPr>
        <xdr:cNvGrpSpPr>
          <a:grpSpLocks/>
        </xdr:cNvGrpSpPr>
      </xdr:nvGrpSpPr>
      <xdr:grpSpPr bwMode="auto">
        <a:xfrm>
          <a:off x="4695825" y="10029825"/>
          <a:ext cx="266700" cy="0"/>
          <a:chOff x="466" y="3952"/>
          <a:chExt cx="28" cy="16"/>
        </a:xfrm>
      </xdr:grpSpPr>
      <xdr:sp macro="" textlink="">
        <xdr:nvSpPr>
          <xdr:cNvPr id="5101446" name="Line 6890">
            <a:extLst>
              <a:ext uri="{FF2B5EF4-FFF2-40B4-BE49-F238E27FC236}">
                <a16:creationId xmlns:a16="http://schemas.microsoft.com/office/drawing/2014/main" id="{00000000-0008-0000-1100-00008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47" name="Line 6891">
            <a:extLst>
              <a:ext uri="{FF2B5EF4-FFF2-40B4-BE49-F238E27FC236}">
                <a16:creationId xmlns:a16="http://schemas.microsoft.com/office/drawing/2014/main" id="{00000000-0008-0000-1100-00008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03" name="Group 6892">
          <a:extLst>
            <a:ext uri="{FF2B5EF4-FFF2-40B4-BE49-F238E27FC236}">
              <a16:creationId xmlns:a16="http://schemas.microsoft.com/office/drawing/2014/main" id="{00000000-0008-0000-1100-000067D54D00}"/>
            </a:ext>
          </a:extLst>
        </xdr:cNvPr>
        <xdr:cNvGrpSpPr>
          <a:grpSpLocks/>
        </xdr:cNvGrpSpPr>
      </xdr:nvGrpSpPr>
      <xdr:grpSpPr bwMode="auto">
        <a:xfrm>
          <a:off x="4114800" y="10029825"/>
          <a:ext cx="238125" cy="0"/>
          <a:chOff x="466" y="3952"/>
          <a:chExt cx="28" cy="16"/>
        </a:xfrm>
      </xdr:grpSpPr>
      <xdr:sp macro="" textlink="">
        <xdr:nvSpPr>
          <xdr:cNvPr id="5101444" name="Line 6893">
            <a:extLst>
              <a:ext uri="{FF2B5EF4-FFF2-40B4-BE49-F238E27FC236}">
                <a16:creationId xmlns:a16="http://schemas.microsoft.com/office/drawing/2014/main" id="{00000000-0008-0000-1100-00008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45" name="Line 6894">
            <a:extLst>
              <a:ext uri="{FF2B5EF4-FFF2-40B4-BE49-F238E27FC236}">
                <a16:creationId xmlns:a16="http://schemas.microsoft.com/office/drawing/2014/main" id="{00000000-0008-0000-1100-00008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5100904" name="Group 6895">
          <a:extLst>
            <a:ext uri="{FF2B5EF4-FFF2-40B4-BE49-F238E27FC236}">
              <a16:creationId xmlns:a16="http://schemas.microsoft.com/office/drawing/2014/main" id="{00000000-0008-0000-1100-000068D54D00}"/>
            </a:ext>
          </a:extLst>
        </xdr:cNvPr>
        <xdr:cNvGrpSpPr>
          <a:grpSpLocks/>
        </xdr:cNvGrpSpPr>
      </xdr:nvGrpSpPr>
      <xdr:grpSpPr bwMode="auto">
        <a:xfrm>
          <a:off x="5476875" y="10029825"/>
          <a:ext cx="228600" cy="0"/>
          <a:chOff x="466" y="3952"/>
          <a:chExt cx="28" cy="16"/>
        </a:xfrm>
      </xdr:grpSpPr>
      <xdr:sp macro="" textlink="">
        <xdr:nvSpPr>
          <xdr:cNvPr id="5101442" name="Line 6896">
            <a:extLst>
              <a:ext uri="{FF2B5EF4-FFF2-40B4-BE49-F238E27FC236}">
                <a16:creationId xmlns:a16="http://schemas.microsoft.com/office/drawing/2014/main" id="{00000000-0008-0000-1100-00008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43" name="Line 6897">
            <a:extLst>
              <a:ext uri="{FF2B5EF4-FFF2-40B4-BE49-F238E27FC236}">
                <a16:creationId xmlns:a16="http://schemas.microsoft.com/office/drawing/2014/main" id="{00000000-0008-0000-1100-00008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05" name="Group 6898">
          <a:extLst>
            <a:ext uri="{FF2B5EF4-FFF2-40B4-BE49-F238E27FC236}">
              <a16:creationId xmlns:a16="http://schemas.microsoft.com/office/drawing/2014/main" id="{00000000-0008-0000-1100-000069D54D00}"/>
            </a:ext>
          </a:extLst>
        </xdr:cNvPr>
        <xdr:cNvGrpSpPr>
          <a:grpSpLocks/>
        </xdr:cNvGrpSpPr>
      </xdr:nvGrpSpPr>
      <xdr:grpSpPr bwMode="auto">
        <a:xfrm>
          <a:off x="4695825" y="10029825"/>
          <a:ext cx="266700" cy="0"/>
          <a:chOff x="466" y="3952"/>
          <a:chExt cx="28" cy="16"/>
        </a:xfrm>
      </xdr:grpSpPr>
      <xdr:sp macro="" textlink="">
        <xdr:nvSpPr>
          <xdr:cNvPr id="5101440" name="Line 6899">
            <a:extLst>
              <a:ext uri="{FF2B5EF4-FFF2-40B4-BE49-F238E27FC236}">
                <a16:creationId xmlns:a16="http://schemas.microsoft.com/office/drawing/2014/main" id="{00000000-0008-0000-1100-00008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41" name="Line 6900">
            <a:extLst>
              <a:ext uri="{FF2B5EF4-FFF2-40B4-BE49-F238E27FC236}">
                <a16:creationId xmlns:a16="http://schemas.microsoft.com/office/drawing/2014/main" id="{00000000-0008-0000-1100-00008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06" name="Group 6901">
          <a:extLst>
            <a:ext uri="{FF2B5EF4-FFF2-40B4-BE49-F238E27FC236}">
              <a16:creationId xmlns:a16="http://schemas.microsoft.com/office/drawing/2014/main" id="{00000000-0008-0000-1100-00006AD54D00}"/>
            </a:ext>
          </a:extLst>
        </xdr:cNvPr>
        <xdr:cNvGrpSpPr>
          <a:grpSpLocks/>
        </xdr:cNvGrpSpPr>
      </xdr:nvGrpSpPr>
      <xdr:grpSpPr bwMode="auto">
        <a:xfrm>
          <a:off x="4695825" y="10029825"/>
          <a:ext cx="266700" cy="0"/>
          <a:chOff x="466" y="3952"/>
          <a:chExt cx="28" cy="16"/>
        </a:xfrm>
      </xdr:grpSpPr>
      <xdr:sp macro="" textlink="">
        <xdr:nvSpPr>
          <xdr:cNvPr id="5101438" name="Line 6902">
            <a:extLst>
              <a:ext uri="{FF2B5EF4-FFF2-40B4-BE49-F238E27FC236}">
                <a16:creationId xmlns:a16="http://schemas.microsoft.com/office/drawing/2014/main" id="{00000000-0008-0000-1100-00007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39" name="Line 6903">
            <a:extLst>
              <a:ext uri="{FF2B5EF4-FFF2-40B4-BE49-F238E27FC236}">
                <a16:creationId xmlns:a16="http://schemas.microsoft.com/office/drawing/2014/main" id="{00000000-0008-0000-1100-00007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07" name="Group 6904">
          <a:extLst>
            <a:ext uri="{FF2B5EF4-FFF2-40B4-BE49-F238E27FC236}">
              <a16:creationId xmlns:a16="http://schemas.microsoft.com/office/drawing/2014/main" id="{00000000-0008-0000-1100-00006BD54D00}"/>
            </a:ext>
          </a:extLst>
        </xdr:cNvPr>
        <xdr:cNvGrpSpPr>
          <a:grpSpLocks/>
        </xdr:cNvGrpSpPr>
      </xdr:nvGrpSpPr>
      <xdr:grpSpPr bwMode="auto">
        <a:xfrm>
          <a:off x="4695825" y="10029825"/>
          <a:ext cx="266700" cy="0"/>
          <a:chOff x="466" y="3952"/>
          <a:chExt cx="28" cy="16"/>
        </a:xfrm>
      </xdr:grpSpPr>
      <xdr:sp macro="" textlink="">
        <xdr:nvSpPr>
          <xdr:cNvPr id="5101436" name="Line 6905">
            <a:extLst>
              <a:ext uri="{FF2B5EF4-FFF2-40B4-BE49-F238E27FC236}">
                <a16:creationId xmlns:a16="http://schemas.microsoft.com/office/drawing/2014/main" id="{00000000-0008-0000-1100-00007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37" name="Line 6906">
            <a:extLst>
              <a:ext uri="{FF2B5EF4-FFF2-40B4-BE49-F238E27FC236}">
                <a16:creationId xmlns:a16="http://schemas.microsoft.com/office/drawing/2014/main" id="{00000000-0008-0000-1100-00007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08" name="Group 6907">
          <a:extLst>
            <a:ext uri="{FF2B5EF4-FFF2-40B4-BE49-F238E27FC236}">
              <a16:creationId xmlns:a16="http://schemas.microsoft.com/office/drawing/2014/main" id="{00000000-0008-0000-1100-00006CD54D00}"/>
            </a:ext>
          </a:extLst>
        </xdr:cNvPr>
        <xdr:cNvGrpSpPr>
          <a:grpSpLocks/>
        </xdr:cNvGrpSpPr>
      </xdr:nvGrpSpPr>
      <xdr:grpSpPr bwMode="auto">
        <a:xfrm>
          <a:off x="4695825" y="10029825"/>
          <a:ext cx="266700" cy="0"/>
          <a:chOff x="466" y="3952"/>
          <a:chExt cx="28" cy="16"/>
        </a:xfrm>
      </xdr:grpSpPr>
      <xdr:sp macro="" textlink="">
        <xdr:nvSpPr>
          <xdr:cNvPr id="5101434" name="Line 6908">
            <a:extLst>
              <a:ext uri="{FF2B5EF4-FFF2-40B4-BE49-F238E27FC236}">
                <a16:creationId xmlns:a16="http://schemas.microsoft.com/office/drawing/2014/main" id="{00000000-0008-0000-1100-00007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35" name="Line 6909">
            <a:extLst>
              <a:ext uri="{FF2B5EF4-FFF2-40B4-BE49-F238E27FC236}">
                <a16:creationId xmlns:a16="http://schemas.microsoft.com/office/drawing/2014/main" id="{00000000-0008-0000-1100-00007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09" name="Group 6910">
          <a:extLst>
            <a:ext uri="{FF2B5EF4-FFF2-40B4-BE49-F238E27FC236}">
              <a16:creationId xmlns:a16="http://schemas.microsoft.com/office/drawing/2014/main" id="{00000000-0008-0000-1100-00006DD54D00}"/>
            </a:ext>
          </a:extLst>
        </xdr:cNvPr>
        <xdr:cNvGrpSpPr>
          <a:grpSpLocks/>
        </xdr:cNvGrpSpPr>
      </xdr:nvGrpSpPr>
      <xdr:grpSpPr bwMode="auto">
        <a:xfrm>
          <a:off x="4695825" y="10029825"/>
          <a:ext cx="266700" cy="0"/>
          <a:chOff x="466" y="3952"/>
          <a:chExt cx="28" cy="16"/>
        </a:xfrm>
      </xdr:grpSpPr>
      <xdr:sp macro="" textlink="">
        <xdr:nvSpPr>
          <xdr:cNvPr id="5101432" name="Line 6911">
            <a:extLst>
              <a:ext uri="{FF2B5EF4-FFF2-40B4-BE49-F238E27FC236}">
                <a16:creationId xmlns:a16="http://schemas.microsoft.com/office/drawing/2014/main" id="{00000000-0008-0000-1100-00007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33" name="Line 6912">
            <a:extLst>
              <a:ext uri="{FF2B5EF4-FFF2-40B4-BE49-F238E27FC236}">
                <a16:creationId xmlns:a16="http://schemas.microsoft.com/office/drawing/2014/main" id="{00000000-0008-0000-1100-00007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5100910" name="Group 6913">
          <a:extLst>
            <a:ext uri="{FF2B5EF4-FFF2-40B4-BE49-F238E27FC236}">
              <a16:creationId xmlns:a16="http://schemas.microsoft.com/office/drawing/2014/main" id="{00000000-0008-0000-1100-00006ED54D00}"/>
            </a:ext>
          </a:extLst>
        </xdr:cNvPr>
        <xdr:cNvGrpSpPr>
          <a:grpSpLocks/>
        </xdr:cNvGrpSpPr>
      </xdr:nvGrpSpPr>
      <xdr:grpSpPr bwMode="auto">
        <a:xfrm>
          <a:off x="4572000" y="10029825"/>
          <a:ext cx="228600" cy="0"/>
          <a:chOff x="466" y="3952"/>
          <a:chExt cx="28" cy="16"/>
        </a:xfrm>
      </xdr:grpSpPr>
      <xdr:sp macro="" textlink="">
        <xdr:nvSpPr>
          <xdr:cNvPr id="5101430" name="Line 6914">
            <a:extLst>
              <a:ext uri="{FF2B5EF4-FFF2-40B4-BE49-F238E27FC236}">
                <a16:creationId xmlns:a16="http://schemas.microsoft.com/office/drawing/2014/main" id="{00000000-0008-0000-1100-00007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31" name="Line 6915">
            <a:extLst>
              <a:ext uri="{FF2B5EF4-FFF2-40B4-BE49-F238E27FC236}">
                <a16:creationId xmlns:a16="http://schemas.microsoft.com/office/drawing/2014/main" id="{00000000-0008-0000-1100-00007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11" name="Group 6916">
          <a:extLst>
            <a:ext uri="{FF2B5EF4-FFF2-40B4-BE49-F238E27FC236}">
              <a16:creationId xmlns:a16="http://schemas.microsoft.com/office/drawing/2014/main" id="{00000000-0008-0000-1100-00006FD54D00}"/>
            </a:ext>
          </a:extLst>
        </xdr:cNvPr>
        <xdr:cNvGrpSpPr>
          <a:grpSpLocks/>
        </xdr:cNvGrpSpPr>
      </xdr:nvGrpSpPr>
      <xdr:grpSpPr bwMode="auto">
        <a:xfrm>
          <a:off x="4114800" y="10029825"/>
          <a:ext cx="238125" cy="0"/>
          <a:chOff x="466" y="3952"/>
          <a:chExt cx="28" cy="16"/>
        </a:xfrm>
      </xdr:grpSpPr>
      <xdr:sp macro="" textlink="">
        <xdr:nvSpPr>
          <xdr:cNvPr id="5101428" name="Line 6917">
            <a:extLst>
              <a:ext uri="{FF2B5EF4-FFF2-40B4-BE49-F238E27FC236}">
                <a16:creationId xmlns:a16="http://schemas.microsoft.com/office/drawing/2014/main" id="{00000000-0008-0000-1100-00007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29" name="Line 6918">
            <a:extLst>
              <a:ext uri="{FF2B5EF4-FFF2-40B4-BE49-F238E27FC236}">
                <a16:creationId xmlns:a16="http://schemas.microsoft.com/office/drawing/2014/main" id="{00000000-0008-0000-1100-00007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12" name="Group 6919">
          <a:extLst>
            <a:ext uri="{FF2B5EF4-FFF2-40B4-BE49-F238E27FC236}">
              <a16:creationId xmlns:a16="http://schemas.microsoft.com/office/drawing/2014/main" id="{00000000-0008-0000-1100-000070D54D00}"/>
            </a:ext>
          </a:extLst>
        </xdr:cNvPr>
        <xdr:cNvGrpSpPr>
          <a:grpSpLocks/>
        </xdr:cNvGrpSpPr>
      </xdr:nvGrpSpPr>
      <xdr:grpSpPr bwMode="auto">
        <a:xfrm>
          <a:off x="4114800" y="10029825"/>
          <a:ext cx="238125" cy="0"/>
          <a:chOff x="466" y="3952"/>
          <a:chExt cx="28" cy="16"/>
        </a:xfrm>
      </xdr:grpSpPr>
      <xdr:sp macro="" textlink="">
        <xdr:nvSpPr>
          <xdr:cNvPr id="5101426" name="Line 6920">
            <a:extLst>
              <a:ext uri="{FF2B5EF4-FFF2-40B4-BE49-F238E27FC236}">
                <a16:creationId xmlns:a16="http://schemas.microsoft.com/office/drawing/2014/main" id="{00000000-0008-0000-1100-00007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27" name="Line 6921">
            <a:extLst>
              <a:ext uri="{FF2B5EF4-FFF2-40B4-BE49-F238E27FC236}">
                <a16:creationId xmlns:a16="http://schemas.microsoft.com/office/drawing/2014/main" id="{00000000-0008-0000-1100-00007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13" name="Group 6922">
          <a:extLst>
            <a:ext uri="{FF2B5EF4-FFF2-40B4-BE49-F238E27FC236}">
              <a16:creationId xmlns:a16="http://schemas.microsoft.com/office/drawing/2014/main" id="{00000000-0008-0000-1100-000071D54D00}"/>
            </a:ext>
          </a:extLst>
        </xdr:cNvPr>
        <xdr:cNvGrpSpPr>
          <a:grpSpLocks/>
        </xdr:cNvGrpSpPr>
      </xdr:nvGrpSpPr>
      <xdr:grpSpPr bwMode="auto">
        <a:xfrm>
          <a:off x="4114800" y="10029825"/>
          <a:ext cx="238125" cy="0"/>
          <a:chOff x="466" y="3952"/>
          <a:chExt cx="28" cy="16"/>
        </a:xfrm>
      </xdr:grpSpPr>
      <xdr:sp macro="" textlink="">
        <xdr:nvSpPr>
          <xdr:cNvPr id="5101424" name="Line 6923">
            <a:extLst>
              <a:ext uri="{FF2B5EF4-FFF2-40B4-BE49-F238E27FC236}">
                <a16:creationId xmlns:a16="http://schemas.microsoft.com/office/drawing/2014/main" id="{00000000-0008-0000-1100-00007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25" name="Line 6924">
            <a:extLst>
              <a:ext uri="{FF2B5EF4-FFF2-40B4-BE49-F238E27FC236}">
                <a16:creationId xmlns:a16="http://schemas.microsoft.com/office/drawing/2014/main" id="{00000000-0008-0000-1100-00007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14" name="Group 6925">
          <a:extLst>
            <a:ext uri="{FF2B5EF4-FFF2-40B4-BE49-F238E27FC236}">
              <a16:creationId xmlns:a16="http://schemas.microsoft.com/office/drawing/2014/main" id="{00000000-0008-0000-1100-000072D54D00}"/>
            </a:ext>
          </a:extLst>
        </xdr:cNvPr>
        <xdr:cNvGrpSpPr>
          <a:grpSpLocks/>
        </xdr:cNvGrpSpPr>
      </xdr:nvGrpSpPr>
      <xdr:grpSpPr bwMode="auto">
        <a:xfrm>
          <a:off x="4114800" y="10029825"/>
          <a:ext cx="238125" cy="0"/>
          <a:chOff x="466" y="3952"/>
          <a:chExt cx="28" cy="16"/>
        </a:xfrm>
      </xdr:grpSpPr>
      <xdr:sp macro="" textlink="">
        <xdr:nvSpPr>
          <xdr:cNvPr id="5101422" name="Line 6926">
            <a:extLst>
              <a:ext uri="{FF2B5EF4-FFF2-40B4-BE49-F238E27FC236}">
                <a16:creationId xmlns:a16="http://schemas.microsoft.com/office/drawing/2014/main" id="{00000000-0008-0000-1100-00006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23" name="Line 6927">
            <a:extLst>
              <a:ext uri="{FF2B5EF4-FFF2-40B4-BE49-F238E27FC236}">
                <a16:creationId xmlns:a16="http://schemas.microsoft.com/office/drawing/2014/main" id="{00000000-0008-0000-1100-00006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15" name="Group 6928">
          <a:extLst>
            <a:ext uri="{FF2B5EF4-FFF2-40B4-BE49-F238E27FC236}">
              <a16:creationId xmlns:a16="http://schemas.microsoft.com/office/drawing/2014/main" id="{00000000-0008-0000-1100-000073D54D00}"/>
            </a:ext>
          </a:extLst>
        </xdr:cNvPr>
        <xdr:cNvGrpSpPr>
          <a:grpSpLocks/>
        </xdr:cNvGrpSpPr>
      </xdr:nvGrpSpPr>
      <xdr:grpSpPr bwMode="auto">
        <a:xfrm>
          <a:off x="4114800" y="10029825"/>
          <a:ext cx="238125" cy="0"/>
          <a:chOff x="466" y="3952"/>
          <a:chExt cx="28" cy="16"/>
        </a:xfrm>
      </xdr:grpSpPr>
      <xdr:sp macro="" textlink="">
        <xdr:nvSpPr>
          <xdr:cNvPr id="5101420" name="Line 6929">
            <a:extLst>
              <a:ext uri="{FF2B5EF4-FFF2-40B4-BE49-F238E27FC236}">
                <a16:creationId xmlns:a16="http://schemas.microsoft.com/office/drawing/2014/main" id="{00000000-0008-0000-1100-00006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21" name="Line 6930">
            <a:extLst>
              <a:ext uri="{FF2B5EF4-FFF2-40B4-BE49-F238E27FC236}">
                <a16:creationId xmlns:a16="http://schemas.microsoft.com/office/drawing/2014/main" id="{00000000-0008-0000-1100-00006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16" name="Group 6931">
          <a:extLst>
            <a:ext uri="{FF2B5EF4-FFF2-40B4-BE49-F238E27FC236}">
              <a16:creationId xmlns:a16="http://schemas.microsoft.com/office/drawing/2014/main" id="{00000000-0008-0000-1100-000074D54D00}"/>
            </a:ext>
          </a:extLst>
        </xdr:cNvPr>
        <xdr:cNvGrpSpPr>
          <a:grpSpLocks/>
        </xdr:cNvGrpSpPr>
      </xdr:nvGrpSpPr>
      <xdr:grpSpPr bwMode="auto">
        <a:xfrm>
          <a:off x="4114800" y="10029825"/>
          <a:ext cx="238125" cy="0"/>
          <a:chOff x="466" y="3952"/>
          <a:chExt cx="28" cy="16"/>
        </a:xfrm>
      </xdr:grpSpPr>
      <xdr:sp macro="" textlink="">
        <xdr:nvSpPr>
          <xdr:cNvPr id="5101418" name="Line 6932">
            <a:extLst>
              <a:ext uri="{FF2B5EF4-FFF2-40B4-BE49-F238E27FC236}">
                <a16:creationId xmlns:a16="http://schemas.microsoft.com/office/drawing/2014/main" id="{00000000-0008-0000-1100-00006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19" name="Line 6933">
            <a:extLst>
              <a:ext uri="{FF2B5EF4-FFF2-40B4-BE49-F238E27FC236}">
                <a16:creationId xmlns:a16="http://schemas.microsoft.com/office/drawing/2014/main" id="{00000000-0008-0000-1100-00006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5100917" name="Group 6934">
          <a:extLst>
            <a:ext uri="{FF2B5EF4-FFF2-40B4-BE49-F238E27FC236}">
              <a16:creationId xmlns:a16="http://schemas.microsoft.com/office/drawing/2014/main" id="{00000000-0008-0000-1100-000075D54D00}"/>
            </a:ext>
          </a:extLst>
        </xdr:cNvPr>
        <xdr:cNvGrpSpPr>
          <a:grpSpLocks/>
        </xdr:cNvGrpSpPr>
      </xdr:nvGrpSpPr>
      <xdr:grpSpPr bwMode="auto">
        <a:xfrm>
          <a:off x="3990975" y="10029825"/>
          <a:ext cx="228600" cy="0"/>
          <a:chOff x="466" y="3952"/>
          <a:chExt cx="28" cy="16"/>
        </a:xfrm>
      </xdr:grpSpPr>
      <xdr:sp macro="" textlink="">
        <xdr:nvSpPr>
          <xdr:cNvPr id="5101416" name="Line 6935">
            <a:extLst>
              <a:ext uri="{FF2B5EF4-FFF2-40B4-BE49-F238E27FC236}">
                <a16:creationId xmlns:a16="http://schemas.microsoft.com/office/drawing/2014/main" id="{00000000-0008-0000-1100-00006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17" name="Line 6936">
            <a:extLst>
              <a:ext uri="{FF2B5EF4-FFF2-40B4-BE49-F238E27FC236}">
                <a16:creationId xmlns:a16="http://schemas.microsoft.com/office/drawing/2014/main" id="{00000000-0008-0000-1100-00006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18" name="Group 6937">
          <a:extLst>
            <a:ext uri="{FF2B5EF4-FFF2-40B4-BE49-F238E27FC236}">
              <a16:creationId xmlns:a16="http://schemas.microsoft.com/office/drawing/2014/main" id="{00000000-0008-0000-1100-000076D54D00}"/>
            </a:ext>
          </a:extLst>
        </xdr:cNvPr>
        <xdr:cNvGrpSpPr>
          <a:grpSpLocks/>
        </xdr:cNvGrpSpPr>
      </xdr:nvGrpSpPr>
      <xdr:grpSpPr bwMode="auto">
        <a:xfrm>
          <a:off x="4114800" y="10029825"/>
          <a:ext cx="228600" cy="0"/>
          <a:chOff x="466" y="3952"/>
          <a:chExt cx="28" cy="16"/>
        </a:xfrm>
      </xdr:grpSpPr>
      <xdr:sp macro="" textlink="">
        <xdr:nvSpPr>
          <xdr:cNvPr id="5101414" name="Line 6938">
            <a:extLst>
              <a:ext uri="{FF2B5EF4-FFF2-40B4-BE49-F238E27FC236}">
                <a16:creationId xmlns:a16="http://schemas.microsoft.com/office/drawing/2014/main" id="{00000000-0008-0000-1100-00006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15" name="Line 6939">
            <a:extLst>
              <a:ext uri="{FF2B5EF4-FFF2-40B4-BE49-F238E27FC236}">
                <a16:creationId xmlns:a16="http://schemas.microsoft.com/office/drawing/2014/main" id="{00000000-0008-0000-1100-00006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19" name="Group 6940">
          <a:extLst>
            <a:ext uri="{FF2B5EF4-FFF2-40B4-BE49-F238E27FC236}">
              <a16:creationId xmlns:a16="http://schemas.microsoft.com/office/drawing/2014/main" id="{00000000-0008-0000-1100-000077D54D00}"/>
            </a:ext>
          </a:extLst>
        </xdr:cNvPr>
        <xdr:cNvGrpSpPr>
          <a:grpSpLocks/>
        </xdr:cNvGrpSpPr>
      </xdr:nvGrpSpPr>
      <xdr:grpSpPr bwMode="auto">
        <a:xfrm>
          <a:off x="4114800" y="10029825"/>
          <a:ext cx="228600" cy="0"/>
          <a:chOff x="466" y="3952"/>
          <a:chExt cx="28" cy="16"/>
        </a:xfrm>
      </xdr:grpSpPr>
      <xdr:sp macro="" textlink="">
        <xdr:nvSpPr>
          <xdr:cNvPr id="5101412" name="Line 6941">
            <a:extLst>
              <a:ext uri="{FF2B5EF4-FFF2-40B4-BE49-F238E27FC236}">
                <a16:creationId xmlns:a16="http://schemas.microsoft.com/office/drawing/2014/main" id="{00000000-0008-0000-1100-00006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13" name="Line 6942">
            <a:extLst>
              <a:ext uri="{FF2B5EF4-FFF2-40B4-BE49-F238E27FC236}">
                <a16:creationId xmlns:a16="http://schemas.microsoft.com/office/drawing/2014/main" id="{00000000-0008-0000-1100-00006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20" name="Group 6943">
          <a:extLst>
            <a:ext uri="{FF2B5EF4-FFF2-40B4-BE49-F238E27FC236}">
              <a16:creationId xmlns:a16="http://schemas.microsoft.com/office/drawing/2014/main" id="{00000000-0008-0000-1100-000078D54D00}"/>
            </a:ext>
          </a:extLst>
        </xdr:cNvPr>
        <xdr:cNvGrpSpPr>
          <a:grpSpLocks/>
        </xdr:cNvGrpSpPr>
      </xdr:nvGrpSpPr>
      <xdr:grpSpPr bwMode="auto">
        <a:xfrm>
          <a:off x="4114800" y="10029825"/>
          <a:ext cx="238125" cy="0"/>
          <a:chOff x="466" y="3952"/>
          <a:chExt cx="28" cy="16"/>
        </a:xfrm>
      </xdr:grpSpPr>
      <xdr:sp macro="" textlink="">
        <xdr:nvSpPr>
          <xdr:cNvPr id="5101410" name="Line 6944">
            <a:extLst>
              <a:ext uri="{FF2B5EF4-FFF2-40B4-BE49-F238E27FC236}">
                <a16:creationId xmlns:a16="http://schemas.microsoft.com/office/drawing/2014/main" id="{00000000-0008-0000-1100-00006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11" name="Line 6945">
            <a:extLst>
              <a:ext uri="{FF2B5EF4-FFF2-40B4-BE49-F238E27FC236}">
                <a16:creationId xmlns:a16="http://schemas.microsoft.com/office/drawing/2014/main" id="{00000000-0008-0000-1100-00006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21" name="Group 6946">
          <a:extLst>
            <a:ext uri="{FF2B5EF4-FFF2-40B4-BE49-F238E27FC236}">
              <a16:creationId xmlns:a16="http://schemas.microsoft.com/office/drawing/2014/main" id="{00000000-0008-0000-1100-000079D54D00}"/>
            </a:ext>
          </a:extLst>
        </xdr:cNvPr>
        <xdr:cNvGrpSpPr>
          <a:grpSpLocks/>
        </xdr:cNvGrpSpPr>
      </xdr:nvGrpSpPr>
      <xdr:grpSpPr bwMode="auto">
        <a:xfrm>
          <a:off x="4114800" y="10029825"/>
          <a:ext cx="228600" cy="0"/>
          <a:chOff x="466" y="3952"/>
          <a:chExt cx="28" cy="16"/>
        </a:xfrm>
      </xdr:grpSpPr>
      <xdr:sp macro="" textlink="">
        <xdr:nvSpPr>
          <xdr:cNvPr id="5101408" name="Line 6947">
            <a:extLst>
              <a:ext uri="{FF2B5EF4-FFF2-40B4-BE49-F238E27FC236}">
                <a16:creationId xmlns:a16="http://schemas.microsoft.com/office/drawing/2014/main" id="{00000000-0008-0000-1100-00006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09" name="Line 6948">
            <a:extLst>
              <a:ext uri="{FF2B5EF4-FFF2-40B4-BE49-F238E27FC236}">
                <a16:creationId xmlns:a16="http://schemas.microsoft.com/office/drawing/2014/main" id="{00000000-0008-0000-1100-00006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22" name="Group 6949">
          <a:extLst>
            <a:ext uri="{FF2B5EF4-FFF2-40B4-BE49-F238E27FC236}">
              <a16:creationId xmlns:a16="http://schemas.microsoft.com/office/drawing/2014/main" id="{00000000-0008-0000-1100-00007AD54D00}"/>
            </a:ext>
          </a:extLst>
        </xdr:cNvPr>
        <xdr:cNvGrpSpPr>
          <a:grpSpLocks/>
        </xdr:cNvGrpSpPr>
      </xdr:nvGrpSpPr>
      <xdr:grpSpPr bwMode="auto">
        <a:xfrm>
          <a:off x="4114800" y="10029825"/>
          <a:ext cx="228600" cy="0"/>
          <a:chOff x="466" y="3952"/>
          <a:chExt cx="28" cy="16"/>
        </a:xfrm>
      </xdr:grpSpPr>
      <xdr:sp macro="" textlink="">
        <xdr:nvSpPr>
          <xdr:cNvPr id="5101406" name="Line 6950">
            <a:extLst>
              <a:ext uri="{FF2B5EF4-FFF2-40B4-BE49-F238E27FC236}">
                <a16:creationId xmlns:a16="http://schemas.microsoft.com/office/drawing/2014/main" id="{00000000-0008-0000-1100-00005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07" name="Line 6951">
            <a:extLst>
              <a:ext uri="{FF2B5EF4-FFF2-40B4-BE49-F238E27FC236}">
                <a16:creationId xmlns:a16="http://schemas.microsoft.com/office/drawing/2014/main" id="{00000000-0008-0000-1100-00005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23" name="Group 6952">
          <a:extLst>
            <a:ext uri="{FF2B5EF4-FFF2-40B4-BE49-F238E27FC236}">
              <a16:creationId xmlns:a16="http://schemas.microsoft.com/office/drawing/2014/main" id="{00000000-0008-0000-1100-00007BD54D00}"/>
            </a:ext>
          </a:extLst>
        </xdr:cNvPr>
        <xdr:cNvGrpSpPr>
          <a:grpSpLocks/>
        </xdr:cNvGrpSpPr>
      </xdr:nvGrpSpPr>
      <xdr:grpSpPr bwMode="auto">
        <a:xfrm>
          <a:off x="4114800" y="10029825"/>
          <a:ext cx="238125" cy="0"/>
          <a:chOff x="466" y="3952"/>
          <a:chExt cx="28" cy="16"/>
        </a:xfrm>
      </xdr:grpSpPr>
      <xdr:sp macro="" textlink="">
        <xdr:nvSpPr>
          <xdr:cNvPr id="5101404" name="Line 6953">
            <a:extLst>
              <a:ext uri="{FF2B5EF4-FFF2-40B4-BE49-F238E27FC236}">
                <a16:creationId xmlns:a16="http://schemas.microsoft.com/office/drawing/2014/main" id="{00000000-0008-0000-1100-00005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05" name="Line 6954">
            <a:extLst>
              <a:ext uri="{FF2B5EF4-FFF2-40B4-BE49-F238E27FC236}">
                <a16:creationId xmlns:a16="http://schemas.microsoft.com/office/drawing/2014/main" id="{00000000-0008-0000-1100-00005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24" name="Group 6955">
          <a:extLst>
            <a:ext uri="{FF2B5EF4-FFF2-40B4-BE49-F238E27FC236}">
              <a16:creationId xmlns:a16="http://schemas.microsoft.com/office/drawing/2014/main" id="{00000000-0008-0000-1100-00007CD54D00}"/>
            </a:ext>
          </a:extLst>
        </xdr:cNvPr>
        <xdr:cNvGrpSpPr>
          <a:grpSpLocks/>
        </xdr:cNvGrpSpPr>
      </xdr:nvGrpSpPr>
      <xdr:grpSpPr bwMode="auto">
        <a:xfrm>
          <a:off x="4695825" y="10029825"/>
          <a:ext cx="266700" cy="0"/>
          <a:chOff x="466" y="3952"/>
          <a:chExt cx="28" cy="16"/>
        </a:xfrm>
      </xdr:grpSpPr>
      <xdr:sp macro="" textlink="">
        <xdr:nvSpPr>
          <xdr:cNvPr id="5101402" name="Line 6956">
            <a:extLst>
              <a:ext uri="{FF2B5EF4-FFF2-40B4-BE49-F238E27FC236}">
                <a16:creationId xmlns:a16="http://schemas.microsoft.com/office/drawing/2014/main" id="{00000000-0008-0000-1100-00005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03" name="Line 6957">
            <a:extLst>
              <a:ext uri="{FF2B5EF4-FFF2-40B4-BE49-F238E27FC236}">
                <a16:creationId xmlns:a16="http://schemas.microsoft.com/office/drawing/2014/main" id="{00000000-0008-0000-1100-00005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25" name="Group 6958">
          <a:extLst>
            <a:ext uri="{FF2B5EF4-FFF2-40B4-BE49-F238E27FC236}">
              <a16:creationId xmlns:a16="http://schemas.microsoft.com/office/drawing/2014/main" id="{00000000-0008-0000-1100-00007DD54D00}"/>
            </a:ext>
          </a:extLst>
        </xdr:cNvPr>
        <xdr:cNvGrpSpPr>
          <a:grpSpLocks/>
        </xdr:cNvGrpSpPr>
      </xdr:nvGrpSpPr>
      <xdr:grpSpPr bwMode="auto">
        <a:xfrm>
          <a:off x="4695825" y="10029825"/>
          <a:ext cx="266700" cy="0"/>
          <a:chOff x="466" y="3952"/>
          <a:chExt cx="28" cy="16"/>
        </a:xfrm>
      </xdr:grpSpPr>
      <xdr:sp macro="" textlink="">
        <xdr:nvSpPr>
          <xdr:cNvPr id="5101400" name="Line 6959">
            <a:extLst>
              <a:ext uri="{FF2B5EF4-FFF2-40B4-BE49-F238E27FC236}">
                <a16:creationId xmlns:a16="http://schemas.microsoft.com/office/drawing/2014/main" id="{00000000-0008-0000-1100-00005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01" name="Line 6960">
            <a:extLst>
              <a:ext uri="{FF2B5EF4-FFF2-40B4-BE49-F238E27FC236}">
                <a16:creationId xmlns:a16="http://schemas.microsoft.com/office/drawing/2014/main" id="{00000000-0008-0000-1100-00005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26" name="Group 6961">
          <a:extLst>
            <a:ext uri="{FF2B5EF4-FFF2-40B4-BE49-F238E27FC236}">
              <a16:creationId xmlns:a16="http://schemas.microsoft.com/office/drawing/2014/main" id="{00000000-0008-0000-1100-00007ED54D00}"/>
            </a:ext>
          </a:extLst>
        </xdr:cNvPr>
        <xdr:cNvGrpSpPr>
          <a:grpSpLocks/>
        </xdr:cNvGrpSpPr>
      </xdr:nvGrpSpPr>
      <xdr:grpSpPr bwMode="auto">
        <a:xfrm>
          <a:off x="4695825" y="10029825"/>
          <a:ext cx="266700" cy="0"/>
          <a:chOff x="466" y="3952"/>
          <a:chExt cx="28" cy="16"/>
        </a:xfrm>
      </xdr:grpSpPr>
      <xdr:sp macro="" textlink="">
        <xdr:nvSpPr>
          <xdr:cNvPr id="5101398" name="Line 6962">
            <a:extLst>
              <a:ext uri="{FF2B5EF4-FFF2-40B4-BE49-F238E27FC236}">
                <a16:creationId xmlns:a16="http://schemas.microsoft.com/office/drawing/2014/main" id="{00000000-0008-0000-1100-00005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99" name="Line 6963">
            <a:extLst>
              <a:ext uri="{FF2B5EF4-FFF2-40B4-BE49-F238E27FC236}">
                <a16:creationId xmlns:a16="http://schemas.microsoft.com/office/drawing/2014/main" id="{00000000-0008-0000-1100-00005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927" name="Group 6964">
          <a:extLst>
            <a:ext uri="{FF2B5EF4-FFF2-40B4-BE49-F238E27FC236}">
              <a16:creationId xmlns:a16="http://schemas.microsoft.com/office/drawing/2014/main" id="{00000000-0008-0000-1100-00007FD54D00}"/>
            </a:ext>
          </a:extLst>
        </xdr:cNvPr>
        <xdr:cNvGrpSpPr>
          <a:grpSpLocks/>
        </xdr:cNvGrpSpPr>
      </xdr:nvGrpSpPr>
      <xdr:grpSpPr bwMode="auto">
        <a:xfrm>
          <a:off x="5476875" y="10029825"/>
          <a:ext cx="266700" cy="0"/>
          <a:chOff x="466" y="3952"/>
          <a:chExt cx="28" cy="16"/>
        </a:xfrm>
      </xdr:grpSpPr>
      <xdr:sp macro="" textlink="">
        <xdr:nvSpPr>
          <xdr:cNvPr id="5101396" name="Line 6965">
            <a:extLst>
              <a:ext uri="{FF2B5EF4-FFF2-40B4-BE49-F238E27FC236}">
                <a16:creationId xmlns:a16="http://schemas.microsoft.com/office/drawing/2014/main" id="{00000000-0008-0000-1100-00005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97" name="Line 6966">
            <a:extLst>
              <a:ext uri="{FF2B5EF4-FFF2-40B4-BE49-F238E27FC236}">
                <a16:creationId xmlns:a16="http://schemas.microsoft.com/office/drawing/2014/main" id="{00000000-0008-0000-1100-00005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928" name="Group 6967">
          <a:extLst>
            <a:ext uri="{FF2B5EF4-FFF2-40B4-BE49-F238E27FC236}">
              <a16:creationId xmlns:a16="http://schemas.microsoft.com/office/drawing/2014/main" id="{00000000-0008-0000-1100-000080D54D00}"/>
            </a:ext>
          </a:extLst>
        </xdr:cNvPr>
        <xdr:cNvGrpSpPr>
          <a:grpSpLocks/>
        </xdr:cNvGrpSpPr>
      </xdr:nvGrpSpPr>
      <xdr:grpSpPr bwMode="auto">
        <a:xfrm>
          <a:off x="5476875" y="10029825"/>
          <a:ext cx="266700" cy="0"/>
          <a:chOff x="466" y="3952"/>
          <a:chExt cx="28" cy="16"/>
        </a:xfrm>
      </xdr:grpSpPr>
      <xdr:sp macro="" textlink="">
        <xdr:nvSpPr>
          <xdr:cNvPr id="5101394" name="Line 6968">
            <a:extLst>
              <a:ext uri="{FF2B5EF4-FFF2-40B4-BE49-F238E27FC236}">
                <a16:creationId xmlns:a16="http://schemas.microsoft.com/office/drawing/2014/main" id="{00000000-0008-0000-1100-00005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95" name="Line 6969">
            <a:extLst>
              <a:ext uri="{FF2B5EF4-FFF2-40B4-BE49-F238E27FC236}">
                <a16:creationId xmlns:a16="http://schemas.microsoft.com/office/drawing/2014/main" id="{00000000-0008-0000-1100-00005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929" name="Group 6970">
          <a:extLst>
            <a:ext uri="{FF2B5EF4-FFF2-40B4-BE49-F238E27FC236}">
              <a16:creationId xmlns:a16="http://schemas.microsoft.com/office/drawing/2014/main" id="{00000000-0008-0000-1100-000081D54D00}"/>
            </a:ext>
          </a:extLst>
        </xdr:cNvPr>
        <xdr:cNvGrpSpPr>
          <a:grpSpLocks/>
        </xdr:cNvGrpSpPr>
      </xdr:nvGrpSpPr>
      <xdr:grpSpPr bwMode="auto">
        <a:xfrm>
          <a:off x="5476875" y="10029825"/>
          <a:ext cx="266700" cy="0"/>
          <a:chOff x="466" y="3952"/>
          <a:chExt cx="28" cy="16"/>
        </a:xfrm>
      </xdr:grpSpPr>
      <xdr:sp macro="" textlink="">
        <xdr:nvSpPr>
          <xdr:cNvPr id="5101392" name="Line 6971">
            <a:extLst>
              <a:ext uri="{FF2B5EF4-FFF2-40B4-BE49-F238E27FC236}">
                <a16:creationId xmlns:a16="http://schemas.microsoft.com/office/drawing/2014/main" id="{00000000-0008-0000-1100-00005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93" name="Line 6972">
            <a:extLst>
              <a:ext uri="{FF2B5EF4-FFF2-40B4-BE49-F238E27FC236}">
                <a16:creationId xmlns:a16="http://schemas.microsoft.com/office/drawing/2014/main" id="{00000000-0008-0000-1100-00005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930" name="Group 6973">
          <a:extLst>
            <a:ext uri="{FF2B5EF4-FFF2-40B4-BE49-F238E27FC236}">
              <a16:creationId xmlns:a16="http://schemas.microsoft.com/office/drawing/2014/main" id="{00000000-0008-0000-1100-000082D54D00}"/>
            </a:ext>
          </a:extLst>
        </xdr:cNvPr>
        <xdr:cNvGrpSpPr>
          <a:grpSpLocks/>
        </xdr:cNvGrpSpPr>
      </xdr:nvGrpSpPr>
      <xdr:grpSpPr bwMode="auto">
        <a:xfrm>
          <a:off x="5476875" y="10029825"/>
          <a:ext cx="266700" cy="0"/>
          <a:chOff x="466" y="3952"/>
          <a:chExt cx="28" cy="16"/>
        </a:xfrm>
      </xdr:grpSpPr>
      <xdr:sp macro="" textlink="">
        <xdr:nvSpPr>
          <xdr:cNvPr id="5101390" name="Line 6974">
            <a:extLst>
              <a:ext uri="{FF2B5EF4-FFF2-40B4-BE49-F238E27FC236}">
                <a16:creationId xmlns:a16="http://schemas.microsoft.com/office/drawing/2014/main" id="{00000000-0008-0000-1100-00004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91" name="Line 6975">
            <a:extLst>
              <a:ext uri="{FF2B5EF4-FFF2-40B4-BE49-F238E27FC236}">
                <a16:creationId xmlns:a16="http://schemas.microsoft.com/office/drawing/2014/main" id="{00000000-0008-0000-1100-00004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931" name="Group 6976">
          <a:extLst>
            <a:ext uri="{FF2B5EF4-FFF2-40B4-BE49-F238E27FC236}">
              <a16:creationId xmlns:a16="http://schemas.microsoft.com/office/drawing/2014/main" id="{00000000-0008-0000-1100-000083D54D00}"/>
            </a:ext>
          </a:extLst>
        </xdr:cNvPr>
        <xdr:cNvGrpSpPr>
          <a:grpSpLocks/>
        </xdr:cNvGrpSpPr>
      </xdr:nvGrpSpPr>
      <xdr:grpSpPr bwMode="auto">
        <a:xfrm>
          <a:off x="5476875" y="10029825"/>
          <a:ext cx="266700" cy="0"/>
          <a:chOff x="466" y="3952"/>
          <a:chExt cx="28" cy="16"/>
        </a:xfrm>
      </xdr:grpSpPr>
      <xdr:sp macro="" textlink="">
        <xdr:nvSpPr>
          <xdr:cNvPr id="5101388" name="Line 6977">
            <a:extLst>
              <a:ext uri="{FF2B5EF4-FFF2-40B4-BE49-F238E27FC236}">
                <a16:creationId xmlns:a16="http://schemas.microsoft.com/office/drawing/2014/main" id="{00000000-0008-0000-1100-00004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89" name="Line 6978">
            <a:extLst>
              <a:ext uri="{FF2B5EF4-FFF2-40B4-BE49-F238E27FC236}">
                <a16:creationId xmlns:a16="http://schemas.microsoft.com/office/drawing/2014/main" id="{00000000-0008-0000-1100-00004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32" name="Group 6979">
          <a:extLst>
            <a:ext uri="{FF2B5EF4-FFF2-40B4-BE49-F238E27FC236}">
              <a16:creationId xmlns:a16="http://schemas.microsoft.com/office/drawing/2014/main" id="{00000000-0008-0000-1100-000084D54D00}"/>
            </a:ext>
          </a:extLst>
        </xdr:cNvPr>
        <xdr:cNvGrpSpPr>
          <a:grpSpLocks/>
        </xdr:cNvGrpSpPr>
      </xdr:nvGrpSpPr>
      <xdr:grpSpPr bwMode="auto">
        <a:xfrm>
          <a:off x="4114800" y="10029825"/>
          <a:ext cx="228600" cy="0"/>
          <a:chOff x="466" y="3952"/>
          <a:chExt cx="28" cy="16"/>
        </a:xfrm>
      </xdr:grpSpPr>
      <xdr:sp macro="" textlink="">
        <xdr:nvSpPr>
          <xdr:cNvPr id="5101386" name="Line 6980">
            <a:extLst>
              <a:ext uri="{FF2B5EF4-FFF2-40B4-BE49-F238E27FC236}">
                <a16:creationId xmlns:a16="http://schemas.microsoft.com/office/drawing/2014/main" id="{00000000-0008-0000-1100-00004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87" name="Line 6981">
            <a:extLst>
              <a:ext uri="{FF2B5EF4-FFF2-40B4-BE49-F238E27FC236}">
                <a16:creationId xmlns:a16="http://schemas.microsoft.com/office/drawing/2014/main" id="{00000000-0008-0000-1100-00004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33" name="Group 6982">
          <a:extLst>
            <a:ext uri="{FF2B5EF4-FFF2-40B4-BE49-F238E27FC236}">
              <a16:creationId xmlns:a16="http://schemas.microsoft.com/office/drawing/2014/main" id="{00000000-0008-0000-1100-000085D54D00}"/>
            </a:ext>
          </a:extLst>
        </xdr:cNvPr>
        <xdr:cNvGrpSpPr>
          <a:grpSpLocks/>
        </xdr:cNvGrpSpPr>
      </xdr:nvGrpSpPr>
      <xdr:grpSpPr bwMode="auto">
        <a:xfrm>
          <a:off x="4695825" y="10029825"/>
          <a:ext cx="266700" cy="0"/>
          <a:chOff x="466" y="3952"/>
          <a:chExt cx="28" cy="16"/>
        </a:xfrm>
      </xdr:grpSpPr>
      <xdr:sp macro="" textlink="">
        <xdr:nvSpPr>
          <xdr:cNvPr id="5101384" name="Line 6983">
            <a:extLst>
              <a:ext uri="{FF2B5EF4-FFF2-40B4-BE49-F238E27FC236}">
                <a16:creationId xmlns:a16="http://schemas.microsoft.com/office/drawing/2014/main" id="{00000000-0008-0000-1100-00004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85" name="Line 6984">
            <a:extLst>
              <a:ext uri="{FF2B5EF4-FFF2-40B4-BE49-F238E27FC236}">
                <a16:creationId xmlns:a16="http://schemas.microsoft.com/office/drawing/2014/main" id="{00000000-0008-0000-1100-00004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34" name="Group 6985">
          <a:extLst>
            <a:ext uri="{FF2B5EF4-FFF2-40B4-BE49-F238E27FC236}">
              <a16:creationId xmlns:a16="http://schemas.microsoft.com/office/drawing/2014/main" id="{00000000-0008-0000-1100-000086D54D00}"/>
            </a:ext>
          </a:extLst>
        </xdr:cNvPr>
        <xdr:cNvGrpSpPr>
          <a:grpSpLocks/>
        </xdr:cNvGrpSpPr>
      </xdr:nvGrpSpPr>
      <xdr:grpSpPr bwMode="auto">
        <a:xfrm>
          <a:off x="4114800" y="10029825"/>
          <a:ext cx="228600" cy="0"/>
          <a:chOff x="466" y="3952"/>
          <a:chExt cx="28" cy="16"/>
        </a:xfrm>
      </xdr:grpSpPr>
      <xdr:sp macro="" textlink="">
        <xdr:nvSpPr>
          <xdr:cNvPr id="5101382" name="Line 6986">
            <a:extLst>
              <a:ext uri="{FF2B5EF4-FFF2-40B4-BE49-F238E27FC236}">
                <a16:creationId xmlns:a16="http://schemas.microsoft.com/office/drawing/2014/main" id="{00000000-0008-0000-1100-00004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83" name="Line 6987">
            <a:extLst>
              <a:ext uri="{FF2B5EF4-FFF2-40B4-BE49-F238E27FC236}">
                <a16:creationId xmlns:a16="http://schemas.microsoft.com/office/drawing/2014/main" id="{00000000-0008-0000-1100-00004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35" name="Group 6988">
          <a:extLst>
            <a:ext uri="{FF2B5EF4-FFF2-40B4-BE49-F238E27FC236}">
              <a16:creationId xmlns:a16="http://schemas.microsoft.com/office/drawing/2014/main" id="{00000000-0008-0000-1100-000087D54D00}"/>
            </a:ext>
          </a:extLst>
        </xdr:cNvPr>
        <xdr:cNvGrpSpPr>
          <a:grpSpLocks/>
        </xdr:cNvGrpSpPr>
      </xdr:nvGrpSpPr>
      <xdr:grpSpPr bwMode="auto">
        <a:xfrm>
          <a:off x="4695825" y="10029825"/>
          <a:ext cx="266700" cy="0"/>
          <a:chOff x="466" y="3952"/>
          <a:chExt cx="28" cy="16"/>
        </a:xfrm>
      </xdr:grpSpPr>
      <xdr:sp macro="" textlink="">
        <xdr:nvSpPr>
          <xdr:cNvPr id="5101380" name="Line 6989">
            <a:extLst>
              <a:ext uri="{FF2B5EF4-FFF2-40B4-BE49-F238E27FC236}">
                <a16:creationId xmlns:a16="http://schemas.microsoft.com/office/drawing/2014/main" id="{00000000-0008-0000-1100-00004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81" name="Line 6990">
            <a:extLst>
              <a:ext uri="{FF2B5EF4-FFF2-40B4-BE49-F238E27FC236}">
                <a16:creationId xmlns:a16="http://schemas.microsoft.com/office/drawing/2014/main" id="{00000000-0008-0000-1100-00004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36" name="Group 6991">
          <a:extLst>
            <a:ext uri="{FF2B5EF4-FFF2-40B4-BE49-F238E27FC236}">
              <a16:creationId xmlns:a16="http://schemas.microsoft.com/office/drawing/2014/main" id="{00000000-0008-0000-1100-000088D54D00}"/>
            </a:ext>
          </a:extLst>
        </xdr:cNvPr>
        <xdr:cNvGrpSpPr>
          <a:grpSpLocks/>
        </xdr:cNvGrpSpPr>
      </xdr:nvGrpSpPr>
      <xdr:grpSpPr bwMode="auto">
        <a:xfrm>
          <a:off x="4114800" y="10029825"/>
          <a:ext cx="228600" cy="0"/>
          <a:chOff x="466" y="3952"/>
          <a:chExt cx="28" cy="16"/>
        </a:xfrm>
      </xdr:grpSpPr>
      <xdr:sp macro="" textlink="">
        <xdr:nvSpPr>
          <xdr:cNvPr id="5101378" name="Line 6992">
            <a:extLst>
              <a:ext uri="{FF2B5EF4-FFF2-40B4-BE49-F238E27FC236}">
                <a16:creationId xmlns:a16="http://schemas.microsoft.com/office/drawing/2014/main" id="{00000000-0008-0000-1100-00004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79" name="Line 6993">
            <a:extLst>
              <a:ext uri="{FF2B5EF4-FFF2-40B4-BE49-F238E27FC236}">
                <a16:creationId xmlns:a16="http://schemas.microsoft.com/office/drawing/2014/main" id="{00000000-0008-0000-1100-00004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37" name="Group 6994">
          <a:extLst>
            <a:ext uri="{FF2B5EF4-FFF2-40B4-BE49-F238E27FC236}">
              <a16:creationId xmlns:a16="http://schemas.microsoft.com/office/drawing/2014/main" id="{00000000-0008-0000-1100-000089D54D00}"/>
            </a:ext>
          </a:extLst>
        </xdr:cNvPr>
        <xdr:cNvGrpSpPr>
          <a:grpSpLocks/>
        </xdr:cNvGrpSpPr>
      </xdr:nvGrpSpPr>
      <xdr:grpSpPr bwMode="auto">
        <a:xfrm>
          <a:off x="4695825" y="10029825"/>
          <a:ext cx="266700" cy="0"/>
          <a:chOff x="466" y="3952"/>
          <a:chExt cx="28" cy="16"/>
        </a:xfrm>
      </xdr:grpSpPr>
      <xdr:sp macro="" textlink="">
        <xdr:nvSpPr>
          <xdr:cNvPr id="5101376" name="Line 6995">
            <a:extLst>
              <a:ext uri="{FF2B5EF4-FFF2-40B4-BE49-F238E27FC236}">
                <a16:creationId xmlns:a16="http://schemas.microsoft.com/office/drawing/2014/main" id="{00000000-0008-0000-1100-00004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77" name="Line 6996">
            <a:extLst>
              <a:ext uri="{FF2B5EF4-FFF2-40B4-BE49-F238E27FC236}">
                <a16:creationId xmlns:a16="http://schemas.microsoft.com/office/drawing/2014/main" id="{00000000-0008-0000-1100-00004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38" name="Group 6997">
          <a:extLst>
            <a:ext uri="{FF2B5EF4-FFF2-40B4-BE49-F238E27FC236}">
              <a16:creationId xmlns:a16="http://schemas.microsoft.com/office/drawing/2014/main" id="{00000000-0008-0000-1100-00008AD54D00}"/>
            </a:ext>
          </a:extLst>
        </xdr:cNvPr>
        <xdr:cNvGrpSpPr>
          <a:grpSpLocks/>
        </xdr:cNvGrpSpPr>
      </xdr:nvGrpSpPr>
      <xdr:grpSpPr bwMode="auto">
        <a:xfrm>
          <a:off x="4114800" y="10029825"/>
          <a:ext cx="228600" cy="0"/>
          <a:chOff x="466" y="3952"/>
          <a:chExt cx="28" cy="16"/>
        </a:xfrm>
      </xdr:grpSpPr>
      <xdr:sp macro="" textlink="">
        <xdr:nvSpPr>
          <xdr:cNvPr id="5101374" name="Line 6998">
            <a:extLst>
              <a:ext uri="{FF2B5EF4-FFF2-40B4-BE49-F238E27FC236}">
                <a16:creationId xmlns:a16="http://schemas.microsoft.com/office/drawing/2014/main" id="{00000000-0008-0000-1100-00003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75" name="Line 6999">
            <a:extLst>
              <a:ext uri="{FF2B5EF4-FFF2-40B4-BE49-F238E27FC236}">
                <a16:creationId xmlns:a16="http://schemas.microsoft.com/office/drawing/2014/main" id="{00000000-0008-0000-1100-00003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39" name="Group 7000">
          <a:extLst>
            <a:ext uri="{FF2B5EF4-FFF2-40B4-BE49-F238E27FC236}">
              <a16:creationId xmlns:a16="http://schemas.microsoft.com/office/drawing/2014/main" id="{00000000-0008-0000-1100-00008BD54D00}"/>
            </a:ext>
          </a:extLst>
        </xdr:cNvPr>
        <xdr:cNvGrpSpPr>
          <a:grpSpLocks/>
        </xdr:cNvGrpSpPr>
      </xdr:nvGrpSpPr>
      <xdr:grpSpPr bwMode="auto">
        <a:xfrm>
          <a:off x="4695825" y="10029825"/>
          <a:ext cx="266700" cy="0"/>
          <a:chOff x="466" y="3952"/>
          <a:chExt cx="28" cy="16"/>
        </a:xfrm>
      </xdr:grpSpPr>
      <xdr:sp macro="" textlink="">
        <xdr:nvSpPr>
          <xdr:cNvPr id="5101372" name="Line 7001">
            <a:extLst>
              <a:ext uri="{FF2B5EF4-FFF2-40B4-BE49-F238E27FC236}">
                <a16:creationId xmlns:a16="http://schemas.microsoft.com/office/drawing/2014/main" id="{00000000-0008-0000-1100-00003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73" name="Line 7002">
            <a:extLst>
              <a:ext uri="{FF2B5EF4-FFF2-40B4-BE49-F238E27FC236}">
                <a16:creationId xmlns:a16="http://schemas.microsoft.com/office/drawing/2014/main" id="{00000000-0008-0000-1100-00003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40" name="Group 7003">
          <a:extLst>
            <a:ext uri="{FF2B5EF4-FFF2-40B4-BE49-F238E27FC236}">
              <a16:creationId xmlns:a16="http://schemas.microsoft.com/office/drawing/2014/main" id="{00000000-0008-0000-1100-00008CD54D00}"/>
            </a:ext>
          </a:extLst>
        </xdr:cNvPr>
        <xdr:cNvGrpSpPr>
          <a:grpSpLocks/>
        </xdr:cNvGrpSpPr>
      </xdr:nvGrpSpPr>
      <xdr:grpSpPr bwMode="auto">
        <a:xfrm>
          <a:off x="4114800" y="10029825"/>
          <a:ext cx="228600" cy="0"/>
          <a:chOff x="466" y="3952"/>
          <a:chExt cx="28" cy="16"/>
        </a:xfrm>
      </xdr:grpSpPr>
      <xdr:sp macro="" textlink="">
        <xdr:nvSpPr>
          <xdr:cNvPr id="5101370" name="Line 7004">
            <a:extLst>
              <a:ext uri="{FF2B5EF4-FFF2-40B4-BE49-F238E27FC236}">
                <a16:creationId xmlns:a16="http://schemas.microsoft.com/office/drawing/2014/main" id="{00000000-0008-0000-1100-00003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71" name="Line 7005">
            <a:extLst>
              <a:ext uri="{FF2B5EF4-FFF2-40B4-BE49-F238E27FC236}">
                <a16:creationId xmlns:a16="http://schemas.microsoft.com/office/drawing/2014/main" id="{00000000-0008-0000-1100-00003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41" name="Group 7006">
          <a:extLst>
            <a:ext uri="{FF2B5EF4-FFF2-40B4-BE49-F238E27FC236}">
              <a16:creationId xmlns:a16="http://schemas.microsoft.com/office/drawing/2014/main" id="{00000000-0008-0000-1100-00008DD54D00}"/>
            </a:ext>
          </a:extLst>
        </xdr:cNvPr>
        <xdr:cNvGrpSpPr>
          <a:grpSpLocks/>
        </xdr:cNvGrpSpPr>
      </xdr:nvGrpSpPr>
      <xdr:grpSpPr bwMode="auto">
        <a:xfrm>
          <a:off x="4114800" y="10029825"/>
          <a:ext cx="228600" cy="0"/>
          <a:chOff x="466" y="3952"/>
          <a:chExt cx="28" cy="16"/>
        </a:xfrm>
      </xdr:grpSpPr>
      <xdr:sp macro="" textlink="">
        <xdr:nvSpPr>
          <xdr:cNvPr id="5101368" name="Line 7007">
            <a:extLst>
              <a:ext uri="{FF2B5EF4-FFF2-40B4-BE49-F238E27FC236}">
                <a16:creationId xmlns:a16="http://schemas.microsoft.com/office/drawing/2014/main" id="{00000000-0008-0000-1100-00003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69" name="Line 7008">
            <a:extLst>
              <a:ext uri="{FF2B5EF4-FFF2-40B4-BE49-F238E27FC236}">
                <a16:creationId xmlns:a16="http://schemas.microsoft.com/office/drawing/2014/main" id="{00000000-0008-0000-1100-00003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42" name="Group 7009">
          <a:extLst>
            <a:ext uri="{FF2B5EF4-FFF2-40B4-BE49-F238E27FC236}">
              <a16:creationId xmlns:a16="http://schemas.microsoft.com/office/drawing/2014/main" id="{00000000-0008-0000-1100-00008ED54D00}"/>
            </a:ext>
          </a:extLst>
        </xdr:cNvPr>
        <xdr:cNvGrpSpPr>
          <a:grpSpLocks/>
        </xdr:cNvGrpSpPr>
      </xdr:nvGrpSpPr>
      <xdr:grpSpPr bwMode="auto">
        <a:xfrm>
          <a:off x="4114800" y="10029825"/>
          <a:ext cx="228600" cy="0"/>
          <a:chOff x="466" y="3952"/>
          <a:chExt cx="28" cy="16"/>
        </a:xfrm>
      </xdr:grpSpPr>
      <xdr:sp macro="" textlink="">
        <xdr:nvSpPr>
          <xdr:cNvPr id="5101366" name="Line 7010">
            <a:extLst>
              <a:ext uri="{FF2B5EF4-FFF2-40B4-BE49-F238E27FC236}">
                <a16:creationId xmlns:a16="http://schemas.microsoft.com/office/drawing/2014/main" id="{00000000-0008-0000-1100-00003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67" name="Line 7011">
            <a:extLst>
              <a:ext uri="{FF2B5EF4-FFF2-40B4-BE49-F238E27FC236}">
                <a16:creationId xmlns:a16="http://schemas.microsoft.com/office/drawing/2014/main" id="{00000000-0008-0000-1100-00003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43" name="Group 7012">
          <a:extLst>
            <a:ext uri="{FF2B5EF4-FFF2-40B4-BE49-F238E27FC236}">
              <a16:creationId xmlns:a16="http://schemas.microsoft.com/office/drawing/2014/main" id="{00000000-0008-0000-1100-00008FD54D00}"/>
            </a:ext>
          </a:extLst>
        </xdr:cNvPr>
        <xdr:cNvGrpSpPr>
          <a:grpSpLocks/>
        </xdr:cNvGrpSpPr>
      </xdr:nvGrpSpPr>
      <xdr:grpSpPr bwMode="auto">
        <a:xfrm>
          <a:off x="4114800" y="10029825"/>
          <a:ext cx="228600" cy="0"/>
          <a:chOff x="466" y="3952"/>
          <a:chExt cx="28" cy="16"/>
        </a:xfrm>
      </xdr:grpSpPr>
      <xdr:sp macro="" textlink="">
        <xdr:nvSpPr>
          <xdr:cNvPr id="5101364" name="Line 7013">
            <a:extLst>
              <a:ext uri="{FF2B5EF4-FFF2-40B4-BE49-F238E27FC236}">
                <a16:creationId xmlns:a16="http://schemas.microsoft.com/office/drawing/2014/main" id="{00000000-0008-0000-1100-00003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65" name="Line 7014">
            <a:extLst>
              <a:ext uri="{FF2B5EF4-FFF2-40B4-BE49-F238E27FC236}">
                <a16:creationId xmlns:a16="http://schemas.microsoft.com/office/drawing/2014/main" id="{00000000-0008-0000-1100-00003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44" name="Group 7015">
          <a:extLst>
            <a:ext uri="{FF2B5EF4-FFF2-40B4-BE49-F238E27FC236}">
              <a16:creationId xmlns:a16="http://schemas.microsoft.com/office/drawing/2014/main" id="{00000000-0008-0000-1100-000090D54D00}"/>
            </a:ext>
          </a:extLst>
        </xdr:cNvPr>
        <xdr:cNvGrpSpPr>
          <a:grpSpLocks/>
        </xdr:cNvGrpSpPr>
      </xdr:nvGrpSpPr>
      <xdr:grpSpPr bwMode="auto">
        <a:xfrm>
          <a:off x="4114800" y="10029825"/>
          <a:ext cx="228600" cy="0"/>
          <a:chOff x="466" y="3952"/>
          <a:chExt cx="28" cy="16"/>
        </a:xfrm>
      </xdr:grpSpPr>
      <xdr:sp macro="" textlink="">
        <xdr:nvSpPr>
          <xdr:cNvPr id="5101362" name="Line 7016">
            <a:extLst>
              <a:ext uri="{FF2B5EF4-FFF2-40B4-BE49-F238E27FC236}">
                <a16:creationId xmlns:a16="http://schemas.microsoft.com/office/drawing/2014/main" id="{00000000-0008-0000-1100-00003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63" name="Line 7017">
            <a:extLst>
              <a:ext uri="{FF2B5EF4-FFF2-40B4-BE49-F238E27FC236}">
                <a16:creationId xmlns:a16="http://schemas.microsoft.com/office/drawing/2014/main" id="{00000000-0008-0000-1100-00003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45" name="Group 7018">
          <a:extLst>
            <a:ext uri="{FF2B5EF4-FFF2-40B4-BE49-F238E27FC236}">
              <a16:creationId xmlns:a16="http://schemas.microsoft.com/office/drawing/2014/main" id="{00000000-0008-0000-1100-000091D54D00}"/>
            </a:ext>
          </a:extLst>
        </xdr:cNvPr>
        <xdr:cNvGrpSpPr>
          <a:grpSpLocks/>
        </xdr:cNvGrpSpPr>
      </xdr:nvGrpSpPr>
      <xdr:grpSpPr bwMode="auto">
        <a:xfrm>
          <a:off x="4695825" y="10029825"/>
          <a:ext cx="266700" cy="0"/>
          <a:chOff x="466" y="3952"/>
          <a:chExt cx="28" cy="16"/>
        </a:xfrm>
      </xdr:grpSpPr>
      <xdr:sp macro="" textlink="">
        <xdr:nvSpPr>
          <xdr:cNvPr id="5101360" name="Line 7019">
            <a:extLst>
              <a:ext uri="{FF2B5EF4-FFF2-40B4-BE49-F238E27FC236}">
                <a16:creationId xmlns:a16="http://schemas.microsoft.com/office/drawing/2014/main" id="{00000000-0008-0000-1100-00003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61" name="Line 7020">
            <a:extLst>
              <a:ext uri="{FF2B5EF4-FFF2-40B4-BE49-F238E27FC236}">
                <a16:creationId xmlns:a16="http://schemas.microsoft.com/office/drawing/2014/main" id="{00000000-0008-0000-1100-00003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46" name="Group 7021">
          <a:extLst>
            <a:ext uri="{FF2B5EF4-FFF2-40B4-BE49-F238E27FC236}">
              <a16:creationId xmlns:a16="http://schemas.microsoft.com/office/drawing/2014/main" id="{00000000-0008-0000-1100-000092D54D00}"/>
            </a:ext>
          </a:extLst>
        </xdr:cNvPr>
        <xdr:cNvGrpSpPr>
          <a:grpSpLocks/>
        </xdr:cNvGrpSpPr>
      </xdr:nvGrpSpPr>
      <xdr:grpSpPr bwMode="auto">
        <a:xfrm>
          <a:off x="4695825" y="10029825"/>
          <a:ext cx="266700" cy="0"/>
          <a:chOff x="466" y="3952"/>
          <a:chExt cx="28" cy="16"/>
        </a:xfrm>
      </xdr:grpSpPr>
      <xdr:sp macro="" textlink="">
        <xdr:nvSpPr>
          <xdr:cNvPr id="5101358" name="Line 7022">
            <a:extLst>
              <a:ext uri="{FF2B5EF4-FFF2-40B4-BE49-F238E27FC236}">
                <a16:creationId xmlns:a16="http://schemas.microsoft.com/office/drawing/2014/main" id="{00000000-0008-0000-1100-00002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59" name="Line 7023">
            <a:extLst>
              <a:ext uri="{FF2B5EF4-FFF2-40B4-BE49-F238E27FC236}">
                <a16:creationId xmlns:a16="http://schemas.microsoft.com/office/drawing/2014/main" id="{00000000-0008-0000-1100-00002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47" name="Group 7024">
          <a:extLst>
            <a:ext uri="{FF2B5EF4-FFF2-40B4-BE49-F238E27FC236}">
              <a16:creationId xmlns:a16="http://schemas.microsoft.com/office/drawing/2014/main" id="{00000000-0008-0000-1100-000093D54D00}"/>
            </a:ext>
          </a:extLst>
        </xdr:cNvPr>
        <xdr:cNvGrpSpPr>
          <a:grpSpLocks/>
        </xdr:cNvGrpSpPr>
      </xdr:nvGrpSpPr>
      <xdr:grpSpPr bwMode="auto">
        <a:xfrm>
          <a:off x="4695825" y="10029825"/>
          <a:ext cx="266700" cy="0"/>
          <a:chOff x="466" y="3952"/>
          <a:chExt cx="28" cy="16"/>
        </a:xfrm>
      </xdr:grpSpPr>
      <xdr:sp macro="" textlink="">
        <xdr:nvSpPr>
          <xdr:cNvPr id="5101356" name="Line 7025">
            <a:extLst>
              <a:ext uri="{FF2B5EF4-FFF2-40B4-BE49-F238E27FC236}">
                <a16:creationId xmlns:a16="http://schemas.microsoft.com/office/drawing/2014/main" id="{00000000-0008-0000-1100-00002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57" name="Line 7026">
            <a:extLst>
              <a:ext uri="{FF2B5EF4-FFF2-40B4-BE49-F238E27FC236}">
                <a16:creationId xmlns:a16="http://schemas.microsoft.com/office/drawing/2014/main" id="{00000000-0008-0000-1100-00002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48" name="Group 7027">
          <a:extLst>
            <a:ext uri="{FF2B5EF4-FFF2-40B4-BE49-F238E27FC236}">
              <a16:creationId xmlns:a16="http://schemas.microsoft.com/office/drawing/2014/main" id="{00000000-0008-0000-1100-000094D54D00}"/>
            </a:ext>
          </a:extLst>
        </xdr:cNvPr>
        <xdr:cNvGrpSpPr>
          <a:grpSpLocks/>
        </xdr:cNvGrpSpPr>
      </xdr:nvGrpSpPr>
      <xdr:grpSpPr bwMode="auto">
        <a:xfrm>
          <a:off x="4695825" y="10029825"/>
          <a:ext cx="266700" cy="0"/>
          <a:chOff x="466" y="3952"/>
          <a:chExt cx="28" cy="16"/>
        </a:xfrm>
      </xdr:grpSpPr>
      <xdr:sp macro="" textlink="">
        <xdr:nvSpPr>
          <xdr:cNvPr id="5101354" name="Line 7028">
            <a:extLst>
              <a:ext uri="{FF2B5EF4-FFF2-40B4-BE49-F238E27FC236}">
                <a16:creationId xmlns:a16="http://schemas.microsoft.com/office/drawing/2014/main" id="{00000000-0008-0000-1100-00002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55" name="Line 7029">
            <a:extLst>
              <a:ext uri="{FF2B5EF4-FFF2-40B4-BE49-F238E27FC236}">
                <a16:creationId xmlns:a16="http://schemas.microsoft.com/office/drawing/2014/main" id="{00000000-0008-0000-1100-00002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49" name="Group 7030">
          <a:extLst>
            <a:ext uri="{FF2B5EF4-FFF2-40B4-BE49-F238E27FC236}">
              <a16:creationId xmlns:a16="http://schemas.microsoft.com/office/drawing/2014/main" id="{00000000-0008-0000-1100-000095D54D00}"/>
            </a:ext>
          </a:extLst>
        </xdr:cNvPr>
        <xdr:cNvGrpSpPr>
          <a:grpSpLocks/>
        </xdr:cNvGrpSpPr>
      </xdr:nvGrpSpPr>
      <xdr:grpSpPr bwMode="auto">
        <a:xfrm>
          <a:off x="4695825" y="10029825"/>
          <a:ext cx="266700" cy="0"/>
          <a:chOff x="466" y="3952"/>
          <a:chExt cx="28" cy="16"/>
        </a:xfrm>
      </xdr:grpSpPr>
      <xdr:sp macro="" textlink="">
        <xdr:nvSpPr>
          <xdr:cNvPr id="5101352" name="Line 7031">
            <a:extLst>
              <a:ext uri="{FF2B5EF4-FFF2-40B4-BE49-F238E27FC236}">
                <a16:creationId xmlns:a16="http://schemas.microsoft.com/office/drawing/2014/main" id="{00000000-0008-0000-1100-00002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53" name="Line 7032">
            <a:extLst>
              <a:ext uri="{FF2B5EF4-FFF2-40B4-BE49-F238E27FC236}">
                <a16:creationId xmlns:a16="http://schemas.microsoft.com/office/drawing/2014/main" id="{00000000-0008-0000-1100-00002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50" name="Group 7033">
          <a:extLst>
            <a:ext uri="{FF2B5EF4-FFF2-40B4-BE49-F238E27FC236}">
              <a16:creationId xmlns:a16="http://schemas.microsoft.com/office/drawing/2014/main" id="{00000000-0008-0000-1100-000096D54D00}"/>
            </a:ext>
          </a:extLst>
        </xdr:cNvPr>
        <xdr:cNvGrpSpPr>
          <a:grpSpLocks/>
        </xdr:cNvGrpSpPr>
      </xdr:nvGrpSpPr>
      <xdr:grpSpPr bwMode="auto">
        <a:xfrm>
          <a:off x="4114800" y="10029825"/>
          <a:ext cx="228600" cy="0"/>
          <a:chOff x="466" y="3952"/>
          <a:chExt cx="28" cy="16"/>
        </a:xfrm>
      </xdr:grpSpPr>
      <xdr:sp macro="" textlink="">
        <xdr:nvSpPr>
          <xdr:cNvPr id="5101350" name="Line 7034">
            <a:extLst>
              <a:ext uri="{FF2B5EF4-FFF2-40B4-BE49-F238E27FC236}">
                <a16:creationId xmlns:a16="http://schemas.microsoft.com/office/drawing/2014/main" id="{00000000-0008-0000-1100-00002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51" name="Line 7035">
            <a:extLst>
              <a:ext uri="{FF2B5EF4-FFF2-40B4-BE49-F238E27FC236}">
                <a16:creationId xmlns:a16="http://schemas.microsoft.com/office/drawing/2014/main" id="{00000000-0008-0000-1100-00002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51" name="Group 7036">
          <a:extLst>
            <a:ext uri="{FF2B5EF4-FFF2-40B4-BE49-F238E27FC236}">
              <a16:creationId xmlns:a16="http://schemas.microsoft.com/office/drawing/2014/main" id="{00000000-0008-0000-1100-000097D54D00}"/>
            </a:ext>
          </a:extLst>
        </xdr:cNvPr>
        <xdr:cNvGrpSpPr>
          <a:grpSpLocks/>
        </xdr:cNvGrpSpPr>
      </xdr:nvGrpSpPr>
      <xdr:grpSpPr bwMode="auto">
        <a:xfrm>
          <a:off x="4114800" y="10029825"/>
          <a:ext cx="228600" cy="0"/>
          <a:chOff x="466" y="3952"/>
          <a:chExt cx="28" cy="16"/>
        </a:xfrm>
      </xdr:grpSpPr>
      <xdr:sp macro="" textlink="">
        <xdr:nvSpPr>
          <xdr:cNvPr id="5101348" name="Line 7037">
            <a:extLst>
              <a:ext uri="{FF2B5EF4-FFF2-40B4-BE49-F238E27FC236}">
                <a16:creationId xmlns:a16="http://schemas.microsoft.com/office/drawing/2014/main" id="{00000000-0008-0000-1100-00002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49" name="Line 7038">
            <a:extLst>
              <a:ext uri="{FF2B5EF4-FFF2-40B4-BE49-F238E27FC236}">
                <a16:creationId xmlns:a16="http://schemas.microsoft.com/office/drawing/2014/main" id="{00000000-0008-0000-1100-00002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52" name="Group 7039">
          <a:extLst>
            <a:ext uri="{FF2B5EF4-FFF2-40B4-BE49-F238E27FC236}">
              <a16:creationId xmlns:a16="http://schemas.microsoft.com/office/drawing/2014/main" id="{00000000-0008-0000-1100-000098D54D00}"/>
            </a:ext>
          </a:extLst>
        </xdr:cNvPr>
        <xdr:cNvGrpSpPr>
          <a:grpSpLocks/>
        </xdr:cNvGrpSpPr>
      </xdr:nvGrpSpPr>
      <xdr:grpSpPr bwMode="auto">
        <a:xfrm>
          <a:off x="4695825" y="10029825"/>
          <a:ext cx="266700" cy="0"/>
          <a:chOff x="466" y="3952"/>
          <a:chExt cx="28" cy="16"/>
        </a:xfrm>
      </xdr:grpSpPr>
      <xdr:sp macro="" textlink="">
        <xdr:nvSpPr>
          <xdr:cNvPr id="5101346" name="Line 7040">
            <a:extLst>
              <a:ext uri="{FF2B5EF4-FFF2-40B4-BE49-F238E27FC236}">
                <a16:creationId xmlns:a16="http://schemas.microsoft.com/office/drawing/2014/main" id="{00000000-0008-0000-1100-00002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47" name="Line 7041">
            <a:extLst>
              <a:ext uri="{FF2B5EF4-FFF2-40B4-BE49-F238E27FC236}">
                <a16:creationId xmlns:a16="http://schemas.microsoft.com/office/drawing/2014/main" id="{00000000-0008-0000-1100-00002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53" name="Group 7042">
          <a:extLst>
            <a:ext uri="{FF2B5EF4-FFF2-40B4-BE49-F238E27FC236}">
              <a16:creationId xmlns:a16="http://schemas.microsoft.com/office/drawing/2014/main" id="{00000000-0008-0000-1100-000099D54D00}"/>
            </a:ext>
          </a:extLst>
        </xdr:cNvPr>
        <xdr:cNvGrpSpPr>
          <a:grpSpLocks/>
        </xdr:cNvGrpSpPr>
      </xdr:nvGrpSpPr>
      <xdr:grpSpPr bwMode="auto">
        <a:xfrm>
          <a:off x="4695825" y="10029825"/>
          <a:ext cx="266700" cy="0"/>
          <a:chOff x="466" y="3952"/>
          <a:chExt cx="28" cy="16"/>
        </a:xfrm>
      </xdr:grpSpPr>
      <xdr:sp macro="" textlink="">
        <xdr:nvSpPr>
          <xdr:cNvPr id="5101344" name="Line 7043">
            <a:extLst>
              <a:ext uri="{FF2B5EF4-FFF2-40B4-BE49-F238E27FC236}">
                <a16:creationId xmlns:a16="http://schemas.microsoft.com/office/drawing/2014/main" id="{00000000-0008-0000-1100-00002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45" name="Line 7044">
            <a:extLst>
              <a:ext uri="{FF2B5EF4-FFF2-40B4-BE49-F238E27FC236}">
                <a16:creationId xmlns:a16="http://schemas.microsoft.com/office/drawing/2014/main" id="{00000000-0008-0000-1100-00002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54" name="Group 7045">
          <a:extLst>
            <a:ext uri="{FF2B5EF4-FFF2-40B4-BE49-F238E27FC236}">
              <a16:creationId xmlns:a16="http://schemas.microsoft.com/office/drawing/2014/main" id="{00000000-0008-0000-1100-00009AD54D00}"/>
            </a:ext>
          </a:extLst>
        </xdr:cNvPr>
        <xdr:cNvGrpSpPr>
          <a:grpSpLocks/>
        </xdr:cNvGrpSpPr>
      </xdr:nvGrpSpPr>
      <xdr:grpSpPr bwMode="auto">
        <a:xfrm>
          <a:off x="4114800" y="10029825"/>
          <a:ext cx="238125" cy="0"/>
          <a:chOff x="466" y="3952"/>
          <a:chExt cx="28" cy="16"/>
        </a:xfrm>
      </xdr:grpSpPr>
      <xdr:sp macro="" textlink="">
        <xdr:nvSpPr>
          <xdr:cNvPr id="5101342" name="Line 7046">
            <a:extLst>
              <a:ext uri="{FF2B5EF4-FFF2-40B4-BE49-F238E27FC236}">
                <a16:creationId xmlns:a16="http://schemas.microsoft.com/office/drawing/2014/main" id="{00000000-0008-0000-1100-00001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43" name="Line 7047">
            <a:extLst>
              <a:ext uri="{FF2B5EF4-FFF2-40B4-BE49-F238E27FC236}">
                <a16:creationId xmlns:a16="http://schemas.microsoft.com/office/drawing/2014/main" id="{00000000-0008-0000-1100-00001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5100955" name="Group 7048">
          <a:extLst>
            <a:ext uri="{FF2B5EF4-FFF2-40B4-BE49-F238E27FC236}">
              <a16:creationId xmlns:a16="http://schemas.microsoft.com/office/drawing/2014/main" id="{00000000-0008-0000-1100-00009BD54D00}"/>
            </a:ext>
          </a:extLst>
        </xdr:cNvPr>
        <xdr:cNvGrpSpPr>
          <a:grpSpLocks/>
        </xdr:cNvGrpSpPr>
      </xdr:nvGrpSpPr>
      <xdr:grpSpPr bwMode="auto">
        <a:xfrm>
          <a:off x="5476875" y="10029825"/>
          <a:ext cx="228600" cy="0"/>
          <a:chOff x="466" y="3952"/>
          <a:chExt cx="28" cy="16"/>
        </a:xfrm>
      </xdr:grpSpPr>
      <xdr:sp macro="" textlink="">
        <xdr:nvSpPr>
          <xdr:cNvPr id="5101340" name="Line 7049">
            <a:extLst>
              <a:ext uri="{FF2B5EF4-FFF2-40B4-BE49-F238E27FC236}">
                <a16:creationId xmlns:a16="http://schemas.microsoft.com/office/drawing/2014/main" id="{00000000-0008-0000-1100-00001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41" name="Line 7050">
            <a:extLst>
              <a:ext uri="{FF2B5EF4-FFF2-40B4-BE49-F238E27FC236}">
                <a16:creationId xmlns:a16="http://schemas.microsoft.com/office/drawing/2014/main" id="{00000000-0008-0000-1100-00001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56" name="Group 7051">
          <a:extLst>
            <a:ext uri="{FF2B5EF4-FFF2-40B4-BE49-F238E27FC236}">
              <a16:creationId xmlns:a16="http://schemas.microsoft.com/office/drawing/2014/main" id="{00000000-0008-0000-1100-00009CD54D00}"/>
            </a:ext>
          </a:extLst>
        </xdr:cNvPr>
        <xdr:cNvGrpSpPr>
          <a:grpSpLocks/>
        </xdr:cNvGrpSpPr>
      </xdr:nvGrpSpPr>
      <xdr:grpSpPr bwMode="auto">
        <a:xfrm>
          <a:off x="4695825" y="10029825"/>
          <a:ext cx="266700" cy="0"/>
          <a:chOff x="466" y="3952"/>
          <a:chExt cx="28" cy="16"/>
        </a:xfrm>
      </xdr:grpSpPr>
      <xdr:sp macro="" textlink="">
        <xdr:nvSpPr>
          <xdr:cNvPr id="5101338" name="Line 7052">
            <a:extLst>
              <a:ext uri="{FF2B5EF4-FFF2-40B4-BE49-F238E27FC236}">
                <a16:creationId xmlns:a16="http://schemas.microsoft.com/office/drawing/2014/main" id="{00000000-0008-0000-1100-00001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39" name="Line 7053">
            <a:extLst>
              <a:ext uri="{FF2B5EF4-FFF2-40B4-BE49-F238E27FC236}">
                <a16:creationId xmlns:a16="http://schemas.microsoft.com/office/drawing/2014/main" id="{00000000-0008-0000-1100-00001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57" name="Group 7054">
          <a:extLst>
            <a:ext uri="{FF2B5EF4-FFF2-40B4-BE49-F238E27FC236}">
              <a16:creationId xmlns:a16="http://schemas.microsoft.com/office/drawing/2014/main" id="{00000000-0008-0000-1100-00009DD54D00}"/>
            </a:ext>
          </a:extLst>
        </xdr:cNvPr>
        <xdr:cNvGrpSpPr>
          <a:grpSpLocks/>
        </xdr:cNvGrpSpPr>
      </xdr:nvGrpSpPr>
      <xdr:grpSpPr bwMode="auto">
        <a:xfrm>
          <a:off x="4695825" y="10029825"/>
          <a:ext cx="266700" cy="0"/>
          <a:chOff x="466" y="3952"/>
          <a:chExt cx="28" cy="16"/>
        </a:xfrm>
      </xdr:grpSpPr>
      <xdr:sp macro="" textlink="">
        <xdr:nvSpPr>
          <xdr:cNvPr id="5101336" name="Line 7055">
            <a:extLst>
              <a:ext uri="{FF2B5EF4-FFF2-40B4-BE49-F238E27FC236}">
                <a16:creationId xmlns:a16="http://schemas.microsoft.com/office/drawing/2014/main" id="{00000000-0008-0000-1100-00001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37" name="Line 7056">
            <a:extLst>
              <a:ext uri="{FF2B5EF4-FFF2-40B4-BE49-F238E27FC236}">
                <a16:creationId xmlns:a16="http://schemas.microsoft.com/office/drawing/2014/main" id="{00000000-0008-0000-1100-00001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58" name="Group 7057">
          <a:extLst>
            <a:ext uri="{FF2B5EF4-FFF2-40B4-BE49-F238E27FC236}">
              <a16:creationId xmlns:a16="http://schemas.microsoft.com/office/drawing/2014/main" id="{00000000-0008-0000-1100-00009ED54D00}"/>
            </a:ext>
          </a:extLst>
        </xdr:cNvPr>
        <xdr:cNvGrpSpPr>
          <a:grpSpLocks/>
        </xdr:cNvGrpSpPr>
      </xdr:nvGrpSpPr>
      <xdr:grpSpPr bwMode="auto">
        <a:xfrm>
          <a:off x="4695825" y="10029825"/>
          <a:ext cx="266700" cy="0"/>
          <a:chOff x="466" y="3952"/>
          <a:chExt cx="28" cy="16"/>
        </a:xfrm>
      </xdr:grpSpPr>
      <xdr:sp macro="" textlink="">
        <xdr:nvSpPr>
          <xdr:cNvPr id="5101334" name="Line 7058">
            <a:extLst>
              <a:ext uri="{FF2B5EF4-FFF2-40B4-BE49-F238E27FC236}">
                <a16:creationId xmlns:a16="http://schemas.microsoft.com/office/drawing/2014/main" id="{00000000-0008-0000-1100-00001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35" name="Line 7059">
            <a:extLst>
              <a:ext uri="{FF2B5EF4-FFF2-40B4-BE49-F238E27FC236}">
                <a16:creationId xmlns:a16="http://schemas.microsoft.com/office/drawing/2014/main" id="{00000000-0008-0000-1100-00001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59" name="Group 7060">
          <a:extLst>
            <a:ext uri="{FF2B5EF4-FFF2-40B4-BE49-F238E27FC236}">
              <a16:creationId xmlns:a16="http://schemas.microsoft.com/office/drawing/2014/main" id="{00000000-0008-0000-1100-00009FD54D00}"/>
            </a:ext>
          </a:extLst>
        </xdr:cNvPr>
        <xdr:cNvGrpSpPr>
          <a:grpSpLocks/>
        </xdr:cNvGrpSpPr>
      </xdr:nvGrpSpPr>
      <xdr:grpSpPr bwMode="auto">
        <a:xfrm>
          <a:off x="4695825" y="10029825"/>
          <a:ext cx="266700" cy="0"/>
          <a:chOff x="466" y="3952"/>
          <a:chExt cx="28" cy="16"/>
        </a:xfrm>
      </xdr:grpSpPr>
      <xdr:sp macro="" textlink="">
        <xdr:nvSpPr>
          <xdr:cNvPr id="5101332" name="Line 7061">
            <a:extLst>
              <a:ext uri="{FF2B5EF4-FFF2-40B4-BE49-F238E27FC236}">
                <a16:creationId xmlns:a16="http://schemas.microsoft.com/office/drawing/2014/main" id="{00000000-0008-0000-1100-00001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33" name="Line 7062">
            <a:extLst>
              <a:ext uri="{FF2B5EF4-FFF2-40B4-BE49-F238E27FC236}">
                <a16:creationId xmlns:a16="http://schemas.microsoft.com/office/drawing/2014/main" id="{00000000-0008-0000-1100-00001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5100960" name="Group 7063">
          <a:extLst>
            <a:ext uri="{FF2B5EF4-FFF2-40B4-BE49-F238E27FC236}">
              <a16:creationId xmlns:a16="http://schemas.microsoft.com/office/drawing/2014/main" id="{00000000-0008-0000-1100-0000A0D54D00}"/>
            </a:ext>
          </a:extLst>
        </xdr:cNvPr>
        <xdr:cNvGrpSpPr>
          <a:grpSpLocks/>
        </xdr:cNvGrpSpPr>
      </xdr:nvGrpSpPr>
      <xdr:grpSpPr bwMode="auto">
        <a:xfrm>
          <a:off x="4572000" y="10029825"/>
          <a:ext cx="228600" cy="0"/>
          <a:chOff x="466" y="3952"/>
          <a:chExt cx="28" cy="16"/>
        </a:xfrm>
      </xdr:grpSpPr>
      <xdr:sp macro="" textlink="">
        <xdr:nvSpPr>
          <xdr:cNvPr id="5101330" name="Line 7064">
            <a:extLst>
              <a:ext uri="{FF2B5EF4-FFF2-40B4-BE49-F238E27FC236}">
                <a16:creationId xmlns:a16="http://schemas.microsoft.com/office/drawing/2014/main" id="{00000000-0008-0000-1100-00001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31" name="Line 7065">
            <a:extLst>
              <a:ext uri="{FF2B5EF4-FFF2-40B4-BE49-F238E27FC236}">
                <a16:creationId xmlns:a16="http://schemas.microsoft.com/office/drawing/2014/main" id="{00000000-0008-0000-1100-00001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61" name="Group 7066">
          <a:extLst>
            <a:ext uri="{FF2B5EF4-FFF2-40B4-BE49-F238E27FC236}">
              <a16:creationId xmlns:a16="http://schemas.microsoft.com/office/drawing/2014/main" id="{00000000-0008-0000-1100-0000A1D54D00}"/>
            </a:ext>
          </a:extLst>
        </xdr:cNvPr>
        <xdr:cNvGrpSpPr>
          <a:grpSpLocks/>
        </xdr:cNvGrpSpPr>
      </xdr:nvGrpSpPr>
      <xdr:grpSpPr bwMode="auto">
        <a:xfrm>
          <a:off x="4114800" y="10029825"/>
          <a:ext cx="238125" cy="0"/>
          <a:chOff x="466" y="3952"/>
          <a:chExt cx="28" cy="16"/>
        </a:xfrm>
      </xdr:grpSpPr>
      <xdr:sp macro="" textlink="">
        <xdr:nvSpPr>
          <xdr:cNvPr id="5101328" name="Line 7067">
            <a:extLst>
              <a:ext uri="{FF2B5EF4-FFF2-40B4-BE49-F238E27FC236}">
                <a16:creationId xmlns:a16="http://schemas.microsoft.com/office/drawing/2014/main" id="{00000000-0008-0000-1100-00001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29" name="Line 7068">
            <a:extLst>
              <a:ext uri="{FF2B5EF4-FFF2-40B4-BE49-F238E27FC236}">
                <a16:creationId xmlns:a16="http://schemas.microsoft.com/office/drawing/2014/main" id="{00000000-0008-0000-1100-00001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62" name="Group 7069">
          <a:extLst>
            <a:ext uri="{FF2B5EF4-FFF2-40B4-BE49-F238E27FC236}">
              <a16:creationId xmlns:a16="http://schemas.microsoft.com/office/drawing/2014/main" id="{00000000-0008-0000-1100-0000A2D54D00}"/>
            </a:ext>
          </a:extLst>
        </xdr:cNvPr>
        <xdr:cNvGrpSpPr>
          <a:grpSpLocks/>
        </xdr:cNvGrpSpPr>
      </xdr:nvGrpSpPr>
      <xdr:grpSpPr bwMode="auto">
        <a:xfrm>
          <a:off x="4695825" y="10029825"/>
          <a:ext cx="266700" cy="0"/>
          <a:chOff x="466" y="3952"/>
          <a:chExt cx="28" cy="16"/>
        </a:xfrm>
      </xdr:grpSpPr>
      <xdr:sp macro="" textlink="">
        <xdr:nvSpPr>
          <xdr:cNvPr id="5101326" name="Line 7070">
            <a:extLst>
              <a:ext uri="{FF2B5EF4-FFF2-40B4-BE49-F238E27FC236}">
                <a16:creationId xmlns:a16="http://schemas.microsoft.com/office/drawing/2014/main" id="{00000000-0008-0000-1100-00000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27" name="Line 7071">
            <a:extLst>
              <a:ext uri="{FF2B5EF4-FFF2-40B4-BE49-F238E27FC236}">
                <a16:creationId xmlns:a16="http://schemas.microsoft.com/office/drawing/2014/main" id="{00000000-0008-0000-1100-00000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63" name="Group 7072">
          <a:extLst>
            <a:ext uri="{FF2B5EF4-FFF2-40B4-BE49-F238E27FC236}">
              <a16:creationId xmlns:a16="http://schemas.microsoft.com/office/drawing/2014/main" id="{00000000-0008-0000-1100-0000A3D54D00}"/>
            </a:ext>
          </a:extLst>
        </xdr:cNvPr>
        <xdr:cNvGrpSpPr>
          <a:grpSpLocks/>
        </xdr:cNvGrpSpPr>
      </xdr:nvGrpSpPr>
      <xdr:grpSpPr bwMode="auto">
        <a:xfrm>
          <a:off x="4114800" y="10029825"/>
          <a:ext cx="238125" cy="0"/>
          <a:chOff x="466" y="3952"/>
          <a:chExt cx="28" cy="16"/>
        </a:xfrm>
      </xdr:grpSpPr>
      <xdr:sp macro="" textlink="">
        <xdr:nvSpPr>
          <xdr:cNvPr id="5101324" name="Line 7073">
            <a:extLst>
              <a:ext uri="{FF2B5EF4-FFF2-40B4-BE49-F238E27FC236}">
                <a16:creationId xmlns:a16="http://schemas.microsoft.com/office/drawing/2014/main" id="{00000000-0008-0000-1100-00000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25" name="Line 7074">
            <a:extLst>
              <a:ext uri="{FF2B5EF4-FFF2-40B4-BE49-F238E27FC236}">
                <a16:creationId xmlns:a16="http://schemas.microsoft.com/office/drawing/2014/main" id="{00000000-0008-0000-1100-00000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64" name="Group 7075">
          <a:extLst>
            <a:ext uri="{FF2B5EF4-FFF2-40B4-BE49-F238E27FC236}">
              <a16:creationId xmlns:a16="http://schemas.microsoft.com/office/drawing/2014/main" id="{00000000-0008-0000-1100-0000A4D54D00}"/>
            </a:ext>
          </a:extLst>
        </xdr:cNvPr>
        <xdr:cNvGrpSpPr>
          <a:grpSpLocks/>
        </xdr:cNvGrpSpPr>
      </xdr:nvGrpSpPr>
      <xdr:grpSpPr bwMode="auto">
        <a:xfrm>
          <a:off x="4695825" y="10029825"/>
          <a:ext cx="266700" cy="0"/>
          <a:chOff x="466" y="3952"/>
          <a:chExt cx="28" cy="16"/>
        </a:xfrm>
      </xdr:grpSpPr>
      <xdr:sp macro="" textlink="">
        <xdr:nvSpPr>
          <xdr:cNvPr id="5101322" name="Line 7076">
            <a:extLst>
              <a:ext uri="{FF2B5EF4-FFF2-40B4-BE49-F238E27FC236}">
                <a16:creationId xmlns:a16="http://schemas.microsoft.com/office/drawing/2014/main" id="{00000000-0008-0000-1100-00000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23" name="Line 7077">
            <a:extLst>
              <a:ext uri="{FF2B5EF4-FFF2-40B4-BE49-F238E27FC236}">
                <a16:creationId xmlns:a16="http://schemas.microsoft.com/office/drawing/2014/main" id="{00000000-0008-0000-1100-00000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65" name="Group 7078">
          <a:extLst>
            <a:ext uri="{FF2B5EF4-FFF2-40B4-BE49-F238E27FC236}">
              <a16:creationId xmlns:a16="http://schemas.microsoft.com/office/drawing/2014/main" id="{00000000-0008-0000-1100-0000A5D54D00}"/>
            </a:ext>
          </a:extLst>
        </xdr:cNvPr>
        <xdr:cNvGrpSpPr>
          <a:grpSpLocks/>
        </xdr:cNvGrpSpPr>
      </xdr:nvGrpSpPr>
      <xdr:grpSpPr bwMode="auto">
        <a:xfrm>
          <a:off x="4114800" y="10029825"/>
          <a:ext cx="238125" cy="0"/>
          <a:chOff x="466" y="3952"/>
          <a:chExt cx="28" cy="16"/>
        </a:xfrm>
      </xdr:grpSpPr>
      <xdr:sp macro="" textlink="">
        <xdr:nvSpPr>
          <xdr:cNvPr id="5101320" name="Line 7079">
            <a:extLst>
              <a:ext uri="{FF2B5EF4-FFF2-40B4-BE49-F238E27FC236}">
                <a16:creationId xmlns:a16="http://schemas.microsoft.com/office/drawing/2014/main" id="{00000000-0008-0000-1100-00000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21" name="Line 7080">
            <a:extLst>
              <a:ext uri="{FF2B5EF4-FFF2-40B4-BE49-F238E27FC236}">
                <a16:creationId xmlns:a16="http://schemas.microsoft.com/office/drawing/2014/main" id="{00000000-0008-0000-1100-00000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66" name="Group 7081">
          <a:extLst>
            <a:ext uri="{FF2B5EF4-FFF2-40B4-BE49-F238E27FC236}">
              <a16:creationId xmlns:a16="http://schemas.microsoft.com/office/drawing/2014/main" id="{00000000-0008-0000-1100-0000A6D54D00}"/>
            </a:ext>
          </a:extLst>
        </xdr:cNvPr>
        <xdr:cNvGrpSpPr>
          <a:grpSpLocks/>
        </xdr:cNvGrpSpPr>
      </xdr:nvGrpSpPr>
      <xdr:grpSpPr bwMode="auto">
        <a:xfrm>
          <a:off x="4695825" y="10029825"/>
          <a:ext cx="266700" cy="0"/>
          <a:chOff x="466" y="3952"/>
          <a:chExt cx="28" cy="16"/>
        </a:xfrm>
      </xdr:grpSpPr>
      <xdr:sp macro="" textlink="">
        <xdr:nvSpPr>
          <xdr:cNvPr id="5101318" name="Line 7082">
            <a:extLst>
              <a:ext uri="{FF2B5EF4-FFF2-40B4-BE49-F238E27FC236}">
                <a16:creationId xmlns:a16="http://schemas.microsoft.com/office/drawing/2014/main" id="{00000000-0008-0000-1100-00000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19" name="Line 7083">
            <a:extLst>
              <a:ext uri="{FF2B5EF4-FFF2-40B4-BE49-F238E27FC236}">
                <a16:creationId xmlns:a16="http://schemas.microsoft.com/office/drawing/2014/main" id="{00000000-0008-0000-1100-00000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67" name="Group 7084">
          <a:extLst>
            <a:ext uri="{FF2B5EF4-FFF2-40B4-BE49-F238E27FC236}">
              <a16:creationId xmlns:a16="http://schemas.microsoft.com/office/drawing/2014/main" id="{00000000-0008-0000-1100-0000A7D54D00}"/>
            </a:ext>
          </a:extLst>
        </xdr:cNvPr>
        <xdr:cNvGrpSpPr>
          <a:grpSpLocks/>
        </xdr:cNvGrpSpPr>
      </xdr:nvGrpSpPr>
      <xdr:grpSpPr bwMode="auto">
        <a:xfrm>
          <a:off x="4114800" y="10029825"/>
          <a:ext cx="238125" cy="0"/>
          <a:chOff x="466" y="3952"/>
          <a:chExt cx="28" cy="16"/>
        </a:xfrm>
      </xdr:grpSpPr>
      <xdr:sp macro="" textlink="">
        <xdr:nvSpPr>
          <xdr:cNvPr id="5101316" name="Line 7085">
            <a:extLst>
              <a:ext uri="{FF2B5EF4-FFF2-40B4-BE49-F238E27FC236}">
                <a16:creationId xmlns:a16="http://schemas.microsoft.com/office/drawing/2014/main" id="{00000000-0008-0000-1100-00000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17" name="Line 7086">
            <a:extLst>
              <a:ext uri="{FF2B5EF4-FFF2-40B4-BE49-F238E27FC236}">
                <a16:creationId xmlns:a16="http://schemas.microsoft.com/office/drawing/2014/main" id="{00000000-0008-0000-1100-00000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68" name="Group 7087">
          <a:extLst>
            <a:ext uri="{FF2B5EF4-FFF2-40B4-BE49-F238E27FC236}">
              <a16:creationId xmlns:a16="http://schemas.microsoft.com/office/drawing/2014/main" id="{00000000-0008-0000-1100-0000A8D54D00}"/>
            </a:ext>
          </a:extLst>
        </xdr:cNvPr>
        <xdr:cNvGrpSpPr>
          <a:grpSpLocks/>
        </xdr:cNvGrpSpPr>
      </xdr:nvGrpSpPr>
      <xdr:grpSpPr bwMode="auto">
        <a:xfrm>
          <a:off x="4114800" y="10029825"/>
          <a:ext cx="238125" cy="0"/>
          <a:chOff x="466" y="3952"/>
          <a:chExt cx="28" cy="16"/>
        </a:xfrm>
      </xdr:grpSpPr>
      <xdr:sp macro="" textlink="">
        <xdr:nvSpPr>
          <xdr:cNvPr id="5101314" name="Line 7088">
            <a:extLst>
              <a:ext uri="{FF2B5EF4-FFF2-40B4-BE49-F238E27FC236}">
                <a16:creationId xmlns:a16="http://schemas.microsoft.com/office/drawing/2014/main" id="{00000000-0008-0000-1100-00000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15" name="Line 7089">
            <a:extLst>
              <a:ext uri="{FF2B5EF4-FFF2-40B4-BE49-F238E27FC236}">
                <a16:creationId xmlns:a16="http://schemas.microsoft.com/office/drawing/2014/main" id="{00000000-0008-0000-1100-00000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69" name="Group 7090">
          <a:extLst>
            <a:ext uri="{FF2B5EF4-FFF2-40B4-BE49-F238E27FC236}">
              <a16:creationId xmlns:a16="http://schemas.microsoft.com/office/drawing/2014/main" id="{00000000-0008-0000-1100-0000A9D54D00}"/>
            </a:ext>
          </a:extLst>
        </xdr:cNvPr>
        <xdr:cNvGrpSpPr>
          <a:grpSpLocks/>
        </xdr:cNvGrpSpPr>
      </xdr:nvGrpSpPr>
      <xdr:grpSpPr bwMode="auto">
        <a:xfrm>
          <a:off x="4114800" y="10029825"/>
          <a:ext cx="238125" cy="0"/>
          <a:chOff x="466" y="3952"/>
          <a:chExt cx="28" cy="16"/>
        </a:xfrm>
      </xdr:grpSpPr>
      <xdr:sp macro="" textlink="">
        <xdr:nvSpPr>
          <xdr:cNvPr id="5101312" name="Line 7091">
            <a:extLst>
              <a:ext uri="{FF2B5EF4-FFF2-40B4-BE49-F238E27FC236}">
                <a16:creationId xmlns:a16="http://schemas.microsoft.com/office/drawing/2014/main" id="{00000000-0008-0000-1100-00000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13" name="Line 7092">
            <a:extLst>
              <a:ext uri="{FF2B5EF4-FFF2-40B4-BE49-F238E27FC236}">
                <a16:creationId xmlns:a16="http://schemas.microsoft.com/office/drawing/2014/main" id="{00000000-0008-0000-1100-00000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70" name="Group 7093">
          <a:extLst>
            <a:ext uri="{FF2B5EF4-FFF2-40B4-BE49-F238E27FC236}">
              <a16:creationId xmlns:a16="http://schemas.microsoft.com/office/drawing/2014/main" id="{00000000-0008-0000-1100-0000AAD54D00}"/>
            </a:ext>
          </a:extLst>
        </xdr:cNvPr>
        <xdr:cNvGrpSpPr>
          <a:grpSpLocks/>
        </xdr:cNvGrpSpPr>
      </xdr:nvGrpSpPr>
      <xdr:grpSpPr bwMode="auto">
        <a:xfrm>
          <a:off x="4114800" y="10029825"/>
          <a:ext cx="238125" cy="0"/>
          <a:chOff x="466" y="3952"/>
          <a:chExt cx="28" cy="16"/>
        </a:xfrm>
      </xdr:grpSpPr>
      <xdr:sp macro="" textlink="">
        <xdr:nvSpPr>
          <xdr:cNvPr id="5101310" name="Line 7094">
            <a:extLst>
              <a:ext uri="{FF2B5EF4-FFF2-40B4-BE49-F238E27FC236}">
                <a16:creationId xmlns:a16="http://schemas.microsoft.com/office/drawing/2014/main" id="{00000000-0008-0000-1100-0000F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11" name="Line 7095">
            <a:extLst>
              <a:ext uri="{FF2B5EF4-FFF2-40B4-BE49-F238E27FC236}">
                <a16:creationId xmlns:a16="http://schemas.microsoft.com/office/drawing/2014/main" id="{00000000-0008-0000-1100-0000F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971" name="Group 7096">
          <a:extLst>
            <a:ext uri="{FF2B5EF4-FFF2-40B4-BE49-F238E27FC236}">
              <a16:creationId xmlns:a16="http://schemas.microsoft.com/office/drawing/2014/main" id="{00000000-0008-0000-1100-0000ABD54D00}"/>
            </a:ext>
          </a:extLst>
        </xdr:cNvPr>
        <xdr:cNvGrpSpPr>
          <a:grpSpLocks/>
        </xdr:cNvGrpSpPr>
      </xdr:nvGrpSpPr>
      <xdr:grpSpPr bwMode="auto">
        <a:xfrm>
          <a:off x="5133975" y="10029825"/>
          <a:ext cx="0" cy="0"/>
          <a:chOff x="466" y="3952"/>
          <a:chExt cx="28" cy="16"/>
        </a:xfrm>
      </xdr:grpSpPr>
      <xdr:sp macro="" textlink="">
        <xdr:nvSpPr>
          <xdr:cNvPr id="5101308" name="Line 7097">
            <a:extLst>
              <a:ext uri="{FF2B5EF4-FFF2-40B4-BE49-F238E27FC236}">
                <a16:creationId xmlns:a16="http://schemas.microsoft.com/office/drawing/2014/main" id="{00000000-0008-0000-1100-0000F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09" name="Line 7098">
            <a:extLst>
              <a:ext uri="{FF2B5EF4-FFF2-40B4-BE49-F238E27FC236}">
                <a16:creationId xmlns:a16="http://schemas.microsoft.com/office/drawing/2014/main" id="{00000000-0008-0000-1100-0000F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972" name="Group 7099">
          <a:extLst>
            <a:ext uri="{FF2B5EF4-FFF2-40B4-BE49-F238E27FC236}">
              <a16:creationId xmlns:a16="http://schemas.microsoft.com/office/drawing/2014/main" id="{00000000-0008-0000-1100-0000ACD54D00}"/>
            </a:ext>
          </a:extLst>
        </xdr:cNvPr>
        <xdr:cNvGrpSpPr>
          <a:grpSpLocks/>
        </xdr:cNvGrpSpPr>
      </xdr:nvGrpSpPr>
      <xdr:grpSpPr bwMode="auto">
        <a:xfrm>
          <a:off x="5133975" y="10029825"/>
          <a:ext cx="0" cy="0"/>
          <a:chOff x="466" y="3952"/>
          <a:chExt cx="28" cy="16"/>
        </a:xfrm>
      </xdr:grpSpPr>
      <xdr:sp macro="" textlink="">
        <xdr:nvSpPr>
          <xdr:cNvPr id="5101306" name="Line 7100">
            <a:extLst>
              <a:ext uri="{FF2B5EF4-FFF2-40B4-BE49-F238E27FC236}">
                <a16:creationId xmlns:a16="http://schemas.microsoft.com/office/drawing/2014/main" id="{00000000-0008-0000-1100-0000F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07" name="Line 7101">
            <a:extLst>
              <a:ext uri="{FF2B5EF4-FFF2-40B4-BE49-F238E27FC236}">
                <a16:creationId xmlns:a16="http://schemas.microsoft.com/office/drawing/2014/main" id="{00000000-0008-0000-1100-0000F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973" name="Group 7102">
          <a:extLst>
            <a:ext uri="{FF2B5EF4-FFF2-40B4-BE49-F238E27FC236}">
              <a16:creationId xmlns:a16="http://schemas.microsoft.com/office/drawing/2014/main" id="{00000000-0008-0000-1100-0000ADD54D00}"/>
            </a:ext>
          </a:extLst>
        </xdr:cNvPr>
        <xdr:cNvGrpSpPr>
          <a:grpSpLocks/>
        </xdr:cNvGrpSpPr>
      </xdr:nvGrpSpPr>
      <xdr:grpSpPr bwMode="auto">
        <a:xfrm>
          <a:off x="5133975" y="10029825"/>
          <a:ext cx="0" cy="0"/>
          <a:chOff x="466" y="3952"/>
          <a:chExt cx="28" cy="16"/>
        </a:xfrm>
      </xdr:grpSpPr>
      <xdr:sp macro="" textlink="">
        <xdr:nvSpPr>
          <xdr:cNvPr id="5101304" name="Line 7103">
            <a:extLst>
              <a:ext uri="{FF2B5EF4-FFF2-40B4-BE49-F238E27FC236}">
                <a16:creationId xmlns:a16="http://schemas.microsoft.com/office/drawing/2014/main" id="{00000000-0008-0000-1100-0000F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05" name="Line 7104">
            <a:extLst>
              <a:ext uri="{FF2B5EF4-FFF2-40B4-BE49-F238E27FC236}">
                <a16:creationId xmlns:a16="http://schemas.microsoft.com/office/drawing/2014/main" id="{00000000-0008-0000-1100-0000F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974" name="Group 7105">
          <a:extLst>
            <a:ext uri="{FF2B5EF4-FFF2-40B4-BE49-F238E27FC236}">
              <a16:creationId xmlns:a16="http://schemas.microsoft.com/office/drawing/2014/main" id="{00000000-0008-0000-1100-0000AED54D00}"/>
            </a:ext>
          </a:extLst>
        </xdr:cNvPr>
        <xdr:cNvGrpSpPr>
          <a:grpSpLocks/>
        </xdr:cNvGrpSpPr>
      </xdr:nvGrpSpPr>
      <xdr:grpSpPr bwMode="auto">
        <a:xfrm>
          <a:off x="5133975" y="10029825"/>
          <a:ext cx="0" cy="0"/>
          <a:chOff x="466" y="3952"/>
          <a:chExt cx="28" cy="16"/>
        </a:xfrm>
      </xdr:grpSpPr>
      <xdr:sp macro="" textlink="">
        <xdr:nvSpPr>
          <xdr:cNvPr id="5101302" name="Line 7106">
            <a:extLst>
              <a:ext uri="{FF2B5EF4-FFF2-40B4-BE49-F238E27FC236}">
                <a16:creationId xmlns:a16="http://schemas.microsoft.com/office/drawing/2014/main" id="{00000000-0008-0000-1100-0000F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03" name="Line 7107">
            <a:extLst>
              <a:ext uri="{FF2B5EF4-FFF2-40B4-BE49-F238E27FC236}">
                <a16:creationId xmlns:a16="http://schemas.microsoft.com/office/drawing/2014/main" id="{00000000-0008-0000-1100-0000F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276225</xdr:colOff>
      <xdr:row>32</xdr:row>
      <xdr:rowOff>0</xdr:rowOff>
    </xdr:from>
    <xdr:to>
      <xdr:col>2</xdr:col>
      <xdr:colOff>542925</xdr:colOff>
      <xdr:row>32</xdr:row>
      <xdr:rowOff>0</xdr:rowOff>
    </xdr:to>
    <xdr:grpSp>
      <xdr:nvGrpSpPr>
        <xdr:cNvPr id="5100975" name="Group 7108">
          <a:extLst>
            <a:ext uri="{FF2B5EF4-FFF2-40B4-BE49-F238E27FC236}">
              <a16:creationId xmlns:a16="http://schemas.microsoft.com/office/drawing/2014/main" id="{00000000-0008-0000-1100-0000AFD54D00}"/>
            </a:ext>
          </a:extLst>
        </xdr:cNvPr>
        <xdr:cNvGrpSpPr>
          <a:grpSpLocks/>
        </xdr:cNvGrpSpPr>
      </xdr:nvGrpSpPr>
      <xdr:grpSpPr bwMode="auto">
        <a:xfrm>
          <a:off x="4048125" y="10029825"/>
          <a:ext cx="266700" cy="0"/>
          <a:chOff x="466" y="3952"/>
          <a:chExt cx="28" cy="16"/>
        </a:xfrm>
      </xdr:grpSpPr>
      <xdr:sp macro="" textlink="">
        <xdr:nvSpPr>
          <xdr:cNvPr id="5101300" name="Line 7109">
            <a:extLst>
              <a:ext uri="{FF2B5EF4-FFF2-40B4-BE49-F238E27FC236}">
                <a16:creationId xmlns:a16="http://schemas.microsoft.com/office/drawing/2014/main" id="{00000000-0008-0000-1100-0000F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01" name="Line 7110">
            <a:extLst>
              <a:ext uri="{FF2B5EF4-FFF2-40B4-BE49-F238E27FC236}">
                <a16:creationId xmlns:a16="http://schemas.microsoft.com/office/drawing/2014/main" id="{00000000-0008-0000-1100-0000F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257175</xdr:colOff>
      <xdr:row>32</xdr:row>
      <xdr:rowOff>0</xdr:rowOff>
    </xdr:from>
    <xdr:to>
      <xdr:col>2</xdr:col>
      <xdr:colOff>523875</xdr:colOff>
      <xdr:row>32</xdr:row>
      <xdr:rowOff>0</xdr:rowOff>
    </xdr:to>
    <xdr:grpSp>
      <xdr:nvGrpSpPr>
        <xdr:cNvPr id="5100976" name="Group 7111">
          <a:extLst>
            <a:ext uri="{FF2B5EF4-FFF2-40B4-BE49-F238E27FC236}">
              <a16:creationId xmlns:a16="http://schemas.microsoft.com/office/drawing/2014/main" id="{00000000-0008-0000-1100-0000B0D54D00}"/>
            </a:ext>
          </a:extLst>
        </xdr:cNvPr>
        <xdr:cNvGrpSpPr>
          <a:grpSpLocks/>
        </xdr:cNvGrpSpPr>
      </xdr:nvGrpSpPr>
      <xdr:grpSpPr bwMode="auto">
        <a:xfrm>
          <a:off x="4029075" y="10029825"/>
          <a:ext cx="266700" cy="0"/>
          <a:chOff x="466" y="3952"/>
          <a:chExt cx="28" cy="16"/>
        </a:xfrm>
      </xdr:grpSpPr>
      <xdr:sp macro="" textlink="">
        <xdr:nvSpPr>
          <xdr:cNvPr id="5101298" name="Line 7112">
            <a:extLst>
              <a:ext uri="{FF2B5EF4-FFF2-40B4-BE49-F238E27FC236}">
                <a16:creationId xmlns:a16="http://schemas.microsoft.com/office/drawing/2014/main" id="{00000000-0008-0000-1100-0000F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99" name="Line 7113">
            <a:extLst>
              <a:ext uri="{FF2B5EF4-FFF2-40B4-BE49-F238E27FC236}">
                <a16:creationId xmlns:a16="http://schemas.microsoft.com/office/drawing/2014/main" id="{00000000-0008-0000-1100-0000F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5100977" name="Group 7114">
          <a:extLst>
            <a:ext uri="{FF2B5EF4-FFF2-40B4-BE49-F238E27FC236}">
              <a16:creationId xmlns:a16="http://schemas.microsoft.com/office/drawing/2014/main" id="{00000000-0008-0000-1100-0000B1D54D00}"/>
            </a:ext>
          </a:extLst>
        </xdr:cNvPr>
        <xdr:cNvGrpSpPr>
          <a:grpSpLocks/>
        </xdr:cNvGrpSpPr>
      </xdr:nvGrpSpPr>
      <xdr:grpSpPr bwMode="auto">
        <a:xfrm>
          <a:off x="4057650" y="10029825"/>
          <a:ext cx="266700" cy="0"/>
          <a:chOff x="466" y="3952"/>
          <a:chExt cx="28" cy="16"/>
        </a:xfrm>
      </xdr:grpSpPr>
      <xdr:sp macro="" textlink="">
        <xdr:nvSpPr>
          <xdr:cNvPr id="5101296" name="Line 7115">
            <a:extLst>
              <a:ext uri="{FF2B5EF4-FFF2-40B4-BE49-F238E27FC236}">
                <a16:creationId xmlns:a16="http://schemas.microsoft.com/office/drawing/2014/main" id="{00000000-0008-0000-1100-0000F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97" name="Line 7116">
            <a:extLst>
              <a:ext uri="{FF2B5EF4-FFF2-40B4-BE49-F238E27FC236}">
                <a16:creationId xmlns:a16="http://schemas.microsoft.com/office/drawing/2014/main" id="{00000000-0008-0000-1100-0000F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276225</xdr:colOff>
      <xdr:row>32</xdr:row>
      <xdr:rowOff>0</xdr:rowOff>
    </xdr:from>
    <xdr:to>
      <xdr:col>3</xdr:col>
      <xdr:colOff>542925</xdr:colOff>
      <xdr:row>32</xdr:row>
      <xdr:rowOff>0</xdr:rowOff>
    </xdr:to>
    <xdr:grpSp>
      <xdr:nvGrpSpPr>
        <xdr:cNvPr id="5100978" name="Group 7117">
          <a:extLst>
            <a:ext uri="{FF2B5EF4-FFF2-40B4-BE49-F238E27FC236}">
              <a16:creationId xmlns:a16="http://schemas.microsoft.com/office/drawing/2014/main" id="{00000000-0008-0000-1100-0000B2D54D00}"/>
            </a:ext>
          </a:extLst>
        </xdr:cNvPr>
        <xdr:cNvGrpSpPr>
          <a:grpSpLocks/>
        </xdr:cNvGrpSpPr>
      </xdr:nvGrpSpPr>
      <xdr:grpSpPr bwMode="auto">
        <a:xfrm>
          <a:off x="4629150" y="10029825"/>
          <a:ext cx="266700" cy="0"/>
          <a:chOff x="466" y="3952"/>
          <a:chExt cx="28" cy="16"/>
        </a:xfrm>
      </xdr:grpSpPr>
      <xdr:sp macro="" textlink="">
        <xdr:nvSpPr>
          <xdr:cNvPr id="5101294" name="Line 7118">
            <a:extLst>
              <a:ext uri="{FF2B5EF4-FFF2-40B4-BE49-F238E27FC236}">
                <a16:creationId xmlns:a16="http://schemas.microsoft.com/office/drawing/2014/main" id="{00000000-0008-0000-1100-0000E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95" name="Line 7119">
            <a:extLst>
              <a:ext uri="{FF2B5EF4-FFF2-40B4-BE49-F238E27FC236}">
                <a16:creationId xmlns:a16="http://schemas.microsoft.com/office/drawing/2014/main" id="{00000000-0008-0000-1100-0000E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304800</xdr:colOff>
      <xdr:row>32</xdr:row>
      <xdr:rowOff>0</xdr:rowOff>
    </xdr:from>
    <xdr:to>
      <xdr:col>3</xdr:col>
      <xdr:colOff>571500</xdr:colOff>
      <xdr:row>32</xdr:row>
      <xdr:rowOff>0</xdr:rowOff>
    </xdr:to>
    <xdr:grpSp>
      <xdr:nvGrpSpPr>
        <xdr:cNvPr id="5100979" name="Group 7120">
          <a:extLst>
            <a:ext uri="{FF2B5EF4-FFF2-40B4-BE49-F238E27FC236}">
              <a16:creationId xmlns:a16="http://schemas.microsoft.com/office/drawing/2014/main" id="{00000000-0008-0000-1100-0000B3D54D00}"/>
            </a:ext>
          </a:extLst>
        </xdr:cNvPr>
        <xdr:cNvGrpSpPr>
          <a:grpSpLocks/>
        </xdr:cNvGrpSpPr>
      </xdr:nvGrpSpPr>
      <xdr:grpSpPr bwMode="auto">
        <a:xfrm>
          <a:off x="4657725" y="10029825"/>
          <a:ext cx="266700" cy="0"/>
          <a:chOff x="466" y="3952"/>
          <a:chExt cx="28" cy="16"/>
        </a:xfrm>
      </xdr:grpSpPr>
      <xdr:sp macro="" textlink="">
        <xdr:nvSpPr>
          <xdr:cNvPr id="5101292" name="Line 7121">
            <a:extLst>
              <a:ext uri="{FF2B5EF4-FFF2-40B4-BE49-F238E27FC236}">
                <a16:creationId xmlns:a16="http://schemas.microsoft.com/office/drawing/2014/main" id="{00000000-0008-0000-1100-0000E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93" name="Line 7122">
            <a:extLst>
              <a:ext uri="{FF2B5EF4-FFF2-40B4-BE49-F238E27FC236}">
                <a16:creationId xmlns:a16="http://schemas.microsoft.com/office/drawing/2014/main" id="{00000000-0008-0000-1100-0000E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295275</xdr:colOff>
      <xdr:row>32</xdr:row>
      <xdr:rowOff>0</xdr:rowOff>
    </xdr:from>
    <xdr:to>
      <xdr:col>3</xdr:col>
      <xdr:colOff>561975</xdr:colOff>
      <xdr:row>32</xdr:row>
      <xdr:rowOff>0</xdr:rowOff>
    </xdr:to>
    <xdr:grpSp>
      <xdr:nvGrpSpPr>
        <xdr:cNvPr id="5100980" name="Group 7123">
          <a:extLst>
            <a:ext uri="{FF2B5EF4-FFF2-40B4-BE49-F238E27FC236}">
              <a16:creationId xmlns:a16="http://schemas.microsoft.com/office/drawing/2014/main" id="{00000000-0008-0000-1100-0000B4D54D00}"/>
            </a:ext>
          </a:extLst>
        </xdr:cNvPr>
        <xdr:cNvGrpSpPr>
          <a:grpSpLocks/>
        </xdr:cNvGrpSpPr>
      </xdr:nvGrpSpPr>
      <xdr:grpSpPr bwMode="auto">
        <a:xfrm>
          <a:off x="4648200" y="10029825"/>
          <a:ext cx="266700" cy="0"/>
          <a:chOff x="466" y="3952"/>
          <a:chExt cx="28" cy="16"/>
        </a:xfrm>
      </xdr:grpSpPr>
      <xdr:sp macro="" textlink="">
        <xdr:nvSpPr>
          <xdr:cNvPr id="5101290" name="Line 7124">
            <a:extLst>
              <a:ext uri="{FF2B5EF4-FFF2-40B4-BE49-F238E27FC236}">
                <a16:creationId xmlns:a16="http://schemas.microsoft.com/office/drawing/2014/main" id="{00000000-0008-0000-1100-0000E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91" name="Line 7125">
            <a:extLst>
              <a:ext uri="{FF2B5EF4-FFF2-40B4-BE49-F238E27FC236}">
                <a16:creationId xmlns:a16="http://schemas.microsoft.com/office/drawing/2014/main" id="{00000000-0008-0000-1100-0000E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266700</xdr:colOff>
      <xdr:row>32</xdr:row>
      <xdr:rowOff>0</xdr:rowOff>
    </xdr:from>
    <xdr:to>
      <xdr:col>2</xdr:col>
      <xdr:colOff>533400</xdr:colOff>
      <xdr:row>32</xdr:row>
      <xdr:rowOff>0</xdr:rowOff>
    </xdr:to>
    <xdr:grpSp>
      <xdr:nvGrpSpPr>
        <xdr:cNvPr id="5100981" name="Group 7126">
          <a:extLst>
            <a:ext uri="{FF2B5EF4-FFF2-40B4-BE49-F238E27FC236}">
              <a16:creationId xmlns:a16="http://schemas.microsoft.com/office/drawing/2014/main" id="{00000000-0008-0000-1100-0000B5D54D00}"/>
            </a:ext>
          </a:extLst>
        </xdr:cNvPr>
        <xdr:cNvGrpSpPr>
          <a:grpSpLocks/>
        </xdr:cNvGrpSpPr>
      </xdr:nvGrpSpPr>
      <xdr:grpSpPr bwMode="auto">
        <a:xfrm>
          <a:off x="4038600" y="10029825"/>
          <a:ext cx="266700" cy="0"/>
          <a:chOff x="466" y="3952"/>
          <a:chExt cx="28" cy="16"/>
        </a:xfrm>
      </xdr:grpSpPr>
      <xdr:sp macro="" textlink="">
        <xdr:nvSpPr>
          <xdr:cNvPr id="5101288" name="Line 7127">
            <a:extLst>
              <a:ext uri="{FF2B5EF4-FFF2-40B4-BE49-F238E27FC236}">
                <a16:creationId xmlns:a16="http://schemas.microsoft.com/office/drawing/2014/main" id="{00000000-0008-0000-1100-0000E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89" name="Line 7128">
            <a:extLst>
              <a:ext uri="{FF2B5EF4-FFF2-40B4-BE49-F238E27FC236}">
                <a16:creationId xmlns:a16="http://schemas.microsoft.com/office/drawing/2014/main" id="{00000000-0008-0000-1100-0000E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314325</xdr:colOff>
      <xdr:row>32</xdr:row>
      <xdr:rowOff>0</xdr:rowOff>
    </xdr:from>
    <xdr:to>
      <xdr:col>3</xdr:col>
      <xdr:colOff>0</xdr:colOff>
      <xdr:row>32</xdr:row>
      <xdr:rowOff>0</xdr:rowOff>
    </xdr:to>
    <xdr:grpSp>
      <xdr:nvGrpSpPr>
        <xdr:cNvPr id="5100982" name="Group 7129">
          <a:extLst>
            <a:ext uri="{FF2B5EF4-FFF2-40B4-BE49-F238E27FC236}">
              <a16:creationId xmlns:a16="http://schemas.microsoft.com/office/drawing/2014/main" id="{00000000-0008-0000-1100-0000B6D54D00}"/>
            </a:ext>
          </a:extLst>
        </xdr:cNvPr>
        <xdr:cNvGrpSpPr>
          <a:grpSpLocks/>
        </xdr:cNvGrpSpPr>
      </xdr:nvGrpSpPr>
      <xdr:grpSpPr bwMode="auto">
        <a:xfrm>
          <a:off x="4086225" y="10029825"/>
          <a:ext cx="266700" cy="0"/>
          <a:chOff x="466" y="3952"/>
          <a:chExt cx="28" cy="16"/>
        </a:xfrm>
      </xdr:grpSpPr>
      <xdr:sp macro="" textlink="">
        <xdr:nvSpPr>
          <xdr:cNvPr id="5101286" name="Line 7130">
            <a:extLst>
              <a:ext uri="{FF2B5EF4-FFF2-40B4-BE49-F238E27FC236}">
                <a16:creationId xmlns:a16="http://schemas.microsoft.com/office/drawing/2014/main" id="{00000000-0008-0000-1100-0000E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87" name="Line 7131">
            <a:extLst>
              <a:ext uri="{FF2B5EF4-FFF2-40B4-BE49-F238E27FC236}">
                <a16:creationId xmlns:a16="http://schemas.microsoft.com/office/drawing/2014/main" id="{00000000-0008-0000-1100-0000E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295275</xdr:colOff>
      <xdr:row>32</xdr:row>
      <xdr:rowOff>0</xdr:rowOff>
    </xdr:from>
    <xdr:to>
      <xdr:col>2</xdr:col>
      <xdr:colOff>561975</xdr:colOff>
      <xdr:row>32</xdr:row>
      <xdr:rowOff>0</xdr:rowOff>
    </xdr:to>
    <xdr:grpSp>
      <xdr:nvGrpSpPr>
        <xdr:cNvPr id="5100983" name="Group 7132">
          <a:extLst>
            <a:ext uri="{FF2B5EF4-FFF2-40B4-BE49-F238E27FC236}">
              <a16:creationId xmlns:a16="http://schemas.microsoft.com/office/drawing/2014/main" id="{00000000-0008-0000-1100-0000B7D54D00}"/>
            </a:ext>
          </a:extLst>
        </xdr:cNvPr>
        <xdr:cNvGrpSpPr>
          <a:grpSpLocks/>
        </xdr:cNvGrpSpPr>
      </xdr:nvGrpSpPr>
      <xdr:grpSpPr bwMode="auto">
        <a:xfrm>
          <a:off x="4067175" y="10029825"/>
          <a:ext cx="266700" cy="0"/>
          <a:chOff x="466" y="3952"/>
          <a:chExt cx="28" cy="16"/>
        </a:xfrm>
      </xdr:grpSpPr>
      <xdr:sp macro="" textlink="">
        <xdr:nvSpPr>
          <xdr:cNvPr id="5101284" name="Line 7133">
            <a:extLst>
              <a:ext uri="{FF2B5EF4-FFF2-40B4-BE49-F238E27FC236}">
                <a16:creationId xmlns:a16="http://schemas.microsoft.com/office/drawing/2014/main" id="{00000000-0008-0000-1100-0000E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85" name="Line 7134">
            <a:extLst>
              <a:ext uri="{FF2B5EF4-FFF2-40B4-BE49-F238E27FC236}">
                <a16:creationId xmlns:a16="http://schemas.microsoft.com/office/drawing/2014/main" id="{00000000-0008-0000-1100-0000E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5100984" name="Group 7135">
          <a:extLst>
            <a:ext uri="{FF2B5EF4-FFF2-40B4-BE49-F238E27FC236}">
              <a16:creationId xmlns:a16="http://schemas.microsoft.com/office/drawing/2014/main" id="{00000000-0008-0000-1100-0000B8D54D00}"/>
            </a:ext>
          </a:extLst>
        </xdr:cNvPr>
        <xdr:cNvGrpSpPr>
          <a:grpSpLocks/>
        </xdr:cNvGrpSpPr>
      </xdr:nvGrpSpPr>
      <xdr:grpSpPr bwMode="auto">
        <a:xfrm>
          <a:off x="4057650" y="10029825"/>
          <a:ext cx="266700" cy="0"/>
          <a:chOff x="466" y="3952"/>
          <a:chExt cx="28" cy="16"/>
        </a:xfrm>
      </xdr:grpSpPr>
      <xdr:sp macro="" textlink="">
        <xdr:nvSpPr>
          <xdr:cNvPr id="5101282" name="Line 7136">
            <a:extLst>
              <a:ext uri="{FF2B5EF4-FFF2-40B4-BE49-F238E27FC236}">
                <a16:creationId xmlns:a16="http://schemas.microsoft.com/office/drawing/2014/main" id="{00000000-0008-0000-1100-0000E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83" name="Line 7137">
            <a:extLst>
              <a:ext uri="{FF2B5EF4-FFF2-40B4-BE49-F238E27FC236}">
                <a16:creationId xmlns:a16="http://schemas.microsoft.com/office/drawing/2014/main" id="{00000000-0008-0000-1100-0000E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85" name="Group 7138">
          <a:extLst>
            <a:ext uri="{FF2B5EF4-FFF2-40B4-BE49-F238E27FC236}">
              <a16:creationId xmlns:a16="http://schemas.microsoft.com/office/drawing/2014/main" id="{00000000-0008-0000-1100-0000B9D54D00}"/>
            </a:ext>
          </a:extLst>
        </xdr:cNvPr>
        <xdr:cNvGrpSpPr>
          <a:grpSpLocks/>
        </xdr:cNvGrpSpPr>
      </xdr:nvGrpSpPr>
      <xdr:grpSpPr bwMode="auto">
        <a:xfrm>
          <a:off x="4114800" y="10029825"/>
          <a:ext cx="238125" cy="0"/>
          <a:chOff x="466" y="3952"/>
          <a:chExt cx="28" cy="16"/>
        </a:xfrm>
      </xdr:grpSpPr>
      <xdr:sp macro="" textlink="">
        <xdr:nvSpPr>
          <xdr:cNvPr id="5101280" name="Line 7139">
            <a:extLst>
              <a:ext uri="{FF2B5EF4-FFF2-40B4-BE49-F238E27FC236}">
                <a16:creationId xmlns:a16="http://schemas.microsoft.com/office/drawing/2014/main" id="{00000000-0008-0000-1100-0000E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81" name="Line 7140">
            <a:extLst>
              <a:ext uri="{FF2B5EF4-FFF2-40B4-BE49-F238E27FC236}">
                <a16:creationId xmlns:a16="http://schemas.microsoft.com/office/drawing/2014/main" id="{00000000-0008-0000-1100-0000E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86" name="Group 7141">
          <a:extLst>
            <a:ext uri="{FF2B5EF4-FFF2-40B4-BE49-F238E27FC236}">
              <a16:creationId xmlns:a16="http://schemas.microsoft.com/office/drawing/2014/main" id="{00000000-0008-0000-1100-0000BAD54D00}"/>
            </a:ext>
          </a:extLst>
        </xdr:cNvPr>
        <xdr:cNvGrpSpPr>
          <a:grpSpLocks/>
        </xdr:cNvGrpSpPr>
      </xdr:nvGrpSpPr>
      <xdr:grpSpPr bwMode="auto">
        <a:xfrm>
          <a:off x="4114800" y="10029825"/>
          <a:ext cx="238125" cy="0"/>
          <a:chOff x="466" y="3952"/>
          <a:chExt cx="28" cy="16"/>
        </a:xfrm>
      </xdr:grpSpPr>
      <xdr:sp macro="" textlink="">
        <xdr:nvSpPr>
          <xdr:cNvPr id="5101278" name="Line 7142">
            <a:extLst>
              <a:ext uri="{FF2B5EF4-FFF2-40B4-BE49-F238E27FC236}">
                <a16:creationId xmlns:a16="http://schemas.microsoft.com/office/drawing/2014/main" id="{00000000-0008-0000-1100-0000D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79" name="Line 7143">
            <a:extLst>
              <a:ext uri="{FF2B5EF4-FFF2-40B4-BE49-F238E27FC236}">
                <a16:creationId xmlns:a16="http://schemas.microsoft.com/office/drawing/2014/main" id="{00000000-0008-0000-1100-0000D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87" name="Group 7144">
          <a:extLst>
            <a:ext uri="{FF2B5EF4-FFF2-40B4-BE49-F238E27FC236}">
              <a16:creationId xmlns:a16="http://schemas.microsoft.com/office/drawing/2014/main" id="{00000000-0008-0000-1100-0000BBD54D00}"/>
            </a:ext>
          </a:extLst>
        </xdr:cNvPr>
        <xdr:cNvGrpSpPr>
          <a:grpSpLocks/>
        </xdr:cNvGrpSpPr>
      </xdr:nvGrpSpPr>
      <xdr:grpSpPr bwMode="auto">
        <a:xfrm>
          <a:off x="4114800" y="10029825"/>
          <a:ext cx="238125" cy="0"/>
          <a:chOff x="466" y="3952"/>
          <a:chExt cx="28" cy="16"/>
        </a:xfrm>
      </xdr:grpSpPr>
      <xdr:sp macro="" textlink="">
        <xdr:nvSpPr>
          <xdr:cNvPr id="5101276" name="Line 7145">
            <a:extLst>
              <a:ext uri="{FF2B5EF4-FFF2-40B4-BE49-F238E27FC236}">
                <a16:creationId xmlns:a16="http://schemas.microsoft.com/office/drawing/2014/main" id="{00000000-0008-0000-1100-0000D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77" name="Line 7146">
            <a:extLst>
              <a:ext uri="{FF2B5EF4-FFF2-40B4-BE49-F238E27FC236}">
                <a16:creationId xmlns:a16="http://schemas.microsoft.com/office/drawing/2014/main" id="{00000000-0008-0000-1100-0000D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88" name="Group 7147">
          <a:extLst>
            <a:ext uri="{FF2B5EF4-FFF2-40B4-BE49-F238E27FC236}">
              <a16:creationId xmlns:a16="http://schemas.microsoft.com/office/drawing/2014/main" id="{00000000-0008-0000-1100-0000BCD54D00}"/>
            </a:ext>
          </a:extLst>
        </xdr:cNvPr>
        <xdr:cNvGrpSpPr>
          <a:grpSpLocks/>
        </xdr:cNvGrpSpPr>
      </xdr:nvGrpSpPr>
      <xdr:grpSpPr bwMode="auto">
        <a:xfrm>
          <a:off x="4114800" y="10029825"/>
          <a:ext cx="238125" cy="0"/>
          <a:chOff x="466" y="3952"/>
          <a:chExt cx="28" cy="16"/>
        </a:xfrm>
      </xdr:grpSpPr>
      <xdr:sp macro="" textlink="">
        <xdr:nvSpPr>
          <xdr:cNvPr id="5101274" name="Line 7148">
            <a:extLst>
              <a:ext uri="{FF2B5EF4-FFF2-40B4-BE49-F238E27FC236}">
                <a16:creationId xmlns:a16="http://schemas.microsoft.com/office/drawing/2014/main" id="{00000000-0008-0000-1100-0000D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75" name="Line 7149">
            <a:extLst>
              <a:ext uri="{FF2B5EF4-FFF2-40B4-BE49-F238E27FC236}">
                <a16:creationId xmlns:a16="http://schemas.microsoft.com/office/drawing/2014/main" id="{00000000-0008-0000-1100-0000D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89" name="Group 7150">
          <a:extLst>
            <a:ext uri="{FF2B5EF4-FFF2-40B4-BE49-F238E27FC236}">
              <a16:creationId xmlns:a16="http://schemas.microsoft.com/office/drawing/2014/main" id="{00000000-0008-0000-1100-0000BDD54D00}"/>
            </a:ext>
          </a:extLst>
        </xdr:cNvPr>
        <xdr:cNvGrpSpPr>
          <a:grpSpLocks/>
        </xdr:cNvGrpSpPr>
      </xdr:nvGrpSpPr>
      <xdr:grpSpPr bwMode="auto">
        <a:xfrm>
          <a:off x="4114800" y="10029825"/>
          <a:ext cx="238125" cy="0"/>
          <a:chOff x="466" y="3952"/>
          <a:chExt cx="28" cy="16"/>
        </a:xfrm>
      </xdr:grpSpPr>
      <xdr:sp macro="" textlink="">
        <xdr:nvSpPr>
          <xdr:cNvPr id="5101272" name="Line 7151">
            <a:extLst>
              <a:ext uri="{FF2B5EF4-FFF2-40B4-BE49-F238E27FC236}">
                <a16:creationId xmlns:a16="http://schemas.microsoft.com/office/drawing/2014/main" id="{00000000-0008-0000-1100-0000D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73" name="Line 7152">
            <a:extLst>
              <a:ext uri="{FF2B5EF4-FFF2-40B4-BE49-F238E27FC236}">
                <a16:creationId xmlns:a16="http://schemas.microsoft.com/office/drawing/2014/main" id="{00000000-0008-0000-1100-0000D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90" name="Group 7153">
          <a:extLst>
            <a:ext uri="{FF2B5EF4-FFF2-40B4-BE49-F238E27FC236}">
              <a16:creationId xmlns:a16="http://schemas.microsoft.com/office/drawing/2014/main" id="{00000000-0008-0000-1100-0000BED54D00}"/>
            </a:ext>
          </a:extLst>
        </xdr:cNvPr>
        <xdr:cNvGrpSpPr>
          <a:grpSpLocks/>
        </xdr:cNvGrpSpPr>
      </xdr:nvGrpSpPr>
      <xdr:grpSpPr bwMode="auto">
        <a:xfrm>
          <a:off x="4114800" y="10029825"/>
          <a:ext cx="238125" cy="0"/>
          <a:chOff x="466" y="3952"/>
          <a:chExt cx="28" cy="16"/>
        </a:xfrm>
      </xdr:grpSpPr>
      <xdr:sp macro="" textlink="">
        <xdr:nvSpPr>
          <xdr:cNvPr id="5101270" name="Line 7154">
            <a:extLst>
              <a:ext uri="{FF2B5EF4-FFF2-40B4-BE49-F238E27FC236}">
                <a16:creationId xmlns:a16="http://schemas.microsoft.com/office/drawing/2014/main" id="{00000000-0008-0000-1100-0000D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71" name="Line 7155">
            <a:extLst>
              <a:ext uri="{FF2B5EF4-FFF2-40B4-BE49-F238E27FC236}">
                <a16:creationId xmlns:a16="http://schemas.microsoft.com/office/drawing/2014/main" id="{00000000-0008-0000-1100-0000D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5100991" name="Group 7156">
          <a:extLst>
            <a:ext uri="{FF2B5EF4-FFF2-40B4-BE49-F238E27FC236}">
              <a16:creationId xmlns:a16="http://schemas.microsoft.com/office/drawing/2014/main" id="{00000000-0008-0000-1100-0000BFD54D00}"/>
            </a:ext>
          </a:extLst>
        </xdr:cNvPr>
        <xdr:cNvGrpSpPr>
          <a:grpSpLocks/>
        </xdr:cNvGrpSpPr>
      </xdr:nvGrpSpPr>
      <xdr:grpSpPr bwMode="auto">
        <a:xfrm>
          <a:off x="3990975" y="10029825"/>
          <a:ext cx="228600" cy="0"/>
          <a:chOff x="466" y="3952"/>
          <a:chExt cx="28" cy="16"/>
        </a:xfrm>
      </xdr:grpSpPr>
      <xdr:sp macro="" textlink="">
        <xdr:nvSpPr>
          <xdr:cNvPr id="5101268" name="Line 7157">
            <a:extLst>
              <a:ext uri="{FF2B5EF4-FFF2-40B4-BE49-F238E27FC236}">
                <a16:creationId xmlns:a16="http://schemas.microsoft.com/office/drawing/2014/main" id="{00000000-0008-0000-1100-0000D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69" name="Line 7158">
            <a:extLst>
              <a:ext uri="{FF2B5EF4-FFF2-40B4-BE49-F238E27FC236}">
                <a16:creationId xmlns:a16="http://schemas.microsoft.com/office/drawing/2014/main" id="{00000000-0008-0000-1100-0000D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92" name="Group 7159">
          <a:extLst>
            <a:ext uri="{FF2B5EF4-FFF2-40B4-BE49-F238E27FC236}">
              <a16:creationId xmlns:a16="http://schemas.microsoft.com/office/drawing/2014/main" id="{00000000-0008-0000-1100-0000C0D54D00}"/>
            </a:ext>
          </a:extLst>
        </xdr:cNvPr>
        <xdr:cNvGrpSpPr>
          <a:grpSpLocks/>
        </xdr:cNvGrpSpPr>
      </xdr:nvGrpSpPr>
      <xdr:grpSpPr bwMode="auto">
        <a:xfrm>
          <a:off x="4114800" y="10029825"/>
          <a:ext cx="228600" cy="0"/>
          <a:chOff x="466" y="3952"/>
          <a:chExt cx="28" cy="16"/>
        </a:xfrm>
      </xdr:grpSpPr>
      <xdr:sp macro="" textlink="">
        <xdr:nvSpPr>
          <xdr:cNvPr id="5101266" name="Line 7160">
            <a:extLst>
              <a:ext uri="{FF2B5EF4-FFF2-40B4-BE49-F238E27FC236}">
                <a16:creationId xmlns:a16="http://schemas.microsoft.com/office/drawing/2014/main" id="{00000000-0008-0000-1100-0000D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67" name="Line 7161">
            <a:extLst>
              <a:ext uri="{FF2B5EF4-FFF2-40B4-BE49-F238E27FC236}">
                <a16:creationId xmlns:a16="http://schemas.microsoft.com/office/drawing/2014/main" id="{00000000-0008-0000-1100-0000D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93" name="Group 7162">
          <a:extLst>
            <a:ext uri="{FF2B5EF4-FFF2-40B4-BE49-F238E27FC236}">
              <a16:creationId xmlns:a16="http://schemas.microsoft.com/office/drawing/2014/main" id="{00000000-0008-0000-1100-0000C1D54D00}"/>
            </a:ext>
          </a:extLst>
        </xdr:cNvPr>
        <xdr:cNvGrpSpPr>
          <a:grpSpLocks/>
        </xdr:cNvGrpSpPr>
      </xdr:nvGrpSpPr>
      <xdr:grpSpPr bwMode="auto">
        <a:xfrm>
          <a:off x="4114800" y="10029825"/>
          <a:ext cx="228600" cy="0"/>
          <a:chOff x="466" y="3952"/>
          <a:chExt cx="28" cy="16"/>
        </a:xfrm>
      </xdr:grpSpPr>
      <xdr:sp macro="" textlink="">
        <xdr:nvSpPr>
          <xdr:cNvPr id="5101264" name="Line 7163">
            <a:extLst>
              <a:ext uri="{FF2B5EF4-FFF2-40B4-BE49-F238E27FC236}">
                <a16:creationId xmlns:a16="http://schemas.microsoft.com/office/drawing/2014/main" id="{00000000-0008-0000-1100-0000D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65" name="Line 7164">
            <a:extLst>
              <a:ext uri="{FF2B5EF4-FFF2-40B4-BE49-F238E27FC236}">
                <a16:creationId xmlns:a16="http://schemas.microsoft.com/office/drawing/2014/main" id="{00000000-0008-0000-1100-0000D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94" name="Group 7165">
          <a:extLst>
            <a:ext uri="{FF2B5EF4-FFF2-40B4-BE49-F238E27FC236}">
              <a16:creationId xmlns:a16="http://schemas.microsoft.com/office/drawing/2014/main" id="{00000000-0008-0000-1100-0000C2D54D00}"/>
            </a:ext>
          </a:extLst>
        </xdr:cNvPr>
        <xdr:cNvGrpSpPr>
          <a:grpSpLocks/>
        </xdr:cNvGrpSpPr>
      </xdr:nvGrpSpPr>
      <xdr:grpSpPr bwMode="auto">
        <a:xfrm>
          <a:off x="4114800" y="10029825"/>
          <a:ext cx="238125" cy="0"/>
          <a:chOff x="466" y="3952"/>
          <a:chExt cx="28" cy="16"/>
        </a:xfrm>
      </xdr:grpSpPr>
      <xdr:sp macro="" textlink="">
        <xdr:nvSpPr>
          <xdr:cNvPr id="5101262" name="Line 7166">
            <a:extLst>
              <a:ext uri="{FF2B5EF4-FFF2-40B4-BE49-F238E27FC236}">
                <a16:creationId xmlns:a16="http://schemas.microsoft.com/office/drawing/2014/main" id="{00000000-0008-0000-1100-0000C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63" name="Line 7167">
            <a:extLst>
              <a:ext uri="{FF2B5EF4-FFF2-40B4-BE49-F238E27FC236}">
                <a16:creationId xmlns:a16="http://schemas.microsoft.com/office/drawing/2014/main" id="{00000000-0008-0000-1100-0000C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95" name="Group 7168">
          <a:extLst>
            <a:ext uri="{FF2B5EF4-FFF2-40B4-BE49-F238E27FC236}">
              <a16:creationId xmlns:a16="http://schemas.microsoft.com/office/drawing/2014/main" id="{00000000-0008-0000-1100-0000C3D54D00}"/>
            </a:ext>
          </a:extLst>
        </xdr:cNvPr>
        <xdr:cNvGrpSpPr>
          <a:grpSpLocks/>
        </xdr:cNvGrpSpPr>
      </xdr:nvGrpSpPr>
      <xdr:grpSpPr bwMode="auto">
        <a:xfrm>
          <a:off x="4114800" y="10029825"/>
          <a:ext cx="228600" cy="0"/>
          <a:chOff x="466" y="3952"/>
          <a:chExt cx="28" cy="16"/>
        </a:xfrm>
      </xdr:grpSpPr>
      <xdr:sp macro="" textlink="">
        <xdr:nvSpPr>
          <xdr:cNvPr id="5101260" name="Line 7169">
            <a:extLst>
              <a:ext uri="{FF2B5EF4-FFF2-40B4-BE49-F238E27FC236}">
                <a16:creationId xmlns:a16="http://schemas.microsoft.com/office/drawing/2014/main" id="{00000000-0008-0000-1100-0000C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61" name="Line 7170">
            <a:extLst>
              <a:ext uri="{FF2B5EF4-FFF2-40B4-BE49-F238E27FC236}">
                <a16:creationId xmlns:a16="http://schemas.microsoft.com/office/drawing/2014/main" id="{00000000-0008-0000-1100-0000C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96" name="Group 7171">
          <a:extLst>
            <a:ext uri="{FF2B5EF4-FFF2-40B4-BE49-F238E27FC236}">
              <a16:creationId xmlns:a16="http://schemas.microsoft.com/office/drawing/2014/main" id="{00000000-0008-0000-1100-0000C4D54D00}"/>
            </a:ext>
          </a:extLst>
        </xdr:cNvPr>
        <xdr:cNvGrpSpPr>
          <a:grpSpLocks/>
        </xdr:cNvGrpSpPr>
      </xdr:nvGrpSpPr>
      <xdr:grpSpPr bwMode="auto">
        <a:xfrm>
          <a:off x="4114800" y="10029825"/>
          <a:ext cx="228600" cy="0"/>
          <a:chOff x="466" y="3952"/>
          <a:chExt cx="28" cy="16"/>
        </a:xfrm>
      </xdr:grpSpPr>
      <xdr:sp macro="" textlink="">
        <xdr:nvSpPr>
          <xdr:cNvPr id="5101258" name="Line 7172">
            <a:extLst>
              <a:ext uri="{FF2B5EF4-FFF2-40B4-BE49-F238E27FC236}">
                <a16:creationId xmlns:a16="http://schemas.microsoft.com/office/drawing/2014/main" id="{00000000-0008-0000-1100-0000C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59" name="Line 7173">
            <a:extLst>
              <a:ext uri="{FF2B5EF4-FFF2-40B4-BE49-F238E27FC236}">
                <a16:creationId xmlns:a16="http://schemas.microsoft.com/office/drawing/2014/main" id="{00000000-0008-0000-1100-0000C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97" name="Group 7174">
          <a:extLst>
            <a:ext uri="{FF2B5EF4-FFF2-40B4-BE49-F238E27FC236}">
              <a16:creationId xmlns:a16="http://schemas.microsoft.com/office/drawing/2014/main" id="{00000000-0008-0000-1100-0000C5D54D00}"/>
            </a:ext>
          </a:extLst>
        </xdr:cNvPr>
        <xdr:cNvGrpSpPr>
          <a:grpSpLocks/>
        </xdr:cNvGrpSpPr>
      </xdr:nvGrpSpPr>
      <xdr:grpSpPr bwMode="auto">
        <a:xfrm>
          <a:off x="4114800" y="10029825"/>
          <a:ext cx="238125" cy="0"/>
          <a:chOff x="466" y="3952"/>
          <a:chExt cx="28" cy="16"/>
        </a:xfrm>
      </xdr:grpSpPr>
      <xdr:sp macro="" textlink="">
        <xdr:nvSpPr>
          <xdr:cNvPr id="5101256" name="Line 7175">
            <a:extLst>
              <a:ext uri="{FF2B5EF4-FFF2-40B4-BE49-F238E27FC236}">
                <a16:creationId xmlns:a16="http://schemas.microsoft.com/office/drawing/2014/main" id="{00000000-0008-0000-1100-0000C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57" name="Line 7176">
            <a:extLst>
              <a:ext uri="{FF2B5EF4-FFF2-40B4-BE49-F238E27FC236}">
                <a16:creationId xmlns:a16="http://schemas.microsoft.com/office/drawing/2014/main" id="{00000000-0008-0000-1100-0000C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98" name="Group 7177">
          <a:extLst>
            <a:ext uri="{FF2B5EF4-FFF2-40B4-BE49-F238E27FC236}">
              <a16:creationId xmlns:a16="http://schemas.microsoft.com/office/drawing/2014/main" id="{00000000-0008-0000-1100-0000C6D54D00}"/>
            </a:ext>
          </a:extLst>
        </xdr:cNvPr>
        <xdr:cNvGrpSpPr>
          <a:grpSpLocks/>
        </xdr:cNvGrpSpPr>
      </xdr:nvGrpSpPr>
      <xdr:grpSpPr bwMode="auto">
        <a:xfrm>
          <a:off x="4695825" y="10029825"/>
          <a:ext cx="266700" cy="0"/>
          <a:chOff x="466" y="3952"/>
          <a:chExt cx="28" cy="16"/>
        </a:xfrm>
      </xdr:grpSpPr>
      <xdr:sp macro="" textlink="">
        <xdr:nvSpPr>
          <xdr:cNvPr id="5101254" name="Line 7178">
            <a:extLst>
              <a:ext uri="{FF2B5EF4-FFF2-40B4-BE49-F238E27FC236}">
                <a16:creationId xmlns:a16="http://schemas.microsoft.com/office/drawing/2014/main" id="{00000000-0008-0000-1100-0000C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55" name="Line 7179">
            <a:extLst>
              <a:ext uri="{FF2B5EF4-FFF2-40B4-BE49-F238E27FC236}">
                <a16:creationId xmlns:a16="http://schemas.microsoft.com/office/drawing/2014/main" id="{00000000-0008-0000-1100-0000C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99" name="Group 7180">
          <a:extLst>
            <a:ext uri="{FF2B5EF4-FFF2-40B4-BE49-F238E27FC236}">
              <a16:creationId xmlns:a16="http://schemas.microsoft.com/office/drawing/2014/main" id="{00000000-0008-0000-1100-0000C7D54D00}"/>
            </a:ext>
          </a:extLst>
        </xdr:cNvPr>
        <xdr:cNvGrpSpPr>
          <a:grpSpLocks/>
        </xdr:cNvGrpSpPr>
      </xdr:nvGrpSpPr>
      <xdr:grpSpPr bwMode="auto">
        <a:xfrm>
          <a:off x="4695825" y="10029825"/>
          <a:ext cx="266700" cy="0"/>
          <a:chOff x="466" y="3952"/>
          <a:chExt cx="28" cy="16"/>
        </a:xfrm>
      </xdr:grpSpPr>
      <xdr:sp macro="" textlink="">
        <xdr:nvSpPr>
          <xdr:cNvPr id="5101252" name="Line 7181">
            <a:extLst>
              <a:ext uri="{FF2B5EF4-FFF2-40B4-BE49-F238E27FC236}">
                <a16:creationId xmlns:a16="http://schemas.microsoft.com/office/drawing/2014/main" id="{00000000-0008-0000-1100-0000C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53" name="Line 7182">
            <a:extLst>
              <a:ext uri="{FF2B5EF4-FFF2-40B4-BE49-F238E27FC236}">
                <a16:creationId xmlns:a16="http://schemas.microsoft.com/office/drawing/2014/main" id="{00000000-0008-0000-1100-0000C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00" name="Group 7183">
          <a:extLst>
            <a:ext uri="{FF2B5EF4-FFF2-40B4-BE49-F238E27FC236}">
              <a16:creationId xmlns:a16="http://schemas.microsoft.com/office/drawing/2014/main" id="{00000000-0008-0000-1100-0000C8D54D00}"/>
            </a:ext>
          </a:extLst>
        </xdr:cNvPr>
        <xdr:cNvGrpSpPr>
          <a:grpSpLocks/>
        </xdr:cNvGrpSpPr>
      </xdr:nvGrpSpPr>
      <xdr:grpSpPr bwMode="auto">
        <a:xfrm>
          <a:off x="4695825" y="10029825"/>
          <a:ext cx="266700" cy="0"/>
          <a:chOff x="466" y="3952"/>
          <a:chExt cx="28" cy="16"/>
        </a:xfrm>
      </xdr:grpSpPr>
      <xdr:sp macro="" textlink="">
        <xdr:nvSpPr>
          <xdr:cNvPr id="5101250" name="Line 7184">
            <a:extLst>
              <a:ext uri="{FF2B5EF4-FFF2-40B4-BE49-F238E27FC236}">
                <a16:creationId xmlns:a16="http://schemas.microsoft.com/office/drawing/2014/main" id="{00000000-0008-0000-1100-0000C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51" name="Line 7185">
            <a:extLst>
              <a:ext uri="{FF2B5EF4-FFF2-40B4-BE49-F238E27FC236}">
                <a16:creationId xmlns:a16="http://schemas.microsoft.com/office/drawing/2014/main" id="{00000000-0008-0000-1100-0000C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1001" name="Group 7186">
          <a:extLst>
            <a:ext uri="{FF2B5EF4-FFF2-40B4-BE49-F238E27FC236}">
              <a16:creationId xmlns:a16="http://schemas.microsoft.com/office/drawing/2014/main" id="{00000000-0008-0000-1100-0000C9D54D00}"/>
            </a:ext>
          </a:extLst>
        </xdr:cNvPr>
        <xdr:cNvGrpSpPr>
          <a:grpSpLocks/>
        </xdr:cNvGrpSpPr>
      </xdr:nvGrpSpPr>
      <xdr:grpSpPr bwMode="auto">
        <a:xfrm>
          <a:off x="5476875" y="10029825"/>
          <a:ext cx="266700" cy="0"/>
          <a:chOff x="466" y="3952"/>
          <a:chExt cx="28" cy="16"/>
        </a:xfrm>
      </xdr:grpSpPr>
      <xdr:sp macro="" textlink="">
        <xdr:nvSpPr>
          <xdr:cNvPr id="5101248" name="Line 7187">
            <a:extLst>
              <a:ext uri="{FF2B5EF4-FFF2-40B4-BE49-F238E27FC236}">
                <a16:creationId xmlns:a16="http://schemas.microsoft.com/office/drawing/2014/main" id="{00000000-0008-0000-1100-0000C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49" name="Line 7188">
            <a:extLst>
              <a:ext uri="{FF2B5EF4-FFF2-40B4-BE49-F238E27FC236}">
                <a16:creationId xmlns:a16="http://schemas.microsoft.com/office/drawing/2014/main" id="{00000000-0008-0000-1100-0000C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1002" name="Group 7189">
          <a:extLst>
            <a:ext uri="{FF2B5EF4-FFF2-40B4-BE49-F238E27FC236}">
              <a16:creationId xmlns:a16="http://schemas.microsoft.com/office/drawing/2014/main" id="{00000000-0008-0000-1100-0000CAD54D00}"/>
            </a:ext>
          </a:extLst>
        </xdr:cNvPr>
        <xdr:cNvGrpSpPr>
          <a:grpSpLocks/>
        </xdr:cNvGrpSpPr>
      </xdr:nvGrpSpPr>
      <xdr:grpSpPr bwMode="auto">
        <a:xfrm>
          <a:off x="5476875" y="10029825"/>
          <a:ext cx="266700" cy="0"/>
          <a:chOff x="466" y="3952"/>
          <a:chExt cx="28" cy="16"/>
        </a:xfrm>
      </xdr:grpSpPr>
      <xdr:sp macro="" textlink="">
        <xdr:nvSpPr>
          <xdr:cNvPr id="5101246" name="Line 7190">
            <a:extLst>
              <a:ext uri="{FF2B5EF4-FFF2-40B4-BE49-F238E27FC236}">
                <a16:creationId xmlns:a16="http://schemas.microsoft.com/office/drawing/2014/main" id="{00000000-0008-0000-1100-0000B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47" name="Line 7191">
            <a:extLst>
              <a:ext uri="{FF2B5EF4-FFF2-40B4-BE49-F238E27FC236}">
                <a16:creationId xmlns:a16="http://schemas.microsoft.com/office/drawing/2014/main" id="{00000000-0008-0000-1100-0000B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1003" name="Group 7192">
          <a:extLst>
            <a:ext uri="{FF2B5EF4-FFF2-40B4-BE49-F238E27FC236}">
              <a16:creationId xmlns:a16="http://schemas.microsoft.com/office/drawing/2014/main" id="{00000000-0008-0000-1100-0000CBD54D00}"/>
            </a:ext>
          </a:extLst>
        </xdr:cNvPr>
        <xdr:cNvGrpSpPr>
          <a:grpSpLocks/>
        </xdr:cNvGrpSpPr>
      </xdr:nvGrpSpPr>
      <xdr:grpSpPr bwMode="auto">
        <a:xfrm>
          <a:off x="5476875" y="10029825"/>
          <a:ext cx="266700" cy="0"/>
          <a:chOff x="466" y="3952"/>
          <a:chExt cx="28" cy="16"/>
        </a:xfrm>
      </xdr:grpSpPr>
      <xdr:sp macro="" textlink="">
        <xdr:nvSpPr>
          <xdr:cNvPr id="5101244" name="Line 7193">
            <a:extLst>
              <a:ext uri="{FF2B5EF4-FFF2-40B4-BE49-F238E27FC236}">
                <a16:creationId xmlns:a16="http://schemas.microsoft.com/office/drawing/2014/main" id="{00000000-0008-0000-1100-0000B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45" name="Line 7194">
            <a:extLst>
              <a:ext uri="{FF2B5EF4-FFF2-40B4-BE49-F238E27FC236}">
                <a16:creationId xmlns:a16="http://schemas.microsoft.com/office/drawing/2014/main" id="{00000000-0008-0000-1100-0000B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1004" name="Group 7195">
          <a:extLst>
            <a:ext uri="{FF2B5EF4-FFF2-40B4-BE49-F238E27FC236}">
              <a16:creationId xmlns:a16="http://schemas.microsoft.com/office/drawing/2014/main" id="{00000000-0008-0000-1100-0000CCD54D00}"/>
            </a:ext>
          </a:extLst>
        </xdr:cNvPr>
        <xdr:cNvGrpSpPr>
          <a:grpSpLocks/>
        </xdr:cNvGrpSpPr>
      </xdr:nvGrpSpPr>
      <xdr:grpSpPr bwMode="auto">
        <a:xfrm>
          <a:off x="5476875" y="10029825"/>
          <a:ext cx="266700" cy="0"/>
          <a:chOff x="466" y="3952"/>
          <a:chExt cx="28" cy="16"/>
        </a:xfrm>
      </xdr:grpSpPr>
      <xdr:sp macro="" textlink="">
        <xdr:nvSpPr>
          <xdr:cNvPr id="5101242" name="Line 7196">
            <a:extLst>
              <a:ext uri="{FF2B5EF4-FFF2-40B4-BE49-F238E27FC236}">
                <a16:creationId xmlns:a16="http://schemas.microsoft.com/office/drawing/2014/main" id="{00000000-0008-0000-1100-0000B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43" name="Line 7197">
            <a:extLst>
              <a:ext uri="{FF2B5EF4-FFF2-40B4-BE49-F238E27FC236}">
                <a16:creationId xmlns:a16="http://schemas.microsoft.com/office/drawing/2014/main" id="{00000000-0008-0000-1100-0000B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1005" name="Group 7198">
          <a:extLst>
            <a:ext uri="{FF2B5EF4-FFF2-40B4-BE49-F238E27FC236}">
              <a16:creationId xmlns:a16="http://schemas.microsoft.com/office/drawing/2014/main" id="{00000000-0008-0000-1100-0000CDD54D00}"/>
            </a:ext>
          </a:extLst>
        </xdr:cNvPr>
        <xdr:cNvGrpSpPr>
          <a:grpSpLocks/>
        </xdr:cNvGrpSpPr>
      </xdr:nvGrpSpPr>
      <xdr:grpSpPr bwMode="auto">
        <a:xfrm>
          <a:off x="5476875" y="10029825"/>
          <a:ext cx="266700" cy="0"/>
          <a:chOff x="466" y="3952"/>
          <a:chExt cx="28" cy="16"/>
        </a:xfrm>
      </xdr:grpSpPr>
      <xdr:sp macro="" textlink="">
        <xdr:nvSpPr>
          <xdr:cNvPr id="5101240" name="Line 7199">
            <a:extLst>
              <a:ext uri="{FF2B5EF4-FFF2-40B4-BE49-F238E27FC236}">
                <a16:creationId xmlns:a16="http://schemas.microsoft.com/office/drawing/2014/main" id="{00000000-0008-0000-1100-0000B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41" name="Line 7200">
            <a:extLst>
              <a:ext uri="{FF2B5EF4-FFF2-40B4-BE49-F238E27FC236}">
                <a16:creationId xmlns:a16="http://schemas.microsoft.com/office/drawing/2014/main" id="{00000000-0008-0000-1100-0000B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06" name="Group 7201">
          <a:extLst>
            <a:ext uri="{FF2B5EF4-FFF2-40B4-BE49-F238E27FC236}">
              <a16:creationId xmlns:a16="http://schemas.microsoft.com/office/drawing/2014/main" id="{00000000-0008-0000-1100-0000CED54D00}"/>
            </a:ext>
          </a:extLst>
        </xdr:cNvPr>
        <xdr:cNvGrpSpPr>
          <a:grpSpLocks/>
        </xdr:cNvGrpSpPr>
      </xdr:nvGrpSpPr>
      <xdr:grpSpPr bwMode="auto">
        <a:xfrm>
          <a:off x="4114800" y="10029825"/>
          <a:ext cx="228600" cy="0"/>
          <a:chOff x="466" y="3952"/>
          <a:chExt cx="28" cy="16"/>
        </a:xfrm>
      </xdr:grpSpPr>
      <xdr:sp macro="" textlink="">
        <xdr:nvSpPr>
          <xdr:cNvPr id="5101238" name="Line 7202">
            <a:extLst>
              <a:ext uri="{FF2B5EF4-FFF2-40B4-BE49-F238E27FC236}">
                <a16:creationId xmlns:a16="http://schemas.microsoft.com/office/drawing/2014/main" id="{00000000-0008-0000-1100-0000B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39" name="Line 7203">
            <a:extLst>
              <a:ext uri="{FF2B5EF4-FFF2-40B4-BE49-F238E27FC236}">
                <a16:creationId xmlns:a16="http://schemas.microsoft.com/office/drawing/2014/main" id="{00000000-0008-0000-1100-0000B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07" name="Group 7204">
          <a:extLst>
            <a:ext uri="{FF2B5EF4-FFF2-40B4-BE49-F238E27FC236}">
              <a16:creationId xmlns:a16="http://schemas.microsoft.com/office/drawing/2014/main" id="{00000000-0008-0000-1100-0000CFD54D00}"/>
            </a:ext>
          </a:extLst>
        </xdr:cNvPr>
        <xdr:cNvGrpSpPr>
          <a:grpSpLocks/>
        </xdr:cNvGrpSpPr>
      </xdr:nvGrpSpPr>
      <xdr:grpSpPr bwMode="auto">
        <a:xfrm>
          <a:off x="4695825" y="10029825"/>
          <a:ext cx="266700" cy="0"/>
          <a:chOff x="466" y="3952"/>
          <a:chExt cx="28" cy="16"/>
        </a:xfrm>
      </xdr:grpSpPr>
      <xdr:sp macro="" textlink="">
        <xdr:nvSpPr>
          <xdr:cNvPr id="5101236" name="Line 7205">
            <a:extLst>
              <a:ext uri="{FF2B5EF4-FFF2-40B4-BE49-F238E27FC236}">
                <a16:creationId xmlns:a16="http://schemas.microsoft.com/office/drawing/2014/main" id="{00000000-0008-0000-1100-0000B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37" name="Line 7206">
            <a:extLst>
              <a:ext uri="{FF2B5EF4-FFF2-40B4-BE49-F238E27FC236}">
                <a16:creationId xmlns:a16="http://schemas.microsoft.com/office/drawing/2014/main" id="{00000000-0008-0000-1100-0000B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08" name="Group 7207">
          <a:extLst>
            <a:ext uri="{FF2B5EF4-FFF2-40B4-BE49-F238E27FC236}">
              <a16:creationId xmlns:a16="http://schemas.microsoft.com/office/drawing/2014/main" id="{00000000-0008-0000-1100-0000D0D54D00}"/>
            </a:ext>
          </a:extLst>
        </xdr:cNvPr>
        <xdr:cNvGrpSpPr>
          <a:grpSpLocks/>
        </xdr:cNvGrpSpPr>
      </xdr:nvGrpSpPr>
      <xdr:grpSpPr bwMode="auto">
        <a:xfrm>
          <a:off x="4114800" y="10029825"/>
          <a:ext cx="228600" cy="0"/>
          <a:chOff x="466" y="3952"/>
          <a:chExt cx="28" cy="16"/>
        </a:xfrm>
      </xdr:grpSpPr>
      <xdr:sp macro="" textlink="">
        <xdr:nvSpPr>
          <xdr:cNvPr id="5101234" name="Line 7208">
            <a:extLst>
              <a:ext uri="{FF2B5EF4-FFF2-40B4-BE49-F238E27FC236}">
                <a16:creationId xmlns:a16="http://schemas.microsoft.com/office/drawing/2014/main" id="{00000000-0008-0000-1100-0000B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35" name="Line 7209">
            <a:extLst>
              <a:ext uri="{FF2B5EF4-FFF2-40B4-BE49-F238E27FC236}">
                <a16:creationId xmlns:a16="http://schemas.microsoft.com/office/drawing/2014/main" id="{00000000-0008-0000-1100-0000B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09" name="Group 7210">
          <a:extLst>
            <a:ext uri="{FF2B5EF4-FFF2-40B4-BE49-F238E27FC236}">
              <a16:creationId xmlns:a16="http://schemas.microsoft.com/office/drawing/2014/main" id="{00000000-0008-0000-1100-0000D1D54D00}"/>
            </a:ext>
          </a:extLst>
        </xdr:cNvPr>
        <xdr:cNvGrpSpPr>
          <a:grpSpLocks/>
        </xdr:cNvGrpSpPr>
      </xdr:nvGrpSpPr>
      <xdr:grpSpPr bwMode="auto">
        <a:xfrm>
          <a:off x="4695825" y="10029825"/>
          <a:ext cx="266700" cy="0"/>
          <a:chOff x="466" y="3952"/>
          <a:chExt cx="28" cy="16"/>
        </a:xfrm>
      </xdr:grpSpPr>
      <xdr:sp macro="" textlink="">
        <xdr:nvSpPr>
          <xdr:cNvPr id="5101232" name="Line 7211">
            <a:extLst>
              <a:ext uri="{FF2B5EF4-FFF2-40B4-BE49-F238E27FC236}">
                <a16:creationId xmlns:a16="http://schemas.microsoft.com/office/drawing/2014/main" id="{00000000-0008-0000-1100-0000B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33" name="Line 7212">
            <a:extLst>
              <a:ext uri="{FF2B5EF4-FFF2-40B4-BE49-F238E27FC236}">
                <a16:creationId xmlns:a16="http://schemas.microsoft.com/office/drawing/2014/main" id="{00000000-0008-0000-1100-0000B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10" name="Group 7213">
          <a:extLst>
            <a:ext uri="{FF2B5EF4-FFF2-40B4-BE49-F238E27FC236}">
              <a16:creationId xmlns:a16="http://schemas.microsoft.com/office/drawing/2014/main" id="{00000000-0008-0000-1100-0000D2D54D00}"/>
            </a:ext>
          </a:extLst>
        </xdr:cNvPr>
        <xdr:cNvGrpSpPr>
          <a:grpSpLocks/>
        </xdr:cNvGrpSpPr>
      </xdr:nvGrpSpPr>
      <xdr:grpSpPr bwMode="auto">
        <a:xfrm>
          <a:off x="4114800" y="10029825"/>
          <a:ext cx="228600" cy="0"/>
          <a:chOff x="466" y="3952"/>
          <a:chExt cx="28" cy="16"/>
        </a:xfrm>
      </xdr:grpSpPr>
      <xdr:sp macro="" textlink="">
        <xdr:nvSpPr>
          <xdr:cNvPr id="5101230" name="Line 7214">
            <a:extLst>
              <a:ext uri="{FF2B5EF4-FFF2-40B4-BE49-F238E27FC236}">
                <a16:creationId xmlns:a16="http://schemas.microsoft.com/office/drawing/2014/main" id="{00000000-0008-0000-1100-0000A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31" name="Line 7215">
            <a:extLst>
              <a:ext uri="{FF2B5EF4-FFF2-40B4-BE49-F238E27FC236}">
                <a16:creationId xmlns:a16="http://schemas.microsoft.com/office/drawing/2014/main" id="{00000000-0008-0000-1100-0000A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11" name="Group 7216">
          <a:extLst>
            <a:ext uri="{FF2B5EF4-FFF2-40B4-BE49-F238E27FC236}">
              <a16:creationId xmlns:a16="http://schemas.microsoft.com/office/drawing/2014/main" id="{00000000-0008-0000-1100-0000D3D54D00}"/>
            </a:ext>
          </a:extLst>
        </xdr:cNvPr>
        <xdr:cNvGrpSpPr>
          <a:grpSpLocks/>
        </xdr:cNvGrpSpPr>
      </xdr:nvGrpSpPr>
      <xdr:grpSpPr bwMode="auto">
        <a:xfrm>
          <a:off x="4695825" y="10029825"/>
          <a:ext cx="266700" cy="0"/>
          <a:chOff x="466" y="3952"/>
          <a:chExt cx="28" cy="16"/>
        </a:xfrm>
      </xdr:grpSpPr>
      <xdr:sp macro="" textlink="">
        <xdr:nvSpPr>
          <xdr:cNvPr id="5101228" name="Line 7217">
            <a:extLst>
              <a:ext uri="{FF2B5EF4-FFF2-40B4-BE49-F238E27FC236}">
                <a16:creationId xmlns:a16="http://schemas.microsoft.com/office/drawing/2014/main" id="{00000000-0008-0000-1100-0000A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29" name="Line 7218">
            <a:extLst>
              <a:ext uri="{FF2B5EF4-FFF2-40B4-BE49-F238E27FC236}">
                <a16:creationId xmlns:a16="http://schemas.microsoft.com/office/drawing/2014/main" id="{00000000-0008-0000-1100-0000A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12" name="Group 7219">
          <a:extLst>
            <a:ext uri="{FF2B5EF4-FFF2-40B4-BE49-F238E27FC236}">
              <a16:creationId xmlns:a16="http://schemas.microsoft.com/office/drawing/2014/main" id="{00000000-0008-0000-1100-0000D4D54D00}"/>
            </a:ext>
          </a:extLst>
        </xdr:cNvPr>
        <xdr:cNvGrpSpPr>
          <a:grpSpLocks/>
        </xdr:cNvGrpSpPr>
      </xdr:nvGrpSpPr>
      <xdr:grpSpPr bwMode="auto">
        <a:xfrm>
          <a:off x="4114800" y="10029825"/>
          <a:ext cx="228600" cy="0"/>
          <a:chOff x="466" y="3952"/>
          <a:chExt cx="28" cy="16"/>
        </a:xfrm>
      </xdr:grpSpPr>
      <xdr:sp macro="" textlink="">
        <xdr:nvSpPr>
          <xdr:cNvPr id="5101226" name="Line 7220">
            <a:extLst>
              <a:ext uri="{FF2B5EF4-FFF2-40B4-BE49-F238E27FC236}">
                <a16:creationId xmlns:a16="http://schemas.microsoft.com/office/drawing/2014/main" id="{00000000-0008-0000-1100-0000A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27" name="Line 7221">
            <a:extLst>
              <a:ext uri="{FF2B5EF4-FFF2-40B4-BE49-F238E27FC236}">
                <a16:creationId xmlns:a16="http://schemas.microsoft.com/office/drawing/2014/main" id="{00000000-0008-0000-1100-0000A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13" name="Group 7222">
          <a:extLst>
            <a:ext uri="{FF2B5EF4-FFF2-40B4-BE49-F238E27FC236}">
              <a16:creationId xmlns:a16="http://schemas.microsoft.com/office/drawing/2014/main" id="{00000000-0008-0000-1100-0000D5D54D00}"/>
            </a:ext>
          </a:extLst>
        </xdr:cNvPr>
        <xdr:cNvGrpSpPr>
          <a:grpSpLocks/>
        </xdr:cNvGrpSpPr>
      </xdr:nvGrpSpPr>
      <xdr:grpSpPr bwMode="auto">
        <a:xfrm>
          <a:off x="4695825" y="10029825"/>
          <a:ext cx="266700" cy="0"/>
          <a:chOff x="466" y="3952"/>
          <a:chExt cx="28" cy="16"/>
        </a:xfrm>
      </xdr:grpSpPr>
      <xdr:sp macro="" textlink="">
        <xdr:nvSpPr>
          <xdr:cNvPr id="5101224" name="Line 7223">
            <a:extLst>
              <a:ext uri="{FF2B5EF4-FFF2-40B4-BE49-F238E27FC236}">
                <a16:creationId xmlns:a16="http://schemas.microsoft.com/office/drawing/2014/main" id="{00000000-0008-0000-1100-0000A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25" name="Line 7224">
            <a:extLst>
              <a:ext uri="{FF2B5EF4-FFF2-40B4-BE49-F238E27FC236}">
                <a16:creationId xmlns:a16="http://schemas.microsoft.com/office/drawing/2014/main" id="{00000000-0008-0000-1100-0000A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14" name="Group 7225">
          <a:extLst>
            <a:ext uri="{FF2B5EF4-FFF2-40B4-BE49-F238E27FC236}">
              <a16:creationId xmlns:a16="http://schemas.microsoft.com/office/drawing/2014/main" id="{00000000-0008-0000-1100-0000D6D54D00}"/>
            </a:ext>
          </a:extLst>
        </xdr:cNvPr>
        <xdr:cNvGrpSpPr>
          <a:grpSpLocks/>
        </xdr:cNvGrpSpPr>
      </xdr:nvGrpSpPr>
      <xdr:grpSpPr bwMode="auto">
        <a:xfrm>
          <a:off x="4114800" y="10029825"/>
          <a:ext cx="228600" cy="0"/>
          <a:chOff x="466" y="3952"/>
          <a:chExt cx="28" cy="16"/>
        </a:xfrm>
      </xdr:grpSpPr>
      <xdr:sp macro="" textlink="">
        <xdr:nvSpPr>
          <xdr:cNvPr id="5101222" name="Line 7226">
            <a:extLst>
              <a:ext uri="{FF2B5EF4-FFF2-40B4-BE49-F238E27FC236}">
                <a16:creationId xmlns:a16="http://schemas.microsoft.com/office/drawing/2014/main" id="{00000000-0008-0000-1100-0000A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23" name="Line 7227">
            <a:extLst>
              <a:ext uri="{FF2B5EF4-FFF2-40B4-BE49-F238E27FC236}">
                <a16:creationId xmlns:a16="http://schemas.microsoft.com/office/drawing/2014/main" id="{00000000-0008-0000-1100-0000A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15" name="Group 7228">
          <a:extLst>
            <a:ext uri="{FF2B5EF4-FFF2-40B4-BE49-F238E27FC236}">
              <a16:creationId xmlns:a16="http://schemas.microsoft.com/office/drawing/2014/main" id="{00000000-0008-0000-1100-0000D7D54D00}"/>
            </a:ext>
          </a:extLst>
        </xdr:cNvPr>
        <xdr:cNvGrpSpPr>
          <a:grpSpLocks/>
        </xdr:cNvGrpSpPr>
      </xdr:nvGrpSpPr>
      <xdr:grpSpPr bwMode="auto">
        <a:xfrm>
          <a:off x="4114800" y="10029825"/>
          <a:ext cx="228600" cy="0"/>
          <a:chOff x="466" y="3952"/>
          <a:chExt cx="28" cy="16"/>
        </a:xfrm>
      </xdr:grpSpPr>
      <xdr:sp macro="" textlink="">
        <xdr:nvSpPr>
          <xdr:cNvPr id="5101220" name="Line 7229">
            <a:extLst>
              <a:ext uri="{FF2B5EF4-FFF2-40B4-BE49-F238E27FC236}">
                <a16:creationId xmlns:a16="http://schemas.microsoft.com/office/drawing/2014/main" id="{00000000-0008-0000-1100-0000A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21" name="Line 7230">
            <a:extLst>
              <a:ext uri="{FF2B5EF4-FFF2-40B4-BE49-F238E27FC236}">
                <a16:creationId xmlns:a16="http://schemas.microsoft.com/office/drawing/2014/main" id="{00000000-0008-0000-1100-0000A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16" name="Group 7231">
          <a:extLst>
            <a:ext uri="{FF2B5EF4-FFF2-40B4-BE49-F238E27FC236}">
              <a16:creationId xmlns:a16="http://schemas.microsoft.com/office/drawing/2014/main" id="{00000000-0008-0000-1100-0000D8D54D00}"/>
            </a:ext>
          </a:extLst>
        </xdr:cNvPr>
        <xdr:cNvGrpSpPr>
          <a:grpSpLocks/>
        </xdr:cNvGrpSpPr>
      </xdr:nvGrpSpPr>
      <xdr:grpSpPr bwMode="auto">
        <a:xfrm>
          <a:off x="4114800" y="10029825"/>
          <a:ext cx="228600" cy="0"/>
          <a:chOff x="466" y="3952"/>
          <a:chExt cx="28" cy="16"/>
        </a:xfrm>
      </xdr:grpSpPr>
      <xdr:sp macro="" textlink="">
        <xdr:nvSpPr>
          <xdr:cNvPr id="5101218" name="Line 7232">
            <a:extLst>
              <a:ext uri="{FF2B5EF4-FFF2-40B4-BE49-F238E27FC236}">
                <a16:creationId xmlns:a16="http://schemas.microsoft.com/office/drawing/2014/main" id="{00000000-0008-0000-1100-0000A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19" name="Line 7233">
            <a:extLst>
              <a:ext uri="{FF2B5EF4-FFF2-40B4-BE49-F238E27FC236}">
                <a16:creationId xmlns:a16="http://schemas.microsoft.com/office/drawing/2014/main" id="{00000000-0008-0000-1100-0000A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17" name="Group 7234">
          <a:extLst>
            <a:ext uri="{FF2B5EF4-FFF2-40B4-BE49-F238E27FC236}">
              <a16:creationId xmlns:a16="http://schemas.microsoft.com/office/drawing/2014/main" id="{00000000-0008-0000-1100-0000D9D54D00}"/>
            </a:ext>
          </a:extLst>
        </xdr:cNvPr>
        <xdr:cNvGrpSpPr>
          <a:grpSpLocks/>
        </xdr:cNvGrpSpPr>
      </xdr:nvGrpSpPr>
      <xdr:grpSpPr bwMode="auto">
        <a:xfrm>
          <a:off x="4114800" y="10029825"/>
          <a:ext cx="228600" cy="0"/>
          <a:chOff x="466" y="3952"/>
          <a:chExt cx="28" cy="16"/>
        </a:xfrm>
      </xdr:grpSpPr>
      <xdr:sp macro="" textlink="">
        <xdr:nvSpPr>
          <xdr:cNvPr id="5101216" name="Line 7235">
            <a:extLst>
              <a:ext uri="{FF2B5EF4-FFF2-40B4-BE49-F238E27FC236}">
                <a16:creationId xmlns:a16="http://schemas.microsoft.com/office/drawing/2014/main" id="{00000000-0008-0000-1100-0000A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17" name="Line 7236">
            <a:extLst>
              <a:ext uri="{FF2B5EF4-FFF2-40B4-BE49-F238E27FC236}">
                <a16:creationId xmlns:a16="http://schemas.microsoft.com/office/drawing/2014/main" id="{00000000-0008-0000-1100-0000A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18" name="Group 7237">
          <a:extLst>
            <a:ext uri="{FF2B5EF4-FFF2-40B4-BE49-F238E27FC236}">
              <a16:creationId xmlns:a16="http://schemas.microsoft.com/office/drawing/2014/main" id="{00000000-0008-0000-1100-0000DAD54D00}"/>
            </a:ext>
          </a:extLst>
        </xdr:cNvPr>
        <xdr:cNvGrpSpPr>
          <a:grpSpLocks/>
        </xdr:cNvGrpSpPr>
      </xdr:nvGrpSpPr>
      <xdr:grpSpPr bwMode="auto">
        <a:xfrm>
          <a:off x="4114800" y="10029825"/>
          <a:ext cx="228600" cy="0"/>
          <a:chOff x="466" y="3952"/>
          <a:chExt cx="28" cy="16"/>
        </a:xfrm>
      </xdr:grpSpPr>
      <xdr:sp macro="" textlink="">
        <xdr:nvSpPr>
          <xdr:cNvPr id="5101214" name="Line 7238">
            <a:extLst>
              <a:ext uri="{FF2B5EF4-FFF2-40B4-BE49-F238E27FC236}">
                <a16:creationId xmlns:a16="http://schemas.microsoft.com/office/drawing/2014/main" id="{00000000-0008-0000-1100-00009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15" name="Line 7239">
            <a:extLst>
              <a:ext uri="{FF2B5EF4-FFF2-40B4-BE49-F238E27FC236}">
                <a16:creationId xmlns:a16="http://schemas.microsoft.com/office/drawing/2014/main" id="{00000000-0008-0000-1100-00009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19" name="Group 7240">
          <a:extLst>
            <a:ext uri="{FF2B5EF4-FFF2-40B4-BE49-F238E27FC236}">
              <a16:creationId xmlns:a16="http://schemas.microsoft.com/office/drawing/2014/main" id="{00000000-0008-0000-1100-0000DBD54D00}"/>
            </a:ext>
          </a:extLst>
        </xdr:cNvPr>
        <xdr:cNvGrpSpPr>
          <a:grpSpLocks/>
        </xdr:cNvGrpSpPr>
      </xdr:nvGrpSpPr>
      <xdr:grpSpPr bwMode="auto">
        <a:xfrm>
          <a:off x="4695825" y="10029825"/>
          <a:ext cx="266700" cy="0"/>
          <a:chOff x="466" y="3952"/>
          <a:chExt cx="28" cy="16"/>
        </a:xfrm>
      </xdr:grpSpPr>
      <xdr:sp macro="" textlink="">
        <xdr:nvSpPr>
          <xdr:cNvPr id="5101212" name="Line 7241">
            <a:extLst>
              <a:ext uri="{FF2B5EF4-FFF2-40B4-BE49-F238E27FC236}">
                <a16:creationId xmlns:a16="http://schemas.microsoft.com/office/drawing/2014/main" id="{00000000-0008-0000-1100-00009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13" name="Line 7242">
            <a:extLst>
              <a:ext uri="{FF2B5EF4-FFF2-40B4-BE49-F238E27FC236}">
                <a16:creationId xmlns:a16="http://schemas.microsoft.com/office/drawing/2014/main" id="{00000000-0008-0000-1100-00009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20" name="Group 7243">
          <a:extLst>
            <a:ext uri="{FF2B5EF4-FFF2-40B4-BE49-F238E27FC236}">
              <a16:creationId xmlns:a16="http://schemas.microsoft.com/office/drawing/2014/main" id="{00000000-0008-0000-1100-0000DCD54D00}"/>
            </a:ext>
          </a:extLst>
        </xdr:cNvPr>
        <xdr:cNvGrpSpPr>
          <a:grpSpLocks/>
        </xdr:cNvGrpSpPr>
      </xdr:nvGrpSpPr>
      <xdr:grpSpPr bwMode="auto">
        <a:xfrm>
          <a:off x="4695825" y="10029825"/>
          <a:ext cx="266700" cy="0"/>
          <a:chOff x="466" y="3952"/>
          <a:chExt cx="28" cy="16"/>
        </a:xfrm>
      </xdr:grpSpPr>
      <xdr:sp macro="" textlink="">
        <xdr:nvSpPr>
          <xdr:cNvPr id="5101210" name="Line 7244">
            <a:extLst>
              <a:ext uri="{FF2B5EF4-FFF2-40B4-BE49-F238E27FC236}">
                <a16:creationId xmlns:a16="http://schemas.microsoft.com/office/drawing/2014/main" id="{00000000-0008-0000-1100-00009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11" name="Line 7245">
            <a:extLst>
              <a:ext uri="{FF2B5EF4-FFF2-40B4-BE49-F238E27FC236}">
                <a16:creationId xmlns:a16="http://schemas.microsoft.com/office/drawing/2014/main" id="{00000000-0008-0000-1100-00009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21" name="Group 7246">
          <a:extLst>
            <a:ext uri="{FF2B5EF4-FFF2-40B4-BE49-F238E27FC236}">
              <a16:creationId xmlns:a16="http://schemas.microsoft.com/office/drawing/2014/main" id="{00000000-0008-0000-1100-0000DDD54D00}"/>
            </a:ext>
          </a:extLst>
        </xdr:cNvPr>
        <xdr:cNvGrpSpPr>
          <a:grpSpLocks/>
        </xdr:cNvGrpSpPr>
      </xdr:nvGrpSpPr>
      <xdr:grpSpPr bwMode="auto">
        <a:xfrm>
          <a:off x="4695825" y="10029825"/>
          <a:ext cx="266700" cy="0"/>
          <a:chOff x="466" y="3952"/>
          <a:chExt cx="28" cy="16"/>
        </a:xfrm>
      </xdr:grpSpPr>
      <xdr:sp macro="" textlink="">
        <xdr:nvSpPr>
          <xdr:cNvPr id="5101208" name="Line 7247">
            <a:extLst>
              <a:ext uri="{FF2B5EF4-FFF2-40B4-BE49-F238E27FC236}">
                <a16:creationId xmlns:a16="http://schemas.microsoft.com/office/drawing/2014/main" id="{00000000-0008-0000-1100-00009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09" name="Line 7248">
            <a:extLst>
              <a:ext uri="{FF2B5EF4-FFF2-40B4-BE49-F238E27FC236}">
                <a16:creationId xmlns:a16="http://schemas.microsoft.com/office/drawing/2014/main" id="{00000000-0008-0000-1100-00009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22" name="Group 7249">
          <a:extLst>
            <a:ext uri="{FF2B5EF4-FFF2-40B4-BE49-F238E27FC236}">
              <a16:creationId xmlns:a16="http://schemas.microsoft.com/office/drawing/2014/main" id="{00000000-0008-0000-1100-0000DED54D00}"/>
            </a:ext>
          </a:extLst>
        </xdr:cNvPr>
        <xdr:cNvGrpSpPr>
          <a:grpSpLocks/>
        </xdr:cNvGrpSpPr>
      </xdr:nvGrpSpPr>
      <xdr:grpSpPr bwMode="auto">
        <a:xfrm>
          <a:off x="4695825" y="10029825"/>
          <a:ext cx="266700" cy="0"/>
          <a:chOff x="466" y="3952"/>
          <a:chExt cx="28" cy="16"/>
        </a:xfrm>
      </xdr:grpSpPr>
      <xdr:sp macro="" textlink="">
        <xdr:nvSpPr>
          <xdr:cNvPr id="5101206" name="Line 7250">
            <a:extLst>
              <a:ext uri="{FF2B5EF4-FFF2-40B4-BE49-F238E27FC236}">
                <a16:creationId xmlns:a16="http://schemas.microsoft.com/office/drawing/2014/main" id="{00000000-0008-0000-1100-00009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07" name="Line 7251">
            <a:extLst>
              <a:ext uri="{FF2B5EF4-FFF2-40B4-BE49-F238E27FC236}">
                <a16:creationId xmlns:a16="http://schemas.microsoft.com/office/drawing/2014/main" id="{00000000-0008-0000-1100-00009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23" name="Group 7252">
          <a:extLst>
            <a:ext uri="{FF2B5EF4-FFF2-40B4-BE49-F238E27FC236}">
              <a16:creationId xmlns:a16="http://schemas.microsoft.com/office/drawing/2014/main" id="{00000000-0008-0000-1100-0000DFD54D00}"/>
            </a:ext>
          </a:extLst>
        </xdr:cNvPr>
        <xdr:cNvGrpSpPr>
          <a:grpSpLocks/>
        </xdr:cNvGrpSpPr>
      </xdr:nvGrpSpPr>
      <xdr:grpSpPr bwMode="auto">
        <a:xfrm>
          <a:off x="4695825" y="10029825"/>
          <a:ext cx="266700" cy="0"/>
          <a:chOff x="466" y="3952"/>
          <a:chExt cx="28" cy="16"/>
        </a:xfrm>
      </xdr:grpSpPr>
      <xdr:sp macro="" textlink="">
        <xdr:nvSpPr>
          <xdr:cNvPr id="5101204" name="Line 7253">
            <a:extLst>
              <a:ext uri="{FF2B5EF4-FFF2-40B4-BE49-F238E27FC236}">
                <a16:creationId xmlns:a16="http://schemas.microsoft.com/office/drawing/2014/main" id="{00000000-0008-0000-1100-00009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05" name="Line 7254">
            <a:extLst>
              <a:ext uri="{FF2B5EF4-FFF2-40B4-BE49-F238E27FC236}">
                <a16:creationId xmlns:a16="http://schemas.microsoft.com/office/drawing/2014/main" id="{00000000-0008-0000-1100-00009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24" name="Group 7255">
          <a:extLst>
            <a:ext uri="{FF2B5EF4-FFF2-40B4-BE49-F238E27FC236}">
              <a16:creationId xmlns:a16="http://schemas.microsoft.com/office/drawing/2014/main" id="{00000000-0008-0000-1100-0000E0D54D00}"/>
            </a:ext>
          </a:extLst>
        </xdr:cNvPr>
        <xdr:cNvGrpSpPr>
          <a:grpSpLocks/>
        </xdr:cNvGrpSpPr>
      </xdr:nvGrpSpPr>
      <xdr:grpSpPr bwMode="auto">
        <a:xfrm>
          <a:off x="4114800" y="10029825"/>
          <a:ext cx="228600" cy="0"/>
          <a:chOff x="466" y="3952"/>
          <a:chExt cx="28" cy="16"/>
        </a:xfrm>
      </xdr:grpSpPr>
      <xdr:sp macro="" textlink="">
        <xdr:nvSpPr>
          <xdr:cNvPr id="5101202" name="Line 7256">
            <a:extLst>
              <a:ext uri="{FF2B5EF4-FFF2-40B4-BE49-F238E27FC236}">
                <a16:creationId xmlns:a16="http://schemas.microsoft.com/office/drawing/2014/main" id="{00000000-0008-0000-1100-00009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03" name="Line 7257">
            <a:extLst>
              <a:ext uri="{FF2B5EF4-FFF2-40B4-BE49-F238E27FC236}">
                <a16:creationId xmlns:a16="http://schemas.microsoft.com/office/drawing/2014/main" id="{00000000-0008-0000-1100-00009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25" name="Group 7258">
          <a:extLst>
            <a:ext uri="{FF2B5EF4-FFF2-40B4-BE49-F238E27FC236}">
              <a16:creationId xmlns:a16="http://schemas.microsoft.com/office/drawing/2014/main" id="{00000000-0008-0000-1100-0000E1D54D00}"/>
            </a:ext>
          </a:extLst>
        </xdr:cNvPr>
        <xdr:cNvGrpSpPr>
          <a:grpSpLocks/>
        </xdr:cNvGrpSpPr>
      </xdr:nvGrpSpPr>
      <xdr:grpSpPr bwMode="auto">
        <a:xfrm>
          <a:off x="4114800" y="10029825"/>
          <a:ext cx="228600" cy="0"/>
          <a:chOff x="466" y="3952"/>
          <a:chExt cx="28" cy="16"/>
        </a:xfrm>
      </xdr:grpSpPr>
      <xdr:sp macro="" textlink="">
        <xdr:nvSpPr>
          <xdr:cNvPr id="5101200" name="Line 7259">
            <a:extLst>
              <a:ext uri="{FF2B5EF4-FFF2-40B4-BE49-F238E27FC236}">
                <a16:creationId xmlns:a16="http://schemas.microsoft.com/office/drawing/2014/main" id="{00000000-0008-0000-1100-00009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01" name="Line 7260">
            <a:extLst>
              <a:ext uri="{FF2B5EF4-FFF2-40B4-BE49-F238E27FC236}">
                <a16:creationId xmlns:a16="http://schemas.microsoft.com/office/drawing/2014/main" id="{00000000-0008-0000-1100-00009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26" name="Group 7261">
          <a:extLst>
            <a:ext uri="{FF2B5EF4-FFF2-40B4-BE49-F238E27FC236}">
              <a16:creationId xmlns:a16="http://schemas.microsoft.com/office/drawing/2014/main" id="{00000000-0008-0000-1100-0000E2D54D00}"/>
            </a:ext>
          </a:extLst>
        </xdr:cNvPr>
        <xdr:cNvGrpSpPr>
          <a:grpSpLocks/>
        </xdr:cNvGrpSpPr>
      </xdr:nvGrpSpPr>
      <xdr:grpSpPr bwMode="auto">
        <a:xfrm>
          <a:off x="4695825" y="10029825"/>
          <a:ext cx="266700" cy="0"/>
          <a:chOff x="466" y="3952"/>
          <a:chExt cx="28" cy="16"/>
        </a:xfrm>
      </xdr:grpSpPr>
      <xdr:sp macro="" textlink="">
        <xdr:nvSpPr>
          <xdr:cNvPr id="5101198" name="Line 7262">
            <a:extLst>
              <a:ext uri="{FF2B5EF4-FFF2-40B4-BE49-F238E27FC236}">
                <a16:creationId xmlns:a16="http://schemas.microsoft.com/office/drawing/2014/main" id="{00000000-0008-0000-1100-00008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99" name="Line 7263">
            <a:extLst>
              <a:ext uri="{FF2B5EF4-FFF2-40B4-BE49-F238E27FC236}">
                <a16:creationId xmlns:a16="http://schemas.microsoft.com/office/drawing/2014/main" id="{00000000-0008-0000-1100-00008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27" name="Group 7264">
          <a:extLst>
            <a:ext uri="{FF2B5EF4-FFF2-40B4-BE49-F238E27FC236}">
              <a16:creationId xmlns:a16="http://schemas.microsoft.com/office/drawing/2014/main" id="{00000000-0008-0000-1100-0000E3D54D00}"/>
            </a:ext>
          </a:extLst>
        </xdr:cNvPr>
        <xdr:cNvGrpSpPr>
          <a:grpSpLocks/>
        </xdr:cNvGrpSpPr>
      </xdr:nvGrpSpPr>
      <xdr:grpSpPr bwMode="auto">
        <a:xfrm>
          <a:off x="4695825" y="10029825"/>
          <a:ext cx="266700" cy="0"/>
          <a:chOff x="466" y="3952"/>
          <a:chExt cx="28" cy="16"/>
        </a:xfrm>
      </xdr:grpSpPr>
      <xdr:sp macro="" textlink="">
        <xdr:nvSpPr>
          <xdr:cNvPr id="5101196" name="Line 7265">
            <a:extLst>
              <a:ext uri="{FF2B5EF4-FFF2-40B4-BE49-F238E27FC236}">
                <a16:creationId xmlns:a16="http://schemas.microsoft.com/office/drawing/2014/main" id="{00000000-0008-0000-1100-00008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97" name="Line 7266">
            <a:extLst>
              <a:ext uri="{FF2B5EF4-FFF2-40B4-BE49-F238E27FC236}">
                <a16:creationId xmlns:a16="http://schemas.microsoft.com/office/drawing/2014/main" id="{00000000-0008-0000-1100-00008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1028" name="Group 7267">
          <a:extLst>
            <a:ext uri="{FF2B5EF4-FFF2-40B4-BE49-F238E27FC236}">
              <a16:creationId xmlns:a16="http://schemas.microsoft.com/office/drawing/2014/main" id="{00000000-0008-0000-1100-0000E4D54D00}"/>
            </a:ext>
          </a:extLst>
        </xdr:cNvPr>
        <xdr:cNvGrpSpPr>
          <a:grpSpLocks/>
        </xdr:cNvGrpSpPr>
      </xdr:nvGrpSpPr>
      <xdr:grpSpPr bwMode="auto">
        <a:xfrm>
          <a:off x="4114800" y="10029825"/>
          <a:ext cx="238125" cy="0"/>
          <a:chOff x="466" y="3952"/>
          <a:chExt cx="28" cy="16"/>
        </a:xfrm>
      </xdr:grpSpPr>
      <xdr:sp macro="" textlink="">
        <xdr:nvSpPr>
          <xdr:cNvPr id="5101194" name="Line 7268">
            <a:extLst>
              <a:ext uri="{FF2B5EF4-FFF2-40B4-BE49-F238E27FC236}">
                <a16:creationId xmlns:a16="http://schemas.microsoft.com/office/drawing/2014/main" id="{00000000-0008-0000-1100-00008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95" name="Line 7269">
            <a:extLst>
              <a:ext uri="{FF2B5EF4-FFF2-40B4-BE49-F238E27FC236}">
                <a16:creationId xmlns:a16="http://schemas.microsoft.com/office/drawing/2014/main" id="{00000000-0008-0000-1100-00008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5101029" name="Group 7270">
          <a:extLst>
            <a:ext uri="{FF2B5EF4-FFF2-40B4-BE49-F238E27FC236}">
              <a16:creationId xmlns:a16="http://schemas.microsoft.com/office/drawing/2014/main" id="{00000000-0008-0000-1100-0000E5D54D00}"/>
            </a:ext>
          </a:extLst>
        </xdr:cNvPr>
        <xdr:cNvGrpSpPr>
          <a:grpSpLocks/>
        </xdr:cNvGrpSpPr>
      </xdr:nvGrpSpPr>
      <xdr:grpSpPr bwMode="auto">
        <a:xfrm>
          <a:off x="5476875" y="10029825"/>
          <a:ext cx="228600" cy="0"/>
          <a:chOff x="466" y="3952"/>
          <a:chExt cx="28" cy="16"/>
        </a:xfrm>
      </xdr:grpSpPr>
      <xdr:sp macro="" textlink="">
        <xdr:nvSpPr>
          <xdr:cNvPr id="5101192" name="Line 7271">
            <a:extLst>
              <a:ext uri="{FF2B5EF4-FFF2-40B4-BE49-F238E27FC236}">
                <a16:creationId xmlns:a16="http://schemas.microsoft.com/office/drawing/2014/main" id="{00000000-0008-0000-1100-00008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93" name="Line 7272">
            <a:extLst>
              <a:ext uri="{FF2B5EF4-FFF2-40B4-BE49-F238E27FC236}">
                <a16:creationId xmlns:a16="http://schemas.microsoft.com/office/drawing/2014/main" id="{00000000-0008-0000-1100-00008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30" name="Group 7273">
          <a:extLst>
            <a:ext uri="{FF2B5EF4-FFF2-40B4-BE49-F238E27FC236}">
              <a16:creationId xmlns:a16="http://schemas.microsoft.com/office/drawing/2014/main" id="{00000000-0008-0000-1100-0000E6D54D00}"/>
            </a:ext>
          </a:extLst>
        </xdr:cNvPr>
        <xdr:cNvGrpSpPr>
          <a:grpSpLocks/>
        </xdr:cNvGrpSpPr>
      </xdr:nvGrpSpPr>
      <xdr:grpSpPr bwMode="auto">
        <a:xfrm>
          <a:off x="4695825" y="10029825"/>
          <a:ext cx="266700" cy="0"/>
          <a:chOff x="466" y="3952"/>
          <a:chExt cx="28" cy="16"/>
        </a:xfrm>
      </xdr:grpSpPr>
      <xdr:sp macro="" textlink="">
        <xdr:nvSpPr>
          <xdr:cNvPr id="5101190" name="Line 7274">
            <a:extLst>
              <a:ext uri="{FF2B5EF4-FFF2-40B4-BE49-F238E27FC236}">
                <a16:creationId xmlns:a16="http://schemas.microsoft.com/office/drawing/2014/main" id="{00000000-0008-0000-1100-00008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91" name="Line 7275">
            <a:extLst>
              <a:ext uri="{FF2B5EF4-FFF2-40B4-BE49-F238E27FC236}">
                <a16:creationId xmlns:a16="http://schemas.microsoft.com/office/drawing/2014/main" id="{00000000-0008-0000-1100-00008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31" name="Group 7276">
          <a:extLst>
            <a:ext uri="{FF2B5EF4-FFF2-40B4-BE49-F238E27FC236}">
              <a16:creationId xmlns:a16="http://schemas.microsoft.com/office/drawing/2014/main" id="{00000000-0008-0000-1100-0000E7D54D00}"/>
            </a:ext>
          </a:extLst>
        </xdr:cNvPr>
        <xdr:cNvGrpSpPr>
          <a:grpSpLocks/>
        </xdr:cNvGrpSpPr>
      </xdr:nvGrpSpPr>
      <xdr:grpSpPr bwMode="auto">
        <a:xfrm>
          <a:off x="4695825" y="10029825"/>
          <a:ext cx="266700" cy="0"/>
          <a:chOff x="466" y="3952"/>
          <a:chExt cx="28" cy="16"/>
        </a:xfrm>
      </xdr:grpSpPr>
      <xdr:sp macro="" textlink="">
        <xdr:nvSpPr>
          <xdr:cNvPr id="5101188" name="Line 7277">
            <a:extLst>
              <a:ext uri="{FF2B5EF4-FFF2-40B4-BE49-F238E27FC236}">
                <a16:creationId xmlns:a16="http://schemas.microsoft.com/office/drawing/2014/main" id="{00000000-0008-0000-1100-00008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89" name="Line 7278">
            <a:extLst>
              <a:ext uri="{FF2B5EF4-FFF2-40B4-BE49-F238E27FC236}">
                <a16:creationId xmlns:a16="http://schemas.microsoft.com/office/drawing/2014/main" id="{00000000-0008-0000-1100-00008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32" name="Group 7279">
          <a:extLst>
            <a:ext uri="{FF2B5EF4-FFF2-40B4-BE49-F238E27FC236}">
              <a16:creationId xmlns:a16="http://schemas.microsoft.com/office/drawing/2014/main" id="{00000000-0008-0000-1100-0000E8D54D00}"/>
            </a:ext>
          </a:extLst>
        </xdr:cNvPr>
        <xdr:cNvGrpSpPr>
          <a:grpSpLocks/>
        </xdr:cNvGrpSpPr>
      </xdr:nvGrpSpPr>
      <xdr:grpSpPr bwMode="auto">
        <a:xfrm>
          <a:off x="4695825" y="10029825"/>
          <a:ext cx="266700" cy="0"/>
          <a:chOff x="466" y="3952"/>
          <a:chExt cx="28" cy="16"/>
        </a:xfrm>
      </xdr:grpSpPr>
      <xdr:sp macro="" textlink="">
        <xdr:nvSpPr>
          <xdr:cNvPr id="5101186" name="Line 7280">
            <a:extLst>
              <a:ext uri="{FF2B5EF4-FFF2-40B4-BE49-F238E27FC236}">
                <a16:creationId xmlns:a16="http://schemas.microsoft.com/office/drawing/2014/main" id="{00000000-0008-0000-1100-00008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87" name="Line 7281">
            <a:extLst>
              <a:ext uri="{FF2B5EF4-FFF2-40B4-BE49-F238E27FC236}">
                <a16:creationId xmlns:a16="http://schemas.microsoft.com/office/drawing/2014/main" id="{00000000-0008-0000-1100-00008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33" name="Group 7282">
          <a:extLst>
            <a:ext uri="{FF2B5EF4-FFF2-40B4-BE49-F238E27FC236}">
              <a16:creationId xmlns:a16="http://schemas.microsoft.com/office/drawing/2014/main" id="{00000000-0008-0000-1100-0000E9D54D00}"/>
            </a:ext>
          </a:extLst>
        </xdr:cNvPr>
        <xdr:cNvGrpSpPr>
          <a:grpSpLocks/>
        </xdr:cNvGrpSpPr>
      </xdr:nvGrpSpPr>
      <xdr:grpSpPr bwMode="auto">
        <a:xfrm>
          <a:off x="4695825" y="10029825"/>
          <a:ext cx="266700" cy="0"/>
          <a:chOff x="466" y="3952"/>
          <a:chExt cx="28" cy="16"/>
        </a:xfrm>
      </xdr:grpSpPr>
      <xdr:sp macro="" textlink="">
        <xdr:nvSpPr>
          <xdr:cNvPr id="5101184" name="Line 7283">
            <a:extLst>
              <a:ext uri="{FF2B5EF4-FFF2-40B4-BE49-F238E27FC236}">
                <a16:creationId xmlns:a16="http://schemas.microsoft.com/office/drawing/2014/main" id="{00000000-0008-0000-1100-00008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85" name="Line 7284">
            <a:extLst>
              <a:ext uri="{FF2B5EF4-FFF2-40B4-BE49-F238E27FC236}">
                <a16:creationId xmlns:a16="http://schemas.microsoft.com/office/drawing/2014/main" id="{00000000-0008-0000-1100-00008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34" name="Group 7285">
          <a:extLst>
            <a:ext uri="{FF2B5EF4-FFF2-40B4-BE49-F238E27FC236}">
              <a16:creationId xmlns:a16="http://schemas.microsoft.com/office/drawing/2014/main" id="{00000000-0008-0000-1100-0000EAD54D00}"/>
            </a:ext>
          </a:extLst>
        </xdr:cNvPr>
        <xdr:cNvGrpSpPr>
          <a:grpSpLocks/>
        </xdr:cNvGrpSpPr>
      </xdr:nvGrpSpPr>
      <xdr:grpSpPr bwMode="auto">
        <a:xfrm>
          <a:off x="4695825" y="10029825"/>
          <a:ext cx="266700" cy="0"/>
          <a:chOff x="466" y="3952"/>
          <a:chExt cx="28" cy="16"/>
        </a:xfrm>
      </xdr:grpSpPr>
      <xdr:sp macro="" textlink="">
        <xdr:nvSpPr>
          <xdr:cNvPr id="5101182" name="Line 7286">
            <a:extLst>
              <a:ext uri="{FF2B5EF4-FFF2-40B4-BE49-F238E27FC236}">
                <a16:creationId xmlns:a16="http://schemas.microsoft.com/office/drawing/2014/main" id="{00000000-0008-0000-1100-00007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83" name="Line 7287">
            <a:extLst>
              <a:ext uri="{FF2B5EF4-FFF2-40B4-BE49-F238E27FC236}">
                <a16:creationId xmlns:a16="http://schemas.microsoft.com/office/drawing/2014/main" id="{00000000-0008-0000-1100-00007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5101035" name="Group 7288">
          <a:extLst>
            <a:ext uri="{FF2B5EF4-FFF2-40B4-BE49-F238E27FC236}">
              <a16:creationId xmlns:a16="http://schemas.microsoft.com/office/drawing/2014/main" id="{00000000-0008-0000-1100-0000EBD54D00}"/>
            </a:ext>
          </a:extLst>
        </xdr:cNvPr>
        <xdr:cNvGrpSpPr>
          <a:grpSpLocks/>
        </xdr:cNvGrpSpPr>
      </xdr:nvGrpSpPr>
      <xdr:grpSpPr bwMode="auto">
        <a:xfrm>
          <a:off x="4572000" y="10029825"/>
          <a:ext cx="228600" cy="0"/>
          <a:chOff x="466" y="3952"/>
          <a:chExt cx="28" cy="16"/>
        </a:xfrm>
      </xdr:grpSpPr>
      <xdr:sp macro="" textlink="">
        <xdr:nvSpPr>
          <xdr:cNvPr id="5101180" name="Line 7289">
            <a:extLst>
              <a:ext uri="{FF2B5EF4-FFF2-40B4-BE49-F238E27FC236}">
                <a16:creationId xmlns:a16="http://schemas.microsoft.com/office/drawing/2014/main" id="{00000000-0008-0000-1100-00007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81" name="Line 7290">
            <a:extLst>
              <a:ext uri="{FF2B5EF4-FFF2-40B4-BE49-F238E27FC236}">
                <a16:creationId xmlns:a16="http://schemas.microsoft.com/office/drawing/2014/main" id="{00000000-0008-0000-1100-00007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1036" name="Group 7291">
          <a:extLst>
            <a:ext uri="{FF2B5EF4-FFF2-40B4-BE49-F238E27FC236}">
              <a16:creationId xmlns:a16="http://schemas.microsoft.com/office/drawing/2014/main" id="{00000000-0008-0000-1100-0000ECD54D00}"/>
            </a:ext>
          </a:extLst>
        </xdr:cNvPr>
        <xdr:cNvGrpSpPr>
          <a:grpSpLocks/>
        </xdr:cNvGrpSpPr>
      </xdr:nvGrpSpPr>
      <xdr:grpSpPr bwMode="auto">
        <a:xfrm>
          <a:off x="4114800" y="10029825"/>
          <a:ext cx="238125" cy="0"/>
          <a:chOff x="466" y="3952"/>
          <a:chExt cx="28" cy="16"/>
        </a:xfrm>
      </xdr:grpSpPr>
      <xdr:sp macro="" textlink="">
        <xdr:nvSpPr>
          <xdr:cNvPr id="5101178" name="Line 7292">
            <a:extLst>
              <a:ext uri="{FF2B5EF4-FFF2-40B4-BE49-F238E27FC236}">
                <a16:creationId xmlns:a16="http://schemas.microsoft.com/office/drawing/2014/main" id="{00000000-0008-0000-1100-00007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79" name="Line 7293">
            <a:extLst>
              <a:ext uri="{FF2B5EF4-FFF2-40B4-BE49-F238E27FC236}">
                <a16:creationId xmlns:a16="http://schemas.microsoft.com/office/drawing/2014/main" id="{00000000-0008-0000-1100-00007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1037" name="Group 7294">
          <a:extLst>
            <a:ext uri="{FF2B5EF4-FFF2-40B4-BE49-F238E27FC236}">
              <a16:creationId xmlns:a16="http://schemas.microsoft.com/office/drawing/2014/main" id="{00000000-0008-0000-1100-0000EDD54D00}"/>
            </a:ext>
          </a:extLst>
        </xdr:cNvPr>
        <xdr:cNvGrpSpPr>
          <a:grpSpLocks/>
        </xdr:cNvGrpSpPr>
      </xdr:nvGrpSpPr>
      <xdr:grpSpPr bwMode="auto">
        <a:xfrm>
          <a:off x="4114800" y="10029825"/>
          <a:ext cx="238125" cy="0"/>
          <a:chOff x="466" y="3952"/>
          <a:chExt cx="28" cy="16"/>
        </a:xfrm>
      </xdr:grpSpPr>
      <xdr:sp macro="" textlink="">
        <xdr:nvSpPr>
          <xdr:cNvPr id="5101176" name="Line 7295">
            <a:extLst>
              <a:ext uri="{FF2B5EF4-FFF2-40B4-BE49-F238E27FC236}">
                <a16:creationId xmlns:a16="http://schemas.microsoft.com/office/drawing/2014/main" id="{00000000-0008-0000-1100-00007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77" name="Line 7296">
            <a:extLst>
              <a:ext uri="{FF2B5EF4-FFF2-40B4-BE49-F238E27FC236}">
                <a16:creationId xmlns:a16="http://schemas.microsoft.com/office/drawing/2014/main" id="{00000000-0008-0000-1100-00007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1038" name="Group 7297">
          <a:extLst>
            <a:ext uri="{FF2B5EF4-FFF2-40B4-BE49-F238E27FC236}">
              <a16:creationId xmlns:a16="http://schemas.microsoft.com/office/drawing/2014/main" id="{00000000-0008-0000-1100-0000EED54D00}"/>
            </a:ext>
          </a:extLst>
        </xdr:cNvPr>
        <xdr:cNvGrpSpPr>
          <a:grpSpLocks/>
        </xdr:cNvGrpSpPr>
      </xdr:nvGrpSpPr>
      <xdr:grpSpPr bwMode="auto">
        <a:xfrm>
          <a:off x="4114800" y="10029825"/>
          <a:ext cx="238125" cy="0"/>
          <a:chOff x="466" y="3952"/>
          <a:chExt cx="28" cy="16"/>
        </a:xfrm>
      </xdr:grpSpPr>
      <xdr:sp macro="" textlink="">
        <xdr:nvSpPr>
          <xdr:cNvPr id="5101174" name="Line 7298">
            <a:extLst>
              <a:ext uri="{FF2B5EF4-FFF2-40B4-BE49-F238E27FC236}">
                <a16:creationId xmlns:a16="http://schemas.microsoft.com/office/drawing/2014/main" id="{00000000-0008-0000-1100-00007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75" name="Line 7299">
            <a:extLst>
              <a:ext uri="{FF2B5EF4-FFF2-40B4-BE49-F238E27FC236}">
                <a16:creationId xmlns:a16="http://schemas.microsoft.com/office/drawing/2014/main" id="{00000000-0008-0000-1100-00007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1039" name="Group 7300">
          <a:extLst>
            <a:ext uri="{FF2B5EF4-FFF2-40B4-BE49-F238E27FC236}">
              <a16:creationId xmlns:a16="http://schemas.microsoft.com/office/drawing/2014/main" id="{00000000-0008-0000-1100-0000EFD54D00}"/>
            </a:ext>
          </a:extLst>
        </xdr:cNvPr>
        <xdr:cNvGrpSpPr>
          <a:grpSpLocks/>
        </xdr:cNvGrpSpPr>
      </xdr:nvGrpSpPr>
      <xdr:grpSpPr bwMode="auto">
        <a:xfrm>
          <a:off x="4114800" y="10029825"/>
          <a:ext cx="238125" cy="0"/>
          <a:chOff x="466" y="3952"/>
          <a:chExt cx="28" cy="16"/>
        </a:xfrm>
      </xdr:grpSpPr>
      <xdr:sp macro="" textlink="">
        <xdr:nvSpPr>
          <xdr:cNvPr id="5101172" name="Line 7301">
            <a:extLst>
              <a:ext uri="{FF2B5EF4-FFF2-40B4-BE49-F238E27FC236}">
                <a16:creationId xmlns:a16="http://schemas.microsoft.com/office/drawing/2014/main" id="{00000000-0008-0000-1100-00007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73" name="Line 7302">
            <a:extLst>
              <a:ext uri="{FF2B5EF4-FFF2-40B4-BE49-F238E27FC236}">
                <a16:creationId xmlns:a16="http://schemas.microsoft.com/office/drawing/2014/main" id="{00000000-0008-0000-1100-00007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1040" name="Group 7303">
          <a:extLst>
            <a:ext uri="{FF2B5EF4-FFF2-40B4-BE49-F238E27FC236}">
              <a16:creationId xmlns:a16="http://schemas.microsoft.com/office/drawing/2014/main" id="{00000000-0008-0000-1100-0000F0D54D00}"/>
            </a:ext>
          </a:extLst>
        </xdr:cNvPr>
        <xdr:cNvGrpSpPr>
          <a:grpSpLocks/>
        </xdr:cNvGrpSpPr>
      </xdr:nvGrpSpPr>
      <xdr:grpSpPr bwMode="auto">
        <a:xfrm>
          <a:off x="4114800" y="10029825"/>
          <a:ext cx="238125" cy="0"/>
          <a:chOff x="466" y="3952"/>
          <a:chExt cx="28" cy="16"/>
        </a:xfrm>
      </xdr:grpSpPr>
      <xdr:sp macro="" textlink="">
        <xdr:nvSpPr>
          <xdr:cNvPr id="5101170" name="Line 7304">
            <a:extLst>
              <a:ext uri="{FF2B5EF4-FFF2-40B4-BE49-F238E27FC236}">
                <a16:creationId xmlns:a16="http://schemas.microsoft.com/office/drawing/2014/main" id="{00000000-0008-0000-1100-00007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71" name="Line 7305">
            <a:extLst>
              <a:ext uri="{FF2B5EF4-FFF2-40B4-BE49-F238E27FC236}">
                <a16:creationId xmlns:a16="http://schemas.microsoft.com/office/drawing/2014/main" id="{00000000-0008-0000-1100-00007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1041" name="Group 7306">
          <a:extLst>
            <a:ext uri="{FF2B5EF4-FFF2-40B4-BE49-F238E27FC236}">
              <a16:creationId xmlns:a16="http://schemas.microsoft.com/office/drawing/2014/main" id="{00000000-0008-0000-1100-0000F1D54D00}"/>
            </a:ext>
          </a:extLst>
        </xdr:cNvPr>
        <xdr:cNvGrpSpPr>
          <a:grpSpLocks/>
        </xdr:cNvGrpSpPr>
      </xdr:nvGrpSpPr>
      <xdr:grpSpPr bwMode="auto">
        <a:xfrm>
          <a:off x="4114800" y="10029825"/>
          <a:ext cx="238125" cy="0"/>
          <a:chOff x="466" y="3952"/>
          <a:chExt cx="28" cy="16"/>
        </a:xfrm>
      </xdr:grpSpPr>
      <xdr:sp macro="" textlink="">
        <xdr:nvSpPr>
          <xdr:cNvPr id="5101168" name="Line 7307">
            <a:extLst>
              <a:ext uri="{FF2B5EF4-FFF2-40B4-BE49-F238E27FC236}">
                <a16:creationId xmlns:a16="http://schemas.microsoft.com/office/drawing/2014/main" id="{00000000-0008-0000-1100-00007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69" name="Line 7308">
            <a:extLst>
              <a:ext uri="{FF2B5EF4-FFF2-40B4-BE49-F238E27FC236}">
                <a16:creationId xmlns:a16="http://schemas.microsoft.com/office/drawing/2014/main" id="{00000000-0008-0000-1100-00007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5101042" name="Group 7309">
          <a:extLst>
            <a:ext uri="{FF2B5EF4-FFF2-40B4-BE49-F238E27FC236}">
              <a16:creationId xmlns:a16="http://schemas.microsoft.com/office/drawing/2014/main" id="{00000000-0008-0000-1100-0000F2D54D00}"/>
            </a:ext>
          </a:extLst>
        </xdr:cNvPr>
        <xdr:cNvGrpSpPr>
          <a:grpSpLocks/>
        </xdr:cNvGrpSpPr>
      </xdr:nvGrpSpPr>
      <xdr:grpSpPr bwMode="auto">
        <a:xfrm>
          <a:off x="3990975" y="10029825"/>
          <a:ext cx="228600" cy="0"/>
          <a:chOff x="466" y="3952"/>
          <a:chExt cx="28" cy="16"/>
        </a:xfrm>
      </xdr:grpSpPr>
      <xdr:sp macro="" textlink="">
        <xdr:nvSpPr>
          <xdr:cNvPr id="5101166" name="Line 7310">
            <a:extLst>
              <a:ext uri="{FF2B5EF4-FFF2-40B4-BE49-F238E27FC236}">
                <a16:creationId xmlns:a16="http://schemas.microsoft.com/office/drawing/2014/main" id="{00000000-0008-0000-1100-00006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67" name="Line 7311">
            <a:extLst>
              <a:ext uri="{FF2B5EF4-FFF2-40B4-BE49-F238E27FC236}">
                <a16:creationId xmlns:a16="http://schemas.microsoft.com/office/drawing/2014/main" id="{00000000-0008-0000-1100-00006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43" name="Group 7312">
          <a:extLst>
            <a:ext uri="{FF2B5EF4-FFF2-40B4-BE49-F238E27FC236}">
              <a16:creationId xmlns:a16="http://schemas.microsoft.com/office/drawing/2014/main" id="{00000000-0008-0000-1100-0000F3D54D00}"/>
            </a:ext>
          </a:extLst>
        </xdr:cNvPr>
        <xdr:cNvGrpSpPr>
          <a:grpSpLocks/>
        </xdr:cNvGrpSpPr>
      </xdr:nvGrpSpPr>
      <xdr:grpSpPr bwMode="auto">
        <a:xfrm>
          <a:off x="4114800" y="10029825"/>
          <a:ext cx="228600" cy="0"/>
          <a:chOff x="466" y="3952"/>
          <a:chExt cx="28" cy="16"/>
        </a:xfrm>
      </xdr:grpSpPr>
      <xdr:sp macro="" textlink="">
        <xdr:nvSpPr>
          <xdr:cNvPr id="5101164" name="Line 7313">
            <a:extLst>
              <a:ext uri="{FF2B5EF4-FFF2-40B4-BE49-F238E27FC236}">
                <a16:creationId xmlns:a16="http://schemas.microsoft.com/office/drawing/2014/main" id="{00000000-0008-0000-1100-00006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65" name="Line 7314">
            <a:extLst>
              <a:ext uri="{FF2B5EF4-FFF2-40B4-BE49-F238E27FC236}">
                <a16:creationId xmlns:a16="http://schemas.microsoft.com/office/drawing/2014/main" id="{00000000-0008-0000-1100-00006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44" name="Group 7315">
          <a:extLst>
            <a:ext uri="{FF2B5EF4-FFF2-40B4-BE49-F238E27FC236}">
              <a16:creationId xmlns:a16="http://schemas.microsoft.com/office/drawing/2014/main" id="{00000000-0008-0000-1100-0000F4D54D00}"/>
            </a:ext>
          </a:extLst>
        </xdr:cNvPr>
        <xdr:cNvGrpSpPr>
          <a:grpSpLocks/>
        </xdr:cNvGrpSpPr>
      </xdr:nvGrpSpPr>
      <xdr:grpSpPr bwMode="auto">
        <a:xfrm>
          <a:off x="4114800" y="10029825"/>
          <a:ext cx="228600" cy="0"/>
          <a:chOff x="466" y="3952"/>
          <a:chExt cx="28" cy="16"/>
        </a:xfrm>
      </xdr:grpSpPr>
      <xdr:sp macro="" textlink="">
        <xdr:nvSpPr>
          <xdr:cNvPr id="5101162" name="Line 7316">
            <a:extLst>
              <a:ext uri="{FF2B5EF4-FFF2-40B4-BE49-F238E27FC236}">
                <a16:creationId xmlns:a16="http://schemas.microsoft.com/office/drawing/2014/main" id="{00000000-0008-0000-1100-00006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63" name="Line 7317">
            <a:extLst>
              <a:ext uri="{FF2B5EF4-FFF2-40B4-BE49-F238E27FC236}">
                <a16:creationId xmlns:a16="http://schemas.microsoft.com/office/drawing/2014/main" id="{00000000-0008-0000-1100-00006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1045" name="Group 7318">
          <a:extLst>
            <a:ext uri="{FF2B5EF4-FFF2-40B4-BE49-F238E27FC236}">
              <a16:creationId xmlns:a16="http://schemas.microsoft.com/office/drawing/2014/main" id="{00000000-0008-0000-1100-0000F5D54D00}"/>
            </a:ext>
          </a:extLst>
        </xdr:cNvPr>
        <xdr:cNvGrpSpPr>
          <a:grpSpLocks/>
        </xdr:cNvGrpSpPr>
      </xdr:nvGrpSpPr>
      <xdr:grpSpPr bwMode="auto">
        <a:xfrm>
          <a:off x="4114800" y="10029825"/>
          <a:ext cx="238125" cy="0"/>
          <a:chOff x="466" y="3952"/>
          <a:chExt cx="28" cy="16"/>
        </a:xfrm>
      </xdr:grpSpPr>
      <xdr:sp macro="" textlink="">
        <xdr:nvSpPr>
          <xdr:cNvPr id="5101160" name="Line 7319">
            <a:extLst>
              <a:ext uri="{FF2B5EF4-FFF2-40B4-BE49-F238E27FC236}">
                <a16:creationId xmlns:a16="http://schemas.microsoft.com/office/drawing/2014/main" id="{00000000-0008-0000-1100-00006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61" name="Line 7320">
            <a:extLst>
              <a:ext uri="{FF2B5EF4-FFF2-40B4-BE49-F238E27FC236}">
                <a16:creationId xmlns:a16="http://schemas.microsoft.com/office/drawing/2014/main" id="{00000000-0008-0000-1100-00006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46" name="Group 7321">
          <a:extLst>
            <a:ext uri="{FF2B5EF4-FFF2-40B4-BE49-F238E27FC236}">
              <a16:creationId xmlns:a16="http://schemas.microsoft.com/office/drawing/2014/main" id="{00000000-0008-0000-1100-0000F6D54D00}"/>
            </a:ext>
          </a:extLst>
        </xdr:cNvPr>
        <xdr:cNvGrpSpPr>
          <a:grpSpLocks/>
        </xdr:cNvGrpSpPr>
      </xdr:nvGrpSpPr>
      <xdr:grpSpPr bwMode="auto">
        <a:xfrm>
          <a:off x="4114800" y="10029825"/>
          <a:ext cx="228600" cy="0"/>
          <a:chOff x="466" y="3952"/>
          <a:chExt cx="28" cy="16"/>
        </a:xfrm>
      </xdr:grpSpPr>
      <xdr:sp macro="" textlink="">
        <xdr:nvSpPr>
          <xdr:cNvPr id="5101158" name="Line 7322">
            <a:extLst>
              <a:ext uri="{FF2B5EF4-FFF2-40B4-BE49-F238E27FC236}">
                <a16:creationId xmlns:a16="http://schemas.microsoft.com/office/drawing/2014/main" id="{00000000-0008-0000-1100-00006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59" name="Line 7323">
            <a:extLst>
              <a:ext uri="{FF2B5EF4-FFF2-40B4-BE49-F238E27FC236}">
                <a16:creationId xmlns:a16="http://schemas.microsoft.com/office/drawing/2014/main" id="{00000000-0008-0000-1100-00006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47" name="Group 7324">
          <a:extLst>
            <a:ext uri="{FF2B5EF4-FFF2-40B4-BE49-F238E27FC236}">
              <a16:creationId xmlns:a16="http://schemas.microsoft.com/office/drawing/2014/main" id="{00000000-0008-0000-1100-0000F7D54D00}"/>
            </a:ext>
          </a:extLst>
        </xdr:cNvPr>
        <xdr:cNvGrpSpPr>
          <a:grpSpLocks/>
        </xdr:cNvGrpSpPr>
      </xdr:nvGrpSpPr>
      <xdr:grpSpPr bwMode="auto">
        <a:xfrm>
          <a:off x="4114800" y="10029825"/>
          <a:ext cx="228600" cy="0"/>
          <a:chOff x="466" y="3952"/>
          <a:chExt cx="28" cy="16"/>
        </a:xfrm>
      </xdr:grpSpPr>
      <xdr:sp macro="" textlink="">
        <xdr:nvSpPr>
          <xdr:cNvPr id="5101156" name="Line 7325">
            <a:extLst>
              <a:ext uri="{FF2B5EF4-FFF2-40B4-BE49-F238E27FC236}">
                <a16:creationId xmlns:a16="http://schemas.microsoft.com/office/drawing/2014/main" id="{00000000-0008-0000-1100-00006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57" name="Line 7326">
            <a:extLst>
              <a:ext uri="{FF2B5EF4-FFF2-40B4-BE49-F238E27FC236}">
                <a16:creationId xmlns:a16="http://schemas.microsoft.com/office/drawing/2014/main" id="{00000000-0008-0000-1100-00006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1048" name="Group 7327">
          <a:extLst>
            <a:ext uri="{FF2B5EF4-FFF2-40B4-BE49-F238E27FC236}">
              <a16:creationId xmlns:a16="http://schemas.microsoft.com/office/drawing/2014/main" id="{00000000-0008-0000-1100-0000F8D54D00}"/>
            </a:ext>
          </a:extLst>
        </xdr:cNvPr>
        <xdr:cNvGrpSpPr>
          <a:grpSpLocks/>
        </xdr:cNvGrpSpPr>
      </xdr:nvGrpSpPr>
      <xdr:grpSpPr bwMode="auto">
        <a:xfrm>
          <a:off x="4114800" y="10029825"/>
          <a:ext cx="238125" cy="0"/>
          <a:chOff x="466" y="3952"/>
          <a:chExt cx="28" cy="16"/>
        </a:xfrm>
      </xdr:grpSpPr>
      <xdr:sp macro="" textlink="">
        <xdr:nvSpPr>
          <xdr:cNvPr id="5101154" name="Line 7328">
            <a:extLst>
              <a:ext uri="{FF2B5EF4-FFF2-40B4-BE49-F238E27FC236}">
                <a16:creationId xmlns:a16="http://schemas.microsoft.com/office/drawing/2014/main" id="{00000000-0008-0000-1100-00006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55" name="Line 7329">
            <a:extLst>
              <a:ext uri="{FF2B5EF4-FFF2-40B4-BE49-F238E27FC236}">
                <a16:creationId xmlns:a16="http://schemas.microsoft.com/office/drawing/2014/main" id="{00000000-0008-0000-1100-00006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49" name="Group 7330">
          <a:extLst>
            <a:ext uri="{FF2B5EF4-FFF2-40B4-BE49-F238E27FC236}">
              <a16:creationId xmlns:a16="http://schemas.microsoft.com/office/drawing/2014/main" id="{00000000-0008-0000-1100-0000F9D54D00}"/>
            </a:ext>
          </a:extLst>
        </xdr:cNvPr>
        <xdr:cNvGrpSpPr>
          <a:grpSpLocks/>
        </xdr:cNvGrpSpPr>
      </xdr:nvGrpSpPr>
      <xdr:grpSpPr bwMode="auto">
        <a:xfrm>
          <a:off x="4695825" y="10029825"/>
          <a:ext cx="266700" cy="0"/>
          <a:chOff x="466" y="3952"/>
          <a:chExt cx="28" cy="16"/>
        </a:xfrm>
      </xdr:grpSpPr>
      <xdr:sp macro="" textlink="">
        <xdr:nvSpPr>
          <xdr:cNvPr id="5101152" name="Line 7331">
            <a:extLst>
              <a:ext uri="{FF2B5EF4-FFF2-40B4-BE49-F238E27FC236}">
                <a16:creationId xmlns:a16="http://schemas.microsoft.com/office/drawing/2014/main" id="{00000000-0008-0000-1100-00006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53" name="Line 7332">
            <a:extLst>
              <a:ext uri="{FF2B5EF4-FFF2-40B4-BE49-F238E27FC236}">
                <a16:creationId xmlns:a16="http://schemas.microsoft.com/office/drawing/2014/main" id="{00000000-0008-0000-1100-00006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50" name="Group 7333">
          <a:extLst>
            <a:ext uri="{FF2B5EF4-FFF2-40B4-BE49-F238E27FC236}">
              <a16:creationId xmlns:a16="http://schemas.microsoft.com/office/drawing/2014/main" id="{00000000-0008-0000-1100-0000FAD54D00}"/>
            </a:ext>
          </a:extLst>
        </xdr:cNvPr>
        <xdr:cNvGrpSpPr>
          <a:grpSpLocks/>
        </xdr:cNvGrpSpPr>
      </xdr:nvGrpSpPr>
      <xdr:grpSpPr bwMode="auto">
        <a:xfrm>
          <a:off x="4695825" y="10029825"/>
          <a:ext cx="266700" cy="0"/>
          <a:chOff x="466" y="3952"/>
          <a:chExt cx="28" cy="16"/>
        </a:xfrm>
      </xdr:grpSpPr>
      <xdr:sp macro="" textlink="">
        <xdr:nvSpPr>
          <xdr:cNvPr id="5101150" name="Line 7334">
            <a:extLst>
              <a:ext uri="{FF2B5EF4-FFF2-40B4-BE49-F238E27FC236}">
                <a16:creationId xmlns:a16="http://schemas.microsoft.com/office/drawing/2014/main" id="{00000000-0008-0000-1100-00005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51" name="Line 7335">
            <a:extLst>
              <a:ext uri="{FF2B5EF4-FFF2-40B4-BE49-F238E27FC236}">
                <a16:creationId xmlns:a16="http://schemas.microsoft.com/office/drawing/2014/main" id="{00000000-0008-0000-1100-00005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51" name="Group 7336">
          <a:extLst>
            <a:ext uri="{FF2B5EF4-FFF2-40B4-BE49-F238E27FC236}">
              <a16:creationId xmlns:a16="http://schemas.microsoft.com/office/drawing/2014/main" id="{00000000-0008-0000-1100-0000FBD54D00}"/>
            </a:ext>
          </a:extLst>
        </xdr:cNvPr>
        <xdr:cNvGrpSpPr>
          <a:grpSpLocks/>
        </xdr:cNvGrpSpPr>
      </xdr:nvGrpSpPr>
      <xdr:grpSpPr bwMode="auto">
        <a:xfrm>
          <a:off x="4695825" y="10029825"/>
          <a:ext cx="266700" cy="0"/>
          <a:chOff x="466" y="3952"/>
          <a:chExt cx="28" cy="16"/>
        </a:xfrm>
      </xdr:grpSpPr>
      <xdr:sp macro="" textlink="">
        <xdr:nvSpPr>
          <xdr:cNvPr id="5101148" name="Line 7337">
            <a:extLst>
              <a:ext uri="{FF2B5EF4-FFF2-40B4-BE49-F238E27FC236}">
                <a16:creationId xmlns:a16="http://schemas.microsoft.com/office/drawing/2014/main" id="{00000000-0008-0000-1100-00005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49" name="Line 7338">
            <a:extLst>
              <a:ext uri="{FF2B5EF4-FFF2-40B4-BE49-F238E27FC236}">
                <a16:creationId xmlns:a16="http://schemas.microsoft.com/office/drawing/2014/main" id="{00000000-0008-0000-1100-00005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1052" name="Group 7339">
          <a:extLst>
            <a:ext uri="{FF2B5EF4-FFF2-40B4-BE49-F238E27FC236}">
              <a16:creationId xmlns:a16="http://schemas.microsoft.com/office/drawing/2014/main" id="{00000000-0008-0000-1100-0000FCD54D00}"/>
            </a:ext>
          </a:extLst>
        </xdr:cNvPr>
        <xdr:cNvGrpSpPr>
          <a:grpSpLocks/>
        </xdr:cNvGrpSpPr>
      </xdr:nvGrpSpPr>
      <xdr:grpSpPr bwMode="auto">
        <a:xfrm>
          <a:off x="5476875" y="10029825"/>
          <a:ext cx="266700" cy="0"/>
          <a:chOff x="466" y="3952"/>
          <a:chExt cx="28" cy="16"/>
        </a:xfrm>
      </xdr:grpSpPr>
      <xdr:sp macro="" textlink="">
        <xdr:nvSpPr>
          <xdr:cNvPr id="5101146" name="Line 7340">
            <a:extLst>
              <a:ext uri="{FF2B5EF4-FFF2-40B4-BE49-F238E27FC236}">
                <a16:creationId xmlns:a16="http://schemas.microsoft.com/office/drawing/2014/main" id="{00000000-0008-0000-1100-00005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47" name="Line 7341">
            <a:extLst>
              <a:ext uri="{FF2B5EF4-FFF2-40B4-BE49-F238E27FC236}">
                <a16:creationId xmlns:a16="http://schemas.microsoft.com/office/drawing/2014/main" id="{00000000-0008-0000-1100-00005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1053" name="Group 7342">
          <a:extLst>
            <a:ext uri="{FF2B5EF4-FFF2-40B4-BE49-F238E27FC236}">
              <a16:creationId xmlns:a16="http://schemas.microsoft.com/office/drawing/2014/main" id="{00000000-0008-0000-1100-0000FDD54D00}"/>
            </a:ext>
          </a:extLst>
        </xdr:cNvPr>
        <xdr:cNvGrpSpPr>
          <a:grpSpLocks/>
        </xdr:cNvGrpSpPr>
      </xdr:nvGrpSpPr>
      <xdr:grpSpPr bwMode="auto">
        <a:xfrm>
          <a:off x="5476875" y="10029825"/>
          <a:ext cx="266700" cy="0"/>
          <a:chOff x="466" y="3952"/>
          <a:chExt cx="28" cy="16"/>
        </a:xfrm>
      </xdr:grpSpPr>
      <xdr:sp macro="" textlink="">
        <xdr:nvSpPr>
          <xdr:cNvPr id="5101144" name="Line 7343">
            <a:extLst>
              <a:ext uri="{FF2B5EF4-FFF2-40B4-BE49-F238E27FC236}">
                <a16:creationId xmlns:a16="http://schemas.microsoft.com/office/drawing/2014/main" id="{00000000-0008-0000-1100-00005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45" name="Line 7344">
            <a:extLst>
              <a:ext uri="{FF2B5EF4-FFF2-40B4-BE49-F238E27FC236}">
                <a16:creationId xmlns:a16="http://schemas.microsoft.com/office/drawing/2014/main" id="{00000000-0008-0000-1100-00005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1054" name="Group 7345">
          <a:extLst>
            <a:ext uri="{FF2B5EF4-FFF2-40B4-BE49-F238E27FC236}">
              <a16:creationId xmlns:a16="http://schemas.microsoft.com/office/drawing/2014/main" id="{00000000-0008-0000-1100-0000FED54D00}"/>
            </a:ext>
          </a:extLst>
        </xdr:cNvPr>
        <xdr:cNvGrpSpPr>
          <a:grpSpLocks/>
        </xdr:cNvGrpSpPr>
      </xdr:nvGrpSpPr>
      <xdr:grpSpPr bwMode="auto">
        <a:xfrm>
          <a:off x="5476875" y="10029825"/>
          <a:ext cx="266700" cy="0"/>
          <a:chOff x="466" y="3952"/>
          <a:chExt cx="28" cy="16"/>
        </a:xfrm>
      </xdr:grpSpPr>
      <xdr:sp macro="" textlink="">
        <xdr:nvSpPr>
          <xdr:cNvPr id="5101142" name="Line 7346">
            <a:extLst>
              <a:ext uri="{FF2B5EF4-FFF2-40B4-BE49-F238E27FC236}">
                <a16:creationId xmlns:a16="http://schemas.microsoft.com/office/drawing/2014/main" id="{00000000-0008-0000-1100-00005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43" name="Line 7347">
            <a:extLst>
              <a:ext uri="{FF2B5EF4-FFF2-40B4-BE49-F238E27FC236}">
                <a16:creationId xmlns:a16="http://schemas.microsoft.com/office/drawing/2014/main" id="{00000000-0008-0000-1100-00005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1055" name="Group 7348">
          <a:extLst>
            <a:ext uri="{FF2B5EF4-FFF2-40B4-BE49-F238E27FC236}">
              <a16:creationId xmlns:a16="http://schemas.microsoft.com/office/drawing/2014/main" id="{00000000-0008-0000-1100-0000FFD54D00}"/>
            </a:ext>
          </a:extLst>
        </xdr:cNvPr>
        <xdr:cNvGrpSpPr>
          <a:grpSpLocks/>
        </xdr:cNvGrpSpPr>
      </xdr:nvGrpSpPr>
      <xdr:grpSpPr bwMode="auto">
        <a:xfrm>
          <a:off x="5476875" y="10029825"/>
          <a:ext cx="266700" cy="0"/>
          <a:chOff x="466" y="3952"/>
          <a:chExt cx="28" cy="16"/>
        </a:xfrm>
      </xdr:grpSpPr>
      <xdr:sp macro="" textlink="">
        <xdr:nvSpPr>
          <xdr:cNvPr id="5101140" name="Line 7349">
            <a:extLst>
              <a:ext uri="{FF2B5EF4-FFF2-40B4-BE49-F238E27FC236}">
                <a16:creationId xmlns:a16="http://schemas.microsoft.com/office/drawing/2014/main" id="{00000000-0008-0000-1100-00005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41" name="Line 7350">
            <a:extLst>
              <a:ext uri="{FF2B5EF4-FFF2-40B4-BE49-F238E27FC236}">
                <a16:creationId xmlns:a16="http://schemas.microsoft.com/office/drawing/2014/main" id="{00000000-0008-0000-1100-00005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1056" name="Group 7351">
          <a:extLst>
            <a:ext uri="{FF2B5EF4-FFF2-40B4-BE49-F238E27FC236}">
              <a16:creationId xmlns:a16="http://schemas.microsoft.com/office/drawing/2014/main" id="{00000000-0008-0000-1100-000000D64D00}"/>
            </a:ext>
          </a:extLst>
        </xdr:cNvPr>
        <xdr:cNvGrpSpPr>
          <a:grpSpLocks/>
        </xdr:cNvGrpSpPr>
      </xdr:nvGrpSpPr>
      <xdr:grpSpPr bwMode="auto">
        <a:xfrm>
          <a:off x="5476875" y="10029825"/>
          <a:ext cx="266700" cy="0"/>
          <a:chOff x="466" y="3952"/>
          <a:chExt cx="28" cy="16"/>
        </a:xfrm>
      </xdr:grpSpPr>
      <xdr:sp macro="" textlink="">
        <xdr:nvSpPr>
          <xdr:cNvPr id="5101138" name="Line 7352">
            <a:extLst>
              <a:ext uri="{FF2B5EF4-FFF2-40B4-BE49-F238E27FC236}">
                <a16:creationId xmlns:a16="http://schemas.microsoft.com/office/drawing/2014/main" id="{00000000-0008-0000-1100-00005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39" name="Line 7353">
            <a:extLst>
              <a:ext uri="{FF2B5EF4-FFF2-40B4-BE49-F238E27FC236}">
                <a16:creationId xmlns:a16="http://schemas.microsoft.com/office/drawing/2014/main" id="{00000000-0008-0000-1100-00005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57" name="Group 7354">
          <a:extLst>
            <a:ext uri="{FF2B5EF4-FFF2-40B4-BE49-F238E27FC236}">
              <a16:creationId xmlns:a16="http://schemas.microsoft.com/office/drawing/2014/main" id="{00000000-0008-0000-1100-000001D64D00}"/>
            </a:ext>
          </a:extLst>
        </xdr:cNvPr>
        <xdr:cNvGrpSpPr>
          <a:grpSpLocks/>
        </xdr:cNvGrpSpPr>
      </xdr:nvGrpSpPr>
      <xdr:grpSpPr bwMode="auto">
        <a:xfrm>
          <a:off x="4114800" y="10029825"/>
          <a:ext cx="228600" cy="0"/>
          <a:chOff x="466" y="3952"/>
          <a:chExt cx="28" cy="16"/>
        </a:xfrm>
      </xdr:grpSpPr>
      <xdr:sp macro="" textlink="">
        <xdr:nvSpPr>
          <xdr:cNvPr id="5101136" name="Line 7355">
            <a:extLst>
              <a:ext uri="{FF2B5EF4-FFF2-40B4-BE49-F238E27FC236}">
                <a16:creationId xmlns:a16="http://schemas.microsoft.com/office/drawing/2014/main" id="{00000000-0008-0000-1100-00005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37" name="Line 7356">
            <a:extLst>
              <a:ext uri="{FF2B5EF4-FFF2-40B4-BE49-F238E27FC236}">
                <a16:creationId xmlns:a16="http://schemas.microsoft.com/office/drawing/2014/main" id="{00000000-0008-0000-1100-00005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58" name="Group 7357">
          <a:extLst>
            <a:ext uri="{FF2B5EF4-FFF2-40B4-BE49-F238E27FC236}">
              <a16:creationId xmlns:a16="http://schemas.microsoft.com/office/drawing/2014/main" id="{00000000-0008-0000-1100-000002D64D00}"/>
            </a:ext>
          </a:extLst>
        </xdr:cNvPr>
        <xdr:cNvGrpSpPr>
          <a:grpSpLocks/>
        </xdr:cNvGrpSpPr>
      </xdr:nvGrpSpPr>
      <xdr:grpSpPr bwMode="auto">
        <a:xfrm>
          <a:off x="4695825" y="10029825"/>
          <a:ext cx="266700" cy="0"/>
          <a:chOff x="466" y="3952"/>
          <a:chExt cx="28" cy="16"/>
        </a:xfrm>
      </xdr:grpSpPr>
      <xdr:sp macro="" textlink="">
        <xdr:nvSpPr>
          <xdr:cNvPr id="5101134" name="Line 7358">
            <a:extLst>
              <a:ext uri="{FF2B5EF4-FFF2-40B4-BE49-F238E27FC236}">
                <a16:creationId xmlns:a16="http://schemas.microsoft.com/office/drawing/2014/main" id="{00000000-0008-0000-1100-00004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35" name="Line 7359">
            <a:extLst>
              <a:ext uri="{FF2B5EF4-FFF2-40B4-BE49-F238E27FC236}">
                <a16:creationId xmlns:a16="http://schemas.microsoft.com/office/drawing/2014/main" id="{00000000-0008-0000-1100-00004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59" name="Group 7360">
          <a:extLst>
            <a:ext uri="{FF2B5EF4-FFF2-40B4-BE49-F238E27FC236}">
              <a16:creationId xmlns:a16="http://schemas.microsoft.com/office/drawing/2014/main" id="{00000000-0008-0000-1100-000003D64D00}"/>
            </a:ext>
          </a:extLst>
        </xdr:cNvPr>
        <xdr:cNvGrpSpPr>
          <a:grpSpLocks/>
        </xdr:cNvGrpSpPr>
      </xdr:nvGrpSpPr>
      <xdr:grpSpPr bwMode="auto">
        <a:xfrm>
          <a:off x="4114800" y="10029825"/>
          <a:ext cx="228600" cy="0"/>
          <a:chOff x="466" y="3952"/>
          <a:chExt cx="28" cy="16"/>
        </a:xfrm>
      </xdr:grpSpPr>
      <xdr:sp macro="" textlink="">
        <xdr:nvSpPr>
          <xdr:cNvPr id="5101132" name="Line 7361">
            <a:extLst>
              <a:ext uri="{FF2B5EF4-FFF2-40B4-BE49-F238E27FC236}">
                <a16:creationId xmlns:a16="http://schemas.microsoft.com/office/drawing/2014/main" id="{00000000-0008-0000-1100-00004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33" name="Line 7362">
            <a:extLst>
              <a:ext uri="{FF2B5EF4-FFF2-40B4-BE49-F238E27FC236}">
                <a16:creationId xmlns:a16="http://schemas.microsoft.com/office/drawing/2014/main" id="{00000000-0008-0000-1100-00004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60" name="Group 7363">
          <a:extLst>
            <a:ext uri="{FF2B5EF4-FFF2-40B4-BE49-F238E27FC236}">
              <a16:creationId xmlns:a16="http://schemas.microsoft.com/office/drawing/2014/main" id="{00000000-0008-0000-1100-000004D64D00}"/>
            </a:ext>
          </a:extLst>
        </xdr:cNvPr>
        <xdr:cNvGrpSpPr>
          <a:grpSpLocks/>
        </xdr:cNvGrpSpPr>
      </xdr:nvGrpSpPr>
      <xdr:grpSpPr bwMode="auto">
        <a:xfrm>
          <a:off x="4695825" y="10029825"/>
          <a:ext cx="266700" cy="0"/>
          <a:chOff x="466" y="3952"/>
          <a:chExt cx="28" cy="16"/>
        </a:xfrm>
      </xdr:grpSpPr>
      <xdr:sp macro="" textlink="">
        <xdr:nvSpPr>
          <xdr:cNvPr id="5101130" name="Line 7364">
            <a:extLst>
              <a:ext uri="{FF2B5EF4-FFF2-40B4-BE49-F238E27FC236}">
                <a16:creationId xmlns:a16="http://schemas.microsoft.com/office/drawing/2014/main" id="{00000000-0008-0000-1100-00004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31" name="Line 7365">
            <a:extLst>
              <a:ext uri="{FF2B5EF4-FFF2-40B4-BE49-F238E27FC236}">
                <a16:creationId xmlns:a16="http://schemas.microsoft.com/office/drawing/2014/main" id="{00000000-0008-0000-1100-00004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61" name="Group 7366">
          <a:extLst>
            <a:ext uri="{FF2B5EF4-FFF2-40B4-BE49-F238E27FC236}">
              <a16:creationId xmlns:a16="http://schemas.microsoft.com/office/drawing/2014/main" id="{00000000-0008-0000-1100-000005D64D00}"/>
            </a:ext>
          </a:extLst>
        </xdr:cNvPr>
        <xdr:cNvGrpSpPr>
          <a:grpSpLocks/>
        </xdr:cNvGrpSpPr>
      </xdr:nvGrpSpPr>
      <xdr:grpSpPr bwMode="auto">
        <a:xfrm>
          <a:off x="4114800" y="10029825"/>
          <a:ext cx="228600" cy="0"/>
          <a:chOff x="466" y="3952"/>
          <a:chExt cx="28" cy="16"/>
        </a:xfrm>
      </xdr:grpSpPr>
      <xdr:sp macro="" textlink="">
        <xdr:nvSpPr>
          <xdr:cNvPr id="5101128" name="Line 7367">
            <a:extLst>
              <a:ext uri="{FF2B5EF4-FFF2-40B4-BE49-F238E27FC236}">
                <a16:creationId xmlns:a16="http://schemas.microsoft.com/office/drawing/2014/main" id="{00000000-0008-0000-1100-00004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29" name="Line 7368">
            <a:extLst>
              <a:ext uri="{FF2B5EF4-FFF2-40B4-BE49-F238E27FC236}">
                <a16:creationId xmlns:a16="http://schemas.microsoft.com/office/drawing/2014/main" id="{00000000-0008-0000-1100-00004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62" name="Group 7369">
          <a:extLst>
            <a:ext uri="{FF2B5EF4-FFF2-40B4-BE49-F238E27FC236}">
              <a16:creationId xmlns:a16="http://schemas.microsoft.com/office/drawing/2014/main" id="{00000000-0008-0000-1100-000006D64D00}"/>
            </a:ext>
          </a:extLst>
        </xdr:cNvPr>
        <xdr:cNvGrpSpPr>
          <a:grpSpLocks/>
        </xdr:cNvGrpSpPr>
      </xdr:nvGrpSpPr>
      <xdr:grpSpPr bwMode="auto">
        <a:xfrm>
          <a:off x="4695825" y="10029825"/>
          <a:ext cx="266700" cy="0"/>
          <a:chOff x="466" y="3952"/>
          <a:chExt cx="28" cy="16"/>
        </a:xfrm>
      </xdr:grpSpPr>
      <xdr:sp macro="" textlink="">
        <xdr:nvSpPr>
          <xdr:cNvPr id="5101126" name="Line 7370">
            <a:extLst>
              <a:ext uri="{FF2B5EF4-FFF2-40B4-BE49-F238E27FC236}">
                <a16:creationId xmlns:a16="http://schemas.microsoft.com/office/drawing/2014/main" id="{00000000-0008-0000-1100-00004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27" name="Line 7371">
            <a:extLst>
              <a:ext uri="{FF2B5EF4-FFF2-40B4-BE49-F238E27FC236}">
                <a16:creationId xmlns:a16="http://schemas.microsoft.com/office/drawing/2014/main" id="{00000000-0008-0000-1100-00004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63" name="Group 7372">
          <a:extLst>
            <a:ext uri="{FF2B5EF4-FFF2-40B4-BE49-F238E27FC236}">
              <a16:creationId xmlns:a16="http://schemas.microsoft.com/office/drawing/2014/main" id="{00000000-0008-0000-1100-000007D64D00}"/>
            </a:ext>
          </a:extLst>
        </xdr:cNvPr>
        <xdr:cNvGrpSpPr>
          <a:grpSpLocks/>
        </xdr:cNvGrpSpPr>
      </xdr:nvGrpSpPr>
      <xdr:grpSpPr bwMode="auto">
        <a:xfrm>
          <a:off x="4114800" y="10029825"/>
          <a:ext cx="228600" cy="0"/>
          <a:chOff x="466" y="3952"/>
          <a:chExt cx="28" cy="16"/>
        </a:xfrm>
      </xdr:grpSpPr>
      <xdr:sp macro="" textlink="">
        <xdr:nvSpPr>
          <xdr:cNvPr id="5101124" name="Line 7373">
            <a:extLst>
              <a:ext uri="{FF2B5EF4-FFF2-40B4-BE49-F238E27FC236}">
                <a16:creationId xmlns:a16="http://schemas.microsoft.com/office/drawing/2014/main" id="{00000000-0008-0000-1100-00004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25" name="Line 7374">
            <a:extLst>
              <a:ext uri="{FF2B5EF4-FFF2-40B4-BE49-F238E27FC236}">
                <a16:creationId xmlns:a16="http://schemas.microsoft.com/office/drawing/2014/main" id="{00000000-0008-0000-1100-00004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64" name="Group 7375">
          <a:extLst>
            <a:ext uri="{FF2B5EF4-FFF2-40B4-BE49-F238E27FC236}">
              <a16:creationId xmlns:a16="http://schemas.microsoft.com/office/drawing/2014/main" id="{00000000-0008-0000-1100-000008D64D00}"/>
            </a:ext>
          </a:extLst>
        </xdr:cNvPr>
        <xdr:cNvGrpSpPr>
          <a:grpSpLocks/>
        </xdr:cNvGrpSpPr>
      </xdr:nvGrpSpPr>
      <xdr:grpSpPr bwMode="auto">
        <a:xfrm>
          <a:off x="4695825" y="10029825"/>
          <a:ext cx="266700" cy="0"/>
          <a:chOff x="466" y="3952"/>
          <a:chExt cx="28" cy="16"/>
        </a:xfrm>
      </xdr:grpSpPr>
      <xdr:sp macro="" textlink="">
        <xdr:nvSpPr>
          <xdr:cNvPr id="5101122" name="Line 7376">
            <a:extLst>
              <a:ext uri="{FF2B5EF4-FFF2-40B4-BE49-F238E27FC236}">
                <a16:creationId xmlns:a16="http://schemas.microsoft.com/office/drawing/2014/main" id="{00000000-0008-0000-1100-00004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23" name="Line 7377">
            <a:extLst>
              <a:ext uri="{FF2B5EF4-FFF2-40B4-BE49-F238E27FC236}">
                <a16:creationId xmlns:a16="http://schemas.microsoft.com/office/drawing/2014/main" id="{00000000-0008-0000-1100-00004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65" name="Group 7378">
          <a:extLst>
            <a:ext uri="{FF2B5EF4-FFF2-40B4-BE49-F238E27FC236}">
              <a16:creationId xmlns:a16="http://schemas.microsoft.com/office/drawing/2014/main" id="{00000000-0008-0000-1100-000009D64D00}"/>
            </a:ext>
          </a:extLst>
        </xdr:cNvPr>
        <xdr:cNvGrpSpPr>
          <a:grpSpLocks/>
        </xdr:cNvGrpSpPr>
      </xdr:nvGrpSpPr>
      <xdr:grpSpPr bwMode="auto">
        <a:xfrm>
          <a:off x="4114800" y="10029825"/>
          <a:ext cx="228600" cy="0"/>
          <a:chOff x="466" y="3952"/>
          <a:chExt cx="28" cy="16"/>
        </a:xfrm>
      </xdr:grpSpPr>
      <xdr:sp macro="" textlink="">
        <xdr:nvSpPr>
          <xdr:cNvPr id="5101120" name="Line 7379">
            <a:extLst>
              <a:ext uri="{FF2B5EF4-FFF2-40B4-BE49-F238E27FC236}">
                <a16:creationId xmlns:a16="http://schemas.microsoft.com/office/drawing/2014/main" id="{00000000-0008-0000-1100-00004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21" name="Line 7380">
            <a:extLst>
              <a:ext uri="{FF2B5EF4-FFF2-40B4-BE49-F238E27FC236}">
                <a16:creationId xmlns:a16="http://schemas.microsoft.com/office/drawing/2014/main" id="{00000000-0008-0000-1100-00004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66" name="Group 7381">
          <a:extLst>
            <a:ext uri="{FF2B5EF4-FFF2-40B4-BE49-F238E27FC236}">
              <a16:creationId xmlns:a16="http://schemas.microsoft.com/office/drawing/2014/main" id="{00000000-0008-0000-1100-00000AD64D00}"/>
            </a:ext>
          </a:extLst>
        </xdr:cNvPr>
        <xdr:cNvGrpSpPr>
          <a:grpSpLocks/>
        </xdr:cNvGrpSpPr>
      </xdr:nvGrpSpPr>
      <xdr:grpSpPr bwMode="auto">
        <a:xfrm>
          <a:off x="4114800" y="10029825"/>
          <a:ext cx="228600" cy="0"/>
          <a:chOff x="466" y="3952"/>
          <a:chExt cx="28" cy="16"/>
        </a:xfrm>
      </xdr:grpSpPr>
      <xdr:sp macro="" textlink="">
        <xdr:nvSpPr>
          <xdr:cNvPr id="5101118" name="Line 7382">
            <a:extLst>
              <a:ext uri="{FF2B5EF4-FFF2-40B4-BE49-F238E27FC236}">
                <a16:creationId xmlns:a16="http://schemas.microsoft.com/office/drawing/2014/main" id="{00000000-0008-0000-1100-00003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19" name="Line 7383">
            <a:extLst>
              <a:ext uri="{FF2B5EF4-FFF2-40B4-BE49-F238E27FC236}">
                <a16:creationId xmlns:a16="http://schemas.microsoft.com/office/drawing/2014/main" id="{00000000-0008-0000-1100-00003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67" name="Group 7384">
          <a:extLst>
            <a:ext uri="{FF2B5EF4-FFF2-40B4-BE49-F238E27FC236}">
              <a16:creationId xmlns:a16="http://schemas.microsoft.com/office/drawing/2014/main" id="{00000000-0008-0000-1100-00000BD64D00}"/>
            </a:ext>
          </a:extLst>
        </xdr:cNvPr>
        <xdr:cNvGrpSpPr>
          <a:grpSpLocks/>
        </xdr:cNvGrpSpPr>
      </xdr:nvGrpSpPr>
      <xdr:grpSpPr bwMode="auto">
        <a:xfrm>
          <a:off x="4114800" y="10029825"/>
          <a:ext cx="228600" cy="0"/>
          <a:chOff x="466" y="3952"/>
          <a:chExt cx="28" cy="16"/>
        </a:xfrm>
      </xdr:grpSpPr>
      <xdr:sp macro="" textlink="">
        <xdr:nvSpPr>
          <xdr:cNvPr id="5101116" name="Line 7385">
            <a:extLst>
              <a:ext uri="{FF2B5EF4-FFF2-40B4-BE49-F238E27FC236}">
                <a16:creationId xmlns:a16="http://schemas.microsoft.com/office/drawing/2014/main" id="{00000000-0008-0000-1100-00003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17" name="Line 7386">
            <a:extLst>
              <a:ext uri="{FF2B5EF4-FFF2-40B4-BE49-F238E27FC236}">
                <a16:creationId xmlns:a16="http://schemas.microsoft.com/office/drawing/2014/main" id="{00000000-0008-0000-1100-00003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68" name="Group 7387">
          <a:extLst>
            <a:ext uri="{FF2B5EF4-FFF2-40B4-BE49-F238E27FC236}">
              <a16:creationId xmlns:a16="http://schemas.microsoft.com/office/drawing/2014/main" id="{00000000-0008-0000-1100-00000CD64D00}"/>
            </a:ext>
          </a:extLst>
        </xdr:cNvPr>
        <xdr:cNvGrpSpPr>
          <a:grpSpLocks/>
        </xdr:cNvGrpSpPr>
      </xdr:nvGrpSpPr>
      <xdr:grpSpPr bwMode="auto">
        <a:xfrm>
          <a:off x="4114800" y="10029825"/>
          <a:ext cx="228600" cy="0"/>
          <a:chOff x="466" y="3952"/>
          <a:chExt cx="28" cy="16"/>
        </a:xfrm>
      </xdr:grpSpPr>
      <xdr:sp macro="" textlink="">
        <xdr:nvSpPr>
          <xdr:cNvPr id="5101114" name="Line 7388">
            <a:extLst>
              <a:ext uri="{FF2B5EF4-FFF2-40B4-BE49-F238E27FC236}">
                <a16:creationId xmlns:a16="http://schemas.microsoft.com/office/drawing/2014/main" id="{00000000-0008-0000-1100-00003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15" name="Line 7389">
            <a:extLst>
              <a:ext uri="{FF2B5EF4-FFF2-40B4-BE49-F238E27FC236}">
                <a16:creationId xmlns:a16="http://schemas.microsoft.com/office/drawing/2014/main" id="{00000000-0008-0000-1100-00003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69" name="Group 7390">
          <a:extLst>
            <a:ext uri="{FF2B5EF4-FFF2-40B4-BE49-F238E27FC236}">
              <a16:creationId xmlns:a16="http://schemas.microsoft.com/office/drawing/2014/main" id="{00000000-0008-0000-1100-00000DD64D00}"/>
            </a:ext>
          </a:extLst>
        </xdr:cNvPr>
        <xdr:cNvGrpSpPr>
          <a:grpSpLocks/>
        </xdr:cNvGrpSpPr>
      </xdr:nvGrpSpPr>
      <xdr:grpSpPr bwMode="auto">
        <a:xfrm>
          <a:off x="4114800" y="10029825"/>
          <a:ext cx="228600" cy="0"/>
          <a:chOff x="466" y="3952"/>
          <a:chExt cx="28" cy="16"/>
        </a:xfrm>
      </xdr:grpSpPr>
      <xdr:sp macro="" textlink="">
        <xdr:nvSpPr>
          <xdr:cNvPr id="5101112" name="Line 7391">
            <a:extLst>
              <a:ext uri="{FF2B5EF4-FFF2-40B4-BE49-F238E27FC236}">
                <a16:creationId xmlns:a16="http://schemas.microsoft.com/office/drawing/2014/main" id="{00000000-0008-0000-1100-00003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13" name="Line 7392">
            <a:extLst>
              <a:ext uri="{FF2B5EF4-FFF2-40B4-BE49-F238E27FC236}">
                <a16:creationId xmlns:a16="http://schemas.microsoft.com/office/drawing/2014/main" id="{00000000-0008-0000-1100-00003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70" name="Group 7393">
          <a:extLst>
            <a:ext uri="{FF2B5EF4-FFF2-40B4-BE49-F238E27FC236}">
              <a16:creationId xmlns:a16="http://schemas.microsoft.com/office/drawing/2014/main" id="{00000000-0008-0000-1100-00000ED64D00}"/>
            </a:ext>
          </a:extLst>
        </xdr:cNvPr>
        <xdr:cNvGrpSpPr>
          <a:grpSpLocks/>
        </xdr:cNvGrpSpPr>
      </xdr:nvGrpSpPr>
      <xdr:grpSpPr bwMode="auto">
        <a:xfrm>
          <a:off x="4695825" y="10029825"/>
          <a:ext cx="266700" cy="0"/>
          <a:chOff x="466" y="3952"/>
          <a:chExt cx="28" cy="16"/>
        </a:xfrm>
      </xdr:grpSpPr>
      <xdr:sp macro="" textlink="">
        <xdr:nvSpPr>
          <xdr:cNvPr id="5101110" name="Line 7394">
            <a:extLst>
              <a:ext uri="{FF2B5EF4-FFF2-40B4-BE49-F238E27FC236}">
                <a16:creationId xmlns:a16="http://schemas.microsoft.com/office/drawing/2014/main" id="{00000000-0008-0000-1100-00003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11" name="Line 7395">
            <a:extLst>
              <a:ext uri="{FF2B5EF4-FFF2-40B4-BE49-F238E27FC236}">
                <a16:creationId xmlns:a16="http://schemas.microsoft.com/office/drawing/2014/main" id="{00000000-0008-0000-1100-00003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71" name="Group 7396">
          <a:extLst>
            <a:ext uri="{FF2B5EF4-FFF2-40B4-BE49-F238E27FC236}">
              <a16:creationId xmlns:a16="http://schemas.microsoft.com/office/drawing/2014/main" id="{00000000-0008-0000-1100-00000FD64D00}"/>
            </a:ext>
          </a:extLst>
        </xdr:cNvPr>
        <xdr:cNvGrpSpPr>
          <a:grpSpLocks/>
        </xdr:cNvGrpSpPr>
      </xdr:nvGrpSpPr>
      <xdr:grpSpPr bwMode="auto">
        <a:xfrm>
          <a:off x="4695825" y="10029825"/>
          <a:ext cx="266700" cy="0"/>
          <a:chOff x="466" y="3952"/>
          <a:chExt cx="28" cy="16"/>
        </a:xfrm>
      </xdr:grpSpPr>
      <xdr:sp macro="" textlink="">
        <xdr:nvSpPr>
          <xdr:cNvPr id="5101108" name="Line 7397">
            <a:extLst>
              <a:ext uri="{FF2B5EF4-FFF2-40B4-BE49-F238E27FC236}">
                <a16:creationId xmlns:a16="http://schemas.microsoft.com/office/drawing/2014/main" id="{00000000-0008-0000-1100-00003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09" name="Line 7398">
            <a:extLst>
              <a:ext uri="{FF2B5EF4-FFF2-40B4-BE49-F238E27FC236}">
                <a16:creationId xmlns:a16="http://schemas.microsoft.com/office/drawing/2014/main" id="{00000000-0008-0000-1100-00003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72" name="Group 7399">
          <a:extLst>
            <a:ext uri="{FF2B5EF4-FFF2-40B4-BE49-F238E27FC236}">
              <a16:creationId xmlns:a16="http://schemas.microsoft.com/office/drawing/2014/main" id="{00000000-0008-0000-1100-000010D64D00}"/>
            </a:ext>
          </a:extLst>
        </xdr:cNvPr>
        <xdr:cNvGrpSpPr>
          <a:grpSpLocks/>
        </xdr:cNvGrpSpPr>
      </xdr:nvGrpSpPr>
      <xdr:grpSpPr bwMode="auto">
        <a:xfrm>
          <a:off x="4695825" y="10029825"/>
          <a:ext cx="266700" cy="0"/>
          <a:chOff x="466" y="3952"/>
          <a:chExt cx="28" cy="16"/>
        </a:xfrm>
      </xdr:grpSpPr>
      <xdr:sp macro="" textlink="">
        <xdr:nvSpPr>
          <xdr:cNvPr id="5101106" name="Line 7400">
            <a:extLst>
              <a:ext uri="{FF2B5EF4-FFF2-40B4-BE49-F238E27FC236}">
                <a16:creationId xmlns:a16="http://schemas.microsoft.com/office/drawing/2014/main" id="{00000000-0008-0000-1100-00003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07" name="Line 7401">
            <a:extLst>
              <a:ext uri="{FF2B5EF4-FFF2-40B4-BE49-F238E27FC236}">
                <a16:creationId xmlns:a16="http://schemas.microsoft.com/office/drawing/2014/main" id="{00000000-0008-0000-1100-00003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73" name="Group 7402">
          <a:extLst>
            <a:ext uri="{FF2B5EF4-FFF2-40B4-BE49-F238E27FC236}">
              <a16:creationId xmlns:a16="http://schemas.microsoft.com/office/drawing/2014/main" id="{00000000-0008-0000-1100-000011D64D00}"/>
            </a:ext>
          </a:extLst>
        </xdr:cNvPr>
        <xdr:cNvGrpSpPr>
          <a:grpSpLocks/>
        </xdr:cNvGrpSpPr>
      </xdr:nvGrpSpPr>
      <xdr:grpSpPr bwMode="auto">
        <a:xfrm>
          <a:off x="4695825" y="10029825"/>
          <a:ext cx="266700" cy="0"/>
          <a:chOff x="466" y="3952"/>
          <a:chExt cx="28" cy="16"/>
        </a:xfrm>
      </xdr:grpSpPr>
      <xdr:sp macro="" textlink="">
        <xdr:nvSpPr>
          <xdr:cNvPr id="5101104" name="Line 7403">
            <a:extLst>
              <a:ext uri="{FF2B5EF4-FFF2-40B4-BE49-F238E27FC236}">
                <a16:creationId xmlns:a16="http://schemas.microsoft.com/office/drawing/2014/main" id="{00000000-0008-0000-1100-00003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05" name="Line 7404">
            <a:extLst>
              <a:ext uri="{FF2B5EF4-FFF2-40B4-BE49-F238E27FC236}">
                <a16:creationId xmlns:a16="http://schemas.microsoft.com/office/drawing/2014/main" id="{00000000-0008-0000-1100-00003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74" name="Group 7405">
          <a:extLst>
            <a:ext uri="{FF2B5EF4-FFF2-40B4-BE49-F238E27FC236}">
              <a16:creationId xmlns:a16="http://schemas.microsoft.com/office/drawing/2014/main" id="{00000000-0008-0000-1100-000012D64D00}"/>
            </a:ext>
          </a:extLst>
        </xdr:cNvPr>
        <xdr:cNvGrpSpPr>
          <a:grpSpLocks/>
        </xdr:cNvGrpSpPr>
      </xdr:nvGrpSpPr>
      <xdr:grpSpPr bwMode="auto">
        <a:xfrm>
          <a:off x="4695825" y="10029825"/>
          <a:ext cx="266700" cy="0"/>
          <a:chOff x="466" y="3952"/>
          <a:chExt cx="28" cy="16"/>
        </a:xfrm>
      </xdr:grpSpPr>
      <xdr:sp macro="" textlink="">
        <xdr:nvSpPr>
          <xdr:cNvPr id="5101102" name="Line 7406">
            <a:extLst>
              <a:ext uri="{FF2B5EF4-FFF2-40B4-BE49-F238E27FC236}">
                <a16:creationId xmlns:a16="http://schemas.microsoft.com/office/drawing/2014/main" id="{00000000-0008-0000-1100-00002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03" name="Line 7407">
            <a:extLst>
              <a:ext uri="{FF2B5EF4-FFF2-40B4-BE49-F238E27FC236}">
                <a16:creationId xmlns:a16="http://schemas.microsoft.com/office/drawing/2014/main" id="{00000000-0008-0000-1100-00002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75" name="Group 7408">
          <a:extLst>
            <a:ext uri="{FF2B5EF4-FFF2-40B4-BE49-F238E27FC236}">
              <a16:creationId xmlns:a16="http://schemas.microsoft.com/office/drawing/2014/main" id="{00000000-0008-0000-1100-000013D64D00}"/>
            </a:ext>
          </a:extLst>
        </xdr:cNvPr>
        <xdr:cNvGrpSpPr>
          <a:grpSpLocks/>
        </xdr:cNvGrpSpPr>
      </xdr:nvGrpSpPr>
      <xdr:grpSpPr bwMode="auto">
        <a:xfrm>
          <a:off x="4114800" y="10029825"/>
          <a:ext cx="228600" cy="0"/>
          <a:chOff x="466" y="3952"/>
          <a:chExt cx="28" cy="16"/>
        </a:xfrm>
      </xdr:grpSpPr>
      <xdr:sp macro="" textlink="">
        <xdr:nvSpPr>
          <xdr:cNvPr id="5101100" name="Line 7409">
            <a:extLst>
              <a:ext uri="{FF2B5EF4-FFF2-40B4-BE49-F238E27FC236}">
                <a16:creationId xmlns:a16="http://schemas.microsoft.com/office/drawing/2014/main" id="{00000000-0008-0000-1100-00002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01" name="Line 7410">
            <a:extLst>
              <a:ext uri="{FF2B5EF4-FFF2-40B4-BE49-F238E27FC236}">
                <a16:creationId xmlns:a16="http://schemas.microsoft.com/office/drawing/2014/main" id="{00000000-0008-0000-1100-00002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76" name="Group 7414">
          <a:extLst>
            <a:ext uri="{FF2B5EF4-FFF2-40B4-BE49-F238E27FC236}">
              <a16:creationId xmlns:a16="http://schemas.microsoft.com/office/drawing/2014/main" id="{00000000-0008-0000-1100-000014D64D00}"/>
            </a:ext>
          </a:extLst>
        </xdr:cNvPr>
        <xdr:cNvGrpSpPr>
          <a:grpSpLocks/>
        </xdr:cNvGrpSpPr>
      </xdr:nvGrpSpPr>
      <xdr:grpSpPr bwMode="auto">
        <a:xfrm>
          <a:off x="4695825" y="10029825"/>
          <a:ext cx="266700" cy="0"/>
          <a:chOff x="466" y="3952"/>
          <a:chExt cx="28" cy="16"/>
        </a:xfrm>
      </xdr:grpSpPr>
      <xdr:sp macro="" textlink="">
        <xdr:nvSpPr>
          <xdr:cNvPr id="5101098" name="Line 7415">
            <a:extLst>
              <a:ext uri="{FF2B5EF4-FFF2-40B4-BE49-F238E27FC236}">
                <a16:creationId xmlns:a16="http://schemas.microsoft.com/office/drawing/2014/main" id="{00000000-0008-0000-1100-00002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099" name="Line 7416">
            <a:extLst>
              <a:ext uri="{FF2B5EF4-FFF2-40B4-BE49-F238E27FC236}">
                <a16:creationId xmlns:a16="http://schemas.microsoft.com/office/drawing/2014/main" id="{00000000-0008-0000-1100-00002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77" name="Group 7417">
          <a:extLst>
            <a:ext uri="{FF2B5EF4-FFF2-40B4-BE49-F238E27FC236}">
              <a16:creationId xmlns:a16="http://schemas.microsoft.com/office/drawing/2014/main" id="{00000000-0008-0000-1100-000015D64D00}"/>
            </a:ext>
          </a:extLst>
        </xdr:cNvPr>
        <xdr:cNvGrpSpPr>
          <a:grpSpLocks/>
        </xdr:cNvGrpSpPr>
      </xdr:nvGrpSpPr>
      <xdr:grpSpPr bwMode="auto">
        <a:xfrm>
          <a:off x="4695825" y="10029825"/>
          <a:ext cx="266700" cy="0"/>
          <a:chOff x="466" y="3952"/>
          <a:chExt cx="28" cy="16"/>
        </a:xfrm>
      </xdr:grpSpPr>
      <xdr:sp macro="" textlink="">
        <xdr:nvSpPr>
          <xdr:cNvPr id="5101096" name="Line 7418">
            <a:extLst>
              <a:ext uri="{FF2B5EF4-FFF2-40B4-BE49-F238E27FC236}">
                <a16:creationId xmlns:a16="http://schemas.microsoft.com/office/drawing/2014/main" id="{00000000-0008-0000-1100-00002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097" name="Line 7419">
            <a:extLst>
              <a:ext uri="{FF2B5EF4-FFF2-40B4-BE49-F238E27FC236}">
                <a16:creationId xmlns:a16="http://schemas.microsoft.com/office/drawing/2014/main" id="{00000000-0008-0000-1100-00002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5101078" name="Group 7420">
          <a:extLst>
            <a:ext uri="{FF2B5EF4-FFF2-40B4-BE49-F238E27FC236}">
              <a16:creationId xmlns:a16="http://schemas.microsoft.com/office/drawing/2014/main" id="{00000000-0008-0000-1100-000016D64D00}"/>
            </a:ext>
          </a:extLst>
        </xdr:cNvPr>
        <xdr:cNvGrpSpPr>
          <a:grpSpLocks/>
        </xdr:cNvGrpSpPr>
      </xdr:nvGrpSpPr>
      <xdr:grpSpPr bwMode="auto">
        <a:xfrm>
          <a:off x="5476875" y="10029825"/>
          <a:ext cx="228600" cy="0"/>
          <a:chOff x="466" y="3952"/>
          <a:chExt cx="28" cy="16"/>
        </a:xfrm>
      </xdr:grpSpPr>
      <xdr:sp macro="" textlink="">
        <xdr:nvSpPr>
          <xdr:cNvPr id="5101094" name="Line 7421">
            <a:extLst>
              <a:ext uri="{FF2B5EF4-FFF2-40B4-BE49-F238E27FC236}">
                <a16:creationId xmlns:a16="http://schemas.microsoft.com/office/drawing/2014/main" id="{00000000-0008-0000-1100-00002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095" name="Line 7422">
            <a:extLst>
              <a:ext uri="{FF2B5EF4-FFF2-40B4-BE49-F238E27FC236}">
                <a16:creationId xmlns:a16="http://schemas.microsoft.com/office/drawing/2014/main" id="{00000000-0008-0000-1100-00002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79" name="Group 7423">
          <a:extLst>
            <a:ext uri="{FF2B5EF4-FFF2-40B4-BE49-F238E27FC236}">
              <a16:creationId xmlns:a16="http://schemas.microsoft.com/office/drawing/2014/main" id="{00000000-0008-0000-1100-000017D64D00}"/>
            </a:ext>
          </a:extLst>
        </xdr:cNvPr>
        <xdr:cNvGrpSpPr>
          <a:grpSpLocks/>
        </xdr:cNvGrpSpPr>
      </xdr:nvGrpSpPr>
      <xdr:grpSpPr bwMode="auto">
        <a:xfrm>
          <a:off x="4695825" y="10029825"/>
          <a:ext cx="266700" cy="0"/>
          <a:chOff x="466" y="3952"/>
          <a:chExt cx="28" cy="16"/>
        </a:xfrm>
      </xdr:grpSpPr>
      <xdr:sp macro="" textlink="">
        <xdr:nvSpPr>
          <xdr:cNvPr id="5101092" name="Line 7424">
            <a:extLst>
              <a:ext uri="{FF2B5EF4-FFF2-40B4-BE49-F238E27FC236}">
                <a16:creationId xmlns:a16="http://schemas.microsoft.com/office/drawing/2014/main" id="{00000000-0008-0000-1100-00002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093" name="Line 7425">
            <a:extLst>
              <a:ext uri="{FF2B5EF4-FFF2-40B4-BE49-F238E27FC236}">
                <a16:creationId xmlns:a16="http://schemas.microsoft.com/office/drawing/2014/main" id="{00000000-0008-0000-1100-00002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80" name="Group 7426">
          <a:extLst>
            <a:ext uri="{FF2B5EF4-FFF2-40B4-BE49-F238E27FC236}">
              <a16:creationId xmlns:a16="http://schemas.microsoft.com/office/drawing/2014/main" id="{00000000-0008-0000-1100-000018D64D00}"/>
            </a:ext>
          </a:extLst>
        </xdr:cNvPr>
        <xdr:cNvGrpSpPr>
          <a:grpSpLocks/>
        </xdr:cNvGrpSpPr>
      </xdr:nvGrpSpPr>
      <xdr:grpSpPr bwMode="auto">
        <a:xfrm>
          <a:off x="4695825" y="10029825"/>
          <a:ext cx="266700" cy="0"/>
          <a:chOff x="466" y="3952"/>
          <a:chExt cx="28" cy="16"/>
        </a:xfrm>
      </xdr:grpSpPr>
      <xdr:sp macro="" textlink="">
        <xdr:nvSpPr>
          <xdr:cNvPr id="5101090" name="Line 7427">
            <a:extLst>
              <a:ext uri="{FF2B5EF4-FFF2-40B4-BE49-F238E27FC236}">
                <a16:creationId xmlns:a16="http://schemas.microsoft.com/office/drawing/2014/main" id="{00000000-0008-0000-1100-00002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091" name="Line 7428">
            <a:extLst>
              <a:ext uri="{FF2B5EF4-FFF2-40B4-BE49-F238E27FC236}">
                <a16:creationId xmlns:a16="http://schemas.microsoft.com/office/drawing/2014/main" id="{00000000-0008-0000-1100-00002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81" name="Group 7429">
          <a:extLst>
            <a:ext uri="{FF2B5EF4-FFF2-40B4-BE49-F238E27FC236}">
              <a16:creationId xmlns:a16="http://schemas.microsoft.com/office/drawing/2014/main" id="{00000000-0008-0000-1100-000019D64D00}"/>
            </a:ext>
          </a:extLst>
        </xdr:cNvPr>
        <xdr:cNvGrpSpPr>
          <a:grpSpLocks/>
        </xdr:cNvGrpSpPr>
      </xdr:nvGrpSpPr>
      <xdr:grpSpPr bwMode="auto">
        <a:xfrm>
          <a:off x="4695825" y="10029825"/>
          <a:ext cx="266700" cy="0"/>
          <a:chOff x="466" y="3952"/>
          <a:chExt cx="28" cy="16"/>
        </a:xfrm>
      </xdr:grpSpPr>
      <xdr:sp macro="" textlink="">
        <xdr:nvSpPr>
          <xdr:cNvPr id="5101088" name="Line 7430">
            <a:extLst>
              <a:ext uri="{FF2B5EF4-FFF2-40B4-BE49-F238E27FC236}">
                <a16:creationId xmlns:a16="http://schemas.microsoft.com/office/drawing/2014/main" id="{00000000-0008-0000-1100-00002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089" name="Line 7431">
            <a:extLst>
              <a:ext uri="{FF2B5EF4-FFF2-40B4-BE49-F238E27FC236}">
                <a16:creationId xmlns:a16="http://schemas.microsoft.com/office/drawing/2014/main" id="{00000000-0008-0000-1100-00002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82" name="Group 7432">
          <a:extLst>
            <a:ext uri="{FF2B5EF4-FFF2-40B4-BE49-F238E27FC236}">
              <a16:creationId xmlns:a16="http://schemas.microsoft.com/office/drawing/2014/main" id="{00000000-0008-0000-1100-00001AD64D00}"/>
            </a:ext>
          </a:extLst>
        </xdr:cNvPr>
        <xdr:cNvGrpSpPr>
          <a:grpSpLocks/>
        </xdr:cNvGrpSpPr>
      </xdr:nvGrpSpPr>
      <xdr:grpSpPr bwMode="auto">
        <a:xfrm>
          <a:off x="4695825" y="10029825"/>
          <a:ext cx="266700" cy="0"/>
          <a:chOff x="466" y="3952"/>
          <a:chExt cx="28" cy="16"/>
        </a:xfrm>
      </xdr:grpSpPr>
      <xdr:sp macro="" textlink="">
        <xdr:nvSpPr>
          <xdr:cNvPr id="5101086" name="Line 7433">
            <a:extLst>
              <a:ext uri="{FF2B5EF4-FFF2-40B4-BE49-F238E27FC236}">
                <a16:creationId xmlns:a16="http://schemas.microsoft.com/office/drawing/2014/main" id="{00000000-0008-0000-1100-00001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087" name="Line 7434">
            <a:extLst>
              <a:ext uri="{FF2B5EF4-FFF2-40B4-BE49-F238E27FC236}">
                <a16:creationId xmlns:a16="http://schemas.microsoft.com/office/drawing/2014/main" id="{00000000-0008-0000-1100-00001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5101083" name="Group 7435">
          <a:extLst>
            <a:ext uri="{FF2B5EF4-FFF2-40B4-BE49-F238E27FC236}">
              <a16:creationId xmlns:a16="http://schemas.microsoft.com/office/drawing/2014/main" id="{00000000-0008-0000-1100-00001BD64D00}"/>
            </a:ext>
          </a:extLst>
        </xdr:cNvPr>
        <xdr:cNvGrpSpPr>
          <a:grpSpLocks/>
        </xdr:cNvGrpSpPr>
      </xdr:nvGrpSpPr>
      <xdr:grpSpPr bwMode="auto">
        <a:xfrm>
          <a:off x="4572000" y="10029825"/>
          <a:ext cx="228600" cy="0"/>
          <a:chOff x="466" y="3952"/>
          <a:chExt cx="28" cy="16"/>
        </a:xfrm>
      </xdr:grpSpPr>
      <xdr:sp macro="" textlink="">
        <xdr:nvSpPr>
          <xdr:cNvPr id="5101084" name="Line 7436">
            <a:extLst>
              <a:ext uri="{FF2B5EF4-FFF2-40B4-BE49-F238E27FC236}">
                <a16:creationId xmlns:a16="http://schemas.microsoft.com/office/drawing/2014/main" id="{00000000-0008-0000-1100-00001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085" name="Line 7437">
            <a:extLst>
              <a:ext uri="{FF2B5EF4-FFF2-40B4-BE49-F238E27FC236}">
                <a16:creationId xmlns:a16="http://schemas.microsoft.com/office/drawing/2014/main" id="{00000000-0008-0000-1100-00001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wsDr>
</file>

<file path=xl/drawings/drawing18.xml><?xml version="1.0" encoding="utf-8"?>
<xdr:wsDr xmlns:xdr="http://schemas.openxmlformats.org/drawingml/2006/spreadsheetDrawing" xmlns:a="http://schemas.openxmlformats.org/drawingml/2006/main">
  <xdr:twoCellAnchor>
    <xdr:from>
      <xdr:col>7</xdr:col>
      <xdr:colOff>0</xdr:colOff>
      <xdr:row>0</xdr:row>
      <xdr:rowOff>19050</xdr:rowOff>
    </xdr:from>
    <xdr:to>
      <xdr:col>10</xdr:col>
      <xdr:colOff>390525</xdr:colOff>
      <xdr:row>3</xdr:row>
      <xdr:rowOff>0</xdr:rowOff>
    </xdr:to>
    <xdr:grpSp>
      <xdr:nvGrpSpPr>
        <xdr:cNvPr id="4713213" name="Group 4">
          <a:hlinkClick xmlns:r="http://schemas.openxmlformats.org/officeDocument/2006/relationships" r:id="rId1" tooltip="Click for Bid Form"/>
          <a:extLst>
            <a:ext uri="{FF2B5EF4-FFF2-40B4-BE49-F238E27FC236}">
              <a16:creationId xmlns:a16="http://schemas.microsoft.com/office/drawing/2014/main" id="{00000000-0008-0000-1200-0000FDEA4700}"/>
            </a:ext>
          </a:extLst>
        </xdr:cNvPr>
        <xdr:cNvGrpSpPr>
          <a:grpSpLocks/>
        </xdr:cNvGrpSpPr>
      </xdr:nvGrpSpPr>
      <xdr:grpSpPr bwMode="auto">
        <a:xfrm>
          <a:off x="7477125" y="19050"/>
          <a:ext cx="0" cy="942975"/>
          <a:chOff x="784" y="2"/>
          <a:chExt cx="116" cy="73"/>
        </a:xfrm>
      </xdr:grpSpPr>
      <xdr:sp macro="" textlink="">
        <xdr:nvSpPr>
          <xdr:cNvPr id="4713214" name="AutoShape 2">
            <a:extLst>
              <a:ext uri="{FF2B5EF4-FFF2-40B4-BE49-F238E27FC236}">
                <a16:creationId xmlns:a16="http://schemas.microsoft.com/office/drawing/2014/main" id="{00000000-0008-0000-1200-0000FEEA4700}"/>
              </a:ext>
            </a:extLst>
          </xdr:cNvPr>
          <xdr:cNvSpPr>
            <a:spLocks noChangeArrowheads="1"/>
          </xdr:cNvSpPr>
        </xdr:nvSpPr>
        <xdr:spPr bwMode="auto">
          <a:xfrm>
            <a:off x="784" y="2"/>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200-000004000000}"/>
              </a:ext>
            </a:extLst>
          </xdr:cNvPr>
          <xdr:cNvSpPr txBox="1">
            <a:spLocks noChangeArrowheads="1"/>
          </xdr:cNvSpPr>
        </xdr:nvSpPr>
        <xdr:spPr bwMode="auto">
          <a:xfrm>
            <a:off x="7477125" y="-2997328095375"/>
            <a:ext cx="0" cy="0"/>
          </a:xfrm>
          <a:prstGeom prst="rect">
            <a:avLst/>
          </a:prstGeom>
          <a:noFill/>
          <a:ln w="9525">
            <a:noFill/>
            <a:miter lim="800000"/>
            <a:headEnd/>
            <a:tailEnd/>
          </a:ln>
        </xdr:spPr>
        <xdr:txBody>
          <a:bodyPr vertOverflow="clip" wrap="square" lIns="27432" tIns="32004" rIns="27432" bIns="32004" anchor="ctr" upright="1"/>
          <a:lstStyle/>
          <a:p>
            <a:pPr algn="ctr" rtl="1">
              <a:defRPr sz="1000"/>
            </a:pPr>
            <a:r>
              <a:rPr lang="en-US" sz="1000" b="1" i="0" strike="noStrike">
                <a:solidFill>
                  <a:srgbClr val="000000"/>
                </a:solidFill>
                <a:latin typeface="Book Antiqua"/>
              </a:rPr>
              <a:t>Click for Bid Form</a:t>
            </a:r>
          </a:p>
        </xdr:txBody>
      </xdr:sp>
    </xdr:grpSp>
    <xdr:clientData/>
  </xdr:twoCellAnchor>
</xdr:wsDr>
</file>

<file path=xl/drawings/drawing19.xml><?xml version="1.0" encoding="utf-8"?>
<xdr:wsDr xmlns:xdr="http://schemas.openxmlformats.org/drawingml/2006/spreadsheetDrawing" xmlns:a="http://schemas.openxmlformats.org/drawingml/2006/main">
  <xdr:twoCellAnchor>
    <xdr:from>
      <xdr:col>4</xdr:col>
      <xdr:colOff>0</xdr:colOff>
      <xdr:row>1</xdr:row>
      <xdr:rowOff>0</xdr:rowOff>
    </xdr:from>
    <xdr:to>
      <xdr:col>5</xdr:col>
      <xdr:colOff>0</xdr:colOff>
      <xdr:row>2</xdr:row>
      <xdr:rowOff>0</xdr:rowOff>
    </xdr:to>
    <xdr:sp macro="" textlink="">
      <xdr:nvSpPr>
        <xdr:cNvPr id="2" name="Text Box 2">
          <a:hlinkClick xmlns:r="http://schemas.openxmlformats.org/officeDocument/2006/relationships" r:id="rId1" tooltip="Click Here to go back to Sch 5"/>
          <a:extLst>
            <a:ext uri="{FF2B5EF4-FFF2-40B4-BE49-F238E27FC236}">
              <a16:creationId xmlns:a16="http://schemas.microsoft.com/office/drawing/2014/main" id="{00000000-0008-0000-1300-000002000000}"/>
            </a:ext>
          </a:extLst>
        </xdr:cNvPr>
        <xdr:cNvSpPr txBox="1">
          <a:spLocks noChangeArrowheads="1"/>
        </xdr:cNvSpPr>
      </xdr:nvSpPr>
      <xdr:spPr bwMode="auto">
        <a:xfrm>
          <a:off x="5667375" y="209550"/>
          <a:ext cx="1190625" cy="276225"/>
        </a:xfrm>
        <a:prstGeom prst="rect">
          <a:avLst/>
        </a:prstGeom>
        <a:solidFill>
          <a:srgbClr val="99CCFF"/>
        </a:solidFill>
        <a:ln w="9525">
          <a:noFill/>
          <a:miter lim="800000"/>
          <a:headEnd/>
          <a:tailEnd/>
        </a:ln>
      </xdr:spPr>
      <xdr:txBody>
        <a:bodyPr vertOverflow="clip" wrap="square" lIns="27432" tIns="27432" rIns="27432" bIns="27432" anchor="ctr" upright="1"/>
        <a:lstStyle/>
        <a:p>
          <a:pPr algn="ctr" rtl="0">
            <a:defRPr sz="1000"/>
          </a:pPr>
          <a:r>
            <a:rPr lang="en-US" sz="1100" b="1" i="0" u="none" strike="noStrike" baseline="0">
              <a:solidFill>
                <a:srgbClr val="000000"/>
              </a:solidFill>
              <a:latin typeface="Book Antiqua"/>
            </a:rPr>
            <a:t>Back to Sch 5</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200025</xdr:colOff>
      <xdr:row>0</xdr:row>
      <xdr:rowOff>57150</xdr:rowOff>
    </xdr:from>
    <xdr:to>
      <xdr:col>3</xdr:col>
      <xdr:colOff>1409700</xdr:colOff>
      <xdr:row>2</xdr:row>
      <xdr:rowOff>28575</xdr:rowOff>
    </xdr:to>
    <xdr:grpSp>
      <xdr:nvGrpSpPr>
        <xdr:cNvPr id="4698108" name="Group 1">
          <a:hlinkClick xmlns:r="http://schemas.openxmlformats.org/officeDocument/2006/relationships" r:id="rId1" tooltip="Click to Proceed"/>
          <a:extLst>
            <a:ext uri="{FF2B5EF4-FFF2-40B4-BE49-F238E27FC236}">
              <a16:creationId xmlns:a16="http://schemas.microsoft.com/office/drawing/2014/main" id="{00000000-0008-0000-0200-0000FCAF4700}"/>
            </a:ext>
          </a:extLst>
        </xdr:cNvPr>
        <xdr:cNvGrpSpPr>
          <a:grpSpLocks/>
        </xdr:cNvGrpSpPr>
      </xdr:nvGrpSpPr>
      <xdr:grpSpPr bwMode="auto">
        <a:xfrm>
          <a:off x="7105650" y="57150"/>
          <a:ext cx="1209675" cy="771525"/>
          <a:chOff x="804" y="5"/>
          <a:chExt cx="116" cy="73"/>
        </a:xfrm>
      </xdr:grpSpPr>
      <xdr:sp macro="" textlink="">
        <xdr:nvSpPr>
          <xdr:cNvPr id="4698110" name="AutoShape 2">
            <a:extLst>
              <a:ext uri="{FF2B5EF4-FFF2-40B4-BE49-F238E27FC236}">
                <a16:creationId xmlns:a16="http://schemas.microsoft.com/office/drawing/2014/main" id="{00000000-0008-0000-0200-0000FEAF47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8435" name="Text Box 3">
            <a:extLst>
              <a:ext uri="{FF2B5EF4-FFF2-40B4-BE49-F238E27FC236}">
                <a16:creationId xmlns:a16="http://schemas.microsoft.com/office/drawing/2014/main" id="{00000000-0008-0000-0200-000003480000}"/>
              </a:ext>
            </a:extLst>
          </xdr:cNvPr>
          <xdr:cNvSpPr txBox="1">
            <a:spLocks noChangeArrowheads="1"/>
          </xdr:cNvSpPr>
        </xdr:nvSpPr>
        <xdr:spPr bwMode="auto">
          <a:xfrm>
            <a:off x="819" y="23"/>
            <a:ext cx="100"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to Proceed</a:t>
            </a:r>
          </a:p>
        </xdr:txBody>
      </xdr:sp>
    </xdr:grpSp>
    <xdr:clientData/>
  </xdr:twoCellAnchor>
  <xdr:twoCellAnchor>
    <xdr:from>
      <xdr:col>2</xdr:col>
      <xdr:colOff>4457700</xdr:colOff>
      <xdr:row>54</xdr:row>
      <xdr:rowOff>0</xdr:rowOff>
    </xdr:from>
    <xdr:to>
      <xdr:col>2</xdr:col>
      <xdr:colOff>4981575</xdr:colOff>
      <xdr:row>54</xdr:row>
      <xdr:rowOff>0</xdr:rowOff>
    </xdr:to>
    <xdr:pic>
      <xdr:nvPicPr>
        <xdr:cNvPr id="4698109" name="Picture 4">
          <a:extLst>
            <a:ext uri="{FF2B5EF4-FFF2-40B4-BE49-F238E27FC236}">
              <a16:creationId xmlns:a16="http://schemas.microsoft.com/office/drawing/2014/main" id="{00000000-0008-0000-0200-0000FDAF4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829300" y="16573500"/>
          <a:ext cx="523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xdr:from>
      <xdr:col>5</xdr:col>
      <xdr:colOff>402166</xdr:colOff>
      <xdr:row>1</xdr:row>
      <xdr:rowOff>105833</xdr:rowOff>
    </xdr:from>
    <xdr:to>
      <xdr:col>7</xdr:col>
      <xdr:colOff>222250</xdr:colOff>
      <xdr:row>2</xdr:row>
      <xdr:rowOff>105833</xdr:rowOff>
    </xdr:to>
    <xdr:sp macro="" textlink="">
      <xdr:nvSpPr>
        <xdr:cNvPr id="2" name="Text Box 4">
          <a:hlinkClick xmlns:r="http://schemas.openxmlformats.org/officeDocument/2006/relationships" r:id="rId1" tooltip="Click Here to go back to Sch 5"/>
          <a:extLst>
            <a:ext uri="{FF2B5EF4-FFF2-40B4-BE49-F238E27FC236}">
              <a16:creationId xmlns:a16="http://schemas.microsoft.com/office/drawing/2014/main" id="{00000000-0008-0000-1400-000002000000}"/>
            </a:ext>
          </a:extLst>
        </xdr:cNvPr>
        <xdr:cNvSpPr txBox="1">
          <a:spLocks noChangeArrowheads="1"/>
        </xdr:cNvSpPr>
      </xdr:nvSpPr>
      <xdr:spPr bwMode="auto">
        <a:xfrm>
          <a:off x="7260166" y="315383"/>
          <a:ext cx="1191684" cy="276225"/>
        </a:xfrm>
        <a:prstGeom prst="rect">
          <a:avLst/>
        </a:prstGeom>
        <a:solidFill>
          <a:srgbClr val="99CCFF"/>
        </a:solidFill>
        <a:ln w="9525">
          <a:noFill/>
          <a:miter lim="800000"/>
          <a:headEnd/>
          <a:tailEnd/>
        </a:ln>
      </xdr:spPr>
      <xdr:txBody>
        <a:bodyPr vertOverflow="clip" wrap="square" lIns="27432" tIns="27432" rIns="27432" bIns="27432" anchor="ctr" upright="1"/>
        <a:lstStyle/>
        <a:p>
          <a:pPr algn="ctr" rtl="0">
            <a:defRPr sz="1000"/>
          </a:pPr>
          <a:r>
            <a:rPr lang="en-US" sz="1100" b="1" i="0" u="none" strike="noStrike" baseline="0">
              <a:solidFill>
                <a:srgbClr val="000000"/>
              </a:solidFill>
              <a:latin typeface="Book Antiqua"/>
            </a:rPr>
            <a:t>Back to Sch 5</a:t>
          </a: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6</xdr:col>
      <xdr:colOff>104775</xdr:colOff>
      <xdr:row>1</xdr:row>
      <xdr:rowOff>19050</xdr:rowOff>
    </xdr:from>
    <xdr:to>
      <xdr:col>7</xdr:col>
      <xdr:colOff>371475</xdr:colOff>
      <xdr:row>2</xdr:row>
      <xdr:rowOff>19050</xdr:rowOff>
    </xdr:to>
    <xdr:sp macro="" textlink="">
      <xdr:nvSpPr>
        <xdr:cNvPr id="2" name="Text Box 1">
          <a:hlinkClick xmlns:r="http://schemas.openxmlformats.org/officeDocument/2006/relationships" r:id="rId1" tooltip="Click Here to go back to Sch 5"/>
          <a:extLst>
            <a:ext uri="{FF2B5EF4-FFF2-40B4-BE49-F238E27FC236}">
              <a16:creationId xmlns:a16="http://schemas.microsoft.com/office/drawing/2014/main" id="{00000000-0008-0000-1500-000002000000}"/>
            </a:ext>
          </a:extLst>
        </xdr:cNvPr>
        <xdr:cNvSpPr txBox="1">
          <a:spLocks noChangeArrowheads="1"/>
        </xdr:cNvSpPr>
      </xdr:nvSpPr>
      <xdr:spPr bwMode="auto">
        <a:xfrm>
          <a:off x="7096125" y="228600"/>
          <a:ext cx="952500" cy="276225"/>
        </a:xfrm>
        <a:prstGeom prst="rect">
          <a:avLst/>
        </a:prstGeom>
        <a:solidFill>
          <a:srgbClr val="99CCFF"/>
        </a:solidFill>
        <a:ln w="9525">
          <a:noFill/>
          <a:miter lim="800000"/>
          <a:headEnd/>
          <a:tailEnd/>
        </a:ln>
      </xdr:spPr>
      <xdr:txBody>
        <a:bodyPr vertOverflow="clip" wrap="square" lIns="27432" tIns="27432" rIns="27432" bIns="27432" anchor="ctr" upright="1"/>
        <a:lstStyle/>
        <a:p>
          <a:pPr algn="ctr" rtl="0">
            <a:defRPr sz="1000"/>
          </a:pPr>
          <a:r>
            <a:rPr lang="en-US" sz="1100" b="1" i="0" u="none" strike="noStrike" baseline="0">
              <a:solidFill>
                <a:srgbClr val="000000"/>
              </a:solidFill>
              <a:latin typeface="Book Antiqua"/>
            </a:rPr>
            <a:t>Back to Sch 5</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6</xdr:col>
      <xdr:colOff>171450</xdr:colOff>
      <xdr:row>0</xdr:row>
      <xdr:rowOff>104775</xdr:rowOff>
    </xdr:from>
    <xdr:to>
      <xdr:col>8</xdr:col>
      <xdr:colOff>76200</xdr:colOff>
      <xdr:row>4</xdr:row>
      <xdr:rowOff>0</xdr:rowOff>
    </xdr:to>
    <xdr:grpSp>
      <xdr:nvGrpSpPr>
        <xdr:cNvPr id="4717309" name="Group 10">
          <a:hlinkClick xmlns:r="http://schemas.openxmlformats.org/officeDocument/2006/relationships" r:id="rId1" tooltip="Back to Cover Page"/>
          <a:extLst>
            <a:ext uri="{FF2B5EF4-FFF2-40B4-BE49-F238E27FC236}">
              <a16:creationId xmlns:a16="http://schemas.microsoft.com/office/drawing/2014/main" id="{00000000-0008-0000-1600-0000FDFA4700}"/>
            </a:ext>
          </a:extLst>
        </xdr:cNvPr>
        <xdr:cNvGrpSpPr>
          <a:grpSpLocks/>
        </xdr:cNvGrpSpPr>
      </xdr:nvGrpSpPr>
      <xdr:grpSpPr bwMode="auto">
        <a:xfrm>
          <a:off x="6848475" y="104775"/>
          <a:ext cx="0" cy="742950"/>
          <a:chOff x="744" y="11"/>
          <a:chExt cx="113" cy="74"/>
        </a:xfrm>
      </xdr:grpSpPr>
      <xdr:sp macro="" textlink="">
        <xdr:nvSpPr>
          <xdr:cNvPr id="4717310" name="AutoShape 7">
            <a:extLst>
              <a:ext uri="{FF2B5EF4-FFF2-40B4-BE49-F238E27FC236}">
                <a16:creationId xmlns:a16="http://schemas.microsoft.com/office/drawing/2014/main" id="{00000000-0008-0000-1600-0000FEFA4700}"/>
              </a:ext>
            </a:extLst>
          </xdr:cNvPr>
          <xdr:cNvSpPr>
            <a:spLocks noChangeArrowheads="1"/>
          </xdr:cNvSpPr>
        </xdr:nvSpPr>
        <xdr:spPr bwMode="auto">
          <a:xfrm flipH="1">
            <a:off x="744" y="11"/>
            <a:ext cx="113" cy="74"/>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441 w 21600"/>
              <a:gd name="T13" fmla="*/ 5546 h 21600"/>
              <a:gd name="T14" fmla="*/ 18924 w 21600"/>
              <a:gd name="T15" fmla="*/ 16346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6392" name="Text Box 8">
            <a:extLst>
              <a:ext uri="{FF2B5EF4-FFF2-40B4-BE49-F238E27FC236}">
                <a16:creationId xmlns:a16="http://schemas.microsoft.com/office/drawing/2014/main" id="{00000000-0008-0000-1600-000008400000}"/>
              </a:ext>
            </a:extLst>
          </xdr:cNvPr>
          <xdr:cNvSpPr txBox="1">
            <a:spLocks noChangeArrowheads="1"/>
          </xdr:cNvSpPr>
        </xdr:nvSpPr>
        <xdr:spPr bwMode="auto">
          <a:xfrm>
            <a:off x="6848475" y="-4546760921700"/>
            <a:ext cx="0" cy="0"/>
          </a:xfrm>
          <a:prstGeom prst="rect">
            <a:avLst/>
          </a:prstGeom>
          <a:noFill/>
          <a:ln w="9525">
            <a:noFill/>
            <a:miter lim="800000"/>
            <a:headEnd/>
            <a:tailEnd/>
          </a:ln>
        </xdr:spPr>
        <xdr:txBody>
          <a:bodyPr vertOverflow="clip" wrap="square" lIns="27432" tIns="32004" rIns="0" bIns="32004" anchor="ctr" upright="1"/>
          <a:lstStyle/>
          <a:p>
            <a:pPr algn="l" rtl="0">
              <a:defRPr sz="1000"/>
            </a:pPr>
            <a:r>
              <a:rPr lang="en-US" sz="1000" b="1" i="0" u="none" strike="noStrike" baseline="0">
                <a:solidFill>
                  <a:srgbClr val="000000"/>
                </a:solidFill>
                <a:latin typeface="Book Antiqua"/>
              </a:rPr>
              <a:t>Back to Cover Page</a:t>
            </a:r>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95250</xdr:colOff>
      <xdr:row>0</xdr:row>
      <xdr:rowOff>47625</xdr:rowOff>
    </xdr:from>
    <xdr:to>
      <xdr:col>8</xdr:col>
      <xdr:colOff>571500</xdr:colOff>
      <xdr:row>1</xdr:row>
      <xdr:rowOff>238125</xdr:rowOff>
    </xdr:to>
    <xdr:grpSp>
      <xdr:nvGrpSpPr>
        <xdr:cNvPr id="4698884" name="Group 6">
          <a:hlinkClick xmlns:r="http://schemas.openxmlformats.org/officeDocument/2006/relationships" r:id="rId1" tooltip="Click for Sch-1"/>
          <a:extLst>
            <a:ext uri="{FF2B5EF4-FFF2-40B4-BE49-F238E27FC236}">
              <a16:creationId xmlns:a16="http://schemas.microsoft.com/office/drawing/2014/main" id="{00000000-0008-0000-0300-000004B34700}"/>
            </a:ext>
          </a:extLst>
        </xdr:cNvPr>
        <xdr:cNvGrpSpPr>
          <a:grpSpLocks/>
        </xdr:cNvGrpSpPr>
      </xdr:nvGrpSpPr>
      <xdr:grpSpPr bwMode="auto">
        <a:xfrm>
          <a:off x="7477125" y="47625"/>
          <a:ext cx="0" cy="733425"/>
          <a:chOff x="804" y="5"/>
          <a:chExt cx="116" cy="73"/>
        </a:xfrm>
      </xdr:grpSpPr>
      <xdr:sp macro="" textlink="">
        <xdr:nvSpPr>
          <xdr:cNvPr id="4698885" name="AutoShape 2">
            <a:extLst>
              <a:ext uri="{FF2B5EF4-FFF2-40B4-BE49-F238E27FC236}">
                <a16:creationId xmlns:a16="http://schemas.microsoft.com/office/drawing/2014/main" id="{00000000-0008-0000-0300-000005B347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9219" name="Text Box 3">
            <a:extLst>
              <a:ext uri="{FF2B5EF4-FFF2-40B4-BE49-F238E27FC236}">
                <a16:creationId xmlns:a16="http://schemas.microsoft.com/office/drawing/2014/main" id="{00000000-0008-0000-0300-000003240000}"/>
              </a:ext>
            </a:extLst>
          </xdr:cNvPr>
          <xdr:cNvSpPr txBox="1">
            <a:spLocks noChangeArrowheads="1"/>
          </xdr:cNvSpPr>
        </xdr:nvSpPr>
        <xdr:spPr bwMode="auto">
          <a:xfrm>
            <a:off x="7477125" y="-8092619908200"/>
            <a:ext cx="0" cy="0"/>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Sch-1</a:t>
            </a:r>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15</xdr:col>
      <xdr:colOff>247650</xdr:colOff>
      <xdr:row>0</xdr:row>
      <xdr:rowOff>28575</xdr:rowOff>
    </xdr:from>
    <xdr:to>
      <xdr:col>15</xdr:col>
      <xdr:colOff>1362075</xdr:colOff>
      <xdr:row>2</xdr:row>
      <xdr:rowOff>266700</xdr:rowOff>
    </xdr:to>
    <xdr:grpSp>
      <xdr:nvGrpSpPr>
        <xdr:cNvPr id="5010612" name="Group 38">
          <a:hlinkClick xmlns:r="http://schemas.openxmlformats.org/officeDocument/2006/relationships" r:id="rId1" tooltip="Click for Sch-2"/>
          <a:extLst>
            <a:ext uri="{FF2B5EF4-FFF2-40B4-BE49-F238E27FC236}">
              <a16:creationId xmlns:a16="http://schemas.microsoft.com/office/drawing/2014/main" id="{00000000-0008-0000-0400-0000B4744C00}"/>
            </a:ext>
          </a:extLst>
        </xdr:cNvPr>
        <xdr:cNvGrpSpPr>
          <a:grpSpLocks/>
        </xdr:cNvGrpSpPr>
      </xdr:nvGrpSpPr>
      <xdr:grpSpPr bwMode="auto">
        <a:xfrm>
          <a:off x="20107275" y="28575"/>
          <a:ext cx="1066800" cy="619125"/>
          <a:chOff x="804" y="5"/>
          <a:chExt cx="116" cy="73"/>
        </a:xfrm>
      </xdr:grpSpPr>
      <xdr:sp macro="" textlink="">
        <xdr:nvSpPr>
          <xdr:cNvPr id="5010613" name="AutoShape 39">
            <a:extLst>
              <a:ext uri="{FF2B5EF4-FFF2-40B4-BE49-F238E27FC236}">
                <a16:creationId xmlns:a16="http://schemas.microsoft.com/office/drawing/2014/main" id="{00000000-0008-0000-0400-0000B5744C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3112" name="Text Box 40">
            <a:extLst>
              <a:ext uri="{FF2B5EF4-FFF2-40B4-BE49-F238E27FC236}">
                <a16:creationId xmlns:a16="http://schemas.microsoft.com/office/drawing/2014/main" id="{00000000-0008-0000-0400-0000280C0000}"/>
              </a:ext>
            </a:extLst>
          </xdr:cNvPr>
          <xdr:cNvSpPr txBox="1">
            <a:spLocks noChangeArrowheads="1"/>
          </xdr:cNvSpPr>
        </xdr:nvSpPr>
        <xdr:spPr bwMode="auto">
          <a:xfrm>
            <a:off x="18573750" y="-34168757"/>
            <a:ext cx="0" cy="37"/>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Sch-2</a:t>
            </a: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7</xdr:col>
      <xdr:colOff>247650</xdr:colOff>
      <xdr:row>0</xdr:row>
      <xdr:rowOff>28575</xdr:rowOff>
    </xdr:from>
    <xdr:to>
      <xdr:col>7</xdr:col>
      <xdr:colOff>1362075</xdr:colOff>
      <xdr:row>2</xdr:row>
      <xdr:rowOff>266700</xdr:rowOff>
    </xdr:to>
    <xdr:grpSp>
      <xdr:nvGrpSpPr>
        <xdr:cNvPr id="4700925" name="Group 38">
          <a:hlinkClick xmlns:r="http://schemas.openxmlformats.org/officeDocument/2006/relationships" r:id="rId1" tooltip="Click for Sch-2"/>
          <a:extLst>
            <a:ext uri="{FF2B5EF4-FFF2-40B4-BE49-F238E27FC236}">
              <a16:creationId xmlns:a16="http://schemas.microsoft.com/office/drawing/2014/main" id="{00000000-0008-0000-0500-0000FDBA4700}"/>
            </a:ext>
          </a:extLst>
        </xdr:cNvPr>
        <xdr:cNvGrpSpPr>
          <a:grpSpLocks/>
        </xdr:cNvGrpSpPr>
      </xdr:nvGrpSpPr>
      <xdr:grpSpPr bwMode="auto">
        <a:xfrm>
          <a:off x="8220075" y="28575"/>
          <a:ext cx="1114425" cy="638175"/>
          <a:chOff x="804" y="5"/>
          <a:chExt cx="116" cy="73"/>
        </a:xfrm>
      </xdr:grpSpPr>
      <xdr:sp macro="" textlink="">
        <xdr:nvSpPr>
          <xdr:cNvPr id="4700926" name="AutoShape 39">
            <a:extLst>
              <a:ext uri="{FF2B5EF4-FFF2-40B4-BE49-F238E27FC236}">
                <a16:creationId xmlns:a16="http://schemas.microsoft.com/office/drawing/2014/main" id="{00000000-0008-0000-0500-0000FEBA47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40">
            <a:extLst>
              <a:ext uri="{FF2B5EF4-FFF2-40B4-BE49-F238E27FC236}">
                <a16:creationId xmlns:a16="http://schemas.microsoft.com/office/drawing/2014/main" id="{00000000-0008-0000-0500-000004000000}"/>
              </a:ext>
            </a:extLst>
          </xdr:cNvPr>
          <xdr:cNvSpPr txBox="1">
            <a:spLocks noChangeArrowheads="1"/>
          </xdr:cNvSpPr>
        </xdr:nvSpPr>
        <xdr:spPr bwMode="auto">
          <a:xfrm>
            <a:off x="819" y="24"/>
            <a:ext cx="98" cy="38"/>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Sch-2</a:t>
            </a:r>
          </a:p>
        </xdr:txBody>
      </xdr:sp>
    </xdr:grpSp>
    <xdr:clientData/>
  </xdr:twoCellAnchor>
</xdr:wsDr>
</file>

<file path=xl/drawings/drawing6.xml><?xml version="1.0" encoding="utf-8"?>
<xdr:wsDr xmlns:xdr="http://schemas.openxmlformats.org/drawingml/2006/spreadsheetDrawing" xmlns:a="http://schemas.openxmlformats.org/drawingml/2006/main">
  <xdr:twoCellAnchor>
    <xdr:from>
      <xdr:col>10</xdr:col>
      <xdr:colOff>266700</xdr:colOff>
      <xdr:row>0</xdr:row>
      <xdr:rowOff>19050</xdr:rowOff>
    </xdr:from>
    <xdr:to>
      <xdr:col>12</xdr:col>
      <xdr:colOff>0</xdr:colOff>
      <xdr:row>2</xdr:row>
      <xdr:rowOff>257175</xdr:rowOff>
    </xdr:to>
    <xdr:grpSp>
      <xdr:nvGrpSpPr>
        <xdr:cNvPr id="4701949" name="Group 1">
          <a:hlinkClick xmlns:r="http://schemas.openxmlformats.org/officeDocument/2006/relationships" r:id="rId1" tooltip="Click for Sch-3"/>
          <a:extLst>
            <a:ext uri="{FF2B5EF4-FFF2-40B4-BE49-F238E27FC236}">
              <a16:creationId xmlns:a16="http://schemas.microsoft.com/office/drawing/2014/main" id="{00000000-0008-0000-0600-0000FDBE4700}"/>
            </a:ext>
          </a:extLst>
        </xdr:cNvPr>
        <xdr:cNvGrpSpPr>
          <a:grpSpLocks/>
        </xdr:cNvGrpSpPr>
      </xdr:nvGrpSpPr>
      <xdr:grpSpPr bwMode="auto">
        <a:xfrm>
          <a:off x="15351919" y="19050"/>
          <a:ext cx="1114425" cy="547688"/>
          <a:chOff x="804" y="5"/>
          <a:chExt cx="116" cy="73"/>
        </a:xfrm>
      </xdr:grpSpPr>
      <xdr:sp macro="" textlink="">
        <xdr:nvSpPr>
          <xdr:cNvPr id="4701950" name="AutoShape 2">
            <a:extLst>
              <a:ext uri="{FF2B5EF4-FFF2-40B4-BE49-F238E27FC236}">
                <a16:creationId xmlns:a16="http://schemas.microsoft.com/office/drawing/2014/main" id="{00000000-0008-0000-0600-0000FEBE47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0243" name="Text Box 3">
            <a:extLst>
              <a:ext uri="{FF2B5EF4-FFF2-40B4-BE49-F238E27FC236}">
                <a16:creationId xmlns:a16="http://schemas.microsoft.com/office/drawing/2014/main" id="{00000000-0008-0000-0600-000003280000}"/>
              </a:ext>
            </a:extLst>
          </xdr:cNvPr>
          <xdr:cNvSpPr txBox="1">
            <a:spLocks noChangeArrowheads="1"/>
          </xdr:cNvSpPr>
        </xdr:nvSpPr>
        <xdr:spPr bwMode="auto">
          <a:xfrm>
            <a:off x="14763750" y="1824706458"/>
            <a:ext cx="0"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Sch-3</a:t>
            </a:r>
          </a:p>
        </xdr:txBody>
      </xdr:sp>
    </xdr:grpSp>
    <xdr:clientData/>
  </xdr:twoCellAnchor>
</xdr:wsDr>
</file>

<file path=xl/drawings/drawing7.xml><?xml version="1.0" encoding="utf-8"?>
<xdr:wsDr xmlns:xdr="http://schemas.openxmlformats.org/drawingml/2006/spreadsheetDrawing" xmlns:a="http://schemas.openxmlformats.org/drawingml/2006/main">
  <xdr:twoCellAnchor>
    <xdr:from>
      <xdr:col>6</xdr:col>
      <xdr:colOff>266700</xdr:colOff>
      <xdr:row>0</xdr:row>
      <xdr:rowOff>19050</xdr:rowOff>
    </xdr:from>
    <xdr:to>
      <xdr:col>8</xdr:col>
      <xdr:colOff>0</xdr:colOff>
      <xdr:row>2</xdr:row>
      <xdr:rowOff>257175</xdr:rowOff>
    </xdr:to>
    <xdr:grpSp>
      <xdr:nvGrpSpPr>
        <xdr:cNvPr id="4702973" name="Group 1">
          <a:hlinkClick xmlns:r="http://schemas.openxmlformats.org/officeDocument/2006/relationships" r:id="rId1" tooltip="Click for Sch-3"/>
          <a:extLst>
            <a:ext uri="{FF2B5EF4-FFF2-40B4-BE49-F238E27FC236}">
              <a16:creationId xmlns:a16="http://schemas.microsoft.com/office/drawing/2014/main" id="{00000000-0008-0000-0700-0000FDC24700}"/>
            </a:ext>
          </a:extLst>
        </xdr:cNvPr>
        <xdr:cNvGrpSpPr>
          <a:grpSpLocks/>
        </xdr:cNvGrpSpPr>
      </xdr:nvGrpSpPr>
      <xdr:grpSpPr bwMode="auto">
        <a:xfrm>
          <a:off x="7620000" y="19050"/>
          <a:ext cx="1104900" cy="657225"/>
          <a:chOff x="804" y="5"/>
          <a:chExt cx="116" cy="73"/>
        </a:xfrm>
      </xdr:grpSpPr>
      <xdr:sp macro="" textlink="">
        <xdr:nvSpPr>
          <xdr:cNvPr id="4702974" name="AutoShape 2">
            <a:extLst>
              <a:ext uri="{FF2B5EF4-FFF2-40B4-BE49-F238E27FC236}">
                <a16:creationId xmlns:a16="http://schemas.microsoft.com/office/drawing/2014/main" id="{00000000-0008-0000-0700-0000FEC247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700-000004000000}"/>
              </a:ext>
            </a:extLst>
          </xdr:cNvPr>
          <xdr:cNvSpPr txBox="1">
            <a:spLocks noChangeArrowheads="1"/>
          </xdr:cNvSpPr>
        </xdr:nvSpPr>
        <xdr:spPr bwMode="auto">
          <a:xfrm>
            <a:off x="819" y="23"/>
            <a:ext cx="98"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Sch-3</a:t>
            </a:r>
          </a:p>
        </xdr:txBody>
      </xdr:sp>
    </xdr:grpSp>
    <xdr:clientData/>
  </xdr:twoCellAnchor>
</xdr:wsDr>
</file>

<file path=xl/drawings/drawing8.xml><?xml version="1.0" encoding="utf-8"?>
<xdr:wsDr xmlns:xdr="http://schemas.openxmlformats.org/drawingml/2006/spreadsheetDrawing" xmlns:a="http://schemas.openxmlformats.org/drawingml/2006/main">
  <xdr:twoCellAnchor>
    <xdr:from>
      <xdr:col>16</xdr:col>
      <xdr:colOff>257175</xdr:colOff>
      <xdr:row>0</xdr:row>
      <xdr:rowOff>19050</xdr:rowOff>
    </xdr:from>
    <xdr:to>
      <xdr:col>17</xdr:col>
      <xdr:colOff>676275</xdr:colOff>
      <xdr:row>2</xdr:row>
      <xdr:rowOff>257175</xdr:rowOff>
    </xdr:to>
    <xdr:grpSp>
      <xdr:nvGrpSpPr>
        <xdr:cNvPr id="5036162" name="Group 1">
          <a:hlinkClick xmlns:r="http://schemas.openxmlformats.org/officeDocument/2006/relationships" r:id="rId1" tooltip="Click for Sch-4"/>
          <a:extLst>
            <a:ext uri="{FF2B5EF4-FFF2-40B4-BE49-F238E27FC236}">
              <a16:creationId xmlns:a16="http://schemas.microsoft.com/office/drawing/2014/main" id="{00000000-0008-0000-0800-000082D84C00}"/>
            </a:ext>
          </a:extLst>
        </xdr:cNvPr>
        <xdr:cNvGrpSpPr>
          <a:grpSpLocks/>
        </xdr:cNvGrpSpPr>
      </xdr:nvGrpSpPr>
      <xdr:grpSpPr bwMode="auto">
        <a:xfrm>
          <a:off x="18873258" y="19050"/>
          <a:ext cx="758825" cy="904875"/>
          <a:chOff x="804" y="5"/>
          <a:chExt cx="116" cy="73"/>
        </a:xfrm>
      </xdr:grpSpPr>
      <xdr:sp macro="" textlink="">
        <xdr:nvSpPr>
          <xdr:cNvPr id="5036163" name="AutoShape 2">
            <a:extLst>
              <a:ext uri="{FF2B5EF4-FFF2-40B4-BE49-F238E27FC236}">
                <a16:creationId xmlns:a16="http://schemas.microsoft.com/office/drawing/2014/main" id="{00000000-0008-0000-0800-000083D84C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1267" name="Text Box 3">
            <a:extLst>
              <a:ext uri="{FF2B5EF4-FFF2-40B4-BE49-F238E27FC236}">
                <a16:creationId xmlns:a16="http://schemas.microsoft.com/office/drawing/2014/main" id="{00000000-0008-0000-0800-0000032C0000}"/>
              </a:ext>
            </a:extLst>
          </xdr:cNvPr>
          <xdr:cNvSpPr txBox="1">
            <a:spLocks noChangeArrowheads="1"/>
          </xdr:cNvSpPr>
        </xdr:nvSpPr>
        <xdr:spPr bwMode="auto">
          <a:xfrm>
            <a:off x="819" y="23"/>
            <a:ext cx="100"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Sch-4</a:t>
            </a:r>
          </a:p>
        </xdr:txBody>
      </xdr:sp>
    </xdr:grpSp>
    <xdr:clientData/>
  </xdr:twoCellAnchor>
</xdr:wsDr>
</file>

<file path=xl/drawings/drawing9.xml><?xml version="1.0" encoding="utf-8"?>
<xdr:wsDr xmlns:xdr="http://schemas.openxmlformats.org/drawingml/2006/spreadsheetDrawing" xmlns:a="http://schemas.openxmlformats.org/drawingml/2006/main">
  <xdr:twoCellAnchor>
    <xdr:from>
      <xdr:col>6</xdr:col>
      <xdr:colOff>257175</xdr:colOff>
      <xdr:row>0</xdr:row>
      <xdr:rowOff>19050</xdr:rowOff>
    </xdr:from>
    <xdr:to>
      <xdr:col>7</xdr:col>
      <xdr:colOff>676275</xdr:colOff>
      <xdr:row>2</xdr:row>
      <xdr:rowOff>257175</xdr:rowOff>
    </xdr:to>
    <xdr:grpSp>
      <xdr:nvGrpSpPr>
        <xdr:cNvPr id="4703997" name="Group 1">
          <a:hlinkClick xmlns:r="http://schemas.openxmlformats.org/officeDocument/2006/relationships" r:id="rId1" tooltip="Click for Sch-4"/>
          <a:extLst>
            <a:ext uri="{FF2B5EF4-FFF2-40B4-BE49-F238E27FC236}">
              <a16:creationId xmlns:a16="http://schemas.microsoft.com/office/drawing/2014/main" id="{00000000-0008-0000-0900-0000FDC64700}"/>
            </a:ext>
          </a:extLst>
        </xdr:cNvPr>
        <xdr:cNvGrpSpPr>
          <a:grpSpLocks/>
        </xdr:cNvGrpSpPr>
      </xdr:nvGrpSpPr>
      <xdr:grpSpPr bwMode="auto">
        <a:xfrm>
          <a:off x="7648575" y="19050"/>
          <a:ext cx="1104900" cy="657225"/>
          <a:chOff x="804" y="5"/>
          <a:chExt cx="116" cy="73"/>
        </a:xfrm>
      </xdr:grpSpPr>
      <xdr:sp macro="" textlink="">
        <xdr:nvSpPr>
          <xdr:cNvPr id="4703998" name="AutoShape 2">
            <a:extLst>
              <a:ext uri="{FF2B5EF4-FFF2-40B4-BE49-F238E27FC236}">
                <a16:creationId xmlns:a16="http://schemas.microsoft.com/office/drawing/2014/main" id="{00000000-0008-0000-0900-0000FEC647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900-000004000000}"/>
              </a:ext>
            </a:extLst>
          </xdr:cNvPr>
          <xdr:cNvSpPr txBox="1">
            <a:spLocks noChangeArrowheads="1"/>
          </xdr:cNvSpPr>
        </xdr:nvSpPr>
        <xdr:spPr bwMode="auto">
          <a:xfrm>
            <a:off x="819" y="23"/>
            <a:ext cx="98"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Sch-4</a:t>
            </a:r>
          </a:p>
        </xdr:txBody>
      </xdr:sp>
    </xdr:grpSp>
    <xdr:clientData/>
  </xdr:twoCellAnchor>
</xdr:wsDr>
</file>

<file path=xl/revisions/_rels/revisionHeaders.xml.rels><?xml version="1.0" encoding="UTF-8" standalone="yes"?>
<Relationships xmlns="http://schemas.openxmlformats.org/package/2006/relationships"><Relationship Id="rId1" Type="http://schemas.openxmlformats.org/officeDocument/2006/relationships/revisionLog" Target="revisionLog1.xml"/></Relationships>
</file>

<file path=xl/revisions/revisionHeaders.xml><?xml version="1.0" encoding="utf-8"?>
<headers xmlns="http://schemas.openxmlformats.org/spreadsheetml/2006/main" xmlns:r="http://schemas.openxmlformats.org/officeDocument/2006/relationships" xmlns:mc="http://schemas.openxmlformats.org/markup-compatibility/2006" xmlns:x14ac="http://schemas.microsoft.com/office/spreadsheetml/2009/9/ac" mc:Ignorable="x14ac" guid="{36C27C86-B05E-4A12-AFD1-B657D1C84EFB}" protected="1">
  <header guid="{36C27C86-B05E-4A12-AFD1-B657D1C84EFB}" dateTime="2023-02-16T15:21:00" maxSheetId="29" userName="Venkatesh Karri {वेंकटेश कर्री}" r:id="rId1">
    <sheetIdMap count="28">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 val="23"/>
      <sheetId val="24"/>
      <sheetId val="25"/>
      <sheetId val="26"/>
      <sheetId val="27"/>
      <sheetId val="28"/>
    </sheetIdMap>
  </header>
</headers>
</file>

<file path=xl/revisions/revisionLog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file>

<file path=xl/revisions/userNames.xml><?xml version="1.0" encoding="utf-8"?>
<users xmlns="http://schemas.openxmlformats.org/spreadsheetml/2006/main" xmlns:r="http://schemas.openxmlformats.org/officeDocument/2006/relationships" xmlns:mc="http://schemas.openxmlformats.org/markup-compatibility/2006" xmlns:x14ac="http://schemas.microsoft.com/office/spreadsheetml/2009/9/ac" mc:Ignorable="x14ac" count="1">
  <userInfo guid="{36C27C86-B05E-4A12-AFD1-B657D1C84EFB}" name="Venkatesh Karri {वेंकटेश कर्री}" id="-1080281765" dateTime="2023-02-16T15:21:00"/>
</user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8.bin"/><Relationship Id="rId13" Type="http://schemas.openxmlformats.org/officeDocument/2006/relationships/printerSettings" Target="../printerSettings/printerSettings13.bin"/><Relationship Id="rId18" Type="http://schemas.openxmlformats.org/officeDocument/2006/relationships/printerSettings" Target="../printerSettings/printerSettings18.bin"/><Relationship Id="rId3" Type="http://schemas.openxmlformats.org/officeDocument/2006/relationships/printerSettings" Target="../printerSettings/printerSettings3.bin"/><Relationship Id="rId21" Type="http://schemas.openxmlformats.org/officeDocument/2006/relationships/printerSettings" Target="../printerSettings/printerSettings21.bin"/><Relationship Id="rId7" Type="http://schemas.openxmlformats.org/officeDocument/2006/relationships/printerSettings" Target="../printerSettings/printerSettings7.bin"/><Relationship Id="rId12" Type="http://schemas.openxmlformats.org/officeDocument/2006/relationships/printerSettings" Target="../printerSettings/printerSettings12.bin"/><Relationship Id="rId17" Type="http://schemas.openxmlformats.org/officeDocument/2006/relationships/printerSettings" Target="../printerSettings/printerSettings17.bin"/><Relationship Id="rId2" Type="http://schemas.openxmlformats.org/officeDocument/2006/relationships/printerSettings" Target="../printerSettings/printerSettings2.bin"/><Relationship Id="rId16" Type="http://schemas.openxmlformats.org/officeDocument/2006/relationships/printerSettings" Target="../printerSettings/printerSettings16.bin"/><Relationship Id="rId20" Type="http://schemas.openxmlformats.org/officeDocument/2006/relationships/printerSettings" Target="../printerSettings/printerSettings20.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11" Type="http://schemas.openxmlformats.org/officeDocument/2006/relationships/printerSettings" Target="../printerSettings/printerSettings11.bin"/><Relationship Id="rId5" Type="http://schemas.openxmlformats.org/officeDocument/2006/relationships/printerSettings" Target="../printerSettings/printerSettings5.bin"/><Relationship Id="rId15" Type="http://schemas.openxmlformats.org/officeDocument/2006/relationships/printerSettings" Target="../printerSettings/printerSettings15.bin"/><Relationship Id="rId10" Type="http://schemas.openxmlformats.org/officeDocument/2006/relationships/printerSettings" Target="../printerSettings/printerSettings10.bin"/><Relationship Id="rId19" Type="http://schemas.openxmlformats.org/officeDocument/2006/relationships/printerSettings" Target="../printerSettings/printerSettings19.bin"/><Relationship Id="rId4" Type="http://schemas.openxmlformats.org/officeDocument/2006/relationships/printerSettings" Target="../printerSettings/printerSettings4.bin"/><Relationship Id="rId9" Type="http://schemas.openxmlformats.org/officeDocument/2006/relationships/printerSettings" Target="../printerSettings/printerSettings9.bin"/><Relationship Id="rId14" Type="http://schemas.openxmlformats.org/officeDocument/2006/relationships/printerSettings" Target="../printerSettings/printerSettings14.bin"/></Relationships>
</file>

<file path=xl/worksheets/_rels/sheet10.xml.rels><?xml version="1.0" encoding="UTF-8" standalone="yes"?>
<Relationships xmlns="http://schemas.openxmlformats.org/package/2006/relationships"><Relationship Id="rId8" Type="http://schemas.openxmlformats.org/officeDocument/2006/relationships/printerSettings" Target="../printerSettings/printerSettings222.bin"/><Relationship Id="rId13" Type="http://schemas.openxmlformats.org/officeDocument/2006/relationships/printerSettings" Target="../printerSettings/printerSettings227.bin"/><Relationship Id="rId18" Type="http://schemas.openxmlformats.org/officeDocument/2006/relationships/printerSettings" Target="../printerSettings/printerSettings232.bin"/><Relationship Id="rId3" Type="http://schemas.openxmlformats.org/officeDocument/2006/relationships/printerSettings" Target="../printerSettings/printerSettings217.bin"/><Relationship Id="rId21" Type="http://schemas.openxmlformats.org/officeDocument/2006/relationships/printerSettings" Target="../printerSettings/printerSettings235.bin"/><Relationship Id="rId7" Type="http://schemas.openxmlformats.org/officeDocument/2006/relationships/printerSettings" Target="../printerSettings/printerSettings221.bin"/><Relationship Id="rId12" Type="http://schemas.openxmlformats.org/officeDocument/2006/relationships/printerSettings" Target="../printerSettings/printerSettings226.bin"/><Relationship Id="rId17" Type="http://schemas.openxmlformats.org/officeDocument/2006/relationships/printerSettings" Target="../printerSettings/printerSettings231.bin"/><Relationship Id="rId2" Type="http://schemas.openxmlformats.org/officeDocument/2006/relationships/printerSettings" Target="../printerSettings/printerSettings216.bin"/><Relationship Id="rId16" Type="http://schemas.openxmlformats.org/officeDocument/2006/relationships/printerSettings" Target="../printerSettings/printerSettings230.bin"/><Relationship Id="rId20" Type="http://schemas.openxmlformats.org/officeDocument/2006/relationships/printerSettings" Target="../printerSettings/printerSettings234.bin"/><Relationship Id="rId1" Type="http://schemas.openxmlformats.org/officeDocument/2006/relationships/printerSettings" Target="../printerSettings/printerSettings215.bin"/><Relationship Id="rId6" Type="http://schemas.openxmlformats.org/officeDocument/2006/relationships/printerSettings" Target="../printerSettings/printerSettings220.bin"/><Relationship Id="rId11" Type="http://schemas.openxmlformats.org/officeDocument/2006/relationships/printerSettings" Target="../printerSettings/printerSettings225.bin"/><Relationship Id="rId5" Type="http://schemas.openxmlformats.org/officeDocument/2006/relationships/printerSettings" Target="../printerSettings/printerSettings219.bin"/><Relationship Id="rId15" Type="http://schemas.openxmlformats.org/officeDocument/2006/relationships/printerSettings" Target="../printerSettings/printerSettings229.bin"/><Relationship Id="rId23" Type="http://schemas.openxmlformats.org/officeDocument/2006/relationships/drawing" Target="../drawings/drawing9.xml"/><Relationship Id="rId10" Type="http://schemas.openxmlformats.org/officeDocument/2006/relationships/printerSettings" Target="../printerSettings/printerSettings224.bin"/><Relationship Id="rId19" Type="http://schemas.openxmlformats.org/officeDocument/2006/relationships/printerSettings" Target="../printerSettings/printerSettings233.bin"/><Relationship Id="rId4" Type="http://schemas.openxmlformats.org/officeDocument/2006/relationships/printerSettings" Target="../printerSettings/printerSettings218.bin"/><Relationship Id="rId9" Type="http://schemas.openxmlformats.org/officeDocument/2006/relationships/printerSettings" Target="../printerSettings/printerSettings223.bin"/><Relationship Id="rId14" Type="http://schemas.openxmlformats.org/officeDocument/2006/relationships/printerSettings" Target="../printerSettings/printerSettings228.bin"/><Relationship Id="rId22" Type="http://schemas.openxmlformats.org/officeDocument/2006/relationships/printerSettings" Target="../printerSettings/printerSettings236.bin"/></Relationships>
</file>

<file path=xl/worksheets/_rels/sheet11.xml.rels><?xml version="1.0" encoding="UTF-8" standalone="yes"?>
<Relationships xmlns="http://schemas.openxmlformats.org/package/2006/relationships"><Relationship Id="rId8" Type="http://schemas.openxmlformats.org/officeDocument/2006/relationships/printerSettings" Target="../printerSettings/printerSettings244.bin"/><Relationship Id="rId3" Type="http://schemas.openxmlformats.org/officeDocument/2006/relationships/printerSettings" Target="../printerSettings/printerSettings239.bin"/><Relationship Id="rId7" Type="http://schemas.openxmlformats.org/officeDocument/2006/relationships/printerSettings" Target="../printerSettings/printerSettings243.bin"/><Relationship Id="rId2" Type="http://schemas.openxmlformats.org/officeDocument/2006/relationships/printerSettings" Target="../printerSettings/printerSettings238.bin"/><Relationship Id="rId1" Type="http://schemas.openxmlformats.org/officeDocument/2006/relationships/printerSettings" Target="../printerSettings/printerSettings237.bin"/><Relationship Id="rId6" Type="http://schemas.openxmlformats.org/officeDocument/2006/relationships/printerSettings" Target="../printerSettings/printerSettings242.bin"/><Relationship Id="rId5" Type="http://schemas.openxmlformats.org/officeDocument/2006/relationships/printerSettings" Target="../printerSettings/printerSettings241.bin"/><Relationship Id="rId4" Type="http://schemas.openxmlformats.org/officeDocument/2006/relationships/printerSettings" Target="../printerSettings/printerSettings240.bin"/><Relationship Id="rId9"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8" Type="http://schemas.openxmlformats.org/officeDocument/2006/relationships/printerSettings" Target="../printerSettings/printerSettings252.bin"/><Relationship Id="rId13" Type="http://schemas.openxmlformats.org/officeDocument/2006/relationships/printerSettings" Target="../printerSettings/printerSettings257.bin"/><Relationship Id="rId18" Type="http://schemas.openxmlformats.org/officeDocument/2006/relationships/printerSettings" Target="../printerSettings/printerSettings262.bin"/><Relationship Id="rId26" Type="http://schemas.openxmlformats.org/officeDocument/2006/relationships/drawing" Target="../drawings/drawing11.xml"/><Relationship Id="rId3" Type="http://schemas.openxmlformats.org/officeDocument/2006/relationships/printerSettings" Target="../printerSettings/printerSettings247.bin"/><Relationship Id="rId21" Type="http://schemas.openxmlformats.org/officeDocument/2006/relationships/printerSettings" Target="../printerSettings/printerSettings265.bin"/><Relationship Id="rId7" Type="http://schemas.openxmlformats.org/officeDocument/2006/relationships/printerSettings" Target="../printerSettings/printerSettings251.bin"/><Relationship Id="rId12" Type="http://schemas.openxmlformats.org/officeDocument/2006/relationships/printerSettings" Target="../printerSettings/printerSettings256.bin"/><Relationship Id="rId17" Type="http://schemas.openxmlformats.org/officeDocument/2006/relationships/printerSettings" Target="../printerSettings/printerSettings261.bin"/><Relationship Id="rId25" Type="http://schemas.openxmlformats.org/officeDocument/2006/relationships/printerSettings" Target="../printerSettings/printerSettings269.bin"/><Relationship Id="rId2" Type="http://schemas.openxmlformats.org/officeDocument/2006/relationships/printerSettings" Target="../printerSettings/printerSettings246.bin"/><Relationship Id="rId16" Type="http://schemas.openxmlformats.org/officeDocument/2006/relationships/printerSettings" Target="../printerSettings/printerSettings260.bin"/><Relationship Id="rId20" Type="http://schemas.openxmlformats.org/officeDocument/2006/relationships/printerSettings" Target="../printerSettings/printerSettings264.bin"/><Relationship Id="rId1" Type="http://schemas.openxmlformats.org/officeDocument/2006/relationships/printerSettings" Target="../printerSettings/printerSettings245.bin"/><Relationship Id="rId6" Type="http://schemas.openxmlformats.org/officeDocument/2006/relationships/printerSettings" Target="../printerSettings/printerSettings250.bin"/><Relationship Id="rId11" Type="http://schemas.openxmlformats.org/officeDocument/2006/relationships/printerSettings" Target="../printerSettings/printerSettings255.bin"/><Relationship Id="rId24" Type="http://schemas.openxmlformats.org/officeDocument/2006/relationships/printerSettings" Target="../printerSettings/printerSettings268.bin"/><Relationship Id="rId5" Type="http://schemas.openxmlformats.org/officeDocument/2006/relationships/printerSettings" Target="../printerSettings/printerSettings249.bin"/><Relationship Id="rId15" Type="http://schemas.openxmlformats.org/officeDocument/2006/relationships/printerSettings" Target="../printerSettings/printerSettings259.bin"/><Relationship Id="rId23" Type="http://schemas.openxmlformats.org/officeDocument/2006/relationships/printerSettings" Target="../printerSettings/printerSettings267.bin"/><Relationship Id="rId10" Type="http://schemas.openxmlformats.org/officeDocument/2006/relationships/printerSettings" Target="../printerSettings/printerSettings254.bin"/><Relationship Id="rId19" Type="http://schemas.openxmlformats.org/officeDocument/2006/relationships/printerSettings" Target="../printerSettings/printerSettings263.bin"/><Relationship Id="rId4" Type="http://schemas.openxmlformats.org/officeDocument/2006/relationships/printerSettings" Target="../printerSettings/printerSettings248.bin"/><Relationship Id="rId9" Type="http://schemas.openxmlformats.org/officeDocument/2006/relationships/printerSettings" Target="../printerSettings/printerSettings253.bin"/><Relationship Id="rId14" Type="http://schemas.openxmlformats.org/officeDocument/2006/relationships/printerSettings" Target="../printerSettings/printerSettings258.bin"/><Relationship Id="rId22" Type="http://schemas.openxmlformats.org/officeDocument/2006/relationships/printerSettings" Target="../printerSettings/printerSettings266.bin"/></Relationships>
</file>

<file path=xl/worksheets/_rels/sheet13.xml.rels><?xml version="1.0" encoding="UTF-8" standalone="yes"?>
<Relationships xmlns="http://schemas.openxmlformats.org/package/2006/relationships"><Relationship Id="rId8" Type="http://schemas.openxmlformats.org/officeDocument/2006/relationships/printerSettings" Target="../printerSettings/printerSettings277.bin"/><Relationship Id="rId13" Type="http://schemas.openxmlformats.org/officeDocument/2006/relationships/printerSettings" Target="../printerSettings/printerSettings282.bin"/><Relationship Id="rId18" Type="http://schemas.openxmlformats.org/officeDocument/2006/relationships/printerSettings" Target="../printerSettings/printerSettings287.bin"/><Relationship Id="rId26" Type="http://schemas.openxmlformats.org/officeDocument/2006/relationships/drawing" Target="../drawings/drawing12.xml"/><Relationship Id="rId3" Type="http://schemas.openxmlformats.org/officeDocument/2006/relationships/printerSettings" Target="../printerSettings/printerSettings272.bin"/><Relationship Id="rId21" Type="http://schemas.openxmlformats.org/officeDocument/2006/relationships/printerSettings" Target="../printerSettings/printerSettings290.bin"/><Relationship Id="rId7" Type="http://schemas.openxmlformats.org/officeDocument/2006/relationships/printerSettings" Target="../printerSettings/printerSettings276.bin"/><Relationship Id="rId12" Type="http://schemas.openxmlformats.org/officeDocument/2006/relationships/printerSettings" Target="../printerSettings/printerSettings281.bin"/><Relationship Id="rId17" Type="http://schemas.openxmlformats.org/officeDocument/2006/relationships/printerSettings" Target="../printerSettings/printerSettings286.bin"/><Relationship Id="rId25" Type="http://schemas.openxmlformats.org/officeDocument/2006/relationships/printerSettings" Target="../printerSettings/printerSettings294.bin"/><Relationship Id="rId2" Type="http://schemas.openxmlformats.org/officeDocument/2006/relationships/printerSettings" Target="../printerSettings/printerSettings271.bin"/><Relationship Id="rId16" Type="http://schemas.openxmlformats.org/officeDocument/2006/relationships/printerSettings" Target="../printerSettings/printerSettings285.bin"/><Relationship Id="rId20" Type="http://schemas.openxmlformats.org/officeDocument/2006/relationships/printerSettings" Target="../printerSettings/printerSettings289.bin"/><Relationship Id="rId1" Type="http://schemas.openxmlformats.org/officeDocument/2006/relationships/printerSettings" Target="../printerSettings/printerSettings270.bin"/><Relationship Id="rId6" Type="http://schemas.openxmlformats.org/officeDocument/2006/relationships/printerSettings" Target="../printerSettings/printerSettings275.bin"/><Relationship Id="rId11" Type="http://schemas.openxmlformats.org/officeDocument/2006/relationships/printerSettings" Target="../printerSettings/printerSettings280.bin"/><Relationship Id="rId24" Type="http://schemas.openxmlformats.org/officeDocument/2006/relationships/printerSettings" Target="../printerSettings/printerSettings293.bin"/><Relationship Id="rId5" Type="http://schemas.openxmlformats.org/officeDocument/2006/relationships/printerSettings" Target="../printerSettings/printerSettings274.bin"/><Relationship Id="rId15" Type="http://schemas.openxmlformats.org/officeDocument/2006/relationships/printerSettings" Target="../printerSettings/printerSettings284.bin"/><Relationship Id="rId23" Type="http://schemas.openxmlformats.org/officeDocument/2006/relationships/printerSettings" Target="../printerSettings/printerSettings292.bin"/><Relationship Id="rId10" Type="http://schemas.openxmlformats.org/officeDocument/2006/relationships/printerSettings" Target="../printerSettings/printerSettings279.bin"/><Relationship Id="rId19" Type="http://schemas.openxmlformats.org/officeDocument/2006/relationships/printerSettings" Target="../printerSettings/printerSettings288.bin"/><Relationship Id="rId4" Type="http://schemas.openxmlformats.org/officeDocument/2006/relationships/printerSettings" Target="../printerSettings/printerSettings273.bin"/><Relationship Id="rId9" Type="http://schemas.openxmlformats.org/officeDocument/2006/relationships/printerSettings" Target="../printerSettings/printerSettings278.bin"/><Relationship Id="rId14" Type="http://schemas.openxmlformats.org/officeDocument/2006/relationships/printerSettings" Target="../printerSettings/printerSettings283.bin"/><Relationship Id="rId22" Type="http://schemas.openxmlformats.org/officeDocument/2006/relationships/printerSettings" Target="../printerSettings/printerSettings291.bin"/></Relationships>
</file>

<file path=xl/worksheets/_rels/sheet14.xml.rels><?xml version="1.0" encoding="UTF-8" standalone="yes"?>
<Relationships xmlns="http://schemas.openxmlformats.org/package/2006/relationships"><Relationship Id="rId8" Type="http://schemas.openxmlformats.org/officeDocument/2006/relationships/printerSettings" Target="../printerSettings/printerSettings302.bin"/><Relationship Id="rId13" Type="http://schemas.openxmlformats.org/officeDocument/2006/relationships/printerSettings" Target="../printerSettings/printerSettings307.bin"/><Relationship Id="rId18" Type="http://schemas.openxmlformats.org/officeDocument/2006/relationships/printerSettings" Target="../printerSettings/printerSettings312.bin"/><Relationship Id="rId3" Type="http://schemas.openxmlformats.org/officeDocument/2006/relationships/printerSettings" Target="../printerSettings/printerSettings297.bin"/><Relationship Id="rId21" Type="http://schemas.openxmlformats.org/officeDocument/2006/relationships/printerSettings" Target="../printerSettings/printerSettings315.bin"/><Relationship Id="rId7" Type="http://schemas.openxmlformats.org/officeDocument/2006/relationships/printerSettings" Target="../printerSettings/printerSettings301.bin"/><Relationship Id="rId12" Type="http://schemas.openxmlformats.org/officeDocument/2006/relationships/printerSettings" Target="../printerSettings/printerSettings306.bin"/><Relationship Id="rId17" Type="http://schemas.openxmlformats.org/officeDocument/2006/relationships/printerSettings" Target="../printerSettings/printerSettings311.bin"/><Relationship Id="rId2" Type="http://schemas.openxmlformats.org/officeDocument/2006/relationships/printerSettings" Target="../printerSettings/printerSettings296.bin"/><Relationship Id="rId16" Type="http://schemas.openxmlformats.org/officeDocument/2006/relationships/printerSettings" Target="../printerSettings/printerSettings310.bin"/><Relationship Id="rId20" Type="http://schemas.openxmlformats.org/officeDocument/2006/relationships/printerSettings" Target="../printerSettings/printerSettings314.bin"/><Relationship Id="rId1" Type="http://schemas.openxmlformats.org/officeDocument/2006/relationships/printerSettings" Target="../printerSettings/printerSettings295.bin"/><Relationship Id="rId6" Type="http://schemas.openxmlformats.org/officeDocument/2006/relationships/printerSettings" Target="../printerSettings/printerSettings300.bin"/><Relationship Id="rId11" Type="http://schemas.openxmlformats.org/officeDocument/2006/relationships/printerSettings" Target="../printerSettings/printerSettings305.bin"/><Relationship Id="rId5" Type="http://schemas.openxmlformats.org/officeDocument/2006/relationships/printerSettings" Target="../printerSettings/printerSettings299.bin"/><Relationship Id="rId15" Type="http://schemas.openxmlformats.org/officeDocument/2006/relationships/printerSettings" Target="../printerSettings/printerSettings309.bin"/><Relationship Id="rId23" Type="http://schemas.openxmlformats.org/officeDocument/2006/relationships/drawing" Target="../drawings/drawing13.xml"/><Relationship Id="rId10" Type="http://schemas.openxmlformats.org/officeDocument/2006/relationships/printerSettings" Target="../printerSettings/printerSettings304.bin"/><Relationship Id="rId19" Type="http://schemas.openxmlformats.org/officeDocument/2006/relationships/printerSettings" Target="../printerSettings/printerSettings313.bin"/><Relationship Id="rId4" Type="http://schemas.openxmlformats.org/officeDocument/2006/relationships/printerSettings" Target="../printerSettings/printerSettings298.bin"/><Relationship Id="rId9" Type="http://schemas.openxmlformats.org/officeDocument/2006/relationships/printerSettings" Target="../printerSettings/printerSettings303.bin"/><Relationship Id="rId14" Type="http://schemas.openxmlformats.org/officeDocument/2006/relationships/printerSettings" Target="../printerSettings/printerSettings308.bin"/><Relationship Id="rId22" Type="http://schemas.openxmlformats.org/officeDocument/2006/relationships/printerSettings" Target="../printerSettings/printerSettings316.bin"/></Relationships>
</file>

<file path=xl/worksheets/_rels/sheet15.xml.rels><?xml version="1.0" encoding="UTF-8" standalone="yes"?>
<Relationships xmlns="http://schemas.openxmlformats.org/package/2006/relationships"><Relationship Id="rId8" Type="http://schemas.openxmlformats.org/officeDocument/2006/relationships/printerSettings" Target="../printerSettings/printerSettings324.bin"/><Relationship Id="rId13" Type="http://schemas.openxmlformats.org/officeDocument/2006/relationships/printerSettings" Target="../printerSettings/printerSettings329.bin"/><Relationship Id="rId18" Type="http://schemas.openxmlformats.org/officeDocument/2006/relationships/printerSettings" Target="../printerSettings/printerSettings334.bin"/><Relationship Id="rId26" Type="http://schemas.openxmlformats.org/officeDocument/2006/relationships/drawing" Target="../drawings/drawing14.xml"/><Relationship Id="rId3" Type="http://schemas.openxmlformats.org/officeDocument/2006/relationships/printerSettings" Target="../printerSettings/printerSettings319.bin"/><Relationship Id="rId21" Type="http://schemas.openxmlformats.org/officeDocument/2006/relationships/printerSettings" Target="../printerSettings/printerSettings337.bin"/><Relationship Id="rId7" Type="http://schemas.openxmlformats.org/officeDocument/2006/relationships/printerSettings" Target="../printerSettings/printerSettings323.bin"/><Relationship Id="rId12" Type="http://schemas.openxmlformats.org/officeDocument/2006/relationships/printerSettings" Target="../printerSettings/printerSettings328.bin"/><Relationship Id="rId17" Type="http://schemas.openxmlformats.org/officeDocument/2006/relationships/printerSettings" Target="../printerSettings/printerSettings333.bin"/><Relationship Id="rId25" Type="http://schemas.openxmlformats.org/officeDocument/2006/relationships/printerSettings" Target="../printerSettings/printerSettings341.bin"/><Relationship Id="rId2" Type="http://schemas.openxmlformats.org/officeDocument/2006/relationships/printerSettings" Target="../printerSettings/printerSettings318.bin"/><Relationship Id="rId16" Type="http://schemas.openxmlformats.org/officeDocument/2006/relationships/printerSettings" Target="../printerSettings/printerSettings332.bin"/><Relationship Id="rId20" Type="http://schemas.openxmlformats.org/officeDocument/2006/relationships/printerSettings" Target="../printerSettings/printerSettings336.bin"/><Relationship Id="rId1" Type="http://schemas.openxmlformats.org/officeDocument/2006/relationships/printerSettings" Target="../printerSettings/printerSettings317.bin"/><Relationship Id="rId6" Type="http://schemas.openxmlformats.org/officeDocument/2006/relationships/printerSettings" Target="../printerSettings/printerSettings322.bin"/><Relationship Id="rId11" Type="http://schemas.openxmlformats.org/officeDocument/2006/relationships/printerSettings" Target="../printerSettings/printerSettings327.bin"/><Relationship Id="rId24" Type="http://schemas.openxmlformats.org/officeDocument/2006/relationships/printerSettings" Target="../printerSettings/printerSettings340.bin"/><Relationship Id="rId5" Type="http://schemas.openxmlformats.org/officeDocument/2006/relationships/printerSettings" Target="../printerSettings/printerSettings321.bin"/><Relationship Id="rId15" Type="http://schemas.openxmlformats.org/officeDocument/2006/relationships/printerSettings" Target="../printerSettings/printerSettings331.bin"/><Relationship Id="rId23" Type="http://schemas.openxmlformats.org/officeDocument/2006/relationships/printerSettings" Target="../printerSettings/printerSettings339.bin"/><Relationship Id="rId10" Type="http://schemas.openxmlformats.org/officeDocument/2006/relationships/printerSettings" Target="../printerSettings/printerSettings326.bin"/><Relationship Id="rId19" Type="http://schemas.openxmlformats.org/officeDocument/2006/relationships/printerSettings" Target="../printerSettings/printerSettings335.bin"/><Relationship Id="rId4" Type="http://schemas.openxmlformats.org/officeDocument/2006/relationships/printerSettings" Target="../printerSettings/printerSettings320.bin"/><Relationship Id="rId9" Type="http://schemas.openxmlformats.org/officeDocument/2006/relationships/printerSettings" Target="../printerSettings/printerSettings325.bin"/><Relationship Id="rId14" Type="http://schemas.openxmlformats.org/officeDocument/2006/relationships/printerSettings" Target="../printerSettings/printerSettings330.bin"/><Relationship Id="rId22" Type="http://schemas.openxmlformats.org/officeDocument/2006/relationships/printerSettings" Target="../printerSettings/printerSettings338.bin"/></Relationships>
</file>

<file path=xl/worksheets/_rels/sheet16.xml.rels><?xml version="1.0" encoding="UTF-8" standalone="yes"?>
<Relationships xmlns="http://schemas.openxmlformats.org/package/2006/relationships"><Relationship Id="rId8" Type="http://schemas.openxmlformats.org/officeDocument/2006/relationships/printerSettings" Target="../printerSettings/printerSettings349.bin"/><Relationship Id="rId13" Type="http://schemas.openxmlformats.org/officeDocument/2006/relationships/printerSettings" Target="../printerSettings/printerSettings354.bin"/><Relationship Id="rId18" Type="http://schemas.openxmlformats.org/officeDocument/2006/relationships/printerSettings" Target="../printerSettings/printerSettings359.bin"/><Relationship Id="rId3" Type="http://schemas.openxmlformats.org/officeDocument/2006/relationships/printerSettings" Target="../printerSettings/printerSettings344.bin"/><Relationship Id="rId21" Type="http://schemas.openxmlformats.org/officeDocument/2006/relationships/printerSettings" Target="../printerSettings/printerSettings362.bin"/><Relationship Id="rId7" Type="http://schemas.openxmlformats.org/officeDocument/2006/relationships/printerSettings" Target="../printerSettings/printerSettings348.bin"/><Relationship Id="rId12" Type="http://schemas.openxmlformats.org/officeDocument/2006/relationships/printerSettings" Target="../printerSettings/printerSettings353.bin"/><Relationship Id="rId17" Type="http://schemas.openxmlformats.org/officeDocument/2006/relationships/printerSettings" Target="../printerSettings/printerSettings358.bin"/><Relationship Id="rId2" Type="http://schemas.openxmlformats.org/officeDocument/2006/relationships/printerSettings" Target="../printerSettings/printerSettings343.bin"/><Relationship Id="rId16" Type="http://schemas.openxmlformats.org/officeDocument/2006/relationships/printerSettings" Target="../printerSettings/printerSettings357.bin"/><Relationship Id="rId20" Type="http://schemas.openxmlformats.org/officeDocument/2006/relationships/printerSettings" Target="../printerSettings/printerSettings361.bin"/><Relationship Id="rId1" Type="http://schemas.openxmlformats.org/officeDocument/2006/relationships/printerSettings" Target="../printerSettings/printerSettings342.bin"/><Relationship Id="rId6" Type="http://schemas.openxmlformats.org/officeDocument/2006/relationships/printerSettings" Target="../printerSettings/printerSettings347.bin"/><Relationship Id="rId11" Type="http://schemas.openxmlformats.org/officeDocument/2006/relationships/printerSettings" Target="../printerSettings/printerSettings352.bin"/><Relationship Id="rId5" Type="http://schemas.openxmlformats.org/officeDocument/2006/relationships/printerSettings" Target="../printerSettings/printerSettings346.bin"/><Relationship Id="rId15" Type="http://schemas.openxmlformats.org/officeDocument/2006/relationships/printerSettings" Target="../printerSettings/printerSettings356.bin"/><Relationship Id="rId23" Type="http://schemas.openxmlformats.org/officeDocument/2006/relationships/drawing" Target="../drawings/drawing15.xml"/><Relationship Id="rId10" Type="http://schemas.openxmlformats.org/officeDocument/2006/relationships/printerSettings" Target="../printerSettings/printerSettings351.bin"/><Relationship Id="rId19" Type="http://schemas.openxmlformats.org/officeDocument/2006/relationships/printerSettings" Target="../printerSettings/printerSettings360.bin"/><Relationship Id="rId4" Type="http://schemas.openxmlformats.org/officeDocument/2006/relationships/printerSettings" Target="../printerSettings/printerSettings345.bin"/><Relationship Id="rId9" Type="http://schemas.openxmlformats.org/officeDocument/2006/relationships/printerSettings" Target="../printerSettings/printerSettings350.bin"/><Relationship Id="rId14" Type="http://schemas.openxmlformats.org/officeDocument/2006/relationships/printerSettings" Target="../printerSettings/printerSettings355.bin"/><Relationship Id="rId22" Type="http://schemas.openxmlformats.org/officeDocument/2006/relationships/printerSettings" Target="../printerSettings/printerSettings363.bin"/></Relationships>
</file>

<file path=xl/worksheets/_rels/sheet17.xml.rels><?xml version="1.0" encoding="UTF-8" standalone="yes"?>
<Relationships xmlns="http://schemas.openxmlformats.org/package/2006/relationships"><Relationship Id="rId8" Type="http://schemas.openxmlformats.org/officeDocument/2006/relationships/printerSettings" Target="../printerSettings/printerSettings371.bin"/><Relationship Id="rId13" Type="http://schemas.openxmlformats.org/officeDocument/2006/relationships/printerSettings" Target="../printerSettings/printerSettings376.bin"/><Relationship Id="rId18" Type="http://schemas.openxmlformats.org/officeDocument/2006/relationships/printerSettings" Target="../printerSettings/printerSettings381.bin"/><Relationship Id="rId26" Type="http://schemas.openxmlformats.org/officeDocument/2006/relationships/drawing" Target="../drawings/drawing16.xml"/><Relationship Id="rId3" Type="http://schemas.openxmlformats.org/officeDocument/2006/relationships/printerSettings" Target="../printerSettings/printerSettings366.bin"/><Relationship Id="rId21" Type="http://schemas.openxmlformats.org/officeDocument/2006/relationships/printerSettings" Target="../printerSettings/printerSettings384.bin"/><Relationship Id="rId7" Type="http://schemas.openxmlformats.org/officeDocument/2006/relationships/printerSettings" Target="../printerSettings/printerSettings370.bin"/><Relationship Id="rId12" Type="http://schemas.openxmlformats.org/officeDocument/2006/relationships/printerSettings" Target="../printerSettings/printerSettings375.bin"/><Relationship Id="rId17" Type="http://schemas.openxmlformats.org/officeDocument/2006/relationships/printerSettings" Target="../printerSettings/printerSettings380.bin"/><Relationship Id="rId25" Type="http://schemas.openxmlformats.org/officeDocument/2006/relationships/printerSettings" Target="../printerSettings/printerSettings388.bin"/><Relationship Id="rId2" Type="http://schemas.openxmlformats.org/officeDocument/2006/relationships/printerSettings" Target="../printerSettings/printerSettings365.bin"/><Relationship Id="rId16" Type="http://schemas.openxmlformats.org/officeDocument/2006/relationships/printerSettings" Target="../printerSettings/printerSettings379.bin"/><Relationship Id="rId20" Type="http://schemas.openxmlformats.org/officeDocument/2006/relationships/printerSettings" Target="../printerSettings/printerSettings383.bin"/><Relationship Id="rId1" Type="http://schemas.openxmlformats.org/officeDocument/2006/relationships/printerSettings" Target="../printerSettings/printerSettings364.bin"/><Relationship Id="rId6" Type="http://schemas.openxmlformats.org/officeDocument/2006/relationships/printerSettings" Target="../printerSettings/printerSettings369.bin"/><Relationship Id="rId11" Type="http://schemas.openxmlformats.org/officeDocument/2006/relationships/printerSettings" Target="../printerSettings/printerSettings374.bin"/><Relationship Id="rId24" Type="http://schemas.openxmlformats.org/officeDocument/2006/relationships/printerSettings" Target="../printerSettings/printerSettings387.bin"/><Relationship Id="rId5" Type="http://schemas.openxmlformats.org/officeDocument/2006/relationships/printerSettings" Target="../printerSettings/printerSettings368.bin"/><Relationship Id="rId15" Type="http://schemas.openxmlformats.org/officeDocument/2006/relationships/printerSettings" Target="../printerSettings/printerSettings378.bin"/><Relationship Id="rId23" Type="http://schemas.openxmlformats.org/officeDocument/2006/relationships/printerSettings" Target="../printerSettings/printerSettings386.bin"/><Relationship Id="rId10" Type="http://schemas.openxmlformats.org/officeDocument/2006/relationships/printerSettings" Target="../printerSettings/printerSettings373.bin"/><Relationship Id="rId19" Type="http://schemas.openxmlformats.org/officeDocument/2006/relationships/printerSettings" Target="../printerSettings/printerSettings382.bin"/><Relationship Id="rId4" Type="http://schemas.openxmlformats.org/officeDocument/2006/relationships/printerSettings" Target="../printerSettings/printerSettings367.bin"/><Relationship Id="rId9" Type="http://schemas.openxmlformats.org/officeDocument/2006/relationships/printerSettings" Target="../printerSettings/printerSettings372.bin"/><Relationship Id="rId14" Type="http://schemas.openxmlformats.org/officeDocument/2006/relationships/printerSettings" Target="../printerSettings/printerSettings377.bin"/><Relationship Id="rId22" Type="http://schemas.openxmlformats.org/officeDocument/2006/relationships/printerSettings" Target="../printerSettings/printerSettings385.bin"/></Relationships>
</file>

<file path=xl/worksheets/_rels/sheet18.xml.rels><?xml version="1.0" encoding="UTF-8" standalone="yes"?>
<Relationships xmlns="http://schemas.openxmlformats.org/package/2006/relationships"><Relationship Id="rId8" Type="http://schemas.openxmlformats.org/officeDocument/2006/relationships/printerSettings" Target="../printerSettings/printerSettings396.bin"/><Relationship Id="rId13" Type="http://schemas.openxmlformats.org/officeDocument/2006/relationships/printerSettings" Target="../printerSettings/printerSettings401.bin"/><Relationship Id="rId18" Type="http://schemas.openxmlformats.org/officeDocument/2006/relationships/printerSettings" Target="../printerSettings/printerSettings406.bin"/><Relationship Id="rId3" Type="http://schemas.openxmlformats.org/officeDocument/2006/relationships/printerSettings" Target="../printerSettings/printerSettings391.bin"/><Relationship Id="rId21" Type="http://schemas.openxmlformats.org/officeDocument/2006/relationships/printerSettings" Target="../printerSettings/printerSettings409.bin"/><Relationship Id="rId7" Type="http://schemas.openxmlformats.org/officeDocument/2006/relationships/printerSettings" Target="../printerSettings/printerSettings395.bin"/><Relationship Id="rId12" Type="http://schemas.openxmlformats.org/officeDocument/2006/relationships/printerSettings" Target="../printerSettings/printerSettings400.bin"/><Relationship Id="rId17" Type="http://schemas.openxmlformats.org/officeDocument/2006/relationships/printerSettings" Target="../printerSettings/printerSettings405.bin"/><Relationship Id="rId2" Type="http://schemas.openxmlformats.org/officeDocument/2006/relationships/printerSettings" Target="../printerSettings/printerSettings390.bin"/><Relationship Id="rId16" Type="http://schemas.openxmlformats.org/officeDocument/2006/relationships/printerSettings" Target="../printerSettings/printerSettings404.bin"/><Relationship Id="rId20" Type="http://schemas.openxmlformats.org/officeDocument/2006/relationships/printerSettings" Target="../printerSettings/printerSettings408.bin"/><Relationship Id="rId1" Type="http://schemas.openxmlformats.org/officeDocument/2006/relationships/printerSettings" Target="../printerSettings/printerSettings389.bin"/><Relationship Id="rId6" Type="http://schemas.openxmlformats.org/officeDocument/2006/relationships/printerSettings" Target="../printerSettings/printerSettings394.bin"/><Relationship Id="rId11" Type="http://schemas.openxmlformats.org/officeDocument/2006/relationships/printerSettings" Target="../printerSettings/printerSettings399.bin"/><Relationship Id="rId5" Type="http://schemas.openxmlformats.org/officeDocument/2006/relationships/printerSettings" Target="../printerSettings/printerSettings393.bin"/><Relationship Id="rId15" Type="http://schemas.openxmlformats.org/officeDocument/2006/relationships/printerSettings" Target="../printerSettings/printerSettings403.bin"/><Relationship Id="rId23" Type="http://schemas.openxmlformats.org/officeDocument/2006/relationships/drawing" Target="../drawings/drawing17.xml"/><Relationship Id="rId10" Type="http://schemas.openxmlformats.org/officeDocument/2006/relationships/printerSettings" Target="../printerSettings/printerSettings398.bin"/><Relationship Id="rId19" Type="http://schemas.openxmlformats.org/officeDocument/2006/relationships/printerSettings" Target="../printerSettings/printerSettings407.bin"/><Relationship Id="rId4" Type="http://schemas.openxmlformats.org/officeDocument/2006/relationships/printerSettings" Target="../printerSettings/printerSettings392.bin"/><Relationship Id="rId9" Type="http://schemas.openxmlformats.org/officeDocument/2006/relationships/printerSettings" Target="../printerSettings/printerSettings397.bin"/><Relationship Id="rId14" Type="http://schemas.openxmlformats.org/officeDocument/2006/relationships/printerSettings" Target="../printerSettings/printerSettings402.bin"/><Relationship Id="rId22" Type="http://schemas.openxmlformats.org/officeDocument/2006/relationships/printerSettings" Target="../printerSettings/printerSettings410.bin"/></Relationships>
</file>

<file path=xl/worksheets/_rels/sheet19.xml.rels><?xml version="1.0" encoding="UTF-8" standalone="yes"?>
<Relationships xmlns="http://schemas.openxmlformats.org/package/2006/relationships"><Relationship Id="rId8" Type="http://schemas.openxmlformats.org/officeDocument/2006/relationships/printerSettings" Target="../printerSettings/printerSettings418.bin"/><Relationship Id="rId13" Type="http://schemas.openxmlformats.org/officeDocument/2006/relationships/printerSettings" Target="../printerSettings/printerSettings423.bin"/><Relationship Id="rId18" Type="http://schemas.openxmlformats.org/officeDocument/2006/relationships/printerSettings" Target="../printerSettings/printerSettings428.bin"/><Relationship Id="rId3" Type="http://schemas.openxmlformats.org/officeDocument/2006/relationships/printerSettings" Target="../printerSettings/printerSettings413.bin"/><Relationship Id="rId21" Type="http://schemas.openxmlformats.org/officeDocument/2006/relationships/printerSettings" Target="../printerSettings/printerSettings431.bin"/><Relationship Id="rId7" Type="http://schemas.openxmlformats.org/officeDocument/2006/relationships/printerSettings" Target="../printerSettings/printerSettings417.bin"/><Relationship Id="rId12" Type="http://schemas.openxmlformats.org/officeDocument/2006/relationships/printerSettings" Target="../printerSettings/printerSettings422.bin"/><Relationship Id="rId17" Type="http://schemas.openxmlformats.org/officeDocument/2006/relationships/printerSettings" Target="../printerSettings/printerSettings427.bin"/><Relationship Id="rId2" Type="http://schemas.openxmlformats.org/officeDocument/2006/relationships/printerSettings" Target="../printerSettings/printerSettings412.bin"/><Relationship Id="rId16" Type="http://schemas.openxmlformats.org/officeDocument/2006/relationships/printerSettings" Target="../printerSettings/printerSettings426.bin"/><Relationship Id="rId20" Type="http://schemas.openxmlformats.org/officeDocument/2006/relationships/printerSettings" Target="../printerSettings/printerSettings430.bin"/><Relationship Id="rId1" Type="http://schemas.openxmlformats.org/officeDocument/2006/relationships/printerSettings" Target="../printerSettings/printerSettings411.bin"/><Relationship Id="rId6" Type="http://schemas.openxmlformats.org/officeDocument/2006/relationships/printerSettings" Target="../printerSettings/printerSettings416.bin"/><Relationship Id="rId11" Type="http://schemas.openxmlformats.org/officeDocument/2006/relationships/printerSettings" Target="../printerSettings/printerSettings421.bin"/><Relationship Id="rId5" Type="http://schemas.openxmlformats.org/officeDocument/2006/relationships/printerSettings" Target="../printerSettings/printerSettings415.bin"/><Relationship Id="rId15" Type="http://schemas.openxmlformats.org/officeDocument/2006/relationships/printerSettings" Target="../printerSettings/printerSettings425.bin"/><Relationship Id="rId23" Type="http://schemas.openxmlformats.org/officeDocument/2006/relationships/drawing" Target="../drawings/drawing18.xml"/><Relationship Id="rId10" Type="http://schemas.openxmlformats.org/officeDocument/2006/relationships/printerSettings" Target="../printerSettings/printerSettings420.bin"/><Relationship Id="rId19" Type="http://schemas.openxmlformats.org/officeDocument/2006/relationships/printerSettings" Target="../printerSettings/printerSettings429.bin"/><Relationship Id="rId4" Type="http://schemas.openxmlformats.org/officeDocument/2006/relationships/printerSettings" Target="../printerSettings/printerSettings414.bin"/><Relationship Id="rId9" Type="http://schemas.openxmlformats.org/officeDocument/2006/relationships/printerSettings" Target="../printerSettings/printerSettings419.bin"/><Relationship Id="rId14" Type="http://schemas.openxmlformats.org/officeDocument/2006/relationships/printerSettings" Target="../printerSettings/printerSettings424.bin"/><Relationship Id="rId22" Type="http://schemas.openxmlformats.org/officeDocument/2006/relationships/printerSettings" Target="../printerSettings/printerSettings432.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29.bin"/><Relationship Id="rId13" Type="http://schemas.openxmlformats.org/officeDocument/2006/relationships/printerSettings" Target="../printerSettings/printerSettings34.bin"/><Relationship Id="rId18" Type="http://schemas.openxmlformats.org/officeDocument/2006/relationships/printerSettings" Target="../printerSettings/printerSettings39.bin"/><Relationship Id="rId26" Type="http://schemas.openxmlformats.org/officeDocument/2006/relationships/drawing" Target="../drawings/drawing1.xml"/><Relationship Id="rId3" Type="http://schemas.openxmlformats.org/officeDocument/2006/relationships/printerSettings" Target="../printerSettings/printerSettings24.bin"/><Relationship Id="rId21" Type="http://schemas.openxmlformats.org/officeDocument/2006/relationships/printerSettings" Target="../printerSettings/printerSettings42.bin"/><Relationship Id="rId7" Type="http://schemas.openxmlformats.org/officeDocument/2006/relationships/printerSettings" Target="../printerSettings/printerSettings28.bin"/><Relationship Id="rId12" Type="http://schemas.openxmlformats.org/officeDocument/2006/relationships/printerSettings" Target="../printerSettings/printerSettings33.bin"/><Relationship Id="rId17" Type="http://schemas.openxmlformats.org/officeDocument/2006/relationships/printerSettings" Target="../printerSettings/printerSettings38.bin"/><Relationship Id="rId25" Type="http://schemas.openxmlformats.org/officeDocument/2006/relationships/printerSettings" Target="../printerSettings/printerSettings46.bin"/><Relationship Id="rId2" Type="http://schemas.openxmlformats.org/officeDocument/2006/relationships/printerSettings" Target="../printerSettings/printerSettings23.bin"/><Relationship Id="rId16" Type="http://schemas.openxmlformats.org/officeDocument/2006/relationships/printerSettings" Target="../printerSettings/printerSettings37.bin"/><Relationship Id="rId20" Type="http://schemas.openxmlformats.org/officeDocument/2006/relationships/printerSettings" Target="../printerSettings/printerSettings41.bin"/><Relationship Id="rId1" Type="http://schemas.openxmlformats.org/officeDocument/2006/relationships/printerSettings" Target="../printerSettings/printerSettings22.bin"/><Relationship Id="rId6" Type="http://schemas.openxmlformats.org/officeDocument/2006/relationships/printerSettings" Target="../printerSettings/printerSettings27.bin"/><Relationship Id="rId11" Type="http://schemas.openxmlformats.org/officeDocument/2006/relationships/printerSettings" Target="../printerSettings/printerSettings32.bin"/><Relationship Id="rId24" Type="http://schemas.openxmlformats.org/officeDocument/2006/relationships/printerSettings" Target="../printerSettings/printerSettings45.bin"/><Relationship Id="rId5" Type="http://schemas.openxmlformats.org/officeDocument/2006/relationships/printerSettings" Target="../printerSettings/printerSettings26.bin"/><Relationship Id="rId15" Type="http://schemas.openxmlformats.org/officeDocument/2006/relationships/printerSettings" Target="../printerSettings/printerSettings36.bin"/><Relationship Id="rId23" Type="http://schemas.openxmlformats.org/officeDocument/2006/relationships/printerSettings" Target="../printerSettings/printerSettings44.bin"/><Relationship Id="rId10" Type="http://schemas.openxmlformats.org/officeDocument/2006/relationships/printerSettings" Target="../printerSettings/printerSettings31.bin"/><Relationship Id="rId19" Type="http://schemas.openxmlformats.org/officeDocument/2006/relationships/printerSettings" Target="../printerSettings/printerSettings40.bin"/><Relationship Id="rId4" Type="http://schemas.openxmlformats.org/officeDocument/2006/relationships/printerSettings" Target="../printerSettings/printerSettings25.bin"/><Relationship Id="rId9" Type="http://schemas.openxmlformats.org/officeDocument/2006/relationships/printerSettings" Target="../printerSettings/printerSettings30.bin"/><Relationship Id="rId14" Type="http://schemas.openxmlformats.org/officeDocument/2006/relationships/printerSettings" Target="../printerSettings/printerSettings35.bin"/><Relationship Id="rId22" Type="http://schemas.openxmlformats.org/officeDocument/2006/relationships/printerSettings" Target="../printerSettings/printerSettings43.bin"/></Relationships>
</file>

<file path=xl/worksheets/_rels/sheet20.xml.rels><?xml version="1.0" encoding="UTF-8" standalone="yes"?>
<Relationships xmlns="http://schemas.openxmlformats.org/package/2006/relationships"><Relationship Id="rId8" Type="http://schemas.openxmlformats.org/officeDocument/2006/relationships/printerSettings" Target="../printerSettings/printerSettings440.bin"/><Relationship Id="rId13" Type="http://schemas.openxmlformats.org/officeDocument/2006/relationships/printerSettings" Target="../printerSettings/printerSettings445.bin"/><Relationship Id="rId18" Type="http://schemas.openxmlformats.org/officeDocument/2006/relationships/printerSettings" Target="../printerSettings/printerSettings450.bin"/><Relationship Id="rId3" Type="http://schemas.openxmlformats.org/officeDocument/2006/relationships/printerSettings" Target="../printerSettings/printerSettings435.bin"/><Relationship Id="rId21" Type="http://schemas.openxmlformats.org/officeDocument/2006/relationships/printerSettings" Target="../printerSettings/printerSettings453.bin"/><Relationship Id="rId7" Type="http://schemas.openxmlformats.org/officeDocument/2006/relationships/printerSettings" Target="../printerSettings/printerSettings439.bin"/><Relationship Id="rId12" Type="http://schemas.openxmlformats.org/officeDocument/2006/relationships/printerSettings" Target="../printerSettings/printerSettings444.bin"/><Relationship Id="rId17" Type="http://schemas.openxmlformats.org/officeDocument/2006/relationships/printerSettings" Target="../printerSettings/printerSettings449.bin"/><Relationship Id="rId2" Type="http://schemas.openxmlformats.org/officeDocument/2006/relationships/printerSettings" Target="../printerSettings/printerSettings434.bin"/><Relationship Id="rId16" Type="http://schemas.openxmlformats.org/officeDocument/2006/relationships/printerSettings" Target="../printerSettings/printerSettings448.bin"/><Relationship Id="rId20" Type="http://schemas.openxmlformats.org/officeDocument/2006/relationships/printerSettings" Target="../printerSettings/printerSettings452.bin"/><Relationship Id="rId1" Type="http://schemas.openxmlformats.org/officeDocument/2006/relationships/printerSettings" Target="../printerSettings/printerSettings433.bin"/><Relationship Id="rId6" Type="http://schemas.openxmlformats.org/officeDocument/2006/relationships/printerSettings" Target="../printerSettings/printerSettings438.bin"/><Relationship Id="rId11" Type="http://schemas.openxmlformats.org/officeDocument/2006/relationships/printerSettings" Target="../printerSettings/printerSettings443.bin"/><Relationship Id="rId5" Type="http://schemas.openxmlformats.org/officeDocument/2006/relationships/printerSettings" Target="../printerSettings/printerSettings437.bin"/><Relationship Id="rId15" Type="http://schemas.openxmlformats.org/officeDocument/2006/relationships/printerSettings" Target="../printerSettings/printerSettings447.bin"/><Relationship Id="rId23" Type="http://schemas.openxmlformats.org/officeDocument/2006/relationships/drawing" Target="../drawings/drawing19.xml"/><Relationship Id="rId10" Type="http://schemas.openxmlformats.org/officeDocument/2006/relationships/printerSettings" Target="../printerSettings/printerSettings442.bin"/><Relationship Id="rId19" Type="http://schemas.openxmlformats.org/officeDocument/2006/relationships/printerSettings" Target="../printerSettings/printerSettings451.bin"/><Relationship Id="rId4" Type="http://schemas.openxmlformats.org/officeDocument/2006/relationships/printerSettings" Target="../printerSettings/printerSettings436.bin"/><Relationship Id="rId9" Type="http://schemas.openxmlformats.org/officeDocument/2006/relationships/printerSettings" Target="../printerSettings/printerSettings441.bin"/><Relationship Id="rId14" Type="http://schemas.openxmlformats.org/officeDocument/2006/relationships/printerSettings" Target="../printerSettings/printerSettings446.bin"/><Relationship Id="rId22" Type="http://schemas.openxmlformats.org/officeDocument/2006/relationships/printerSettings" Target="../printerSettings/printerSettings454.bin"/></Relationships>
</file>

<file path=xl/worksheets/_rels/sheet21.xml.rels><?xml version="1.0" encoding="UTF-8" standalone="yes"?>
<Relationships xmlns="http://schemas.openxmlformats.org/package/2006/relationships"><Relationship Id="rId8" Type="http://schemas.openxmlformats.org/officeDocument/2006/relationships/printerSettings" Target="../printerSettings/printerSettings462.bin"/><Relationship Id="rId13" Type="http://schemas.openxmlformats.org/officeDocument/2006/relationships/printerSettings" Target="../printerSettings/printerSettings467.bin"/><Relationship Id="rId18" Type="http://schemas.openxmlformats.org/officeDocument/2006/relationships/printerSettings" Target="../printerSettings/printerSettings472.bin"/><Relationship Id="rId3" Type="http://schemas.openxmlformats.org/officeDocument/2006/relationships/printerSettings" Target="../printerSettings/printerSettings457.bin"/><Relationship Id="rId21" Type="http://schemas.openxmlformats.org/officeDocument/2006/relationships/printerSettings" Target="../printerSettings/printerSettings475.bin"/><Relationship Id="rId7" Type="http://schemas.openxmlformats.org/officeDocument/2006/relationships/printerSettings" Target="../printerSettings/printerSettings461.bin"/><Relationship Id="rId12" Type="http://schemas.openxmlformats.org/officeDocument/2006/relationships/printerSettings" Target="../printerSettings/printerSettings466.bin"/><Relationship Id="rId17" Type="http://schemas.openxmlformats.org/officeDocument/2006/relationships/printerSettings" Target="../printerSettings/printerSettings471.bin"/><Relationship Id="rId2" Type="http://schemas.openxmlformats.org/officeDocument/2006/relationships/printerSettings" Target="../printerSettings/printerSettings456.bin"/><Relationship Id="rId16" Type="http://schemas.openxmlformats.org/officeDocument/2006/relationships/printerSettings" Target="../printerSettings/printerSettings470.bin"/><Relationship Id="rId20" Type="http://schemas.openxmlformats.org/officeDocument/2006/relationships/printerSettings" Target="../printerSettings/printerSettings474.bin"/><Relationship Id="rId1" Type="http://schemas.openxmlformats.org/officeDocument/2006/relationships/printerSettings" Target="../printerSettings/printerSettings455.bin"/><Relationship Id="rId6" Type="http://schemas.openxmlformats.org/officeDocument/2006/relationships/printerSettings" Target="../printerSettings/printerSettings460.bin"/><Relationship Id="rId11" Type="http://schemas.openxmlformats.org/officeDocument/2006/relationships/printerSettings" Target="../printerSettings/printerSettings465.bin"/><Relationship Id="rId5" Type="http://schemas.openxmlformats.org/officeDocument/2006/relationships/printerSettings" Target="../printerSettings/printerSettings459.bin"/><Relationship Id="rId15" Type="http://schemas.openxmlformats.org/officeDocument/2006/relationships/printerSettings" Target="../printerSettings/printerSettings469.bin"/><Relationship Id="rId23" Type="http://schemas.openxmlformats.org/officeDocument/2006/relationships/drawing" Target="../drawings/drawing20.xml"/><Relationship Id="rId10" Type="http://schemas.openxmlformats.org/officeDocument/2006/relationships/printerSettings" Target="../printerSettings/printerSettings464.bin"/><Relationship Id="rId19" Type="http://schemas.openxmlformats.org/officeDocument/2006/relationships/printerSettings" Target="../printerSettings/printerSettings473.bin"/><Relationship Id="rId4" Type="http://schemas.openxmlformats.org/officeDocument/2006/relationships/printerSettings" Target="../printerSettings/printerSettings458.bin"/><Relationship Id="rId9" Type="http://schemas.openxmlformats.org/officeDocument/2006/relationships/printerSettings" Target="../printerSettings/printerSettings463.bin"/><Relationship Id="rId14" Type="http://schemas.openxmlformats.org/officeDocument/2006/relationships/printerSettings" Target="../printerSettings/printerSettings468.bin"/><Relationship Id="rId22" Type="http://schemas.openxmlformats.org/officeDocument/2006/relationships/printerSettings" Target="../printerSettings/printerSettings476.bin"/></Relationships>
</file>

<file path=xl/worksheets/_rels/sheet22.xml.rels><?xml version="1.0" encoding="UTF-8" standalone="yes"?>
<Relationships xmlns="http://schemas.openxmlformats.org/package/2006/relationships"><Relationship Id="rId8" Type="http://schemas.openxmlformats.org/officeDocument/2006/relationships/printerSettings" Target="../printerSettings/printerSettings484.bin"/><Relationship Id="rId13" Type="http://schemas.openxmlformats.org/officeDocument/2006/relationships/printerSettings" Target="../printerSettings/printerSettings489.bin"/><Relationship Id="rId18" Type="http://schemas.openxmlformats.org/officeDocument/2006/relationships/printerSettings" Target="../printerSettings/printerSettings494.bin"/><Relationship Id="rId3" Type="http://schemas.openxmlformats.org/officeDocument/2006/relationships/printerSettings" Target="../printerSettings/printerSettings479.bin"/><Relationship Id="rId21" Type="http://schemas.openxmlformats.org/officeDocument/2006/relationships/printerSettings" Target="../printerSettings/printerSettings497.bin"/><Relationship Id="rId7" Type="http://schemas.openxmlformats.org/officeDocument/2006/relationships/printerSettings" Target="../printerSettings/printerSettings483.bin"/><Relationship Id="rId12" Type="http://schemas.openxmlformats.org/officeDocument/2006/relationships/printerSettings" Target="../printerSettings/printerSettings488.bin"/><Relationship Id="rId17" Type="http://schemas.openxmlformats.org/officeDocument/2006/relationships/printerSettings" Target="../printerSettings/printerSettings493.bin"/><Relationship Id="rId2" Type="http://schemas.openxmlformats.org/officeDocument/2006/relationships/printerSettings" Target="../printerSettings/printerSettings478.bin"/><Relationship Id="rId16" Type="http://schemas.openxmlformats.org/officeDocument/2006/relationships/printerSettings" Target="../printerSettings/printerSettings492.bin"/><Relationship Id="rId20" Type="http://schemas.openxmlformats.org/officeDocument/2006/relationships/printerSettings" Target="../printerSettings/printerSettings496.bin"/><Relationship Id="rId1" Type="http://schemas.openxmlformats.org/officeDocument/2006/relationships/printerSettings" Target="../printerSettings/printerSettings477.bin"/><Relationship Id="rId6" Type="http://schemas.openxmlformats.org/officeDocument/2006/relationships/printerSettings" Target="../printerSettings/printerSettings482.bin"/><Relationship Id="rId11" Type="http://schemas.openxmlformats.org/officeDocument/2006/relationships/printerSettings" Target="../printerSettings/printerSettings487.bin"/><Relationship Id="rId5" Type="http://schemas.openxmlformats.org/officeDocument/2006/relationships/printerSettings" Target="../printerSettings/printerSettings481.bin"/><Relationship Id="rId15" Type="http://schemas.openxmlformats.org/officeDocument/2006/relationships/printerSettings" Target="../printerSettings/printerSettings491.bin"/><Relationship Id="rId23" Type="http://schemas.openxmlformats.org/officeDocument/2006/relationships/drawing" Target="../drawings/drawing21.xml"/><Relationship Id="rId10" Type="http://schemas.openxmlformats.org/officeDocument/2006/relationships/printerSettings" Target="../printerSettings/printerSettings486.bin"/><Relationship Id="rId19" Type="http://schemas.openxmlformats.org/officeDocument/2006/relationships/printerSettings" Target="../printerSettings/printerSettings495.bin"/><Relationship Id="rId4" Type="http://schemas.openxmlformats.org/officeDocument/2006/relationships/printerSettings" Target="../printerSettings/printerSettings480.bin"/><Relationship Id="rId9" Type="http://schemas.openxmlformats.org/officeDocument/2006/relationships/printerSettings" Target="../printerSettings/printerSettings485.bin"/><Relationship Id="rId14" Type="http://schemas.openxmlformats.org/officeDocument/2006/relationships/printerSettings" Target="../printerSettings/printerSettings490.bin"/><Relationship Id="rId22" Type="http://schemas.openxmlformats.org/officeDocument/2006/relationships/printerSettings" Target="../printerSettings/printerSettings498.bin"/></Relationships>
</file>

<file path=xl/worksheets/_rels/sheet23.xml.rels><?xml version="1.0" encoding="UTF-8" standalone="yes"?>
<Relationships xmlns="http://schemas.openxmlformats.org/package/2006/relationships"><Relationship Id="rId8" Type="http://schemas.openxmlformats.org/officeDocument/2006/relationships/printerSettings" Target="../printerSettings/printerSettings506.bin"/><Relationship Id="rId13" Type="http://schemas.openxmlformats.org/officeDocument/2006/relationships/printerSettings" Target="../printerSettings/printerSettings511.bin"/><Relationship Id="rId18" Type="http://schemas.openxmlformats.org/officeDocument/2006/relationships/printerSettings" Target="../printerSettings/printerSettings516.bin"/><Relationship Id="rId26" Type="http://schemas.openxmlformats.org/officeDocument/2006/relationships/drawing" Target="../drawings/drawing22.xml"/><Relationship Id="rId3" Type="http://schemas.openxmlformats.org/officeDocument/2006/relationships/printerSettings" Target="../printerSettings/printerSettings501.bin"/><Relationship Id="rId21" Type="http://schemas.openxmlformats.org/officeDocument/2006/relationships/printerSettings" Target="../printerSettings/printerSettings519.bin"/><Relationship Id="rId7" Type="http://schemas.openxmlformats.org/officeDocument/2006/relationships/printerSettings" Target="../printerSettings/printerSettings505.bin"/><Relationship Id="rId12" Type="http://schemas.openxmlformats.org/officeDocument/2006/relationships/printerSettings" Target="../printerSettings/printerSettings510.bin"/><Relationship Id="rId17" Type="http://schemas.openxmlformats.org/officeDocument/2006/relationships/printerSettings" Target="../printerSettings/printerSettings515.bin"/><Relationship Id="rId25" Type="http://schemas.openxmlformats.org/officeDocument/2006/relationships/printerSettings" Target="../printerSettings/printerSettings523.bin"/><Relationship Id="rId2" Type="http://schemas.openxmlformats.org/officeDocument/2006/relationships/printerSettings" Target="../printerSettings/printerSettings500.bin"/><Relationship Id="rId16" Type="http://schemas.openxmlformats.org/officeDocument/2006/relationships/printerSettings" Target="../printerSettings/printerSettings514.bin"/><Relationship Id="rId20" Type="http://schemas.openxmlformats.org/officeDocument/2006/relationships/printerSettings" Target="../printerSettings/printerSettings518.bin"/><Relationship Id="rId1" Type="http://schemas.openxmlformats.org/officeDocument/2006/relationships/printerSettings" Target="../printerSettings/printerSettings499.bin"/><Relationship Id="rId6" Type="http://schemas.openxmlformats.org/officeDocument/2006/relationships/printerSettings" Target="../printerSettings/printerSettings504.bin"/><Relationship Id="rId11" Type="http://schemas.openxmlformats.org/officeDocument/2006/relationships/printerSettings" Target="../printerSettings/printerSettings509.bin"/><Relationship Id="rId24" Type="http://schemas.openxmlformats.org/officeDocument/2006/relationships/printerSettings" Target="../printerSettings/printerSettings522.bin"/><Relationship Id="rId5" Type="http://schemas.openxmlformats.org/officeDocument/2006/relationships/printerSettings" Target="../printerSettings/printerSettings503.bin"/><Relationship Id="rId15" Type="http://schemas.openxmlformats.org/officeDocument/2006/relationships/printerSettings" Target="../printerSettings/printerSettings513.bin"/><Relationship Id="rId23" Type="http://schemas.openxmlformats.org/officeDocument/2006/relationships/printerSettings" Target="../printerSettings/printerSettings521.bin"/><Relationship Id="rId10" Type="http://schemas.openxmlformats.org/officeDocument/2006/relationships/printerSettings" Target="../printerSettings/printerSettings508.bin"/><Relationship Id="rId19" Type="http://schemas.openxmlformats.org/officeDocument/2006/relationships/printerSettings" Target="../printerSettings/printerSettings517.bin"/><Relationship Id="rId4" Type="http://schemas.openxmlformats.org/officeDocument/2006/relationships/printerSettings" Target="../printerSettings/printerSettings502.bin"/><Relationship Id="rId9" Type="http://schemas.openxmlformats.org/officeDocument/2006/relationships/printerSettings" Target="../printerSettings/printerSettings507.bin"/><Relationship Id="rId14" Type="http://schemas.openxmlformats.org/officeDocument/2006/relationships/printerSettings" Target="../printerSettings/printerSettings512.bin"/><Relationship Id="rId22" Type="http://schemas.openxmlformats.org/officeDocument/2006/relationships/printerSettings" Target="../printerSettings/printerSettings520.bin"/></Relationships>
</file>

<file path=xl/worksheets/_rels/sheet24.xml.rels><?xml version="1.0" encoding="UTF-8" standalone="yes"?>
<Relationships xmlns="http://schemas.openxmlformats.org/package/2006/relationships"><Relationship Id="rId8" Type="http://schemas.openxmlformats.org/officeDocument/2006/relationships/printerSettings" Target="../printerSettings/printerSettings531.bin"/><Relationship Id="rId13" Type="http://schemas.openxmlformats.org/officeDocument/2006/relationships/printerSettings" Target="../printerSettings/printerSettings536.bin"/><Relationship Id="rId18" Type="http://schemas.openxmlformats.org/officeDocument/2006/relationships/printerSettings" Target="../printerSettings/printerSettings541.bin"/><Relationship Id="rId3" Type="http://schemas.openxmlformats.org/officeDocument/2006/relationships/printerSettings" Target="../printerSettings/printerSettings526.bin"/><Relationship Id="rId21" Type="http://schemas.openxmlformats.org/officeDocument/2006/relationships/printerSettings" Target="../printerSettings/printerSettings544.bin"/><Relationship Id="rId7" Type="http://schemas.openxmlformats.org/officeDocument/2006/relationships/printerSettings" Target="../printerSettings/printerSettings530.bin"/><Relationship Id="rId12" Type="http://schemas.openxmlformats.org/officeDocument/2006/relationships/printerSettings" Target="../printerSettings/printerSettings535.bin"/><Relationship Id="rId17" Type="http://schemas.openxmlformats.org/officeDocument/2006/relationships/printerSettings" Target="../printerSettings/printerSettings540.bin"/><Relationship Id="rId2" Type="http://schemas.openxmlformats.org/officeDocument/2006/relationships/printerSettings" Target="../printerSettings/printerSettings525.bin"/><Relationship Id="rId16" Type="http://schemas.openxmlformats.org/officeDocument/2006/relationships/printerSettings" Target="../printerSettings/printerSettings539.bin"/><Relationship Id="rId20" Type="http://schemas.openxmlformats.org/officeDocument/2006/relationships/printerSettings" Target="../printerSettings/printerSettings543.bin"/><Relationship Id="rId1" Type="http://schemas.openxmlformats.org/officeDocument/2006/relationships/printerSettings" Target="../printerSettings/printerSettings524.bin"/><Relationship Id="rId6" Type="http://schemas.openxmlformats.org/officeDocument/2006/relationships/printerSettings" Target="../printerSettings/printerSettings529.bin"/><Relationship Id="rId11" Type="http://schemas.openxmlformats.org/officeDocument/2006/relationships/printerSettings" Target="../printerSettings/printerSettings534.bin"/><Relationship Id="rId5" Type="http://schemas.openxmlformats.org/officeDocument/2006/relationships/printerSettings" Target="../printerSettings/printerSettings528.bin"/><Relationship Id="rId15" Type="http://schemas.openxmlformats.org/officeDocument/2006/relationships/printerSettings" Target="../printerSettings/printerSettings538.bin"/><Relationship Id="rId10" Type="http://schemas.openxmlformats.org/officeDocument/2006/relationships/printerSettings" Target="../printerSettings/printerSettings533.bin"/><Relationship Id="rId19" Type="http://schemas.openxmlformats.org/officeDocument/2006/relationships/printerSettings" Target="../printerSettings/printerSettings542.bin"/><Relationship Id="rId4" Type="http://schemas.openxmlformats.org/officeDocument/2006/relationships/printerSettings" Target="../printerSettings/printerSettings527.bin"/><Relationship Id="rId9" Type="http://schemas.openxmlformats.org/officeDocument/2006/relationships/printerSettings" Target="../printerSettings/printerSettings532.bin"/><Relationship Id="rId14" Type="http://schemas.openxmlformats.org/officeDocument/2006/relationships/printerSettings" Target="../printerSettings/printerSettings537.bin"/></Relationships>
</file>

<file path=xl/worksheets/_rels/sheet25.xml.rels><?xml version="1.0" encoding="UTF-8" standalone="yes"?>
<Relationships xmlns="http://schemas.openxmlformats.org/package/2006/relationships"><Relationship Id="rId8" Type="http://schemas.openxmlformats.org/officeDocument/2006/relationships/printerSettings" Target="../printerSettings/printerSettings552.bin"/><Relationship Id="rId13" Type="http://schemas.openxmlformats.org/officeDocument/2006/relationships/printerSettings" Target="../printerSettings/printerSettings557.bin"/><Relationship Id="rId18" Type="http://schemas.openxmlformats.org/officeDocument/2006/relationships/printerSettings" Target="../printerSettings/printerSettings562.bin"/><Relationship Id="rId3" Type="http://schemas.openxmlformats.org/officeDocument/2006/relationships/printerSettings" Target="../printerSettings/printerSettings547.bin"/><Relationship Id="rId21" Type="http://schemas.openxmlformats.org/officeDocument/2006/relationships/printerSettings" Target="../printerSettings/printerSettings565.bin"/><Relationship Id="rId7" Type="http://schemas.openxmlformats.org/officeDocument/2006/relationships/printerSettings" Target="../printerSettings/printerSettings551.bin"/><Relationship Id="rId12" Type="http://schemas.openxmlformats.org/officeDocument/2006/relationships/printerSettings" Target="../printerSettings/printerSettings556.bin"/><Relationship Id="rId17" Type="http://schemas.openxmlformats.org/officeDocument/2006/relationships/printerSettings" Target="../printerSettings/printerSettings561.bin"/><Relationship Id="rId25" Type="http://schemas.openxmlformats.org/officeDocument/2006/relationships/printerSettings" Target="../printerSettings/printerSettings569.bin"/><Relationship Id="rId2" Type="http://schemas.openxmlformats.org/officeDocument/2006/relationships/printerSettings" Target="../printerSettings/printerSettings546.bin"/><Relationship Id="rId16" Type="http://schemas.openxmlformats.org/officeDocument/2006/relationships/printerSettings" Target="../printerSettings/printerSettings560.bin"/><Relationship Id="rId20" Type="http://schemas.openxmlformats.org/officeDocument/2006/relationships/printerSettings" Target="../printerSettings/printerSettings564.bin"/><Relationship Id="rId1" Type="http://schemas.openxmlformats.org/officeDocument/2006/relationships/printerSettings" Target="../printerSettings/printerSettings545.bin"/><Relationship Id="rId6" Type="http://schemas.openxmlformats.org/officeDocument/2006/relationships/printerSettings" Target="../printerSettings/printerSettings550.bin"/><Relationship Id="rId11" Type="http://schemas.openxmlformats.org/officeDocument/2006/relationships/printerSettings" Target="../printerSettings/printerSettings555.bin"/><Relationship Id="rId24" Type="http://schemas.openxmlformats.org/officeDocument/2006/relationships/printerSettings" Target="../printerSettings/printerSettings568.bin"/><Relationship Id="rId5" Type="http://schemas.openxmlformats.org/officeDocument/2006/relationships/printerSettings" Target="../printerSettings/printerSettings549.bin"/><Relationship Id="rId15" Type="http://schemas.openxmlformats.org/officeDocument/2006/relationships/printerSettings" Target="../printerSettings/printerSettings559.bin"/><Relationship Id="rId23" Type="http://schemas.openxmlformats.org/officeDocument/2006/relationships/printerSettings" Target="../printerSettings/printerSettings567.bin"/><Relationship Id="rId10" Type="http://schemas.openxmlformats.org/officeDocument/2006/relationships/printerSettings" Target="../printerSettings/printerSettings554.bin"/><Relationship Id="rId19" Type="http://schemas.openxmlformats.org/officeDocument/2006/relationships/printerSettings" Target="../printerSettings/printerSettings563.bin"/><Relationship Id="rId4" Type="http://schemas.openxmlformats.org/officeDocument/2006/relationships/printerSettings" Target="../printerSettings/printerSettings548.bin"/><Relationship Id="rId9" Type="http://schemas.openxmlformats.org/officeDocument/2006/relationships/printerSettings" Target="../printerSettings/printerSettings553.bin"/><Relationship Id="rId14" Type="http://schemas.openxmlformats.org/officeDocument/2006/relationships/printerSettings" Target="../printerSettings/printerSettings558.bin"/><Relationship Id="rId22" Type="http://schemas.openxmlformats.org/officeDocument/2006/relationships/printerSettings" Target="../printerSettings/printerSettings566.bin"/></Relationships>
</file>

<file path=xl/worksheets/_rels/sheet26.xml.rels><?xml version="1.0" encoding="UTF-8" standalone="yes"?>
<Relationships xmlns="http://schemas.openxmlformats.org/package/2006/relationships"><Relationship Id="rId8" Type="http://schemas.openxmlformats.org/officeDocument/2006/relationships/printerSettings" Target="../printerSettings/printerSettings577.bin"/><Relationship Id="rId13" Type="http://schemas.openxmlformats.org/officeDocument/2006/relationships/printerSettings" Target="../printerSettings/printerSettings582.bin"/><Relationship Id="rId18" Type="http://schemas.openxmlformats.org/officeDocument/2006/relationships/printerSettings" Target="../printerSettings/printerSettings587.bin"/><Relationship Id="rId3" Type="http://schemas.openxmlformats.org/officeDocument/2006/relationships/printerSettings" Target="../printerSettings/printerSettings572.bin"/><Relationship Id="rId21" Type="http://schemas.openxmlformats.org/officeDocument/2006/relationships/printerSettings" Target="../printerSettings/printerSettings590.bin"/><Relationship Id="rId7" Type="http://schemas.openxmlformats.org/officeDocument/2006/relationships/printerSettings" Target="../printerSettings/printerSettings576.bin"/><Relationship Id="rId12" Type="http://schemas.openxmlformats.org/officeDocument/2006/relationships/printerSettings" Target="../printerSettings/printerSettings581.bin"/><Relationship Id="rId17" Type="http://schemas.openxmlformats.org/officeDocument/2006/relationships/printerSettings" Target="../printerSettings/printerSettings586.bin"/><Relationship Id="rId25" Type="http://schemas.openxmlformats.org/officeDocument/2006/relationships/printerSettings" Target="../printerSettings/printerSettings594.bin"/><Relationship Id="rId2" Type="http://schemas.openxmlformats.org/officeDocument/2006/relationships/printerSettings" Target="../printerSettings/printerSettings571.bin"/><Relationship Id="rId16" Type="http://schemas.openxmlformats.org/officeDocument/2006/relationships/printerSettings" Target="../printerSettings/printerSettings585.bin"/><Relationship Id="rId20" Type="http://schemas.openxmlformats.org/officeDocument/2006/relationships/printerSettings" Target="../printerSettings/printerSettings589.bin"/><Relationship Id="rId1" Type="http://schemas.openxmlformats.org/officeDocument/2006/relationships/printerSettings" Target="../printerSettings/printerSettings570.bin"/><Relationship Id="rId6" Type="http://schemas.openxmlformats.org/officeDocument/2006/relationships/printerSettings" Target="../printerSettings/printerSettings575.bin"/><Relationship Id="rId11" Type="http://schemas.openxmlformats.org/officeDocument/2006/relationships/printerSettings" Target="../printerSettings/printerSettings580.bin"/><Relationship Id="rId24" Type="http://schemas.openxmlformats.org/officeDocument/2006/relationships/printerSettings" Target="../printerSettings/printerSettings593.bin"/><Relationship Id="rId5" Type="http://schemas.openxmlformats.org/officeDocument/2006/relationships/printerSettings" Target="../printerSettings/printerSettings574.bin"/><Relationship Id="rId15" Type="http://schemas.openxmlformats.org/officeDocument/2006/relationships/printerSettings" Target="../printerSettings/printerSettings584.bin"/><Relationship Id="rId23" Type="http://schemas.openxmlformats.org/officeDocument/2006/relationships/printerSettings" Target="../printerSettings/printerSettings592.bin"/><Relationship Id="rId10" Type="http://schemas.openxmlformats.org/officeDocument/2006/relationships/printerSettings" Target="../printerSettings/printerSettings579.bin"/><Relationship Id="rId19" Type="http://schemas.openxmlformats.org/officeDocument/2006/relationships/printerSettings" Target="../printerSettings/printerSettings588.bin"/><Relationship Id="rId4" Type="http://schemas.openxmlformats.org/officeDocument/2006/relationships/printerSettings" Target="../printerSettings/printerSettings573.bin"/><Relationship Id="rId9" Type="http://schemas.openxmlformats.org/officeDocument/2006/relationships/printerSettings" Target="../printerSettings/printerSettings578.bin"/><Relationship Id="rId14" Type="http://schemas.openxmlformats.org/officeDocument/2006/relationships/printerSettings" Target="../printerSettings/printerSettings583.bin"/><Relationship Id="rId22" Type="http://schemas.openxmlformats.org/officeDocument/2006/relationships/printerSettings" Target="../printerSettings/printerSettings591.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4.bin"/><Relationship Id="rId13" Type="http://schemas.openxmlformats.org/officeDocument/2006/relationships/printerSettings" Target="../printerSettings/printerSettings59.bin"/><Relationship Id="rId18" Type="http://schemas.openxmlformats.org/officeDocument/2006/relationships/printerSettings" Target="../printerSettings/printerSettings64.bin"/><Relationship Id="rId3" Type="http://schemas.openxmlformats.org/officeDocument/2006/relationships/printerSettings" Target="../printerSettings/printerSettings49.bin"/><Relationship Id="rId21" Type="http://schemas.openxmlformats.org/officeDocument/2006/relationships/printerSettings" Target="../printerSettings/printerSettings67.bin"/><Relationship Id="rId7" Type="http://schemas.openxmlformats.org/officeDocument/2006/relationships/printerSettings" Target="../printerSettings/printerSettings53.bin"/><Relationship Id="rId12" Type="http://schemas.openxmlformats.org/officeDocument/2006/relationships/printerSettings" Target="../printerSettings/printerSettings58.bin"/><Relationship Id="rId17" Type="http://schemas.openxmlformats.org/officeDocument/2006/relationships/printerSettings" Target="../printerSettings/printerSettings63.bin"/><Relationship Id="rId25" Type="http://schemas.openxmlformats.org/officeDocument/2006/relationships/drawing" Target="../drawings/drawing2.xml"/><Relationship Id="rId2" Type="http://schemas.openxmlformats.org/officeDocument/2006/relationships/printerSettings" Target="../printerSettings/printerSettings48.bin"/><Relationship Id="rId16" Type="http://schemas.openxmlformats.org/officeDocument/2006/relationships/printerSettings" Target="../printerSettings/printerSettings62.bin"/><Relationship Id="rId20" Type="http://schemas.openxmlformats.org/officeDocument/2006/relationships/printerSettings" Target="../printerSettings/printerSettings66.bin"/><Relationship Id="rId1" Type="http://schemas.openxmlformats.org/officeDocument/2006/relationships/printerSettings" Target="../printerSettings/printerSettings47.bin"/><Relationship Id="rId6" Type="http://schemas.openxmlformats.org/officeDocument/2006/relationships/printerSettings" Target="../printerSettings/printerSettings52.bin"/><Relationship Id="rId11" Type="http://schemas.openxmlformats.org/officeDocument/2006/relationships/printerSettings" Target="../printerSettings/printerSettings57.bin"/><Relationship Id="rId24" Type="http://schemas.openxmlformats.org/officeDocument/2006/relationships/printerSettings" Target="../printerSettings/printerSettings70.bin"/><Relationship Id="rId5" Type="http://schemas.openxmlformats.org/officeDocument/2006/relationships/printerSettings" Target="../printerSettings/printerSettings51.bin"/><Relationship Id="rId15" Type="http://schemas.openxmlformats.org/officeDocument/2006/relationships/printerSettings" Target="../printerSettings/printerSettings61.bin"/><Relationship Id="rId23" Type="http://schemas.openxmlformats.org/officeDocument/2006/relationships/printerSettings" Target="../printerSettings/printerSettings69.bin"/><Relationship Id="rId10" Type="http://schemas.openxmlformats.org/officeDocument/2006/relationships/printerSettings" Target="../printerSettings/printerSettings56.bin"/><Relationship Id="rId19" Type="http://schemas.openxmlformats.org/officeDocument/2006/relationships/printerSettings" Target="../printerSettings/printerSettings65.bin"/><Relationship Id="rId4" Type="http://schemas.openxmlformats.org/officeDocument/2006/relationships/printerSettings" Target="../printerSettings/printerSettings50.bin"/><Relationship Id="rId9" Type="http://schemas.openxmlformats.org/officeDocument/2006/relationships/printerSettings" Target="../printerSettings/printerSettings55.bin"/><Relationship Id="rId14" Type="http://schemas.openxmlformats.org/officeDocument/2006/relationships/printerSettings" Target="../printerSettings/printerSettings60.bin"/><Relationship Id="rId22" Type="http://schemas.openxmlformats.org/officeDocument/2006/relationships/printerSettings" Target="../printerSettings/printerSettings68.bin"/></Relationships>
</file>

<file path=xl/worksheets/_rels/sheet4.xml.rels><?xml version="1.0" encoding="UTF-8" standalone="yes"?>
<Relationships xmlns="http://schemas.openxmlformats.org/package/2006/relationships"><Relationship Id="rId8" Type="http://schemas.openxmlformats.org/officeDocument/2006/relationships/printerSettings" Target="../printerSettings/printerSettings78.bin"/><Relationship Id="rId13" Type="http://schemas.openxmlformats.org/officeDocument/2006/relationships/printerSettings" Target="../printerSettings/printerSettings83.bin"/><Relationship Id="rId18" Type="http://schemas.openxmlformats.org/officeDocument/2006/relationships/printerSettings" Target="../printerSettings/printerSettings88.bin"/><Relationship Id="rId26" Type="http://schemas.openxmlformats.org/officeDocument/2006/relationships/drawing" Target="../drawings/drawing3.xml"/><Relationship Id="rId3" Type="http://schemas.openxmlformats.org/officeDocument/2006/relationships/printerSettings" Target="../printerSettings/printerSettings73.bin"/><Relationship Id="rId21" Type="http://schemas.openxmlformats.org/officeDocument/2006/relationships/printerSettings" Target="../printerSettings/printerSettings91.bin"/><Relationship Id="rId7" Type="http://schemas.openxmlformats.org/officeDocument/2006/relationships/printerSettings" Target="../printerSettings/printerSettings77.bin"/><Relationship Id="rId12" Type="http://schemas.openxmlformats.org/officeDocument/2006/relationships/printerSettings" Target="../printerSettings/printerSettings82.bin"/><Relationship Id="rId17" Type="http://schemas.openxmlformats.org/officeDocument/2006/relationships/printerSettings" Target="../printerSettings/printerSettings87.bin"/><Relationship Id="rId25" Type="http://schemas.openxmlformats.org/officeDocument/2006/relationships/printerSettings" Target="../printerSettings/printerSettings95.bin"/><Relationship Id="rId2" Type="http://schemas.openxmlformats.org/officeDocument/2006/relationships/printerSettings" Target="../printerSettings/printerSettings72.bin"/><Relationship Id="rId16" Type="http://schemas.openxmlformats.org/officeDocument/2006/relationships/printerSettings" Target="../printerSettings/printerSettings86.bin"/><Relationship Id="rId20" Type="http://schemas.openxmlformats.org/officeDocument/2006/relationships/printerSettings" Target="../printerSettings/printerSettings90.bin"/><Relationship Id="rId1" Type="http://schemas.openxmlformats.org/officeDocument/2006/relationships/printerSettings" Target="../printerSettings/printerSettings71.bin"/><Relationship Id="rId6" Type="http://schemas.openxmlformats.org/officeDocument/2006/relationships/printerSettings" Target="../printerSettings/printerSettings76.bin"/><Relationship Id="rId11" Type="http://schemas.openxmlformats.org/officeDocument/2006/relationships/printerSettings" Target="../printerSettings/printerSettings81.bin"/><Relationship Id="rId24" Type="http://schemas.openxmlformats.org/officeDocument/2006/relationships/printerSettings" Target="../printerSettings/printerSettings94.bin"/><Relationship Id="rId5" Type="http://schemas.openxmlformats.org/officeDocument/2006/relationships/printerSettings" Target="../printerSettings/printerSettings75.bin"/><Relationship Id="rId15" Type="http://schemas.openxmlformats.org/officeDocument/2006/relationships/printerSettings" Target="../printerSettings/printerSettings85.bin"/><Relationship Id="rId23" Type="http://schemas.openxmlformats.org/officeDocument/2006/relationships/printerSettings" Target="../printerSettings/printerSettings93.bin"/><Relationship Id="rId10" Type="http://schemas.openxmlformats.org/officeDocument/2006/relationships/printerSettings" Target="../printerSettings/printerSettings80.bin"/><Relationship Id="rId19" Type="http://schemas.openxmlformats.org/officeDocument/2006/relationships/printerSettings" Target="../printerSettings/printerSettings89.bin"/><Relationship Id="rId4" Type="http://schemas.openxmlformats.org/officeDocument/2006/relationships/printerSettings" Target="../printerSettings/printerSettings74.bin"/><Relationship Id="rId9" Type="http://schemas.openxmlformats.org/officeDocument/2006/relationships/printerSettings" Target="../printerSettings/printerSettings79.bin"/><Relationship Id="rId14" Type="http://schemas.openxmlformats.org/officeDocument/2006/relationships/printerSettings" Target="../printerSettings/printerSettings84.bin"/><Relationship Id="rId22" Type="http://schemas.openxmlformats.org/officeDocument/2006/relationships/printerSettings" Target="../printerSettings/printerSettings92.bin"/></Relationships>
</file>

<file path=xl/worksheets/_rels/sheet5.xml.rels><?xml version="1.0" encoding="UTF-8" standalone="yes"?>
<Relationships xmlns="http://schemas.openxmlformats.org/package/2006/relationships"><Relationship Id="rId8" Type="http://schemas.openxmlformats.org/officeDocument/2006/relationships/printerSettings" Target="../printerSettings/printerSettings103.bin"/><Relationship Id="rId13" Type="http://schemas.openxmlformats.org/officeDocument/2006/relationships/printerSettings" Target="../printerSettings/printerSettings108.bin"/><Relationship Id="rId18" Type="http://schemas.openxmlformats.org/officeDocument/2006/relationships/printerSettings" Target="../printerSettings/printerSettings113.bin"/><Relationship Id="rId26" Type="http://schemas.openxmlformats.org/officeDocument/2006/relationships/drawing" Target="../drawings/drawing4.xml"/><Relationship Id="rId3" Type="http://schemas.openxmlformats.org/officeDocument/2006/relationships/printerSettings" Target="../printerSettings/printerSettings98.bin"/><Relationship Id="rId21" Type="http://schemas.openxmlformats.org/officeDocument/2006/relationships/printerSettings" Target="../printerSettings/printerSettings116.bin"/><Relationship Id="rId7" Type="http://schemas.openxmlformats.org/officeDocument/2006/relationships/printerSettings" Target="../printerSettings/printerSettings102.bin"/><Relationship Id="rId12" Type="http://schemas.openxmlformats.org/officeDocument/2006/relationships/printerSettings" Target="../printerSettings/printerSettings107.bin"/><Relationship Id="rId17" Type="http://schemas.openxmlformats.org/officeDocument/2006/relationships/printerSettings" Target="../printerSettings/printerSettings112.bin"/><Relationship Id="rId25" Type="http://schemas.openxmlformats.org/officeDocument/2006/relationships/printerSettings" Target="../printerSettings/printerSettings120.bin"/><Relationship Id="rId2" Type="http://schemas.openxmlformats.org/officeDocument/2006/relationships/printerSettings" Target="../printerSettings/printerSettings97.bin"/><Relationship Id="rId16" Type="http://schemas.openxmlformats.org/officeDocument/2006/relationships/printerSettings" Target="../printerSettings/printerSettings111.bin"/><Relationship Id="rId20" Type="http://schemas.openxmlformats.org/officeDocument/2006/relationships/printerSettings" Target="../printerSettings/printerSettings115.bin"/><Relationship Id="rId1" Type="http://schemas.openxmlformats.org/officeDocument/2006/relationships/printerSettings" Target="../printerSettings/printerSettings96.bin"/><Relationship Id="rId6" Type="http://schemas.openxmlformats.org/officeDocument/2006/relationships/printerSettings" Target="../printerSettings/printerSettings101.bin"/><Relationship Id="rId11" Type="http://schemas.openxmlformats.org/officeDocument/2006/relationships/printerSettings" Target="../printerSettings/printerSettings106.bin"/><Relationship Id="rId24" Type="http://schemas.openxmlformats.org/officeDocument/2006/relationships/printerSettings" Target="../printerSettings/printerSettings119.bin"/><Relationship Id="rId5" Type="http://schemas.openxmlformats.org/officeDocument/2006/relationships/printerSettings" Target="../printerSettings/printerSettings100.bin"/><Relationship Id="rId15" Type="http://schemas.openxmlformats.org/officeDocument/2006/relationships/printerSettings" Target="../printerSettings/printerSettings110.bin"/><Relationship Id="rId23" Type="http://schemas.openxmlformats.org/officeDocument/2006/relationships/printerSettings" Target="../printerSettings/printerSettings118.bin"/><Relationship Id="rId10" Type="http://schemas.openxmlformats.org/officeDocument/2006/relationships/printerSettings" Target="../printerSettings/printerSettings105.bin"/><Relationship Id="rId19" Type="http://schemas.openxmlformats.org/officeDocument/2006/relationships/printerSettings" Target="../printerSettings/printerSettings114.bin"/><Relationship Id="rId4" Type="http://schemas.openxmlformats.org/officeDocument/2006/relationships/printerSettings" Target="../printerSettings/printerSettings99.bin"/><Relationship Id="rId9" Type="http://schemas.openxmlformats.org/officeDocument/2006/relationships/printerSettings" Target="../printerSettings/printerSettings104.bin"/><Relationship Id="rId14" Type="http://schemas.openxmlformats.org/officeDocument/2006/relationships/printerSettings" Target="../printerSettings/printerSettings109.bin"/><Relationship Id="rId22" Type="http://schemas.openxmlformats.org/officeDocument/2006/relationships/printerSettings" Target="../printerSettings/printerSettings117.bin"/></Relationships>
</file>

<file path=xl/worksheets/_rels/sheet6.xml.rels><?xml version="1.0" encoding="UTF-8" standalone="yes"?>
<Relationships xmlns="http://schemas.openxmlformats.org/package/2006/relationships"><Relationship Id="rId8" Type="http://schemas.openxmlformats.org/officeDocument/2006/relationships/printerSettings" Target="../printerSettings/printerSettings128.bin"/><Relationship Id="rId13" Type="http://schemas.openxmlformats.org/officeDocument/2006/relationships/printerSettings" Target="../printerSettings/printerSettings133.bin"/><Relationship Id="rId18" Type="http://schemas.openxmlformats.org/officeDocument/2006/relationships/printerSettings" Target="../printerSettings/printerSettings138.bin"/><Relationship Id="rId3" Type="http://schemas.openxmlformats.org/officeDocument/2006/relationships/printerSettings" Target="../printerSettings/printerSettings123.bin"/><Relationship Id="rId21" Type="http://schemas.openxmlformats.org/officeDocument/2006/relationships/printerSettings" Target="../printerSettings/printerSettings141.bin"/><Relationship Id="rId7" Type="http://schemas.openxmlformats.org/officeDocument/2006/relationships/printerSettings" Target="../printerSettings/printerSettings127.bin"/><Relationship Id="rId12" Type="http://schemas.openxmlformats.org/officeDocument/2006/relationships/printerSettings" Target="../printerSettings/printerSettings132.bin"/><Relationship Id="rId17" Type="http://schemas.openxmlformats.org/officeDocument/2006/relationships/printerSettings" Target="../printerSettings/printerSettings137.bin"/><Relationship Id="rId2" Type="http://schemas.openxmlformats.org/officeDocument/2006/relationships/printerSettings" Target="../printerSettings/printerSettings122.bin"/><Relationship Id="rId16" Type="http://schemas.openxmlformats.org/officeDocument/2006/relationships/printerSettings" Target="../printerSettings/printerSettings136.bin"/><Relationship Id="rId20" Type="http://schemas.openxmlformats.org/officeDocument/2006/relationships/printerSettings" Target="../printerSettings/printerSettings140.bin"/><Relationship Id="rId1" Type="http://schemas.openxmlformats.org/officeDocument/2006/relationships/printerSettings" Target="../printerSettings/printerSettings121.bin"/><Relationship Id="rId6" Type="http://schemas.openxmlformats.org/officeDocument/2006/relationships/printerSettings" Target="../printerSettings/printerSettings126.bin"/><Relationship Id="rId11" Type="http://schemas.openxmlformats.org/officeDocument/2006/relationships/printerSettings" Target="../printerSettings/printerSettings131.bin"/><Relationship Id="rId5" Type="http://schemas.openxmlformats.org/officeDocument/2006/relationships/printerSettings" Target="../printerSettings/printerSettings125.bin"/><Relationship Id="rId15" Type="http://schemas.openxmlformats.org/officeDocument/2006/relationships/printerSettings" Target="../printerSettings/printerSettings135.bin"/><Relationship Id="rId23" Type="http://schemas.openxmlformats.org/officeDocument/2006/relationships/drawing" Target="../drawings/drawing5.xml"/><Relationship Id="rId10" Type="http://schemas.openxmlformats.org/officeDocument/2006/relationships/printerSettings" Target="../printerSettings/printerSettings130.bin"/><Relationship Id="rId19" Type="http://schemas.openxmlformats.org/officeDocument/2006/relationships/printerSettings" Target="../printerSettings/printerSettings139.bin"/><Relationship Id="rId4" Type="http://schemas.openxmlformats.org/officeDocument/2006/relationships/printerSettings" Target="../printerSettings/printerSettings124.bin"/><Relationship Id="rId9" Type="http://schemas.openxmlformats.org/officeDocument/2006/relationships/printerSettings" Target="../printerSettings/printerSettings129.bin"/><Relationship Id="rId14" Type="http://schemas.openxmlformats.org/officeDocument/2006/relationships/printerSettings" Target="../printerSettings/printerSettings134.bin"/><Relationship Id="rId22" Type="http://schemas.openxmlformats.org/officeDocument/2006/relationships/printerSettings" Target="../printerSettings/printerSettings142.bin"/></Relationships>
</file>

<file path=xl/worksheets/_rels/sheet7.xml.rels><?xml version="1.0" encoding="UTF-8" standalone="yes"?>
<Relationships xmlns="http://schemas.openxmlformats.org/package/2006/relationships"><Relationship Id="rId8" Type="http://schemas.openxmlformats.org/officeDocument/2006/relationships/printerSettings" Target="../printerSettings/printerSettings150.bin"/><Relationship Id="rId13" Type="http://schemas.openxmlformats.org/officeDocument/2006/relationships/printerSettings" Target="../printerSettings/printerSettings155.bin"/><Relationship Id="rId18" Type="http://schemas.openxmlformats.org/officeDocument/2006/relationships/printerSettings" Target="../printerSettings/printerSettings160.bin"/><Relationship Id="rId26" Type="http://schemas.openxmlformats.org/officeDocument/2006/relationships/drawing" Target="../drawings/drawing6.xml"/><Relationship Id="rId3" Type="http://schemas.openxmlformats.org/officeDocument/2006/relationships/printerSettings" Target="../printerSettings/printerSettings145.bin"/><Relationship Id="rId21" Type="http://schemas.openxmlformats.org/officeDocument/2006/relationships/printerSettings" Target="../printerSettings/printerSettings163.bin"/><Relationship Id="rId7" Type="http://schemas.openxmlformats.org/officeDocument/2006/relationships/printerSettings" Target="../printerSettings/printerSettings149.bin"/><Relationship Id="rId12" Type="http://schemas.openxmlformats.org/officeDocument/2006/relationships/printerSettings" Target="../printerSettings/printerSettings154.bin"/><Relationship Id="rId17" Type="http://schemas.openxmlformats.org/officeDocument/2006/relationships/printerSettings" Target="../printerSettings/printerSettings159.bin"/><Relationship Id="rId25" Type="http://schemas.openxmlformats.org/officeDocument/2006/relationships/printerSettings" Target="../printerSettings/printerSettings167.bin"/><Relationship Id="rId2" Type="http://schemas.openxmlformats.org/officeDocument/2006/relationships/printerSettings" Target="../printerSettings/printerSettings144.bin"/><Relationship Id="rId16" Type="http://schemas.openxmlformats.org/officeDocument/2006/relationships/printerSettings" Target="../printerSettings/printerSettings158.bin"/><Relationship Id="rId20" Type="http://schemas.openxmlformats.org/officeDocument/2006/relationships/printerSettings" Target="../printerSettings/printerSettings162.bin"/><Relationship Id="rId1" Type="http://schemas.openxmlformats.org/officeDocument/2006/relationships/printerSettings" Target="../printerSettings/printerSettings143.bin"/><Relationship Id="rId6" Type="http://schemas.openxmlformats.org/officeDocument/2006/relationships/printerSettings" Target="../printerSettings/printerSettings148.bin"/><Relationship Id="rId11" Type="http://schemas.openxmlformats.org/officeDocument/2006/relationships/printerSettings" Target="../printerSettings/printerSettings153.bin"/><Relationship Id="rId24" Type="http://schemas.openxmlformats.org/officeDocument/2006/relationships/printerSettings" Target="../printerSettings/printerSettings166.bin"/><Relationship Id="rId5" Type="http://schemas.openxmlformats.org/officeDocument/2006/relationships/printerSettings" Target="../printerSettings/printerSettings147.bin"/><Relationship Id="rId15" Type="http://schemas.openxmlformats.org/officeDocument/2006/relationships/printerSettings" Target="../printerSettings/printerSettings157.bin"/><Relationship Id="rId23" Type="http://schemas.openxmlformats.org/officeDocument/2006/relationships/printerSettings" Target="../printerSettings/printerSettings165.bin"/><Relationship Id="rId10" Type="http://schemas.openxmlformats.org/officeDocument/2006/relationships/printerSettings" Target="../printerSettings/printerSettings152.bin"/><Relationship Id="rId19" Type="http://schemas.openxmlformats.org/officeDocument/2006/relationships/printerSettings" Target="../printerSettings/printerSettings161.bin"/><Relationship Id="rId4" Type="http://schemas.openxmlformats.org/officeDocument/2006/relationships/printerSettings" Target="../printerSettings/printerSettings146.bin"/><Relationship Id="rId9" Type="http://schemas.openxmlformats.org/officeDocument/2006/relationships/printerSettings" Target="../printerSettings/printerSettings151.bin"/><Relationship Id="rId14" Type="http://schemas.openxmlformats.org/officeDocument/2006/relationships/printerSettings" Target="../printerSettings/printerSettings156.bin"/><Relationship Id="rId22" Type="http://schemas.openxmlformats.org/officeDocument/2006/relationships/printerSettings" Target="../printerSettings/printerSettings164.bin"/></Relationships>
</file>

<file path=xl/worksheets/_rels/sheet8.xml.rels><?xml version="1.0" encoding="UTF-8" standalone="yes"?>
<Relationships xmlns="http://schemas.openxmlformats.org/package/2006/relationships"><Relationship Id="rId8" Type="http://schemas.openxmlformats.org/officeDocument/2006/relationships/printerSettings" Target="../printerSettings/printerSettings175.bin"/><Relationship Id="rId13" Type="http://schemas.openxmlformats.org/officeDocument/2006/relationships/printerSettings" Target="../printerSettings/printerSettings180.bin"/><Relationship Id="rId18" Type="http://schemas.openxmlformats.org/officeDocument/2006/relationships/printerSettings" Target="../printerSettings/printerSettings185.bin"/><Relationship Id="rId3" Type="http://schemas.openxmlformats.org/officeDocument/2006/relationships/printerSettings" Target="../printerSettings/printerSettings170.bin"/><Relationship Id="rId21" Type="http://schemas.openxmlformats.org/officeDocument/2006/relationships/printerSettings" Target="../printerSettings/printerSettings188.bin"/><Relationship Id="rId7" Type="http://schemas.openxmlformats.org/officeDocument/2006/relationships/printerSettings" Target="../printerSettings/printerSettings174.bin"/><Relationship Id="rId12" Type="http://schemas.openxmlformats.org/officeDocument/2006/relationships/printerSettings" Target="../printerSettings/printerSettings179.bin"/><Relationship Id="rId17" Type="http://schemas.openxmlformats.org/officeDocument/2006/relationships/printerSettings" Target="../printerSettings/printerSettings184.bin"/><Relationship Id="rId2" Type="http://schemas.openxmlformats.org/officeDocument/2006/relationships/printerSettings" Target="../printerSettings/printerSettings169.bin"/><Relationship Id="rId16" Type="http://schemas.openxmlformats.org/officeDocument/2006/relationships/printerSettings" Target="../printerSettings/printerSettings183.bin"/><Relationship Id="rId20" Type="http://schemas.openxmlformats.org/officeDocument/2006/relationships/printerSettings" Target="../printerSettings/printerSettings187.bin"/><Relationship Id="rId1" Type="http://schemas.openxmlformats.org/officeDocument/2006/relationships/printerSettings" Target="../printerSettings/printerSettings168.bin"/><Relationship Id="rId6" Type="http://schemas.openxmlformats.org/officeDocument/2006/relationships/printerSettings" Target="../printerSettings/printerSettings173.bin"/><Relationship Id="rId11" Type="http://schemas.openxmlformats.org/officeDocument/2006/relationships/printerSettings" Target="../printerSettings/printerSettings178.bin"/><Relationship Id="rId5" Type="http://schemas.openxmlformats.org/officeDocument/2006/relationships/printerSettings" Target="../printerSettings/printerSettings172.bin"/><Relationship Id="rId15" Type="http://schemas.openxmlformats.org/officeDocument/2006/relationships/printerSettings" Target="../printerSettings/printerSettings182.bin"/><Relationship Id="rId23" Type="http://schemas.openxmlformats.org/officeDocument/2006/relationships/drawing" Target="../drawings/drawing7.xml"/><Relationship Id="rId10" Type="http://schemas.openxmlformats.org/officeDocument/2006/relationships/printerSettings" Target="../printerSettings/printerSettings177.bin"/><Relationship Id="rId19" Type="http://schemas.openxmlformats.org/officeDocument/2006/relationships/printerSettings" Target="../printerSettings/printerSettings186.bin"/><Relationship Id="rId4" Type="http://schemas.openxmlformats.org/officeDocument/2006/relationships/printerSettings" Target="../printerSettings/printerSettings171.bin"/><Relationship Id="rId9" Type="http://schemas.openxmlformats.org/officeDocument/2006/relationships/printerSettings" Target="../printerSettings/printerSettings176.bin"/><Relationship Id="rId14" Type="http://schemas.openxmlformats.org/officeDocument/2006/relationships/printerSettings" Target="../printerSettings/printerSettings181.bin"/><Relationship Id="rId22" Type="http://schemas.openxmlformats.org/officeDocument/2006/relationships/printerSettings" Target="../printerSettings/printerSettings189.bin"/></Relationships>
</file>

<file path=xl/worksheets/_rels/sheet9.xml.rels><?xml version="1.0" encoding="UTF-8" standalone="yes"?>
<Relationships xmlns="http://schemas.openxmlformats.org/package/2006/relationships"><Relationship Id="rId8" Type="http://schemas.openxmlformats.org/officeDocument/2006/relationships/printerSettings" Target="../printerSettings/printerSettings197.bin"/><Relationship Id="rId13" Type="http://schemas.openxmlformats.org/officeDocument/2006/relationships/printerSettings" Target="../printerSettings/printerSettings202.bin"/><Relationship Id="rId18" Type="http://schemas.openxmlformats.org/officeDocument/2006/relationships/printerSettings" Target="../printerSettings/printerSettings207.bin"/><Relationship Id="rId26" Type="http://schemas.openxmlformats.org/officeDocument/2006/relationships/drawing" Target="../drawings/drawing8.xml"/><Relationship Id="rId3" Type="http://schemas.openxmlformats.org/officeDocument/2006/relationships/printerSettings" Target="../printerSettings/printerSettings192.bin"/><Relationship Id="rId21" Type="http://schemas.openxmlformats.org/officeDocument/2006/relationships/printerSettings" Target="../printerSettings/printerSettings210.bin"/><Relationship Id="rId7" Type="http://schemas.openxmlformats.org/officeDocument/2006/relationships/printerSettings" Target="../printerSettings/printerSettings196.bin"/><Relationship Id="rId12" Type="http://schemas.openxmlformats.org/officeDocument/2006/relationships/printerSettings" Target="../printerSettings/printerSettings201.bin"/><Relationship Id="rId17" Type="http://schemas.openxmlformats.org/officeDocument/2006/relationships/printerSettings" Target="../printerSettings/printerSettings206.bin"/><Relationship Id="rId25" Type="http://schemas.openxmlformats.org/officeDocument/2006/relationships/printerSettings" Target="../printerSettings/printerSettings214.bin"/><Relationship Id="rId2" Type="http://schemas.openxmlformats.org/officeDocument/2006/relationships/printerSettings" Target="../printerSettings/printerSettings191.bin"/><Relationship Id="rId16" Type="http://schemas.openxmlformats.org/officeDocument/2006/relationships/printerSettings" Target="../printerSettings/printerSettings205.bin"/><Relationship Id="rId20" Type="http://schemas.openxmlformats.org/officeDocument/2006/relationships/printerSettings" Target="../printerSettings/printerSettings209.bin"/><Relationship Id="rId1" Type="http://schemas.openxmlformats.org/officeDocument/2006/relationships/printerSettings" Target="../printerSettings/printerSettings190.bin"/><Relationship Id="rId6" Type="http://schemas.openxmlformats.org/officeDocument/2006/relationships/printerSettings" Target="../printerSettings/printerSettings195.bin"/><Relationship Id="rId11" Type="http://schemas.openxmlformats.org/officeDocument/2006/relationships/printerSettings" Target="../printerSettings/printerSettings200.bin"/><Relationship Id="rId24" Type="http://schemas.openxmlformats.org/officeDocument/2006/relationships/printerSettings" Target="../printerSettings/printerSettings213.bin"/><Relationship Id="rId5" Type="http://schemas.openxmlformats.org/officeDocument/2006/relationships/printerSettings" Target="../printerSettings/printerSettings194.bin"/><Relationship Id="rId15" Type="http://schemas.openxmlformats.org/officeDocument/2006/relationships/printerSettings" Target="../printerSettings/printerSettings204.bin"/><Relationship Id="rId23" Type="http://schemas.openxmlformats.org/officeDocument/2006/relationships/printerSettings" Target="../printerSettings/printerSettings212.bin"/><Relationship Id="rId10" Type="http://schemas.openxmlformats.org/officeDocument/2006/relationships/printerSettings" Target="../printerSettings/printerSettings199.bin"/><Relationship Id="rId19" Type="http://schemas.openxmlformats.org/officeDocument/2006/relationships/printerSettings" Target="../printerSettings/printerSettings208.bin"/><Relationship Id="rId4" Type="http://schemas.openxmlformats.org/officeDocument/2006/relationships/printerSettings" Target="../printerSettings/printerSettings193.bin"/><Relationship Id="rId9" Type="http://schemas.openxmlformats.org/officeDocument/2006/relationships/printerSettings" Target="../printerSettings/printerSettings198.bin"/><Relationship Id="rId14" Type="http://schemas.openxmlformats.org/officeDocument/2006/relationships/printerSettings" Target="../printerSettings/printerSettings203.bin"/><Relationship Id="rId22" Type="http://schemas.openxmlformats.org/officeDocument/2006/relationships/printerSettings" Target="../printerSettings/printerSettings21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H7"/>
  <sheetViews>
    <sheetView workbookViewId="0">
      <selection activeCell="B6" sqref="B6"/>
    </sheetView>
  </sheetViews>
  <sheetFormatPr defaultRowHeight="16.5"/>
  <cols>
    <col min="1" max="1" width="18" customWidth="1"/>
    <col min="2" max="2" width="71.875" customWidth="1"/>
  </cols>
  <sheetData>
    <row r="1" spans="1:8" ht="70.5" customHeight="1">
      <c r="A1" s="330" t="s">
        <v>475</v>
      </c>
      <c r="B1" s="1325" t="s">
        <v>680</v>
      </c>
      <c r="C1" s="802"/>
      <c r="D1" s="802"/>
      <c r="E1" s="802"/>
      <c r="F1" s="802"/>
      <c r="G1" s="802"/>
      <c r="H1" s="802"/>
    </row>
    <row r="2" spans="1:8">
      <c r="B2" s="575"/>
    </row>
    <row r="3" spans="1:8">
      <c r="A3" t="s">
        <v>309</v>
      </c>
      <c r="B3" s="790" t="s">
        <v>681</v>
      </c>
    </row>
    <row r="5" spans="1:8">
      <c r="A5" t="s">
        <v>310</v>
      </c>
      <c r="B5" s="1326" t="s">
        <v>931</v>
      </c>
      <c r="C5" s="1327"/>
      <c r="D5" s="1327"/>
      <c r="E5" s="1327"/>
      <c r="F5" s="1327"/>
      <c r="G5" s="1327"/>
      <c r="H5" s="1327"/>
    </row>
    <row r="7" spans="1:8">
      <c r="B7" s="1293" t="s">
        <v>566</v>
      </c>
    </row>
  </sheetData>
  <sheetProtection formatColumns="0" formatRows="0" selectLockedCells="1" selectUnlockedCells="1"/>
  <customSheetViews>
    <customSheetView guid="{223BC0FC-814D-40F0-9795-CE82A16FF3A5}" state="hidden">
      <selection activeCell="B6" sqref="B6"/>
      <pageMargins left="0.75" right="0.75" top="1" bottom="1" header="0.5" footer="0.5"/>
      <pageSetup orientation="portrait" r:id="rId1"/>
      <headerFooter alignWithMargins="0"/>
    </customSheetView>
    <customSheetView guid="{B53AB765-D844-4672-9326-008E7DD94E4F}" state="hidden">
      <selection activeCell="B11" sqref="B11"/>
      <pageMargins left="0.75" right="0.75" top="1" bottom="1" header="0.5" footer="0.5"/>
      <pageSetup orientation="portrait" r:id="rId2"/>
      <headerFooter alignWithMargins="0"/>
    </customSheetView>
    <customSheetView guid="{A41EE4DE-0D82-4A56-8210-F78316511D11}" state="hidden">
      <selection activeCell="B8" sqref="B8"/>
      <pageMargins left="0.75" right="0.75" top="1" bottom="1" header="0.5" footer="0.5"/>
      <pageSetup orientation="portrait" r:id="rId3"/>
      <headerFooter alignWithMargins="0"/>
    </customSheetView>
    <customSheetView guid="{1E0C44A1-9358-4FBD-8C2C-4DB661DA1476}" state="hidden">
      <selection activeCell="B14" sqref="B14"/>
      <pageMargins left="0.75" right="0.75" top="1" bottom="1" header="0.5" footer="0.5"/>
      <pageSetup orientation="portrait" r:id="rId4"/>
      <headerFooter alignWithMargins="0"/>
    </customSheetView>
    <customSheetView guid="{498493C3-769C-4143-9114-C68CD1D40B11}" state="hidden">
      <selection activeCell="B13" sqref="B13"/>
      <pageMargins left="0.75" right="0.75" top="1" bottom="1" header="0.5" footer="0.5"/>
      <pageSetup orientation="portrait" r:id="rId5"/>
      <headerFooter alignWithMargins="0"/>
    </customSheetView>
    <customSheetView guid="{C431BC99-7569-44AB-83F6-AB73BDED3783}" state="hidden">
      <selection activeCell="B11" sqref="B11"/>
      <pageMargins left="0.75" right="0.75" top="1" bottom="1" header="0.5" footer="0.5"/>
      <pageSetup orientation="portrait" r:id="rId6"/>
      <headerFooter alignWithMargins="0"/>
    </customSheetView>
    <customSheetView guid="{E97134B6-5E8D-4951-8DA0-73D065532361}" state="hidden">
      <selection activeCell="B1" sqref="B1:H1"/>
      <pageMargins left="0.75" right="0.75" top="1" bottom="1" header="0.5" footer="0.5"/>
      <pageSetup orientation="portrait" r:id="rId7"/>
      <headerFooter alignWithMargins="0"/>
    </customSheetView>
    <customSheetView guid="{D0757F9E-DF41-4B40-A5E5-F4F8FDD8D61D}" state="hidden">
      <selection activeCell="B6" sqref="B6"/>
      <pageMargins left="0.75" right="0.75" top="1" bottom="1" header="0.5" footer="0.5"/>
      <pageSetup orientation="portrait" r:id="rId8"/>
      <headerFooter alignWithMargins="0"/>
    </customSheetView>
    <customSheetView guid="{EE46BCD1-F715-4FA9-A5FC-1B125AD601E0}" state="hidden">
      <selection activeCell="B5" sqref="B5:H5"/>
      <pageMargins left="0.75" right="0.75" top="1" bottom="1" header="0.5" footer="0.5"/>
      <pageSetup orientation="portrait" r:id="rId9"/>
      <headerFooter alignWithMargins="0"/>
    </customSheetView>
    <customSheetView guid="{4AA1107B-A795-4744-B566-827168772C7A}" state="hidden">
      <selection activeCell="B2" sqref="B2"/>
      <pageMargins left="0.75" right="0.75" top="1" bottom="1" header="0.5" footer="0.5"/>
      <pageSetup orientation="portrait" r:id="rId10"/>
      <headerFooter alignWithMargins="0"/>
    </customSheetView>
    <customSheetView guid="{B23AD343-29DA-4CE0-BD10-47BF44F3782F}" state="hidden">
      <selection activeCell="B10" sqref="B10"/>
      <pageMargins left="0.75" right="0.75" top="1" bottom="1" header="0.5" footer="0.5"/>
      <pageSetup orientation="portrait" r:id="rId11"/>
      <headerFooter alignWithMargins="0"/>
    </customSheetView>
    <customSheetView guid="{ECE9294F-C910-4036-88BC-B1F2176FB06B}" state="hidden">
      <selection activeCell="B8" sqref="B8"/>
      <pageMargins left="0.75" right="0.75" top="1" bottom="1" header="0.5" footer="0.5"/>
      <pageSetup orientation="portrait" r:id="rId12"/>
      <headerFooter alignWithMargins="0"/>
    </customSheetView>
    <customSheetView guid="{4F65FF32-EC61-4022-A399-2986D7B6B8B3}" state="hidden" showRuler="0">
      <selection activeCell="B2" sqref="B2"/>
      <pageMargins left="0.75" right="0.75" top="1" bottom="1" header="0.5" footer="0.5"/>
      <headerFooter alignWithMargins="0"/>
    </customSheetView>
    <customSheetView guid="{14D7F02E-BCCA-4517-ABC7-537FF4AEB67A}" state="hidden">
      <selection activeCell="B5" sqref="B5"/>
      <pageMargins left="0.75" right="0.75" top="1" bottom="1" header="0.5" footer="0.5"/>
      <headerFooter alignWithMargins="0"/>
    </customSheetView>
    <customSheetView guid="{27A45B7A-04F2-4516-B80B-5ED0825D4ED3}" state="hidden">
      <selection activeCell="B1" sqref="B1"/>
      <pageMargins left="0.75" right="0.75" top="1" bottom="1" header="0.5" footer="0.5"/>
      <headerFooter alignWithMargins="0"/>
    </customSheetView>
    <customSheetView guid="{E9F4E142-7D26-464D-BECA-4F3806DB1FE1}" state="hidden">
      <selection activeCell="B10" sqref="B10"/>
      <pageMargins left="0.75" right="0.75" top="1" bottom="1" header="0.5" footer="0.5"/>
      <pageSetup orientation="portrait" r:id="rId13"/>
      <headerFooter alignWithMargins="0"/>
    </customSheetView>
    <customSheetView guid="{A7DBDDEF-9245-44C6-9EBF-032DB6E1C0A2}" state="hidden">
      <selection activeCell="B8" sqref="B8"/>
      <pageMargins left="0.75" right="0.75" top="1" bottom="1" header="0.5" footer="0.5"/>
      <pageSetup orientation="portrait" r:id="rId14"/>
      <headerFooter alignWithMargins="0"/>
    </customSheetView>
    <customSheetView guid="{7487ED9F-BBED-4B2A-9631-22F1A430946B}" state="hidden">
      <selection activeCell="B2" sqref="B2"/>
      <pageMargins left="0.75" right="0.75" top="1" bottom="1" header="0.5" footer="0.5"/>
      <pageSetup orientation="portrait" r:id="rId15"/>
      <headerFooter alignWithMargins="0"/>
    </customSheetView>
    <customSheetView guid="{B3CE7B10-A914-4559-A6DA-AED8C22AFD6D}" state="hidden">
      <selection activeCell="B7" sqref="B7"/>
      <pageMargins left="0.75" right="0.75" top="1" bottom="1" header="0.5" footer="0.5"/>
      <pageSetup orientation="portrait" r:id="rId16"/>
      <headerFooter alignWithMargins="0"/>
    </customSheetView>
    <customSheetView guid="{D53177B2-31EC-4222-B97A-A37DCFD9E45B}" state="hidden">
      <selection activeCell="B1" sqref="B1:H1"/>
      <pageMargins left="0.75" right="0.75" top="1" bottom="1" header="0.5" footer="0.5"/>
      <pageSetup orientation="portrait" r:id="rId17"/>
      <headerFooter alignWithMargins="0"/>
    </customSheetView>
    <customSheetView guid="{B835C05C-B615-4DCB-982D-4519616B3CD8}" state="hidden">
      <selection activeCell="B11" sqref="B11"/>
      <pageMargins left="0.75" right="0.75" top="1" bottom="1" header="0.5" footer="0.5"/>
      <pageSetup orientation="portrait" r:id="rId18"/>
      <headerFooter alignWithMargins="0"/>
    </customSheetView>
    <customSheetView guid="{A34CC49F-E309-4C23-B4F6-1E3B307C10D1}" state="hidden">
      <selection activeCell="B12" sqref="B12"/>
      <pageMargins left="0.75" right="0.75" top="1" bottom="1" header="0.5" footer="0.5"/>
      <pageSetup orientation="portrait" r:id="rId19"/>
      <headerFooter alignWithMargins="0"/>
    </customSheetView>
    <customSheetView guid="{8909CFDD-4F29-4C72-886E-908773EE94A2}" state="hidden">
      <selection activeCell="B4" sqref="B4"/>
      <pageMargins left="0.75" right="0.75" top="1" bottom="1" header="0.5" footer="0.5"/>
      <pageSetup orientation="portrait" r:id="rId20"/>
      <headerFooter alignWithMargins="0"/>
    </customSheetView>
  </customSheetViews>
  <mergeCells count="1">
    <mergeCell ref="B5:H5"/>
  </mergeCells>
  <phoneticPr fontId="30" type="noConversion"/>
  <pageMargins left="0.75" right="0.75" top="1" bottom="1" header="0.5" footer="0.5"/>
  <pageSetup orientation="portrait" r:id="rId2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indexed="10"/>
  </sheetPr>
  <dimension ref="A1:AR109"/>
  <sheetViews>
    <sheetView topLeftCell="A74" zoomScale="80" zoomScaleNormal="80" zoomScaleSheetLayoutView="100" workbookViewId="0">
      <selection activeCell="F74" sqref="F74"/>
    </sheetView>
  </sheetViews>
  <sheetFormatPr defaultRowHeight="16.5"/>
  <cols>
    <col min="1" max="1" width="10.625" style="447" customWidth="1"/>
    <col min="2" max="2" width="42.25" style="448" customWidth="1"/>
    <col min="3" max="3" width="7.625" style="447" customWidth="1"/>
    <col min="4" max="4" width="9.125" style="447" customWidth="1"/>
    <col min="5" max="5" width="12.75" style="447" customWidth="1"/>
    <col min="6" max="6" width="14.625" style="447" customWidth="1"/>
    <col min="7" max="26" width="9" style="213"/>
    <col min="27" max="27" width="9" style="204" hidden="1" customWidth="1"/>
    <col min="28" max="29" width="17.625" style="204" hidden="1" customWidth="1"/>
    <col min="30" max="30" width="9" style="204" hidden="1" customWidth="1"/>
    <col min="31" max="31" width="15.5" style="204" hidden="1" customWidth="1"/>
    <col min="32" max="32" width="15.375" style="204" hidden="1" customWidth="1"/>
    <col min="33" max="44" width="9" style="213"/>
    <col min="45" max="16384" width="9" style="396"/>
  </cols>
  <sheetData>
    <row r="1" spans="1:32">
      <c r="A1" s="63" t="str">
        <f>Cover!B3</f>
        <v>Specification No.: CC/NT/W-TW/DOM/A06/23/00495</v>
      </c>
      <c r="B1" s="64"/>
      <c r="C1" s="65"/>
      <c r="D1" s="65"/>
      <c r="E1" s="8"/>
      <c r="F1" s="9" t="s">
        <v>426</v>
      </c>
    </row>
    <row r="2" spans="1:32">
      <c r="A2" s="389"/>
      <c r="B2" s="446"/>
      <c r="C2" s="391"/>
      <c r="D2" s="391"/>
      <c r="E2" s="390"/>
      <c r="F2" s="390"/>
    </row>
    <row r="3" spans="1:32" ht="51.75" customHeight="1">
      <c r="A3" s="1433" t="str">
        <f>Cover!$B$2</f>
        <v>Transmission Line Tower Package TW01 for (i) 400kV D/c (Triple HTLS Conductor) line from Pot Head Yard of Kiru HE Project – Kishtwar Pooling Station, (ii) LILO of one ckt. of 400 kV D/c (Triple HTLS Conductor) Kiru – Kishtwar line at Pot Head Yard of Kwar &amp; Pakal Dul HE Projects and (iii) Extension of Kishtwar (GIS) pooling station under Consultancy Works to M/S CVPPPL</v>
      </c>
      <c r="B3" s="1433"/>
      <c r="C3" s="1433"/>
      <c r="D3" s="1433"/>
      <c r="E3" s="1433"/>
      <c r="F3" s="1433"/>
      <c r="AA3" s="216" t="s">
        <v>342</v>
      </c>
      <c r="AC3" s="217">
        <f>IF(ISERROR(#REF!/('Sch-6'!D14+'Sch-6'!D16+'Sch-6'!D18)),0,#REF!/( 'Sch-6'!D14+'Sch-6'!D16+'Sch-6'!D18))</f>
        <v>0</v>
      </c>
    </row>
    <row r="4" spans="1:32">
      <c r="A4" s="1434" t="s">
        <v>422</v>
      </c>
      <c r="B4" s="1434"/>
      <c r="C4" s="1434"/>
      <c r="D4" s="1434"/>
      <c r="E4" s="1434"/>
      <c r="F4" s="1434"/>
      <c r="AA4" s="216" t="s">
        <v>343</v>
      </c>
      <c r="AC4" s="219" t="e">
        <f>#REF!</f>
        <v>#REF!</v>
      </c>
    </row>
    <row r="5" spans="1:32">
      <c r="AA5" s="216" t="s">
        <v>348</v>
      </c>
      <c r="AC5" s="219">
        <f>IF(ISERROR(#REF!/#REF!),0,#REF! /#REF!)</f>
        <v>0</v>
      </c>
    </row>
    <row r="6" spans="1:32">
      <c r="A6" s="33" t="str">
        <f>'Sch-1'!A6</f>
        <v>Bidder’s Name and Address (Sole Bidder) :</v>
      </c>
      <c r="B6" s="34"/>
      <c r="C6" s="34"/>
      <c r="D6" s="34"/>
      <c r="E6" s="72" t="s">
        <v>396</v>
      </c>
      <c r="F6" s="2"/>
      <c r="AA6" s="216" t="s">
        <v>349</v>
      </c>
      <c r="AC6" s="219" t="e">
        <f>#REF!</f>
        <v>#REF!</v>
      </c>
    </row>
    <row r="7" spans="1:32">
      <c r="A7" s="1453" t="str">
        <f>'Sch-1'!A7</f>
        <v/>
      </c>
      <c r="B7" s="1453"/>
      <c r="C7" s="1453"/>
      <c r="D7" s="1453"/>
      <c r="E7" s="455" t="str">
        <f>'Sch-1'!M7</f>
        <v>Contracts Services, 3rd Floor</v>
      </c>
      <c r="F7" s="2"/>
      <c r="AA7" s="216" t="s">
        <v>346</v>
      </c>
      <c r="AC7" s="217" t="e">
        <f>SUM(AC3:AC6)</f>
        <v>#REF!</v>
      </c>
    </row>
    <row r="8" spans="1:32">
      <c r="A8" s="73" t="s">
        <v>397</v>
      </c>
      <c r="B8" s="1455" t="str">
        <f>IF('Sch-1'!C8=0, "", 'Sch-1'!C8)</f>
        <v xml:space="preserve">…….. …….. …….. …….. …….. …….. </v>
      </c>
      <c r="C8" s="1455"/>
      <c r="D8" s="1455"/>
      <c r="E8" s="455" t="str">
        <f>'Sch-1'!M8</f>
        <v>Power Grid Corporation of India Ltd.,</v>
      </c>
      <c r="F8" s="2"/>
    </row>
    <row r="9" spans="1:32">
      <c r="A9" s="73" t="s">
        <v>399</v>
      </c>
      <c r="B9" s="1455" t="str">
        <f>IF('Sch-1'!C9=0, "", 'Sch-1'!C9)</f>
        <v xml:space="preserve">…….. …….. …….. …….. …….. …….. </v>
      </c>
      <c r="C9" s="1455"/>
      <c r="D9" s="1455"/>
      <c r="E9" s="455" t="str">
        <f>'Sch-1'!M9</f>
        <v>"Saudamini", Plot No.-2</v>
      </c>
      <c r="F9" s="2"/>
    </row>
    <row r="10" spans="1:32">
      <c r="A10" s="392"/>
      <c r="B10" s="1456" t="str">
        <f>IF('Sch-1'!C10=0, "", 'Sch-1'!C10)</f>
        <v xml:space="preserve">…….. …….. …….. …….. …….. …….. </v>
      </c>
      <c r="C10" s="1456"/>
      <c r="D10" s="1456"/>
      <c r="E10" s="456" t="str">
        <f>'Sch-1'!M10</f>
        <v xml:space="preserve">Sector-29, </v>
      </c>
      <c r="F10" s="390"/>
      <c r="AA10" s="216" t="s">
        <v>345</v>
      </c>
      <c r="AC10" s="219">
        <f>'Sch-1'!AA10</f>
        <v>0</v>
      </c>
    </row>
    <row r="11" spans="1:32">
      <c r="A11" s="392"/>
      <c r="B11" s="1456" t="str">
        <f>IF('Sch-1'!C11=0, "", 'Sch-1'!C11)</f>
        <v xml:space="preserve">…….. …….. …….. …….. …….. …….. </v>
      </c>
      <c r="C11" s="1456"/>
      <c r="D11" s="1456"/>
      <c r="E11" s="456" t="str">
        <f>'Sch-1'!M11</f>
        <v>Gurgaon (Haryana) - 122001</v>
      </c>
      <c r="F11" s="390"/>
      <c r="AA11" s="216"/>
      <c r="AC11" s="219"/>
    </row>
    <row r="12" spans="1:32">
      <c r="A12" s="392"/>
      <c r="B12" s="474"/>
      <c r="C12" s="474"/>
      <c r="D12" s="474"/>
      <c r="E12" s="456"/>
      <c r="F12" s="390"/>
      <c r="AA12" s="216"/>
      <c r="AC12" s="219"/>
    </row>
    <row r="13" spans="1:32">
      <c r="A13" s="74"/>
      <c r="B13" s="116"/>
      <c r="C13" s="116"/>
      <c r="D13" s="116"/>
      <c r="E13" s="116"/>
      <c r="F13" s="9" t="s">
        <v>275</v>
      </c>
      <c r="AB13" s="1481" t="s">
        <v>283</v>
      </c>
      <c r="AC13" s="1481"/>
      <c r="AD13" s="288" t="s">
        <v>287</v>
      </c>
      <c r="AE13" s="1481" t="s">
        <v>284</v>
      </c>
      <c r="AF13" s="1481"/>
    </row>
    <row r="14" spans="1:32" ht="30">
      <c r="A14" s="15" t="s">
        <v>361</v>
      </c>
      <c r="B14" s="15" t="s">
        <v>368</v>
      </c>
      <c r="C14" s="80" t="s">
        <v>353</v>
      </c>
      <c r="D14" s="80" t="s">
        <v>354</v>
      </c>
      <c r="E14" s="81" t="s">
        <v>370</v>
      </c>
      <c r="F14" s="81" t="s">
        <v>411</v>
      </c>
      <c r="AB14" s="223" t="s">
        <v>370</v>
      </c>
      <c r="AC14" s="223" t="s">
        <v>411</v>
      </c>
      <c r="AD14" s="288"/>
      <c r="AE14" s="223" t="s">
        <v>370</v>
      </c>
      <c r="AF14" s="223" t="s">
        <v>411</v>
      </c>
    </row>
    <row r="15" spans="1:32">
      <c r="A15" s="10">
        <v>1</v>
      </c>
      <c r="B15" s="10">
        <v>2</v>
      </c>
      <c r="C15" s="10">
        <v>3</v>
      </c>
      <c r="D15" s="10">
        <v>4</v>
      </c>
      <c r="E15" s="10">
        <v>5</v>
      </c>
      <c r="F15" s="10" t="s">
        <v>405</v>
      </c>
      <c r="AB15" s="225">
        <v>5</v>
      </c>
      <c r="AC15" s="225" t="s">
        <v>405</v>
      </c>
      <c r="AD15" s="288"/>
      <c r="AE15" s="225">
        <v>5</v>
      </c>
      <c r="AF15" s="225" t="s">
        <v>405</v>
      </c>
    </row>
    <row r="16" spans="1:32" s="577" customFormat="1">
      <c r="A16" s="599" t="e">
        <f>'Sch-3 '!#REF!</f>
        <v>#REF!</v>
      </c>
      <c r="B16" s="599" t="e">
        <f>'Sch-3 '!#REF!</f>
        <v>#REF!</v>
      </c>
      <c r="C16" s="599"/>
      <c r="D16" s="599"/>
      <c r="E16" s="489"/>
      <c r="F16" s="489"/>
      <c r="G16" s="590"/>
      <c r="H16" s="591"/>
      <c r="I16" s="591"/>
      <c r="J16" s="591"/>
      <c r="K16" s="591"/>
      <c r="L16" s="591"/>
    </row>
    <row r="17" spans="1:20" s="587" customFormat="1">
      <c r="A17" s="599" t="e">
        <f>'Sch-3 '!#REF!</f>
        <v>#REF!</v>
      </c>
      <c r="B17" s="599" t="e">
        <f>'Sch-3 '!#REF!</f>
        <v>#REF!</v>
      </c>
      <c r="C17" s="599"/>
      <c r="D17" s="599"/>
      <c r="E17" s="489"/>
      <c r="F17" s="489"/>
    </row>
    <row r="18" spans="1:20" s="587" customFormat="1">
      <c r="A18" s="599"/>
      <c r="B18" s="599" t="e">
        <f>'Sch-3 '!#REF!</f>
        <v>#REF!</v>
      </c>
      <c r="C18" s="599" t="e">
        <f>'Sch-3 '!#REF!</f>
        <v>#REF!</v>
      </c>
      <c r="D18" s="599" t="e">
        <f>'Sch-3 '!#REF!</f>
        <v>#REF!</v>
      </c>
      <c r="E18" s="489" t="e">
        <f>'Sch-3 '!#REF!</f>
        <v>#REF!</v>
      </c>
      <c r="F18" s="489" t="e">
        <f t="shared" ref="F18:F60" si="0">IF(E18=0, "Included", IF(ISERROR(D18*E18), E18, D18*E18))</f>
        <v>#REF!</v>
      </c>
    </row>
    <row r="19" spans="1:20" s="587" customFormat="1">
      <c r="A19" s="599"/>
      <c r="B19" s="599" t="e">
        <f>'Sch-3 '!#REF!</f>
        <v>#REF!</v>
      </c>
      <c r="C19" s="599" t="e">
        <f>'Sch-3 '!#REF!</f>
        <v>#REF!</v>
      </c>
      <c r="D19" s="599" t="e">
        <f>'Sch-3 '!#REF!</f>
        <v>#REF!</v>
      </c>
      <c r="E19" s="489" t="e">
        <f>'Sch-3 '!#REF!</f>
        <v>#REF!</v>
      </c>
      <c r="F19" s="489" t="e">
        <f t="shared" si="0"/>
        <v>#REF!</v>
      </c>
    </row>
    <row r="20" spans="1:20" s="587" customFormat="1">
      <c r="A20" s="599"/>
      <c r="B20" s="599"/>
      <c r="C20" s="599"/>
      <c r="D20" s="599"/>
      <c r="E20" s="489"/>
      <c r="F20" s="489"/>
    </row>
    <row r="21" spans="1:20" s="587" customFormat="1" ht="18.75" customHeight="1">
      <c r="A21" s="599" t="e">
        <f>'Sch-3 '!#REF!</f>
        <v>#REF!</v>
      </c>
      <c r="B21" s="599" t="e">
        <f>'Sch-3 '!#REF!</f>
        <v>#REF!</v>
      </c>
      <c r="C21" s="599"/>
      <c r="D21" s="599"/>
      <c r="E21" s="489"/>
      <c r="F21" s="489"/>
      <c r="S21" s="587" t="s">
        <v>459</v>
      </c>
      <c r="T21" s="592" t="s">
        <v>465</v>
      </c>
    </row>
    <row r="22" spans="1:20" s="587" customFormat="1" ht="18.75" customHeight="1">
      <c r="A22" s="599"/>
      <c r="B22" s="599" t="e">
        <f>'Sch-3 '!#REF!</f>
        <v>#REF!</v>
      </c>
      <c r="C22" s="599" t="e">
        <f>'Sch-3 '!#REF!</f>
        <v>#REF!</v>
      </c>
      <c r="D22" s="599" t="e">
        <f>'Sch-3 '!#REF!</f>
        <v>#REF!</v>
      </c>
      <c r="E22" s="489" t="e">
        <f>'Sch-3 '!#REF!</f>
        <v>#REF!</v>
      </c>
      <c r="F22" s="489" t="e">
        <f t="shared" si="0"/>
        <v>#REF!</v>
      </c>
      <c r="S22" s="587" t="s">
        <v>460</v>
      </c>
      <c r="T22" s="592" t="s">
        <v>427</v>
      </c>
    </row>
    <row r="23" spans="1:20" s="587" customFormat="1" ht="16.5" customHeight="1">
      <c r="A23" s="599"/>
      <c r="B23" s="599" t="e">
        <f>'Sch-3 '!#REF!</f>
        <v>#REF!</v>
      </c>
      <c r="C23" s="599" t="e">
        <f>'Sch-3 '!#REF!</f>
        <v>#REF!</v>
      </c>
      <c r="D23" s="599" t="e">
        <f>'Sch-3 '!#REF!</f>
        <v>#REF!</v>
      </c>
      <c r="E23" s="489" t="e">
        <f>'Sch-3 '!#REF!</f>
        <v>#REF!</v>
      </c>
      <c r="F23" s="489" t="e">
        <f t="shared" si="0"/>
        <v>#REF!</v>
      </c>
      <c r="S23" s="587" t="s">
        <v>461</v>
      </c>
      <c r="T23" s="592" t="s">
        <v>466</v>
      </c>
    </row>
    <row r="24" spans="1:20" s="587" customFormat="1">
      <c r="A24" s="599"/>
      <c r="B24" s="599" t="e">
        <f>'Sch-3 '!#REF!</f>
        <v>#REF!</v>
      </c>
      <c r="C24" s="599" t="e">
        <f>'Sch-3 '!#REF!</f>
        <v>#REF!</v>
      </c>
      <c r="D24" s="599" t="e">
        <f>'Sch-3 '!#REF!</f>
        <v>#REF!</v>
      </c>
      <c r="E24" s="489" t="e">
        <f>'Sch-3 '!#REF!</f>
        <v>#REF!</v>
      </c>
      <c r="F24" s="489" t="e">
        <f t="shared" si="0"/>
        <v>#REF!</v>
      </c>
      <c r="S24" s="587" t="s">
        <v>462</v>
      </c>
    </row>
    <row r="25" spans="1:20" s="587" customFormat="1">
      <c r="A25" s="599"/>
      <c r="B25" s="599"/>
      <c r="C25" s="599"/>
      <c r="D25" s="599"/>
      <c r="E25" s="489"/>
      <c r="F25" s="489"/>
    </row>
    <row r="26" spans="1:20" s="587" customFormat="1" ht="16.5" customHeight="1">
      <c r="A26" s="599"/>
      <c r="B26" s="599"/>
      <c r="C26" s="599"/>
      <c r="D26" s="599"/>
      <c r="E26" s="489"/>
      <c r="F26" s="489"/>
    </row>
    <row r="27" spans="1:20" s="587" customFormat="1">
      <c r="A27" s="599" t="e">
        <f>'Sch-3 '!#REF!</f>
        <v>#REF!</v>
      </c>
      <c r="B27" s="599" t="e">
        <f>'Sch-3 '!#REF!</f>
        <v>#REF!</v>
      </c>
      <c r="C27" s="599"/>
      <c r="D27" s="599"/>
      <c r="E27" s="489"/>
      <c r="F27" s="489"/>
    </row>
    <row r="28" spans="1:20" s="587" customFormat="1">
      <c r="A28" s="599"/>
      <c r="B28" s="599" t="e">
        <f>'Sch-3 '!#REF!</f>
        <v>#REF!</v>
      </c>
      <c r="C28" s="599" t="e">
        <f>'Sch-3 '!#REF!</f>
        <v>#REF!</v>
      </c>
      <c r="D28" s="599" t="e">
        <f>'Sch-3 '!#REF!</f>
        <v>#REF!</v>
      </c>
      <c r="E28" s="489" t="e">
        <f>'Sch-3 '!#REF!</f>
        <v>#REF!</v>
      </c>
      <c r="F28" s="489" t="e">
        <f>IF(E28=0, "Included", IF(ISERROR(D28*E28), E28, D28*E28))</f>
        <v>#REF!</v>
      </c>
    </row>
    <row r="29" spans="1:20" s="587" customFormat="1">
      <c r="A29" s="599"/>
      <c r="B29" s="599" t="e">
        <f>'Sch-3 '!#REF!</f>
        <v>#REF!</v>
      </c>
      <c r="C29" s="599" t="e">
        <f>'Sch-3 '!#REF!</f>
        <v>#REF!</v>
      </c>
      <c r="D29" s="599" t="e">
        <f>'Sch-3 '!#REF!</f>
        <v>#REF!</v>
      </c>
      <c r="E29" s="489" t="e">
        <f>'Sch-3 '!#REF!</f>
        <v>#REF!</v>
      </c>
      <c r="F29" s="489" t="e">
        <f t="shared" si="0"/>
        <v>#REF!</v>
      </c>
    </row>
    <row r="30" spans="1:20" s="587" customFormat="1">
      <c r="A30" s="599"/>
      <c r="B30" s="599" t="e">
        <f>'Sch-3 '!#REF!</f>
        <v>#REF!</v>
      </c>
      <c r="C30" s="599" t="e">
        <f>'Sch-3 '!#REF!</f>
        <v>#REF!</v>
      </c>
      <c r="D30" s="599" t="e">
        <f>'Sch-3 '!#REF!</f>
        <v>#REF!</v>
      </c>
      <c r="E30" s="489" t="e">
        <f>'Sch-3 '!#REF!</f>
        <v>#REF!</v>
      </c>
      <c r="F30" s="489" t="e">
        <f t="shared" si="0"/>
        <v>#REF!</v>
      </c>
      <c r="S30" s="579"/>
      <c r="T30" s="593"/>
    </row>
    <row r="31" spans="1:20" s="587" customFormat="1">
      <c r="A31" s="599"/>
      <c r="B31" s="599"/>
      <c r="C31" s="599"/>
      <c r="D31" s="599"/>
      <c r="E31" s="489"/>
      <c r="F31" s="489"/>
    </row>
    <row r="32" spans="1:20" s="587" customFormat="1">
      <c r="A32" s="599" t="e">
        <f>'Sch-3 '!#REF!</f>
        <v>#REF!</v>
      </c>
      <c r="B32" s="599" t="e">
        <f>'Sch-3 '!#REF!</f>
        <v>#REF!</v>
      </c>
      <c r="C32" s="599"/>
      <c r="D32" s="599"/>
      <c r="E32" s="489"/>
      <c r="F32" s="489"/>
    </row>
    <row r="33" spans="1:6" s="587" customFormat="1">
      <c r="A33" s="599" t="e">
        <f>'Sch-3 '!#REF!</f>
        <v>#REF!</v>
      </c>
      <c r="B33" s="599" t="e">
        <f>'Sch-3 '!#REF!</f>
        <v>#REF!</v>
      </c>
      <c r="C33" s="599"/>
      <c r="D33" s="599"/>
      <c r="E33" s="489"/>
      <c r="F33" s="489"/>
    </row>
    <row r="34" spans="1:6" s="587" customFormat="1">
      <c r="A34" s="599"/>
      <c r="B34" s="599" t="e">
        <f>'Sch-3 '!#REF!</f>
        <v>#REF!</v>
      </c>
      <c r="C34" s="599" t="e">
        <f>'Sch-3 '!#REF!</f>
        <v>#REF!</v>
      </c>
      <c r="D34" s="599" t="e">
        <f>'Sch-3 '!#REF!</f>
        <v>#REF!</v>
      </c>
      <c r="E34" s="489" t="e">
        <f>'Sch-3 '!#REF!</f>
        <v>#REF!</v>
      </c>
      <c r="F34" s="489" t="e">
        <f t="shared" si="0"/>
        <v>#REF!</v>
      </c>
    </row>
    <row r="35" spans="1:6" s="587" customFormat="1">
      <c r="A35" s="599"/>
      <c r="B35" s="599" t="e">
        <f>'Sch-3 '!#REF!</f>
        <v>#REF!</v>
      </c>
      <c r="C35" s="599" t="e">
        <f>'Sch-3 '!#REF!</f>
        <v>#REF!</v>
      </c>
      <c r="D35" s="599" t="e">
        <f>'Sch-3 '!#REF!</f>
        <v>#REF!</v>
      </c>
      <c r="E35" s="489" t="e">
        <f>'Sch-3 '!#REF!</f>
        <v>#REF!</v>
      </c>
      <c r="F35" s="489" t="e">
        <f t="shared" si="0"/>
        <v>#REF!</v>
      </c>
    </row>
    <row r="36" spans="1:6" s="587" customFormat="1">
      <c r="A36" s="599"/>
      <c r="B36" s="599" t="e">
        <f>'Sch-3 '!#REF!</f>
        <v>#REF!</v>
      </c>
      <c r="C36" s="599" t="e">
        <f>'Sch-3 '!#REF!</f>
        <v>#REF!</v>
      </c>
      <c r="D36" s="599" t="e">
        <f>'Sch-3 '!#REF!</f>
        <v>#REF!</v>
      </c>
      <c r="E36" s="489" t="e">
        <f>'Sch-3 '!#REF!</f>
        <v>#REF!</v>
      </c>
      <c r="F36" s="489" t="e">
        <f t="shared" si="0"/>
        <v>#REF!</v>
      </c>
    </row>
    <row r="37" spans="1:6" s="587" customFormat="1">
      <c r="A37" s="599"/>
      <c r="B37" s="599" t="e">
        <f>'Sch-3 '!#REF!</f>
        <v>#REF!</v>
      </c>
      <c r="C37" s="599" t="e">
        <f>'Sch-3 '!#REF!</f>
        <v>#REF!</v>
      </c>
      <c r="D37" s="599" t="e">
        <f>'Sch-3 '!#REF!</f>
        <v>#REF!</v>
      </c>
      <c r="E37" s="489" t="e">
        <f>'Sch-3 '!#REF!</f>
        <v>#REF!</v>
      </c>
      <c r="F37" s="489" t="e">
        <f t="shared" si="0"/>
        <v>#REF!</v>
      </c>
    </row>
    <row r="38" spans="1:6" s="587" customFormat="1" ht="20.25" customHeight="1">
      <c r="A38" s="599"/>
      <c r="B38" s="599" t="e">
        <f>'Sch-3 '!#REF!</f>
        <v>#REF!</v>
      </c>
      <c r="C38" s="599" t="e">
        <f>'Sch-3 '!#REF!</f>
        <v>#REF!</v>
      </c>
      <c r="D38" s="599" t="e">
        <f>'Sch-3 '!#REF!</f>
        <v>#REF!</v>
      </c>
      <c r="E38" s="489" t="e">
        <f>'Sch-3 '!#REF!</f>
        <v>#REF!</v>
      </c>
      <c r="F38" s="489" t="e">
        <f>IF(E38=0, "Included", IF(ISERROR(D38*E38), E38, D38*E38))</f>
        <v>#REF!</v>
      </c>
    </row>
    <row r="39" spans="1:6" s="587" customFormat="1">
      <c r="A39" s="599" t="e">
        <f>'Sch-3 '!#REF!</f>
        <v>#REF!</v>
      </c>
      <c r="B39" s="599" t="e">
        <f>'Sch-3 '!#REF!</f>
        <v>#REF!</v>
      </c>
      <c r="C39" s="599"/>
      <c r="D39" s="599"/>
      <c r="E39" s="489"/>
      <c r="F39" s="489"/>
    </row>
    <row r="40" spans="1:6" s="587" customFormat="1">
      <c r="A40" s="599"/>
      <c r="B40" s="599" t="e">
        <f>'Sch-3 '!#REF!</f>
        <v>#REF!</v>
      </c>
      <c r="C40" s="599" t="e">
        <f>'Sch-3 '!#REF!</f>
        <v>#REF!</v>
      </c>
      <c r="D40" s="599" t="e">
        <f>'Sch-3 '!#REF!</f>
        <v>#REF!</v>
      </c>
      <c r="E40" s="489" t="e">
        <f>'Sch-3 '!#REF!</f>
        <v>#REF!</v>
      </c>
      <c r="F40" s="489" t="e">
        <f t="shared" si="0"/>
        <v>#REF!</v>
      </c>
    </row>
    <row r="41" spans="1:6" s="587" customFormat="1">
      <c r="A41" s="599"/>
      <c r="B41" s="599" t="e">
        <f>'Sch-3 '!#REF!</f>
        <v>#REF!</v>
      </c>
      <c r="C41" s="599" t="e">
        <f>'Sch-3 '!#REF!</f>
        <v>#REF!</v>
      </c>
      <c r="D41" s="599" t="e">
        <f>'Sch-3 '!#REF!</f>
        <v>#REF!</v>
      </c>
      <c r="E41" s="489" t="e">
        <f>'Sch-3 '!#REF!</f>
        <v>#REF!</v>
      </c>
      <c r="F41" s="489" t="e">
        <f t="shared" si="0"/>
        <v>#REF!</v>
      </c>
    </row>
    <row r="42" spans="1:6" s="587" customFormat="1">
      <c r="A42" s="599"/>
      <c r="B42" s="599"/>
      <c r="C42" s="599"/>
      <c r="D42" s="599"/>
      <c r="E42" s="489"/>
      <c r="F42" s="489"/>
    </row>
    <row r="43" spans="1:6" s="587" customFormat="1">
      <c r="A43" s="599" t="e">
        <f>'Sch-3 '!#REF!</f>
        <v>#REF!</v>
      </c>
      <c r="B43" s="599" t="e">
        <f>'Sch-3 '!#REF!</f>
        <v>#REF!</v>
      </c>
      <c r="C43" s="599" t="e">
        <f>'Sch-3 '!#REF!</f>
        <v>#REF!</v>
      </c>
      <c r="D43" s="599" t="e">
        <f>'Sch-3 '!#REF!</f>
        <v>#REF!</v>
      </c>
      <c r="E43" s="489" t="e">
        <f>'Sch-3 '!#REF!</f>
        <v>#REF!</v>
      </c>
      <c r="F43" s="489" t="e">
        <f t="shared" si="0"/>
        <v>#REF!</v>
      </c>
    </row>
    <row r="44" spans="1:6" s="587" customFormat="1">
      <c r="A44" s="599"/>
      <c r="B44" s="599"/>
      <c r="C44" s="599"/>
      <c r="D44" s="599"/>
      <c r="E44" s="489"/>
      <c r="F44" s="489"/>
    </row>
    <row r="45" spans="1:6" s="587" customFormat="1">
      <c r="A45" s="599" t="e">
        <f>'Sch-3 '!#REF!</f>
        <v>#REF!</v>
      </c>
      <c r="B45" s="599" t="e">
        <f>'Sch-3 '!#REF!</f>
        <v>#REF!</v>
      </c>
      <c r="C45" s="599" t="e">
        <f>'Sch-3 '!#REF!</f>
        <v>#REF!</v>
      </c>
      <c r="D45" s="599" t="e">
        <f>'Sch-3 '!#REF!</f>
        <v>#REF!</v>
      </c>
      <c r="E45" s="489" t="e">
        <f>'Sch-3 '!#REF!</f>
        <v>#REF!</v>
      </c>
      <c r="F45" s="489" t="e">
        <f t="shared" si="0"/>
        <v>#REF!</v>
      </c>
    </row>
    <row r="46" spans="1:6" s="587" customFormat="1">
      <c r="A46" s="599"/>
      <c r="B46" s="599"/>
      <c r="C46" s="599"/>
      <c r="D46" s="599"/>
      <c r="E46" s="489"/>
      <c r="F46" s="489"/>
    </row>
    <row r="47" spans="1:6" s="587" customFormat="1">
      <c r="A47" s="599" t="e">
        <f>'Sch-3 '!#REF!</f>
        <v>#REF!</v>
      </c>
      <c r="B47" s="599" t="e">
        <f>'Sch-3 '!#REF!</f>
        <v>#REF!</v>
      </c>
      <c r="C47" s="599"/>
      <c r="D47" s="599"/>
      <c r="E47" s="489"/>
      <c r="F47" s="489"/>
    </row>
    <row r="48" spans="1:6" s="587" customFormat="1">
      <c r="A48" s="599"/>
      <c r="B48" s="599" t="e">
        <f>'Sch-3 '!#REF!</f>
        <v>#REF!</v>
      </c>
      <c r="C48" s="599" t="e">
        <f>'Sch-3 '!#REF!</f>
        <v>#REF!</v>
      </c>
      <c r="D48" s="599" t="e">
        <f>'Sch-3 '!#REF!</f>
        <v>#REF!</v>
      </c>
      <c r="E48" s="489" t="e">
        <f>'Sch-3 '!#REF!</f>
        <v>#REF!</v>
      </c>
      <c r="F48" s="489" t="e">
        <f t="shared" si="0"/>
        <v>#REF!</v>
      </c>
    </row>
    <row r="49" spans="1:6" s="587" customFormat="1">
      <c r="A49" s="599"/>
      <c r="B49" s="599"/>
      <c r="C49" s="599"/>
      <c r="D49" s="599"/>
      <c r="E49" s="489"/>
      <c r="F49" s="489"/>
    </row>
    <row r="50" spans="1:6" s="587" customFormat="1">
      <c r="A50" s="599" t="e">
        <f>'Sch-3 '!#REF!</f>
        <v>#REF!</v>
      </c>
      <c r="B50" s="599" t="e">
        <f>'Sch-3 '!#REF!</f>
        <v>#REF!</v>
      </c>
      <c r="C50" s="599"/>
      <c r="D50" s="599"/>
      <c r="E50" s="489"/>
      <c r="F50" s="489"/>
    </row>
    <row r="51" spans="1:6" s="587" customFormat="1">
      <c r="A51" s="599"/>
      <c r="B51" s="599" t="e">
        <f>'Sch-3 '!#REF!</f>
        <v>#REF!</v>
      </c>
      <c r="C51" s="599" t="e">
        <f>'Sch-3 '!#REF!</f>
        <v>#REF!</v>
      </c>
      <c r="D51" s="599" t="e">
        <f>'Sch-3 '!#REF!</f>
        <v>#REF!</v>
      </c>
      <c r="E51" s="489" t="e">
        <f>'Sch-3 '!#REF!</f>
        <v>#REF!</v>
      </c>
      <c r="F51" s="489" t="e">
        <f t="shared" si="0"/>
        <v>#REF!</v>
      </c>
    </row>
    <row r="52" spans="1:6" s="587" customFormat="1">
      <c r="A52" s="599"/>
      <c r="B52" s="599" t="e">
        <f>'Sch-3 '!#REF!</f>
        <v>#REF!</v>
      </c>
      <c r="C52" s="599" t="e">
        <f>'Sch-3 '!#REF!</f>
        <v>#REF!</v>
      </c>
      <c r="D52" s="599" t="e">
        <f>'Sch-3 '!#REF!</f>
        <v>#REF!</v>
      </c>
      <c r="E52" s="489" t="e">
        <f>'Sch-3 '!#REF!</f>
        <v>#REF!</v>
      </c>
      <c r="F52" s="489" t="e">
        <f t="shared" si="0"/>
        <v>#REF!</v>
      </c>
    </row>
    <row r="53" spans="1:6" s="587" customFormat="1">
      <c r="A53" s="599"/>
      <c r="B53" s="599"/>
      <c r="C53" s="599"/>
      <c r="D53" s="599"/>
      <c r="E53" s="489"/>
      <c r="F53" s="489"/>
    </row>
    <row r="54" spans="1:6" s="587" customFormat="1">
      <c r="A54" s="599" t="e">
        <f>'Sch-3 '!#REF!</f>
        <v>#REF!</v>
      </c>
      <c r="B54" s="599" t="e">
        <f>'Sch-3 '!#REF!</f>
        <v>#REF!</v>
      </c>
      <c r="C54" s="599"/>
      <c r="D54" s="599"/>
      <c r="E54" s="489"/>
      <c r="F54" s="489"/>
    </row>
    <row r="55" spans="1:6" s="587" customFormat="1">
      <c r="A55" s="599"/>
      <c r="B55" s="599" t="e">
        <f>'Sch-3 '!#REF!</f>
        <v>#REF!</v>
      </c>
      <c r="C55" s="599" t="e">
        <f>'Sch-3 '!#REF!</f>
        <v>#REF!</v>
      </c>
      <c r="D55" s="599" t="e">
        <f>'Sch-3 '!#REF!</f>
        <v>#REF!</v>
      </c>
      <c r="E55" s="489" t="e">
        <f>'Sch-3 '!#REF!</f>
        <v>#REF!</v>
      </c>
      <c r="F55" s="489" t="e">
        <f t="shared" si="0"/>
        <v>#REF!</v>
      </c>
    </row>
    <row r="56" spans="1:6" s="587" customFormat="1">
      <c r="A56" s="599"/>
      <c r="B56" s="599" t="e">
        <f>'Sch-3 '!#REF!</f>
        <v>#REF!</v>
      </c>
      <c r="C56" s="599" t="e">
        <f>'Sch-3 '!#REF!</f>
        <v>#REF!</v>
      </c>
      <c r="D56" s="599" t="e">
        <f>'Sch-3 '!#REF!</f>
        <v>#REF!</v>
      </c>
      <c r="E56" s="489" t="e">
        <f>'Sch-3 '!#REF!</f>
        <v>#REF!</v>
      </c>
      <c r="F56" s="489" t="e">
        <f t="shared" si="0"/>
        <v>#REF!</v>
      </c>
    </row>
    <row r="57" spans="1:6" s="587" customFormat="1">
      <c r="A57" s="599"/>
      <c r="B57" s="599" t="e">
        <f>'Sch-3 '!#REF!</f>
        <v>#REF!</v>
      </c>
      <c r="C57" s="599" t="e">
        <f>'Sch-3 '!#REF!</f>
        <v>#REF!</v>
      </c>
      <c r="D57" s="599" t="e">
        <f>'Sch-3 '!#REF!</f>
        <v>#REF!</v>
      </c>
      <c r="E57" s="489" t="e">
        <f>'Sch-3 '!#REF!</f>
        <v>#REF!</v>
      </c>
      <c r="F57" s="489" t="e">
        <f t="shared" si="0"/>
        <v>#REF!</v>
      </c>
    </row>
    <row r="58" spans="1:6" s="587" customFormat="1">
      <c r="A58" s="599"/>
      <c r="B58" s="599" t="e">
        <f>'Sch-3 '!#REF!</f>
        <v>#REF!</v>
      </c>
      <c r="C58" s="599" t="e">
        <f>'Sch-3 '!#REF!</f>
        <v>#REF!</v>
      </c>
      <c r="D58" s="599" t="e">
        <f>'Sch-3 '!#REF!</f>
        <v>#REF!</v>
      </c>
      <c r="E58" s="489" t="e">
        <f>'Sch-3 '!#REF!</f>
        <v>#REF!</v>
      </c>
      <c r="F58" s="489" t="e">
        <f t="shared" si="0"/>
        <v>#REF!</v>
      </c>
    </row>
    <row r="59" spans="1:6" s="587" customFormat="1">
      <c r="A59" s="599"/>
      <c r="B59" s="599" t="e">
        <f>'Sch-3 '!#REF!</f>
        <v>#REF!</v>
      </c>
      <c r="C59" s="599" t="e">
        <f>'Sch-3 '!#REF!</f>
        <v>#REF!</v>
      </c>
      <c r="D59" s="599" t="e">
        <f>'Sch-3 '!#REF!</f>
        <v>#REF!</v>
      </c>
      <c r="E59" s="489" t="e">
        <f>'Sch-3 '!#REF!</f>
        <v>#REF!</v>
      </c>
      <c r="F59" s="489" t="e">
        <f t="shared" si="0"/>
        <v>#REF!</v>
      </c>
    </row>
    <row r="60" spans="1:6" s="587" customFormat="1">
      <c r="A60" s="599"/>
      <c r="B60" s="599" t="e">
        <f>'Sch-3 '!#REF!</f>
        <v>#REF!</v>
      </c>
      <c r="C60" s="599" t="e">
        <f>'Sch-3 '!#REF!</f>
        <v>#REF!</v>
      </c>
      <c r="D60" s="599" t="e">
        <f>'Sch-3 '!#REF!</f>
        <v>#REF!</v>
      </c>
      <c r="E60" s="489" t="e">
        <f>'Sch-3 '!#REF!</f>
        <v>#REF!</v>
      </c>
      <c r="F60" s="489" t="e">
        <f t="shared" si="0"/>
        <v>#REF!</v>
      </c>
    </row>
    <row r="61" spans="1:6" s="587" customFormat="1">
      <c r="A61" s="599"/>
      <c r="B61" s="599"/>
      <c r="C61" s="599"/>
      <c r="D61" s="599"/>
      <c r="E61" s="489"/>
      <c r="F61" s="489"/>
    </row>
    <row r="62" spans="1:6" s="587" customFormat="1">
      <c r="A62" s="599"/>
      <c r="B62" s="599"/>
      <c r="C62" s="599"/>
      <c r="D62" s="599"/>
      <c r="E62" s="489"/>
      <c r="F62" s="489"/>
    </row>
    <row r="63" spans="1:6" s="587" customFormat="1">
      <c r="A63" s="599"/>
      <c r="B63" s="599" t="e">
        <f>'Sch-3 '!#REF!</f>
        <v>#REF!</v>
      </c>
      <c r="C63" s="599"/>
      <c r="D63" s="599"/>
      <c r="E63" s="489"/>
      <c r="F63" s="489"/>
    </row>
    <row r="64" spans="1:6" s="587" customFormat="1">
      <c r="A64" s="599"/>
      <c r="B64" s="599" t="e">
        <f>'Sch-3 '!#REF!</f>
        <v>#REF!</v>
      </c>
      <c r="C64" s="599" t="e">
        <f>'Sch-3 '!#REF!</f>
        <v>#REF!</v>
      </c>
      <c r="D64" s="599" t="e">
        <f>'Sch-3 '!#REF!</f>
        <v>#REF!</v>
      </c>
      <c r="E64" s="489" t="e">
        <f>'Sch-3 '!#REF!</f>
        <v>#REF!</v>
      </c>
      <c r="F64" s="489" t="e">
        <f>IF(E64=0, "Included", IF(ISERROR(D64*E64), E64, D64*E64))</f>
        <v>#REF!</v>
      </c>
    </row>
    <row r="65" spans="1:6" s="587" customFormat="1">
      <c r="A65" s="599"/>
      <c r="B65" s="599" t="e">
        <f>'Sch-3 '!#REF!</f>
        <v>#REF!</v>
      </c>
      <c r="C65" s="599" t="e">
        <f>'Sch-3 '!#REF!</f>
        <v>#REF!</v>
      </c>
      <c r="D65" s="599" t="e">
        <f>'Sch-3 '!#REF!</f>
        <v>#REF!</v>
      </c>
      <c r="E65" s="489" t="e">
        <f>'Sch-3 '!#REF!</f>
        <v>#REF!</v>
      </c>
      <c r="F65" s="489" t="e">
        <f>IF(E65=0, "Included", IF(ISERROR(D65*E65), E65, D65*E65))</f>
        <v>#REF!</v>
      </c>
    </row>
    <row r="66" spans="1:6" s="587" customFormat="1">
      <c r="A66" s="599"/>
      <c r="B66" s="599" t="e">
        <f>'Sch-3 '!#REF!</f>
        <v>#REF!</v>
      </c>
      <c r="C66" s="599" t="e">
        <f>'Sch-3 '!#REF!</f>
        <v>#REF!</v>
      </c>
      <c r="D66" s="599" t="e">
        <f>'Sch-3 '!#REF!</f>
        <v>#REF!</v>
      </c>
      <c r="E66" s="489" t="e">
        <f>'Sch-3 '!#REF!</f>
        <v>#REF!</v>
      </c>
      <c r="F66" s="489" t="e">
        <f>IF(E66=0, "Included", IF(ISERROR(D66*E66), E66, D66*E66))</f>
        <v>#REF!</v>
      </c>
    </row>
    <row r="67" spans="1:6" s="587" customFormat="1">
      <c r="A67" s="599"/>
      <c r="B67" s="599" t="e">
        <f>'Sch-3 '!#REF!</f>
        <v>#REF!</v>
      </c>
      <c r="C67" s="599" t="e">
        <f>'Sch-3 '!#REF!</f>
        <v>#REF!</v>
      </c>
      <c r="D67" s="599" t="e">
        <f>'Sch-3 '!#REF!</f>
        <v>#REF!</v>
      </c>
      <c r="E67" s="489" t="e">
        <f>'Sch-3 '!#REF!</f>
        <v>#REF!</v>
      </c>
      <c r="F67" s="489" t="e">
        <f>IF(E67=0, "Included", IF(ISERROR(D67*E67), E67, D67*E67))</f>
        <v>#REF!</v>
      </c>
    </row>
    <row r="68" spans="1:6" s="587" customFormat="1">
      <c r="A68" s="599"/>
      <c r="B68" s="599"/>
      <c r="C68" s="599"/>
      <c r="D68" s="599"/>
      <c r="E68" s="489"/>
      <c r="F68" s="489"/>
    </row>
    <row r="69" spans="1:6" s="587" customFormat="1">
      <c r="A69" s="599" t="e">
        <f>'Sch-3 '!#REF!</f>
        <v>#REF!</v>
      </c>
      <c r="B69" s="599" t="e">
        <f>'Sch-3 '!#REF!</f>
        <v>#REF!</v>
      </c>
      <c r="C69" s="599"/>
      <c r="D69" s="599"/>
      <c r="E69" s="489"/>
      <c r="F69" s="489"/>
    </row>
    <row r="70" spans="1:6" s="587" customFormat="1">
      <c r="A70" s="599"/>
      <c r="B70" s="599" t="e">
        <f>'Sch-3 '!#REF!</f>
        <v>#REF!</v>
      </c>
      <c r="C70" s="599"/>
      <c r="D70" s="599"/>
      <c r="E70" s="489"/>
      <c r="F70" s="489"/>
    </row>
    <row r="71" spans="1:6" s="587" customFormat="1">
      <c r="A71" s="599"/>
      <c r="B71" s="599" t="e">
        <f>'Sch-3 '!#REF!</f>
        <v>#REF!</v>
      </c>
      <c r="C71" s="599" t="e">
        <f>'Sch-3 '!#REF!</f>
        <v>#REF!</v>
      </c>
      <c r="D71" s="599" t="e">
        <f>'Sch-3 '!#REF!</f>
        <v>#REF!</v>
      </c>
      <c r="E71" s="489" t="e">
        <f>'Sch-3 '!#REF!</f>
        <v>#REF!</v>
      </c>
      <c r="F71" s="489" t="e">
        <f>IF(E71=0, "Included", IF(ISERROR(D71*E71), E71, D71*E71))</f>
        <v>#REF!</v>
      </c>
    </row>
    <row r="72" spans="1:6" s="587" customFormat="1">
      <c r="A72" s="599"/>
      <c r="B72" s="599"/>
      <c r="C72" s="599"/>
      <c r="D72" s="599"/>
      <c r="E72" s="489"/>
      <c r="F72" s="489"/>
    </row>
    <row r="73" spans="1:6" s="587" customFormat="1">
      <c r="A73" s="599" t="e">
        <f>'Sch-3 '!#REF!</f>
        <v>#REF!</v>
      </c>
      <c r="B73" s="599" t="e">
        <f>'Sch-3 '!#REF!</f>
        <v>#REF!</v>
      </c>
      <c r="C73" s="599"/>
      <c r="D73" s="599"/>
      <c r="E73" s="489"/>
      <c r="F73" s="489"/>
    </row>
    <row r="74" spans="1:6" s="587" customFormat="1">
      <c r="A74" s="599" t="e">
        <f>'Sch-3 '!#REF!</f>
        <v>#REF!</v>
      </c>
      <c r="B74" s="599" t="e">
        <f>'Sch-3 '!#REF!</f>
        <v>#REF!</v>
      </c>
      <c r="C74" s="599" t="e">
        <f>'Sch-3 '!#REF!</f>
        <v>#REF!</v>
      </c>
      <c r="D74" s="599" t="e">
        <f>'Sch-3 '!#REF!</f>
        <v>#REF!</v>
      </c>
      <c r="E74" s="489" t="e">
        <f>'Sch-3 '!#REF!</f>
        <v>#REF!</v>
      </c>
      <c r="F74" s="489" t="e">
        <f>IF(E74=0, "Included", IF(ISERROR(D74*E74), E74, D74*E74))</f>
        <v>#REF!</v>
      </c>
    </row>
    <row r="75" spans="1:6" s="587" customFormat="1">
      <c r="A75" s="599" t="e">
        <f>'Sch-3 '!#REF!</f>
        <v>#REF!</v>
      </c>
      <c r="B75" s="599" t="e">
        <f>'Sch-3 '!#REF!</f>
        <v>#REF!</v>
      </c>
      <c r="C75" s="599"/>
      <c r="D75" s="599"/>
      <c r="E75" s="489"/>
      <c r="F75" s="489"/>
    </row>
    <row r="76" spans="1:6" s="587" customFormat="1">
      <c r="A76" s="599" t="e">
        <f>'Sch-3 '!#REF!</f>
        <v>#REF!</v>
      </c>
      <c r="B76" s="599" t="e">
        <f>'Sch-3 '!#REF!</f>
        <v>#REF!</v>
      </c>
      <c r="C76" s="599" t="e">
        <f>'Sch-3 '!#REF!</f>
        <v>#REF!</v>
      </c>
      <c r="D76" s="599" t="e">
        <f>'Sch-3 '!#REF!</f>
        <v>#REF!</v>
      </c>
      <c r="E76" s="489" t="e">
        <f>'Sch-3 '!#REF!</f>
        <v>#REF!</v>
      </c>
      <c r="F76" s="489" t="e">
        <f>IF(E76=0, "Included", IF(ISERROR(D76*E76), E76, D76*E76))</f>
        <v>#REF!</v>
      </c>
    </row>
    <row r="77" spans="1:6" s="587" customFormat="1">
      <c r="A77" s="599" t="e">
        <f>'Sch-3 '!#REF!</f>
        <v>#REF!</v>
      </c>
      <c r="B77" s="599" t="e">
        <f>'Sch-3 '!#REF!</f>
        <v>#REF!</v>
      </c>
      <c r="C77" s="599" t="e">
        <f>'Sch-3 '!#REF!</f>
        <v>#REF!</v>
      </c>
      <c r="D77" s="599" t="e">
        <f>'Sch-3 '!#REF!</f>
        <v>#REF!</v>
      </c>
      <c r="E77" s="489" t="e">
        <f>'Sch-3 '!#REF!</f>
        <v>#REF!</v>
      </c>
      <c r="F77" s="489" t="e">
        <f>IF(E77=0, "Included", IF(ISERROR(D77*E77), E77, D77*E77))</f>
        <v>#REF!</v>
      </c>
    </row>
    <row r="78" spans="1:6" s="587" customFormat="1">
      <c r="A78" s="599"/>
      <c r="B78" s="599"/>
      <c r="C78" s="599"/>
      <c r="D78" s="599"/>
      <c r="E78" s="489"/>
      <c r="F78" s="489"/>
    </row>
    <row r="79" spans="1:6" s="587" customFormat="1">
      <c r="A79" s="599" t="e">
        <f>'Sch-3 '!#REF!</f>
        <v>#REF!</v>
      </c>
      <c r="B79" s="599" t="e">
        <f>'Sch-3 '!#REF!</f>
        <v>#REF!</v>
      </c>
      <c r="C79" s="599"/>
      <c r="D79" s="599"/>
      <c r="E79" s="489"/>
      <c r="F79" s="489"/>
    </row>
    <row r="80" spans="1:6" s="587" customFormat="1">
      <c r="A80" s="599"/>
      <c r="B80" s="599" t="e">
        <f>'Sch-3 '!#REF!</f>
        <v>#REF!</v>
      </c>
      <c r="C80" s="599" t="e">
        <f>'Sch-3 '!#REF!</f>
        <v>#REF!</v>
      </c>
      <c r="D80" s="599" t="e">
        <f>'Sch-3 '!#REF!</f>
        <v>#REF!</v>
      </c>
      <c r="E80" s="489" t="e">
        <f>'Sch-3 '!#REF!</f>
        <v>#REF!</v>
      </c>
      <c r="F80" s="489" t="e">
        <f>IF(E80=0, "Included", IF(ISERROR(D80*E80), E80, D80*E80))</f>
        <v>#REF!</v>
      </c>
    </row>
    <row r="81" spans="1:6">
      <c r="A81" s="594"/>
      <c r="B81" s="515" t="s">
        <v>20</v>
      </c>
      <c r="C81" s="515"/>
      <c r="D81" s="515"/>
      <c r="E81" s="500"/>
      <c r="F81" s="500" t="e">
        <f>SUM(F17:F80)</f>
        <v>#REF!</v>
      </c>
    </row>
    <row r="82" spans="1:6">
      <c r="A82" s="595"/>
      <c r="B82" s="503"/>
      <c r="C82" s="503"/>
      <c r="D82" s="503"/>
      <c r="E82" s="504"/>
      <c r="F82" s="504"/>
    </row>
    <row r="83" spans="1:6">
      <c r="A83" s="596"/>
      <c r="B83" s="597"/>
      <c r="C83" s="596"/>
      <c r="D83" s="596"/>
      <c r="E83" s="596"/>
      <c r="F83" s="596"/>
    </row>
    <row r="84" spans="1:6" ht="30">
      <c r="A84" s="505" t="s">
        <v>406</v>
      </c>
      <c r="B84" s="506" t="str">
        <f>'Sch-1'!B258</f>
        <v>--</v>
      </c>
      <c r="C84" s="507"/>
      <c r="D84" s="508"/>
      <c r="E84" s="509"/>
      <c r="F84" s="509"/>
    </row>
    <row r="85" spans="1:6">
      <c r="A85" s="505" t="s">
        <v>407</v>
      </c>
      <c r="B85" s="506" t="str">
        <f>'Sch-1'!B259</f>
        <v/>
      </c>
      <c r="C85" s="509"/>
      <c r="D85" s="508" t="s">
        <v>408</v>
      </c>
      <c r="E85" s="510" t="str">
        <f>'Sch-1'!M259</f>
        <v/>
      </c>
      <c r="F85" s="509"/>
    </row>
    <row r="86" spans="1:6">
      <c r="A86" s="511"/>
      <c r="B86" s="512"/>
      <c r="C86" s="513"/>
      <c r="D86" s="508" t="s">
        <v>409</v>
      </c>
      <c r="E86" s="510" t="str">
        <f>'Sch-1'!M260</f>
        <v/>
      </c>
      <c r="F86" s="513"/>
    </row>
    <row r="87" spans="1:6">
      <c r="A87" s="505"/>
      <c r="B87" s="506"/>
      <c r="C87" s="507"/>
      <c r="D87" s="508"/>
      <c r="E87" s="509"/>
      <c r="F87" s="509"/>
    </row>
    <row r="88" spans="1:6">
      <c r="A88" s="4"/>
      <c r="B88" s="598"/>
      <c r="C88" s="4"/>
      <c r="D88" s="4"/>
      <c r="E88" s="4"/>
      <c r="F88" s="4"/>
    </row>
    <row r="100" spans="1:29" s="222" customFormat="1">
      <c r="A100" s="451"/>
      <c r="B100" s="452"/>
      <c r="C100" s="453"/>
      <c r="D100" s="454"/>
      <c r="E100" s="359"/>
      <c r="F100" s="359"/>
      <c r="G100" s="253"/>
      <c r="H100" s="253"/>
      <c r="AB100" s="457"/>
      <c r="AC100" s="457"/>
    </row>
    <row r="101" spans="1:29" s="222" customFormat="1">
      <c r="A101" s="451"/>
      <c r="B101" s="452"/>
      <c r="C101" s="453"/>
      <c r="D101" s="454"/>
      <c r="E101" s="359"/>
      <c r="F101" s="359"/>
      <c r="G101" s="253"/>
      <c r="H101" s="253"/>
      <c r="AB101" s="251"/>
      <c r="AC101" s="458"/>
    </row>
    <row r="102" spans="1:29" s="222" customFormat="1">
      <c r="A102" s="451"/>
      <c r="B102" s="452"/>
      <c r="C102" s="453"/>
      <c r="D102" s="454"/>
      <c r="E102" s="359"/>
      <c r="F102" s="359"/>
      <c r="G102" s="253"/>
      <c r="H102" s="253"/>
      <c r="AC102" s="459"/>
    </row>
    <row r="103" spans="1:29" s="222" customFormat="1">
      <c r="A103" s="231"/>
      <c r="B103" s="252"/>
      <c r="C103" s="231"/>
      <c r="D103" s="226"/>
      <c r="E103" s="251"/>
      <c r="F103" s="251"/>
    </row>
    <row r="104" spans="1:29">
      <c r="A104" s="231"/>
      <c r="B104" s="240"/>
      <c r="C104" s="231"/>
      <c r="D104" s="226"/>
      <c r="E104" s="251"/>
      <c r="F104" s="251"/>
    </row>
    <row r="105" spans="1:29">
      <c r="A105" s="449"/>
      <c r="B105" s="450"/>
      <c r="C105" s="449"/>
      <c r="D105" s="449"/>
      <c r="E105" s="449"/>
      <c r="F105" s="449"/>
    </row>
    <row r="106" spans="1:29">
      <c r="A106" s="449"/>
      <c r="B106" s="450"/>
      <c r="C106" s="449"/>
      <c r="D106" s="449"/>
      <c r="E106" s="449"/>
      <c r="F106" s="449"/>
    </row>
    <row r="107" spans="1:29">
      <c r="A107" s="210"/>
      <c r="B107" s="108"/>
      <c r="C107" s="209"/>
      <c r="D107" s="209"/>
      <c r="E107" s="211"/>
      <c r="F107" s="212"/>
    </row>
    <row r="108" spans="1:29">
      <c r="A108" s="449"/>
      <c r="B108" s="450"/>
      <c r="C108" s="449"/>
      <c r="D108" s="449"/>
      <c r="E108" s="449"/>
      <c r="F108" s="449"/>
    </row>
    <row r="109" spans="1:29">
      <c r="A109" s="449"/>
      <c r="B109" s="450"/>
      <c r="C109" s="449"/>
      <c r="D109" s="449"/>
      <c r="E109" s="449"/>
      <c r="F109" s="449"/>
    </row>
  </sheetData>
  <sheetProtection password="CFB5" sheet="1" objects="1" scenarios="1" formatColumns="0" formatRows="0" selectLockedCells="1"/>
  <customSheetViews>
    <customSheetView guid="{223BC0FC-814D-40F0-9795-CE82A16FF3A5}"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1"/>
      <headerFooter alignWithMargins="0">
        <oddFooter>&amp;R&amp;"Book Antiqua,Bold"&amp;10Schedule-3/ Page &amp;P of &amp;N</oddFooter>
      </headerFooter>
    </customSheetView>
    <customSheetView guid="{B53AB765-D844-4672-9326-008E7DD94E4F}"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2"/>
      <headerFooter alignWithMargins="0">
        <oddFooter>&amp;R&amp;"Book Antiqua,Bold"&amp;10Schedule-3/ Page &amp;P of &amp;N</oddFooter>
      </headerFooter>
    </customSheetView>
    <customSheetView guid="{A41EE4DE-0D82-4A56-8210-F78316511D11}"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3"/>
      <headerFooter alignWithMargins="0">
        <oddFooter>&amp;R&amp;"Book Antiqua,Bold"&amp;10Schedule-3/ Page &amp;P of &amp;N</oddFooter>
      </headerFooter>
    </customSheetView>
    <customSheetView guid="{1E0C44A1-9358-4FBD-8C2C-4DB661DA1476}"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4"/>
      <headerFooter alignWithMargins="0">
        <oddFooter>&amp;R&amp;"Book Antiqua,Bold"&amp;10Schedule-3/ Page &amp;P of &amp;N</oddFooter>
      </headerFooter>
    </customSheetView>
    <customSheetView guid="{498493C3-769C-4143-9114-C68CD1D40B11}"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5"/>
      <headerFooter alignWithMargins="0">
        <oddFooter>&amp;R&amp;"Book Antiqua,Bold"&amp;10Schedule-3/ Page &amp;P of &amp;N</oddFooter>
      </headerFooter>
    </customSheetView>
    <customSheetView guid="{C431BC99-7569-44AB-83F6-AB73BDED3783}"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6"/>
      <headerFooter alignWithMargins="0">
        <oddFooter>&amp;R&amp;"Book Antiqua,Bold"&amp;10Schedule-3/ Page &amp;P of &amp;N</oddFooter>
      </headerFooter>
    </customSheetView>
    <customSheetView guid="{E97134B6-5E8D-4951-8DA0-73D065532361}"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7"/>
      <headerFooter alignWithMargins="0">
        <oddFooter>&amp;R&amp;"Book Antiqua,Bold"&amp;10Schedule-3/ Page &amp;P of &amp;N</oddFooter>
      </headerFooter>
    </customSheetView>
    <customSheetView guid="{D0757F9E-DF41-4B40-A5E5-F4F8FDD8D61D}"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8"/>
      <headerFooter alignWithMargins="0">
        <oddFooter>&amp;R&amp;"Book Antiqua,Bold"&amp;10Schedule-3/ Page &amp;P of &amp;N</oddFooter>
      </headerFooter>
    </customSheetView>
    <customSheetView guid="{EE46BCD1-F715-4FA9-A5FC-1B125AD601E0}"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9"/>
      <headerFooter alignWithMargins="0">
        <oddFooter>&amp;R&amp;"Book Antiqua,Bold"&amp;10Schedule-3/ Page &amp;P of &amp;N</oddFooter>
      </headerFooter>
    </customSheetView>
    <customSheetView guid="{4AA1107B-A795-4744-B566-827168772C7A}"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10"/>
      <headerFooter alignWithMargins="0">
        <oddFooter>&amp;R&amp;"Book Antiqua,Bold"&amp;10Schedule-3/ Page &amp;P of &amp;N</oddFooter>
      </headerFooter>
    </customSheetView>
    <customSheetView guid="{B23AD343-29DA-4CE0-BD10-47BF44F3782F}"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11"/>
      <headerFooter alignWithMargins="0">
        <oddFooter>&amp;R&amp;"Book Antiqua,Bold"&amp;10Schedule-3/ Page &amp;P of &amp;N</oddFooter>
      </headerFooter>
    </customSheetView>
    <customSheetView guid="{ECE9294F-C910-4036-88BC-B1F2176FB06B}"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12"/>
      <headerFooter alignWithMargins="0">
        <oddFooter>&amp;R&amp;"Book Antiqua,Bold"&amp;10Schedule-3/ Page &amp;P of &amp;N</oddFooter>
      </headerFooter>
    </customSheetView>
    <customSheetView guid="{27A45B7A-04F2-4516-B80B-5ED0825D4ED3}" scale="80" hiddenColumns="1" state="hidden" topLeftCell="A49">
      <selection activeCell="A4" sqref="A4:F4"/>
      <colBreaks count="1" manualBreakCount="1">
        <brk id="6" max="1048575" man="1"/>
      </colBreaks>
      <pageMargins left="0.51181102362204722" right="0.26" top="0.43" bottom="0.46" header="0.27" footer="0.28000000000000003"/>
      <printOptions horizontalCentered="1"/>
      <pageSetup paperSize="9" orientation="portrait" horizontalDpi="300" verticalDpi="300" r:id="rId13"/>
      <headerFooter alignWithMargins="0">
        <oddFooter>&amp;R&amp;"Book Antiqua,Bold"&amp;10Schedule-3/ Page &amp;P of &amp;N</oddFooter>
      </headerFooter>
    </customSheetView>
    <customSheetView guid="{E9F4E142-7D26-464D-BECA-4F3806DB1FE1}"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14"/>
      <headerFooter alignWithMargins="0">
        <oddFooter>&amp;R&amp;"Book Antiqua,Bold"&amp;10Schedule-3/ Page &amp;P of &amp;N</oddFooter>
      </headerFooter>
    </customSheetView>
    <customSheetView guid="{A7DBDDEF-9245-44C6-9EBF-032DB6E1C0A2}"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15"/>
      <headerFooter alignWithMargins="0">
        <oddFooter>&amp;R&amp;"Book Antiqua,Bold"&amp;10Schedule-3/ Page &amp;P of &amp;N</oddFooter>
      </headerFooter>
    </customSheetView>
    <customSheetView guid="{7487ED9F-BBED-4B2A-9631-22F1A430946B}"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16"/>
      <headerFooter alignWithMargins="0">
        <oddFooter>&amp;R&amp;"Book Antiqua,Bold"&amp;10Schedule-3/ Page &amp;P of &amp;N</oddFooter>
      </headerFooter>
    </customSheetView>
    <customSheetView guid="{B3CE7B10-A914-4559-A6DA-AED8C22AFD6D}"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17"/>
      <headerFooter alignWithMargins="0">
        <oddFooter>&amp;R&amp;"Book Antiqua,Bold"&amp;10Schedule-3/ Page &amp;P of &amp;N</oddFooter>
      </headerFooter>
    </customSheetView>
    <customSheetView guid="{D53177B2-31EC-4222-B97A-A37DCFD9E45B}"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18"/>
      <headerFooter alignWithMargins="0">
        <oddFooter>&amp;R&amp;"Book Antiqua,Bold"&amp;10Schedule-3/ Page &amp;P of &amp;N</oddFooter>
      </headerFooter>
    </customSheetView>
    <customSheetView guid="{B835C05C-B615-4DCB-982D-4519616B3CD8}"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19"/>
      <headerFooter alignWithMargins="0">
        <oddFooter>&amp;R&amp;"Book Antiqua,Bold"&amp;10Schedule-3/ Page &amp;P of &amp;N</oddFooter>
      </headerFooter>
    </customSheetView>
    <customSheetView guid="{A34CC49F-E309-4C23-B4F6-1E3B307C10D1}"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20"/>
      <headerFooter alignWithMargins="0">
        <oddFooter>&amp;R&amp;"Book Antiqua,Bold"&amp;10Schedule-3/ Page &amp;P of &amp;N</oddFooter>
      </headerFooter>
    </customSheetView>
    <customSheetView guid="{8909CFDD-4F29-4C72-886E-908773EE94A2}"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21"/>
      <headerFooter alignWithMargins="0">
        <oddFooter>&amp;R&amp;"Book Antiqua,Bold"&amp;10Schedule-3/ Page &amp;P of &amp;N</oddFooter>
      </headerFooter>
    </customSheetView>
  </customSheetViews>
  <mergeCells count="9">
    <mergeCell ref="B11:D11"/>
    <mergeCell ref="AB13:AC13"/>
    <mergeCell ref="AE13:AF13"/>
    <mergeCell ref="A3:F3"/>
    <mergeCell ref="A4:F4"/>
    <mergeCell ref="A7:D7"/>
    <mergeCell ref="B8:D8"/>
    <mergeCell ref="B9:D9"/>
    <mergeCell ref="B10:D10"/>
  </mergeCells>
  <phoneticPr fontId="30" type="noConversion"/>
  <conditionalFormatting sqref="E16:E80">
    <cfRule type="expression" dxfId="35" priority="1" stopIfTrue="1">
      <formula>D16&gt;0</formula>
    </cfRule>
  </conditionalFormatting>
  <printOptions horizontalCentered="1"/>
  <pageMargins left="0.51181102362204722" right="0.26" top="0.43" bottom="0.46" header="0.27" footer="0.28000000000000003"/>
  <pageSetup paperSize="9" orientation="portrait" horizontalDpi="300" verticalDpi="300" r:id="rId22"/>
  <headerFooter alignWithMargins="0">
    <oddFooter>&amp;R&amp;"Book Antiqua,Bold"&amp;10Schedule-3/ Page &amp;P of &amp;N</oddFooter>
  </headerFooter>
  <colBreaks count="1" manualBreakCount="1">
    <brk id="6" max="1048575" man="1"/>
  </colBreaks>
  <drawing r:id="rId2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tabColor indexed="11"/>
    <pageSetUpPr fitToPage="1"/>
  </sheetPr>
  <dimension ref="A1:AE29"/>
  <sheetViews>
    <sheetView view="pageBreakPreview" zoomScale="70" zoomScaleNormal="100" zoomScaleSheetLayoutView="70" workbookViewId="0">
      <selection activeCell="I20" sqref="I20"/>
    </sheetView>
  </sheetViews>
  <sheetFormatPr defaultRowHeight="13.5"/>
  <cols>
    <col min="1" max="1" width="10.25" style="112" customWidth="1"/>
    <col min="2" max="2" width="12" style="112" customWidth="1"/>
    <col min="3" max="3" width="9.875" style="112" customWidth="1"/>
    <col min="4" max="4" width="10.375" style="112" customWidth="1"/>
    <col min="5" max="5" width="10.125" style="112" customWidth="1"/>
    <col min="6" max="7" width="12.125" style="112" customWidth="1"/>
    <col min="8" max="8" width="10.625" style="112" customWidth="1"/>
    <col min="9" max="9" width="14.375" style="112" customWidth="1"/>
    <col min="10" max="10" width="11.25" style="112" customWidth="1"/>
    <col min="11" max="11" width="14.25" style="112" customWidth="1"/>
    <col min="12" max="12" width="19.25" style="112" customWidth="1"/>
    <col min="13" max="13" width="7.875" style="112" customWidth="1"/>
    <col min="14" max="14" width="10.875" style="112" customWidth="1"/>
    <col min="15" max="15" width="14.875" style="112" customWidth="1"/>
    <col min="16" max="16" width="17.625" style="112" customWidth="1"/>
    <col min="17" max="17" width="19.375" style="112" customWidth="1"/>
    <col min="18" max="18" width="15.125" style="94" hidden="1" customWidth="1"/>
    <col min="19" max="19" width="17.625" style="94" hidden="1" customWidth="1"/>
    <col min="20" max="16384" width="9" style="95"/>
  </cols>
  <sheetData>
    <row r="1" spans="1:17" ht="18" customHeight="1">
      <c r="A1" s="89" t="str">
        <f>Cover!B3</f>
        <v>Specification No.: CC/NT/W-TW/DOM/A06/23/00495</v>
      </c>
      <c r="B1" s="90"/>
      <c r="C1" s="91"/>
      <c r="D1" s="91"/>
      <c r="E1" s="91"/>
      <c r="F1" s="91"/>
      <c r="G1" s="91"/>
      <c r="H1" s="91"/>
      <c r="I1" s="91"/>
      <c r="J1" s="91"/>
      <c r="K1" s="91"/>
      <c r="L1" s="91"/>
      <c r="M1" s="91"/>
      <c r="N1" s="91"/>
      <c r="O1" s="91"/>
      <c r="P1" s="92"/>
      <c r="Q1" s="93" t="s">
        <v>563</v>
      </c>
    </row>
    <row r="2" spans="1:17" ht="18" customHeight="1">
      <c r="A2" s="72"/>
      <c r="B2" s="96"/>
      <c r="C2" s="97"/>
      <c r="D2" s="97"/>
      <c r="E2" s="97"/>
      <c r="F2" s="97"/>
      <c r="G2" s="97"/>
      <c r="H2" s="97"/>
      <c r="I2" s="97"/>
      <c r="J2" s="97"/>
      <c r="K2" s="97"/>
      <c r="L2" s="97"/>
      <c r="M2" s="97"/>
      <c r="N2" s="97"/>
      <c r="O2" s="97"/>
      <c r="P2" s="98"/>
      <c r="Q2" s="98"/>
    </row>
    <row r="3" spans="1:17" ht="57.75" customHeight="1">
      <c r="A3" s="1488" t="str">
        <f>Cover!$B$2</f>
        <v>Transmission Line Tower Package TW01 for (i) 400kV D/c (Triple HTLS Conductor) line from Pot Head Yard of Kiru HE Project – Kishtwar Pooling Station, (ii) LILO of one ckt. of 400 kV D/c (Triple HTLS Conductor) Kiru – Kishtwar line at Pot Head Yard of Kwar &amp; Pakal Dul HE Projects and (iii) Extension of Kishtwar (GIS) pooling station under Consultancy Works to M/S CVPPPL</v>
      </c>
      <c r="B3" s="1488"/>
      <c r="C3" s="1488"/>
      <c r="D3" s="1488"/>
      <c r="E3" s="1488"/>
      <c r="F3" s="1488"/>
      <c r="G3" s="1488"/>
      <c r="H3" s="1488"/>
      <c r="I3" s="1488"/>
      <c r="J3" s="1488"/>
      <c r="K3" s="1488"/>
      <c r="L3" s="1488"/>
      <c r="M3" s="1488"/>
      <c r="N3" s="1488"/>
      <c r="O3" s="1488"/>
      <c r="P3" s="1488"/>
      <c r="Q3" s="1488"/>
    </row>
    <row r="4" spans="1:17" ht="21.95" customHeight="1">
      <c r="A4" s="1489" t="s">
        <v>24</v>
      </c>
      <c r="B4" s="1489"/>
      <c r="C4" s="1489"/>
      <c r="D4" s="1489"/>
      <c r="E4" s="1489"/>
      <c r="F4" s="1489"/>
      <c r="G4" s="1489"/>
      <c r="H4" s="1489"/>
      <c r="I4" s="1489"/>
      <c r="J4" s="1489"/>
      <c r="K4" s="1489"/>
      <c r="L4" s="1489"/>
      <c r="M4" s="1489"/>
      <c r="N4" s="1489"/>
      <c r="O4" s="1489"/>
      <c r="P4" s="1489"/>
      <c r="Q4" s="1489"/>
    </row>
    <row r="5" spans="1:17" ht="18" customHeight="1">
      <c r="A5" s="99"/>
      <c r="B5" s="100"/>
      <c r="C5" s="99"/>
      <c r="D5" s="99"/>
      <c r="E5" s="99"/>
      <c r="F5" s="99"/>
      <c r="G5" s="99"/>
      <c r="H5" s="99"/>
      <c r="I5" s="99"/>
      <c r="J5" s="99"/>
      <c r="K5" s="99"/>
      <c r="L5" s="99"/>
      <c r="M5" s="99"/>
      <c r="N5" s="99"/>
      <c r="O5" s="99"/>
      <c r="P5" s="99"/>
      <c r="Q5" s="99"/>
    </row>
    <row r="6" spans="1:17" ht="18" customHeight="1">
      <c r="A6" s="33" t="str">
        <f>'Sch-1'!A6</f>
        <v>Bidder’s Name and Address (Sole Bidder) :</v>
      </c>
      <c r="B6" s="34"/>
      <c r="C6" s="34"/>
      <c r="D6" s="34"/>
      <c r="E6" s="34"/>
      <c r="F6" s="34"/>
      <c r="G6" s="34"/>
      <c r="H6" s="34"/>
      <c r="I6" s="34"/>
      <c r="J6" s="34"/>
      <c r="K6" s="34"/>
      <c r="L6" s="34"/>
      <c r="M6" s="34"/>
      <c r="N6" s="34"/>
      <c r="O6" s="34"/>
      <c r="P6" s="67" t="s">
        <v>396</v>
      </c>
      <c r="Q6" s="98"/>
    </row>
    <row r="7" spans="1:17" ht="36" customHeight="1">
      <c r="A7" s="1453" t="str">
        <f>'Sch-1'!A7</f>
        <v/>
      </c>
      <c r="B7" s="1453"/>
      <c r="C7" s="1453"/>
      <c r="D7" s="1453"/>
      <c r="E7" s="1453"/>
      <c r="F7" s="1453"/>
      <c r="G7" s="1453"/>
      <c r="H7" s="1453"/>
      <c r="I7" s="1453"/>
      <c r="J7" s="1453"/>
      <c r="K7" s="1453"/>
      <c r="L7" s="1453"/>
      <c r="M7" s="1453"/>
      <c r="N7" s="1453"/>
      <c r="O7" s="1453"/>
      <c r="P7" s="66" t="str">
        <f>'Sch-1'!M7</f>
        <v>Contracts Services, 3rd Floor</v>
      </c>
      <c r="Q7" s="98"/>
    </row>
    <row r="8" spans="1:17" ht="18" customHeight="1">
      <c r="A8" s="73" t="s">
        <v>397</v>
      </c>
      <c r="B8" s="1455" t="str">
        <f>IF('Sch-1'!C8=0, "", 'Sch-1'!C8)</f>
        <v xml:space="preserve">…….. …….. …….. …….. …….. …….. </v>
      </c>
      <c r="C8" s="1455"/>
      <c r="D8" s="1455"/>
      <c r="E8" s="1455"/>
      <c r="F8" s="1455"/>
      <c r="G8" s="1455"/>
      <c r="H8" s="1455"/>
      <c r="I8" s="1455"/>
      <c r="J8" s="1455"/>
      <c r="K8" s="1455"/>
      <c r="L8" s="1455"/>
      <c r="M8" s="1455"/>
      <c r="N8" s="1455"/>
      <c r="O8" s="1455"/>
      <c r="P8" s="66" t="str">
        <f>'Sch-1'!M8</f>
        <v>Power Grid Corporation of India Ltd.,</v>
      </c>
      <c r="Q8" s="98"/>
    </row>
    <row r="9" spans="1:17" ht="18" customHeight="1">
      <c r="A9" s="73" t="s">
        <v>399</v>
      </c>
      <c r="B9" s="1455" t="str">
        <f>IF('Sch-1'!C9=0, "", 'Sch-1'!C9)</f>
        <v xml:space="preserve">…….. …….. …….. …….. …….. …….. </v>
      </c>
      <c r="C9" s="1455"/>
      <c r="D9" s="1455"/>
      <c r="E9" s="1455"/>
      <c r="F9" s="1455"/>
      <c r="G9" s="1455"/>
      <c r="H9" s="1455"/>
      <c r="I9" s="1455"/>
      <c r="J9" s="1455"/>
      <c r="K9" s="1455"/>
      <c r="L9" s="1455"/>
      <c r="M9" s="1455"/>
      <c r="N9" s="1455"/>
      <c r="O9" s="1455"/>
      <c r="P9" s="66" t="str">
        <f>'Sch-1'!M9</f>
        <v>"Saudamini", Plot No.-2</v>
      </c>
      <c r="Q9" s="98"/>
    </row>
    <row r="10" spans="1:17" ht="18" customHeight="1">
      <c r="A10" s="74"/>
      <c r="B10" s="1455" t="str">
        <f>IF('Sch-1'!C10=0, "", 'Sch-1'!C10)</f>
        <v xml:space="preserve">…….. …….. …….. …….. …….. …….. </v>
      </c>
      <c r="C10" s="1455"/>
      <c r="D10" s="1455"/>
      <c r="E10" s="1455"/>
      <c r="F10" s="1455"/>
      <c r="G10" s="1455"/>
      <c r="H10" s="1455"/>
      <c r="I10" s="1455"/>
      <c r="J10" s="1455"/>
      <c r="K10" s="1455"/>
      <c r="L10" s="1455"/>
      <c r="M10" s="1455"/>
      <c r="N10" s="1455"/>
      <c r="O10" s="1455"/>
      <c r="P10" s="66" t="str">
        <f>'Sch-1'!M10</f>
        <v xml:space="preserve">Sector-29, </v>
      </c>
      <c r="Q10" s="98"/>
    </row>
    <row r="11" spans="1:17" ht="18" customHeight="1">
      <c r="A11" s="74"/>
      <c r="B11" s="1455" t="str">
        <f>IF('Sch-1'!C11=0, "", 'Sch-1'!C11)</f>
        <v xml:space="preserve">…….. …….. …….. …….. …….. …….. </v>
      </c>
      <c r="C11" s="1455"/>
      <c r="D11" s="1455"/>
      <c r="E11" s="1455"/>
      <c r="F11" s="1455"/>
      <c r="G11" s="1455"/>
      <c r="H11" s="1455"/>
      <c r="I11" s="1455"/>
      <c r="J11" s="1455"/>
      <c r="K11" s="1455"/>
      <c r="L11" s="1455"/>
      <c r="M11" s="1455"/>
      <c r="N11" s="1455"/>
      <c r="O11" s="1455"/>
      <c r="P11" s="66" t="str">
        <f>'Sch-1'!M11</f>
        <v>Gurgaon (Haryana) - 122001</v>
      </c>
      <c r="Q11" s="98"/>
    </row>
    <row r="12" spans="1:17" ht="18" customHeight="1">
      <c r="A12" s="35"/>
      <c r="B12" s="200"/>
      <c r="C12" s="200"/>
      <c r="D12" s="200"/>
      <c r="E12" s="200"/>
      <c r="F12" s="200"/>
      <c r="G12" s="200"/>
      <c r="H12" s="200"/>
      <c r="I12" s="200"/>
      <c r="J12" s="200"/>
      <c r="K12" s="200"/>
      <c r="L12" s="200"/>
      <c r="M12" s="200"/>
      <c r="N12" s="200"/>
      <c r="O12" s="200"/>
      <c r="P12" s="36"/>
      <c r="Q12" s="98"/>
    </row>
    <row r="13" spans="1:17" ht="26.25" customHeight="1">
      <c r="A13" s="101"/>
      <c r="B13" s="102"/>
      <c r="C13" s="101"/>
      <c r="D13" s="101"/>
      <c r="E13" s="101"/>
      <c r="F13" s="101"/>
      <c r="G13" s="101"/>
      <c r="H13" s="101"/>
      <c r="I13" s="101"/>
      <c r="J13" s="101"/>
      <c r="K13" s="101"/>
      <c r="L13" s="101"/>
      <c r="M13" s="101"/>
      <c r="N13" s="101"/>
      <c r="O13" s="101"/>
      <c r="P13" s="101"/>
      <c r="Q13" s="101"/>
    </row>
    <row r="14" spans="1:17" ht="27.75" customHeight="1">
      <c r="A14" s="968" t="s">
        <v>377</v>
      </c>
      <c r="B14" s="969"/>
      <c r="C14" s="970"/>
      <c r="D14" s="970"/>
      <c r="E14" s="970"/>
      <c r="F14" s="970"/>
      <c r="G14" s="970"/>
      <c r="H14" s="970"/>
      <c r="I14" s="970"/>
      <c r="J14" s="970"/>
      <c r="K14" s="970"/>
      <c r="L14" s="970"/>
      <c r="M14" s="970"/>
      <c r="N14" s="970"/>
      <c r="O14" s="970"/>
      <c r="P14" s="970"/>
      <c r="Q14" s="970"/>
    </row>
    <row r="15" spans="1:17" ht="16.5">
      <c r="A15" s="103"/>
      <c r="B15" s="102"/>
      <c r="C15" s="101"/>
      <c r="D15" s="101"/>
      <c r="E15" s="101"/>
      <c r="F15" s="101"/>
      <c r="G15" s="101"/>
      <c r="H15" s="101"/>
      <c r="I15" s="101"/>
      <c r="J15" s="101"/>
      <c r="K15" s="101"/>
      <c r="L15" s="101"/>
      <c r="M15" s="101"/>
      <c r="N15" s="101"/>
      <c r="O15" s="101"/>
      <c r="P15" s="101"/>
      <c r="Q15" s="101"/>
    </row>
    <row r="16" spans="1:17" ht="90">
      <c r="A16" s="1262" t="s">
        <v>361</v>
      </c>
      <c r="B16" s="1258" t="s">
        <v>514</v>
      </c>
      <c r="C16" s="1258" t="s">
        <v>515</v>
      </c>
      <c r="D16" s="1258" t="s">
        <v>521</v>
      </c>
      <c r="E16" s="1258" t="s">
        <v>522</v>
      </c>
      <c r="F16" s="1258" t="s">
        <v>516</v>
      </c>
      <c r="G16" s="1263" t="s">
        <v>523</v>
      </c>
      <c r="H16" s="1264" t="s">
        <v>491</v>
      </c>
      <c r="I16" s="1265" t="s">
        <v>532</v>
      </c>
      <c r="J16" s="1266" t="s">
        <v>486</v>
      </c>
      <c r="K16" s="1266" t="s">
        <v>512</v>
      </c>
      <c r="L16" s="1258" t="s">
        <v>368</v>
      </c>
      <c r="M16" s="1260" t="s">
        <v>353</v>
      </c>
      <c r="N16" s="1260" t="s">
        <v>354</v>
      </c>
      <c r="O16" s="1258" t="s">
        <v>541</v>
      </c>
      <c r="P16" s="1258" t="s">
        <v>542</v>
      </c>
      <c r="Q16" s="1267" t="s">
        <v>510</v>
      </c>
    </row>
    <row r="17" spans="1:31" ht="15">
      <c r="A17" s="1268">
        <v>1</v>
      </c>
      <c r="B17" s="1269">
        <v>2</v>
      </c>
      <c r="C17" s="1269">
        <v>3</v>
      </c>
      <c r="D17" s="1269">
        <v>4</v>
      </c>
      <c r="E17" s="1269">
        <v>5</v>
      </c>
      <c r="F17" s="1270">
        <v>6</v>
      </c>
      <c r="G17" s="1269">
        <v>7</v>
      </c>
      <c r="H17" s="1271">
        <v>8</v>
      </c>
      <c r="I17" s="1272">
        <v>9</v>
      </c>
      <c r="J17" s="1273">
        <v>10</v>
      </c>
      <c r="K17" s="1273">
        <v>11</v>
      </c>
      <c r="L17" s="1274">
        <v>12</v>
      </c>
      <c r="M17" s="1274">
        <v>13</v>
      </c>
      <c r="N17" s="1274">
        <v>14</v>
      </c>
      <c r="O17" s="1274">
        <v>15</v>
      </c>
      <c r="P17" s="1274" t="s">
        <v>524</v>
      </c>
      <c r="Q17" s="1274">
        <v>17</v>
      </c>
    </row>
    <row r="18" spans="1:31" s="94" customFormat="1" ht="31.5">
      <c r="A18" s="803"/>
      <c r="B18" s="1483"/>
      <c r="C18" s="1484"/>
      <c r="D18" s="1484"/>
      <c r="E18" s="1484"/>
      <c r="F18" s="1484"/>
      <c r="G18" s="1484"/>
      <c r="H18" s="1484"/>
      <c r="I18" s="1484"/>
      <c r="J18" s="1485"/>
      <c r="K18" s="990"/>
      <c r="L18" s="990"/>
      <c r="M18" s="990"/>
      <c r="N18" s="990"/>
      <c r="O18" s="990"/>
      <c r="P18" s="990"/>
      <c r="Q18" s="990"/>
      <c r="R18" s="928" t="s">
        <v>493</v>
      </c>
      <c r="S18" s="927" t="s">
        <v>494</v>
      </c>
    </row>
    <row r="19" spans="1:31" s="94" customFormat="1" ht="31.5" customHeight="1">
      <c r="A19" s="1490" t="s">
        <v>553</v>
      </c>
      <c r="B19" s="1491"/>
      <c r="C19" s="1491"/>
      <c r="D19" s="1491"/>
      <c r="E19" s="1491"/>
      <c r="F19" s="1491"/>
      <c r="G19" s="1491"/>
      <c r="H19" s="1491"/>
      <c r="I19" s="1491"/>
      <c r="J19" s="1491"/>
      <c r="K19" s="1491"/>
      <c r="L19" s="1491"/>
      <c r="M19" s="1491"/>
      <c r="N19" s="1491"/>
      <c r="O19" s="1491"/>
      <c r="P19" s="1491"/>
      <c r="Q19" s="1492"/>
      <c r="R19" s="928" t="s">
        <v>493</v>
      </c>
      <c r="S19" s="927" t="s">
        <v>494</v>
      </c>
    </row>
    <row r="20" spans="1:31" s="786" customFormat="1" ht="16.5">
      <c r="A20" s="964"/>
      <c r="B20" s="964"/>
      <c r="C20" s="964"/>
      <c r="D20" s="964"/>
      <c r="E20" s="964"/>
      <c r="F20" s="833"/>
      <c r="G20" s="964"/>
      <c r="H20" s="964"/>
      <c r="I20" s="912"/>
      <c r="J20" s="937"/>
      <c r="K20" s="965"/>
      <c r="L20" s="852"/>
      <c r="M20" s="853"/>
      <c r="N20" s="850"/>
      <c r="O20" s="854"/>
      <c r="P20" s="851" t="str">
        <f>IF(O20=0, "Included", IF(ISERROR(N20*O20), O20, N20*O20))</f>
        <v>Included</v>
      </c>
      <c r="Q20" s="929">
        <f>S20</f>
        <v>0</v>
      </c>
      <c r="R20" s="786">
        <f>IF(P20="Included",0,P20)</f>
        <v>0</v>
      </c>
      <c r="S20" s="786">
        <f>IF(K20="",(R20*J20),(R20*K20))</f>
        <v>0</v>
      </c>
      <c r="T20" s="787"/>
      <c r="U20" s="787"/>
      <c r="AD20" s="939"/>
    </row>
    <row r="21" spans="1:31" s="94" customFormat="1" ht="19.5" customHeight="1">
      <c r="A21" s="104"/>
      <c r="B21" s="105"/>
      <c r="C21" s="105"/>
      <c r="D21" s="105"/>
      <c r="E21" s="105"/>
      <c r="F21" s="105"/>
      <c r="G21" s="105"/>
      <c r="H21" s="105"/>
      <c r="I21" s="105"/>
      <c r="J21" s="105"/>
      <c r="K21" s="105"/>
      <c r="L21" s="105"/>
      <c r="M21" s="105"/>
      <c r="N21" s="105"/>
      <c r="O21" s="105"/>
      <c r="P21" s="105"/>
      <c r="Q21" s="989"/>
    </row>
    <row r="22" spans="1:31" s="811" customFormat="1" ht="40.5" customHeight="1">
      <c r="A22" s="1474"/>
      <c r="B22" s="1475"/>
      <c r="C22" s="1475"/>
      <c r="D22" s="1475"/>
      <c r="E22" s="1475"/>
      <c r="F22" s="1475"/>
      <c r="G22" s="1475"/>
      <c r="H22" s="1475"/>
      <c r="I22" s="1476"/>
      <c r="J22" s="1493" t="s">
        <v>543</v>
      </c>
      <c r="K22" s="1494"/>
      <c r="L22" s="1494"/>
      <c r="M22" s="1494"/>
      <c r="N22" s="1494"/>
      <c r="O22" s="1495"/>
      <c r="P22" s="934">
        <f>SUM(P20:P20)</f>
        <v>0</v>
      </c>
      <c r="Q22" s="935"/>
      <c r="R22" s="810"/>
      <c r="S22" s="1003">
        <f>SUM(S20:S20)</f>
        <v>0</v>
      </c>
      <c r="AC22" s="940"/>
      <c r="AD22" s="940"/>
      <c r="AE22" s="940"/>
    </row>
    <row r="23" spans="1:31" s="811" customFormat="1" ht="25.5" customHeight="1">
      <c r="A23" s="991"/>
      <c r="B23" s="992"/>
      <c r="C23" s="992"/>
      <c r="D23" s="992"/>
      <c r="E23" s="992"/>
      <c r="F23" s="992"/>
      <c r="G23" s="992"/>
      <c r="H23" s="993"/>
      <c r="I23" s="994"/>
      <c r="J23" s="1486" t="s">
        <v>510</v>
      </c>
      <c r="K23" s="1486"/>
      <c r="L23" s="1486"/>
      <c r="M23" s="1486"/>
      <c r="N23" s="1486"/>
      <c r="O23" s="1487"/>
      <c r="P23" s="934"/>
      <c r="Q23" s="936">
        <f>SUM(Q20:Q20)</f>
        <v>0</v>
      </c>
      <c r="R23" s="810"/>
      <c r="S23" s="810"/>
      <c r="AC23" s="940"/>
      <c r="AD23" s="940"/>
      <c r="AE23" s="940"/>
    </row>
    <row r="24" spans="1:31" s="94" customFormat="1" ht="16.5">
      <c r="A24" s="103"/>
      <c r="B24" s="102"/>
      <c r="C24" s="101"/>
      <c r="D24" s="101"/>
      <c r="E24" s="101"/>
      <c r="F24" s="101"/>
      <c r="G24" s="101"/>
      <c r="H24" s="101"/>
      <c r="I24" s="101"/>
      <c r="J24" s="101"/>
      <c r="K24" s="101"/>
      <c r="L24" s="101"/>
      <c r="M24" s="101"/>
      <c r="N24" s="101"/>
      <c r="O24" s="101"/>
      <c r="P24" s="101"/>
      <c r="Q24" s="101"/>
    </row>
    <row r="25" spans="1:31" s="94" customFormat="1" ht="21" customHeight="1">
      <c r="A25" s="106"/>
      <c r="B25" s="107"/>
      <c r="C25" s="107"/>
      <c r="D25" s="107"/>
      <c r="E25" s="107"/>
      <c r="F25" s="107"/>
      <c r="G25" s="107"/>
      <c r="H25" s="107"/>
      <c r="I25" s="107"/>
      <c r="J25" s="107"/>
      <c r="K25" s="107"/>
      <c r="L25" s="107"/>
      <c r="M25" s="107"/>
      <c r="N25" s="107"/>
      <c r="O25" s="1482"/>
      <c r="P25" s="1482"/>
      <c r="Q25" s="1482"/>
    </row>
    <row r="26" spans="1:31" s="94" customFormat="1" ht="33.6" customHeight="1">
      <c r="A26" s="108" t="s">
        <v>406</v>
      </c>
      <c r="B26" s="123" t="str">
        <f>IF('Sch-1'!B258=0,"", 'Sch-1'!B258)</f>
        <v>--</v>
      </c>
      <c r="C26" s="109"/>
      <c r="D26" s="109"/>
      <c r="E26" s="109"/>
      <c r="F26" s="109"/>
      <c r="G26" s="109"/>
      <c r="H26" s="109"/>
      <c r="I26" s="109"/>
      <c r="J26" s="123"/>
      <c r="K26" s="109"/>
      <c r="L26" s="109"/>
      <c r="M26" s="123"/>
      <c r="N26" s="109"/>
      <c r="O26" s="1482" t="str">
        <f>"Printed Name : " &amp; IF('Sch-1'!M259=0,"",'Sch-1'!M259)</f>
        <v xml:space="preserve">Printed Name : </v>
      </c>
      <c r="P26" s="1482"/>
      <c r="Q26" s="1482"/>
    </row>
    <row r="27" spans="1:31" s="94" customFormat="1" ht="33.6" customHeight="1">
      <c r="A27" s="108" t="s">
        <v>407</v>
      </c>
      <c r="B27" s="123" t="str">
        <f>IF('Sch-1'!B259=0,"", 'Sch-1'!B259)</f>
        <v/>
      </c>
      <c r="C27" s="98"/>
      <c r="D27" s="98"/>
      <c r="E27" s="98"/>
      <c r="F27" s="98"/>
      <c r="G27" s="98"/>
      <c r="H27" s="98"/>
      <c r="I27" s="98"/>
      <c r="J27" s="123"/>
      <c r="K27" s="98"/>
      <c r="L27" s="98"/>
      <c r="M27" s="123"/>
      <c r="N27" s="98"/>
      <c r="O27" s="1482" t="str">
        <f>"Designation   : " &amp; IF('Sch-1'!M260=0,"",'Sch-1'!M260)</f>
        <v xml:space="preserve">Designation   : </v>
      </c>
      <c r="P27" s="1482"/>
      <c r="Q27" s="1482"/>
    </row>
    <row r="28" spans="1:31" s="94" customFormat="1" ht="33.6" customHeight="1">
      <c r="A28" s="97"/>
      <c r="B28" s="96"/>
      <c r="C28" s="98"/>
      <c r="D28" s="98"/>
      <c r="E28" s="98"/>
      <c r="F28" s="98"/>
      <c r="G28" s="98"/>
      <c r="H28" s="98"/>
      <c r="I28" s="98"/>
      <c r="J28" s="96"/>
      <c r="K28" s="98"/>
      <c r="L28" s="98"/>
      <c r="M28" s="96"/>
      <c r="N28" s="98"/>
      <c r="O28" s="1482"/>
      <c r="P28" s="1482"/>
      <c r="Q28" s="1482"/>
    </row>
    <row r="29" spans="1:31" s="94" customFormat="1" ht="33.6" customHeight="1">
      <c r="A29" s="97"/>
      <c r="B29" s="96"/>
      <c r="C29" s="98"/>
      <c r="D29" s="98"/>
      <c r="E29" s="98"/>
      <c r="F29" s="98"/>
      <c r="G29" s="98"/>
      <c r="H29" s="98"/>
      <c r="I29" s="98"/>
      <c r="J29" s="97"/>
      <c r="K29" s="98"/>
      <c r="L29" s="97"/>
      <c r="M29" s="97"/>
      <c r="N29" s="98"/>
      <c r="O29" s="97"/>
      <c r="P29" s="205"/>
      <c r="Q29" s="111"/>
    </row>
  </sheetData>
  <sheetProtection password="CC69" sheet="1" formatColumns="0" formatRows="0" selectLockedCells="1"/>
  <customSheetViews>
    <customSheetView guid="{223BC0FC-814D-40F0-9795-CE82A16FF3A5}" scale="70" showPageBreaks="1" fitToPage="1" printArea="1" hiddenColumns="1" view="pageBreakPreview">
      <selection activeCell="I20" sqref="I20"/>
      <pageMargins left="0.25" right="0.25" top="0.75" bottom="0.75" header="0.3" footer="0.3"/>
      <pageSetup scale="62" fitToHeight="0" orientation="landscape" r:id="rId1"/>
      <headerFooter alignWithMargins="0">
        <oddFooter>&amp;R&amp;"Book Antiqua,Bold"&amp;10Schedule-4/ Page &amp;P of &amp;N</oddFooter>
      </headerFooter>
    </customSheetView>
    <customSheetView guid="{B53AB765-D844-4672-9326-008E7DD94E4F}" scale="70" showPageBreaks="1" fitToPage="1" printArea="1" hiddenColumns="1" view="pageBreakPreview">
      <selection activeCell="I20" sqref="I20"/>
      <pageMargins left="0.25" right="0.25" top="0.75" bottom="0.75" header="0.3" footer="0.3"/>
      <pageSetup scale="62" fitToHeight="0" orientation="landscape" r:id="rId2"/>
      <headerFooter alignWithMargins="0">
        <oddFooter>&amp;R&amp;"Book Antiqua,Bold"&amp;10Schedule-4/ Page &amp;P of &amp;N</oddFooter>
      </headerFooter>
    </customSheetView>
    <customSheetView guid="{A41EE4DE-0D82-4A56-8210-F78316511D11}" scale="70" showPageBreaks="1" fitToPage="1" printArea="1" hiddenColumns="1" view="pageBreakPreview">
      <selection activeCell="I20" sqref="I20"/>
      <pageMargins left="0.25" right="0.25" top="0.75" bottom="0.75" header="0.3" footer="0.3"/>
      <pageSetup scale="62" fitToHeight="0" orientation="landscape" r:id="rId3"/>
      <headerFooter alignWithMargins="0">
        <oddFooter>&amp;R&amp;"Book Antiqua,Bold"&amp;10Schedule-4/ Page &amp;P of &amp;N</oddFooter>
      </headerFooter>
    </customSheetView>
    <customSheetView guid="{1E0C44A1-9358-4FBD-8C2C-4DB661DA1476}" scale="70" showPageBreaks="1" fitToPage="1" printArea="1" hiddenColumns="1" view="pageBreakPreview">
      <selection activeCell="I20" sqref="I20"/>
      <pageMargins left="0.25" right="0.25" top="0.75" bottom="0.75" header="0.3" footer="0.3"/>
      <pageSetup scale="61" fitToHeight="0" orientation="landscape" r:id="rId4"/>
      <headerFooter alignWithMargins="0">
        <oddFooter>&amp;R&amp;"Book Antiqua,Bold"&amp;10Schedule-4/ Page &amp;P of &amp;N</oddFooter>
      </headerFooter>
    </customSheetView>
    <customSheetView guid="{498493C3-769C-4143-9114-C68CD1D40B11}" scale="70" showPageBreaks="1" fitToPage="1" printArea="1" hiddenColumns="1" view="pageBreakPreview">
      <selection activeCell="I20" sqref="I20"/>
      <pageMargins left="0.25" right="0.25" top="0.75" bottom="0.75" header="0.3" footer="0.3"/>
      <pageSetup scale="62" fitToHeight="0" orientation="landscape" r:id="rId5"/>
      <headerFooter alignWithMargins="0">
        <oddFooter>&amp;R&amp;"Book Antiqua,Bold"&amp;10Schedule-4/ Page &amp;P of &amp;N</oddFooter>
      </headerFooter>
    </customSheetView>
    <customSheetView guid="{A34CC49F-E309-4C23-B4F6-1E3B307C10D1}" scale="85" showPageBreaks="1" fitToPage="1" printArea="1" hiddenColumns="1" view="pageBreakPreview" topLeftCell="A4">
      <selection activeCell="O20" sqref="O20"/>
      <pageMargins left="0.25" right="0.25" top="0.75" bottom="0.75" header="0.3" footer="0.3"/>
      <pageSetup scale="62" fitToHeight="0" orientation="landscape" r:id="rId6"/>
      <headerFooter alignWithMargins="0">
        <oddFooter>&amp;R&amp;"Book Antiqua,Bold"&amp;10Schedule-4/ Page &amp;P of &amp;N</oddFooter>
      </headerFooter>
    </customSheetView>
    <customSheetView guid="{8909CFDD-4F29-4C72-886E-908773EE94A2}" scale="70" showPageBreaks="1" fitToPage="1" printArea="1" hiddenColumns="1" view="pageBreakPreview">
      <selection activeCell="I20" sqref="I20"/>
      <pageMargins left="0.25" right="0.25" top="0.75" bottom="0.75" header="0.3" footer="0.3"/>
      <pageSetup scale="62" fitToHeight="0" orientation="landscape" r:id="rId7"/>
      <headerFooter alignWithMargins="0">
        <oddFooter>&amp;R&amp;"Book Antiqua,Bold"&amp;10Schedule-4/ Page &amp;P of &amp;N</oddFooter>
      </headerFooter>
    </customSheetView>
  </customSheetViews>
  <mergeCells count="16">
    <mergeCell ref="O28:Q28"/>
    <mergeCell ref="B18:J18"/>
    <mergeCell ref="J23:O23"/>
    <mergeCell ref="A22:I22"/>
    <mergeCell ref="A3:Q3"/>
    <mergeCell ref="A4:Q4"/>
    <mergeCell ref="A7:O7"/>
    <mergeCell ref="B8:O8"/>
    <mergeCell ref="B9:O9"/>
    <mergeCell ref="B10:O10"/>
    <mergeCell ref="A19:Q19"/>
    <mergeCell ref="J22:O22"/>
    <mergeCell ref="B11:O11"/>
    <mergeCell ref="O25:Q25"/>
    <mergeCell ref="O26:Q26"/>
    <mergeCell ref="O27:Q27"/>
  </mergeCells>
  <conditionalFormatting sqref="I20">
    <cfRule type="expression" dxfId="34" priority="5" stopIfTrue="1">
      <formula>H20&gt;0</formula>
    </cfRule>
  </conditionalFormatting>
  <conditionalFormatting sqref="K20">
    <cfRule type="expression" dxfId="33" priority="4" stopIfTrue="1">
      <formula>J20&gt;0</formula>
    </cfRule>
  </conditionalFormatting>
  <conditionalFormatting sqref="K20">
    <cfRule type="expression" dxfId="32" priority="3" stopIfTrue="1">
      <formula>H20&gt;0</formula>
    </cfRule>
  </conditionalFormatting>
  <conditionalFormatting sqref="K20">
    <cfRule type="cellIs" dxfId="31" priority="2" stopIfTrue="1" operator="equal">
      <formula>"a"</formula>
    </cfRule>
  </conditionalFormatting>
  <conditionalFormatting sqref="O20">
    <cfRule type="expression" dxfId="30" priority="1" stopIfTrue="1">
      <formula>N20&gt;0</formula>
    </cfRule>
  </conditionalFormatting>
  <dataValidations count="4">
    <dataValidation operator="greaterThan" allowBlank="1" showInputMessage="1" showErrorMessage="1" error="Enter only Numeric Value greater than zero or leave the cell blank !" sqref="K16:K17"/>
    <dataValidation type="whole" operator="greaterThan" allowBlank="1" showInputMessage="1" showErrorMessage="1" sqref="I20">
      <formula1>1</formula1>
    </dataValidation>
    <dataValidation type="list" operator="greaterThan" allowBlank="1" showInputMessage="1" showErrorMessage="1" sqref="K20">
      <formula1>"0%,5%,12%,18%,28%"</formula1>
    </dataValidation>
    <dataValidation type="whole" operator="greaterThan" allowBlank="1" showInputMessage="1" showErrorMessage="1" error="Enter only Numeric Value greater than zero or leave the cell blank !" sqref="O20">
      <formula1>0</formula1>
    </dataValidation>
  </dataValidations>
  <pageMargins left="0.25" right="0.25" top="0.75" bottom="0.75" header="0.3" footer="0.3"/>
  <pageSetup scale="62" fitToHeight="0" orientation="landscape" r:id="rId8"/>
  <headerFooter alignWithMargins="0">
    <oddFooter>&amp;R&amp;"Book Antiqua,Bold"&amp;10Schedule-4/ Page &amp;P of &amp;N</oddFooter>
  </headerFooter>
  <drawing r:id="rId9"/>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indexed="11"/>
    <pageSetUpPr fitToPage="1"/>
  </sheetPr>
  <dimension ref="A1:AE37"/>
  <sheetViews>
    <sheetView view="pageBreakPreview" topLeftCell="G13" zoomScaleNormal="100" zoomScaleSheetLayoutView="100" workbookViewId="0">
      <selection activeCell="M20" sqref="M20:N23"/>
    </sheetView>
  </sheetViews>
  <sheetFormatPr defaultRowHeight="13.5"/>
  <cols>
    <col min="1" max="1" width="5.875" style="112" customWidth="1"/>
    <col min="2" max="2" width="12.625" style="112" customWidth="1"/>
    <col min="3" max="3" width="8" style="112" customWidth="1"/>
    <col min="4" max="4" width="8.625" style="112" customWidth="1"/>
    <col min="5" max="5" width="8.375" style="112" customWidth="1"/>
    <col min="6" max="6" width="27.625" style="112" customWidth="1"/>
    <col min="7" max="7" width="12.375" style="112" customWidth="1"/>
    <col min="8" max="8" width="9.375" style="112" customWidth="1"/>
    <col min="9" max="9" width="15.375" style="112" customWidth="1"/>
    <col min="10" max="10" width="8.5" style="112" customWidth="1"/>
    <col min="11" max="11" width="18" style="112" customWidth="1"/>
    <col min="12" max="12" width="30" style="112" customWidth="1"/>
    <col min="13" max="13" width="9.5" style="112" customWidth="1"/>
    <col min="14" max="14" width="10.5" style="112" customWidth="1"/>
    <col min="15" max="15" width="12.5" style="112" customWidth="1"/>
    <col min="16" max="16" width="17.625" style="112" customWidth="1"/>
    <col min="17" max="17" width="17" style="112" customWidth="1"/>
    <col min="18" max="18" width="22.5" style="94" hidden="1" customWidth="1"/>
    <col min="19" max="19" width="20.875" style="94" hidden="1" customWidth="1"/>
    <col min="20" max="16384" width="9" style="95"/>
  </cols>
  <sheetData>
    <row r="1" spans="1:17" ht="18" customHeight="1">
      <c r="A1" s="89" t="str">
        <f>Cover!B3</f>
        <v>Specification No.: CC/NT/W-TW/DOM/A06/23/00495</v>
      </c>
      <c r="B1" s="90"/>
      <c r="C1" s="91"/>
      <c r="D1" s="91"/>
      <c r="E1" s="91"/>
      <c r="F1" s="91"/>
      <c r="G1" s="91"/>
      <c r="H1" s="91"/>
      <c r="I1" s="91"/>
      <c r="J1" s="91"/>
      <c r="K1" s="91"/>
      <c r="L1" s="91"/>
      <c r="M1" s="91"/>
      <c r="N1" s="91"/>
      <c r="O1" s="91"/>
      <c r="P1" s="92"/>
      <c r="Q1" s="93" t="s">
        <v>556</v>
      </c>
    </row>
    <row r="2" spans="1:17" ht="18" customHeight="1">
      <c r="A2" s="72"/>
      <c r="B2" s="96"/>
      <c r="C2" s="97"/>
      <c r="D2" s="97"/>
      <c r="E2" s="97"/>
      <c r="F2" s="97"/>
      <c r="G2" s="97"/>
      <c r="H2" s="97"/>
      <c r="I2" s="97"/>
      <c r="J2" s="97"/>
      <c r="K2" s="97"/>
      <c r="L2" s="97"/>
      <c r="M2" s="97"/>
      <c r="N2" s="97"/>
      <c r="O2" s="97"/>
      <c r="P2" s="98"/>
      <c r="Q2" s="98"/>
    </row>
    <row r="3" spans="1:17" ht="61.5" customHeight="1">
      <c r="A3" s="1496" t="str">
        <f>Cover!$B$2</f>
        <v>Transmission Line Tower Package TW01 for (i) 400kV D/c (Triple HTLS Conductor) line from Pot Head Yard of Kiru HE Project – Kishtwar Pooling Station, (ii) LILO of one ckt. of 400 kV D/c (Triple HTLS Conductor) Kiru – Kishtwar line at Pot Head Yard of Kwar &amp; Pakal Dul HE Projects and (iii) Extension of Kishtwar (GIS) pooling station under Consultancy Works to M/S CVPPPL</v>
      </c>
      <c r="B3" s="1496"/>
      <c r="C3" s="1496"/>
      <c r="D3" s="1496"/>
      <c r="E3" s="1496"/>
      <c r="F3" s="1496"/>
      <c r="G3" s="1496"/>
      <c r="H3" s="1496"/>
      <c r="I3" s="1496"/>
      <c r="J3" s="1496"/>
      <c r="K3" s="1496"/>
      <c r="L3" s="1496"/>
      <c r="M3" s="1496"/>
      <c r="N3" s="1496"/>
      <c r="O3" s="1496"/>
      <c r="P3" s="1496"/>
      <c r="Q3" s="1496"/>
    </row>
    <row r="4" spans="1:17" ht="21.95" customHeight="1">
      <c r="A4" s="1489" t="s">
        <v>24</v>
      </c>
      <c r="B4" s="1489"/>
      <c r="C4" s="1489"/>
      <c r="D4" s="1489"/>
      <c r="E4" s="1489"/>
      <c r="F4" s="1489"/>
      <c r="G4" s="1489"/>
      <c r="H4" s="1489"/>
      <c r="I4" s="1489"/>
      <c r="J4" s="1489"/>
      <c r="K4" s="1489"/>
      <c r="L4" s="1489"/>
      <c r="M4" s="1489"/>
      <c r="N4" s="1489"/>
      <c r="O4" s="1489"/>
      <c r="P4" s="1489"/>
      <c r="Q4" s="1489"/>
    </row>
    <row r="5" spans="1:17" ht="18" customHeight="1">
      <c r="A5" s="99"/>
      <c r="B5" s="100"/>
      <c r="C5" s="99"/>
      <c r="D5" s="99"/>
      <c r="E5" s="99"/>
      <c r="F5" s="99"/>
      <c r="G5" s="99"/>
      <c r="H5" s="99"/>
      <c r="I5" s="99"/>
      <c r="J5" s="99"/>
      <c r="K5" s="99"/>
      <c r="L5" s="99"/>
      <c r="M5" s="99"/>
      <c r="N5" s="99"/>
      <c r="O5" s="99"/>
      <c r="P5" s="99"/>
      <c r="Q5" s="99"/>
    </row>
    <row r="6" spans="1:17" ht="18" customHeight="1">
      <c r="A6" s="33" t="str">
        <f>'Sch-1'!A6</f>
        <v>Bidder’s Name and Address (Sole Bidder) :</v>
      </c>
      <c r="B6" s="34"/>
      <c r="C6" s="34"/>
      <c r="D6" s="34"/>
      <c r="E6" s="34"/>
      <c r="F6" s="34"/>
      <c r="G6" s="34"/>
      <c r="H6" s="34"/>
      <c r="I6" s="34"/>
      <c r="J6" s="34"/>
      <c r="K6" s="34"/>
      <c r="L6" s="34"/>
      <c r="M6" s="34"/>
      <c r="N6" s="34"/>
      <c r="O6" s="34"/>
      <c r="P6" s="67" t="s">
        <v>396</v>
      </c>
      <c r="Q6" s="98"/>
    </row>
    <row r="7" spans="1:17" ht="36" customHeight="1">
      <c r="A7" s="1453" t="str">
        <f>'Sch-1'!A7</f>
        <v/>
      </c>
      <c r="B7" s="1453"/>
      <c r="C7" s="1453"/>
      <c r="D7" s="1453"/>
      <c r="E7" s="1453"/>
      <c r="F7" s="1453"/>
      <c r="G7" s="1453"/>
      <c r="H7" s="1453"/>
      <c r="I7" s="1453"/>
      <c r="J7" s="1453"/>
      <c r="K7" s="1453"/>
      <c r="L7" s="1453"/>
      <c r="M7" s="1453"/>
      <c r="N7" s="1453"/>
      <c r="O7" s="1453"/>
      <c r="P7" s="66" t="str">
        <f>'Sch-1'!M7</f>
        <v>Contracts Services, 3rd Floor</v>
      </c>
      <c r="Q7" s="98"/>
    </row>
    <row r="8" spans="1:17" ht="18" customHeight="1">
      <c r="A8" s="73" t="s">
        <v>397</v>
      </c>
      <c r="B8" s="1455" t="str">
        <f>IF('Sch-1'!C8=0, "", 'Sch-1'!C8)</f>
        <v xml:space="preserve">…….. …….. …….. …….. …….. …….. </v>
      </c>
      <c r="C8" s="1455"/>
      <c r="D8" s="1455"/>
      <c r="E8" s="1455"/>
      <c r="F8" s="1455"/>
      <c r="G8" s="1455"/>
      <c r="H8" s="1455"/>
      <c r="I8" s="1455"/>
      <c r="J8" s="1455"/>
      <c r="K8" s="1455"/>
      <c r="L8" s="1455"/>
      <c r="M8" s="1455"/>
      <c r="N8" s="1455"/>
      <c r="O8" s="1455"/>
      <c r="P8" s="66" t="str">
        <f>'Sch-1'!M8</f>
        <v>Power Grid Corporation of India Ltd.,</v>
      </c>
      <c r="Q8" s="98"/>
    </row>
    <row r="9" spans="1:17" ht="18" customHeight="1">
      <c r="A9" s="73" t="s">
        <v>399</v>
      </c>
      <c r="B9" s="1455" t="str">
        <f>IF('Sch-1'!C9=0, "", 'Sch-1'!C9)</f>
        <v xml:space="preserve">…….. …….. …….. …….. …….. …….. </v>
      </c>
      <c r="C9" s="1455"/>
      <c r="D9" s="1455"/>
      <c r="E9" s="1455"/>
      <c r="F9" s="1455"/>
      <c r="G9" s="1455"/>
      <c r="H9" s="1455"/>
      <c r="I9" s="1455"/>
      <c r="J9" s="1455"/>
      <c r="K9" s="1455"/>
      <c r="L9" s="1455"/>
      <c r="M9" s="1455"/>
      <c r="N9" s="1455"/>
      <c r="O9" s="1455"/>
      <c r="P9" s="66" t="str">
        <f>'Sch-1'!M9</f>
        <v>"Saudamini", Plot No.-2</v>
      </c>
      <c r="Q9" s="98"/>
    </row>
    <row r="10" spans="1:17" ht="18" customHeight="1">
      <c r="A10" s="74"/>
      <c r="B10" s="1455" t="str">
        <f>IF('Sch-1'!C10=0, "", 'Sch-1'!C10)</f>
        <v xml:space="preserve">…….. …….. …….. …….. …….. …….. </v>
      </c>
      <c r="C10" s="1455"/>
      <c r="D10" s="1455"/>
      <c r="E10" s="1455"/>
      <c r="F10" s="1455"/>
      <c r="G10" s="1455"/>
      <c r="H10" s="1455"/>
      <c r="I10" s="1455"/>
      <c r="J10" s="1455"/>
      <c r="K10" s="1455"/>
      <c r="L10" s="1455"/>
      <c r="M10" s="1455"/>
      <c r="N10" s="1455"/>
      <c r="O10" s="1455"/>
      <c r="P10" s="66" t="str">
        <f>'Sch-1'!M10</f>
        <v xml:space="preserve">Sector-29, </v>
      </c>
      <c r="Q10" s="98"/>
    </row>
    <row r="11" spans="1:17" ht="18" customHeight="1">
      <c r="A11" s="74"/>
      <c r="B11" s="1455" t="str">
        <f>IF('Sch-1'!C11=0, "", 'Sch-1'!C11)</f>
        <v xml:space="preserve">…….. …….. …….. …….. …….. …….. </v>
      </c>
      <c r="C11" s="1455"/>
      <c r="D11" s="1455"/>
      <c r="E11" s="1455"/>
      <c r="F11" s="1455"/>
      <c r="G11" s="1455"/>
      <c r="H11" s="1455"/>
      <c r="I11" s="1455"/>
      <c r="J11" s="1455"/>
      <c r="K11" s="1455"/>
      <c r="L11" s="1455"/>
      <c r="M11" s="1455"/>
      <c r="N11" s="1455"/>
      <c r="O11" s="1455"/>
      <c r="P11" s="66" t="str">
        <f>'Sch-1'!M11</f>
        <v>Gurgaon (Haryana) - 122001</v>
      </c>
      <c r="Q11" s="98"/>
    </row>
    <row r="12" spans="1:17" ht="18" customHeight="1">
      <c r="A12" s="35"/>
      <c r="B12" s="200"/>
      <c r="C12" s="200"/>
      <c r="D12" s="200"/>
      <c r="E12" s="200"/>
      <c r="F12" s="200"/>
      <c r="G12" s="200"/>
      <c r="H12" s="200"/>
      <c r="I12" s="200"/>
      <c r="J12" s="200"/>
      <c r="K12" s="200"/>
      <c r="L12" s="200"/>
      <c r="M12" s="200"/>
      <c r="N12" s="200"/>
      <c r="O12" s="200"/>
      <c r="P12" s="36"/>
      <c r="Q12" s="98"/>
    </row>
    <row r="13" spans="1:17" ht="26.25" customHeight="1">
      <c r="A13" s="101"/>
      <c r="B13" s="102"/>
      <c r="C13" s="101"/>
      <c r="D13" s="101"/>
      <c r="E13" s="101"/>
      <c r="F13" s="101"/>
      <c r="G13" s="101"/>
      <c r="H13" s="101"/>
      <c r="I13" s="101"/>
      <c r="J13" s="101"/>
      <c r="K13" s="101"/>
      <c r="L13" s="101"/>
      <c r="M13" s="101"/>
      <c r="N13" s="101"/>
      <c r="O13" s="101"/>
      <c r="P13" s="101"/>
      <c r="Q13" s="101"/>
    </row>
    <row r="14" spans="1:17" ht="27.75" customHeight="1">
      <c r="A14" s="968" t="s">
        <v>530</v>
      </c>
      <c r="B14" s="971"/>
      <c r="C14" s="972"/>
      <c r="D14" s="972"/>
      <c r="E14" s="972"/>
      <c r="F14" s="972"/>
      <c r="G14" s="972"/>
      <c r="H14" s="972"/>
      <c r="I14" s="972"/>
      <c r="J14" s="972"/>
      <c r="K14" s="972"/>
      <c r="L14" s="972"/>
      <c r="M14" s="972"/>
      <c r="N14" s="972"/>
      <c r="O14" s="972"/>
      <c r="P14" s="972"/>
      <c r="Q14" s="972"/>
    </row>
    <row r="15" spans="1:17" ht="16.5">
      <c r="A15" s="103"/>
      <c r="B15" s="102"/>
      <c r="C15" s="101"/>
      <c r="D15" s="101"/>
      <c r="E15" s="101"/>
      <c r="F15" s="101"/>
      <c r="G15" s="101"/>
      <c r="H15" s="101"/>
      <c r="I15" s="101"/>
      <c r="J15" s="101"/>
      <c r="K15" s="101"/>
      <c r="L15" s="101"/>
      <c r="M15" s="101"/>
      <c r="N15" s="101"/>
      <c r="O15" s="101"/>
      <c r="P15" s="101"/>
      <c r="Q15" s="101"/>
    </row>
    <row r="16" spans="1:17" ht="90">
      <c r="A16" s="976" t="s">
        <v>361</v>
      </c>
      <c r="B16" s="974" t="s">
        <v>514</v>
      </c>
      <c r="C16" s="974" t="s">
        <v>515</v>
      </c>
      <c r="D16" s="974" t="s">
        <v>521</v>
      </c>
      <c r="E16" s="974" t="s">
        <v>522</v>
      </c>
      <c r="F16" s="974" t="s">
        <v>516</v>
      </c>
      <c r="G16" s="977" t="s">
        <v>523</v>
      </c>
      <c r="H16" s="978" t="s">
        <v>491</v>
      </c>
      <c r="I16" s="979" t="s">
        <v>532</v>
      </c>
      <c r="J16" s="980" t="s">
        <v>486</v>
      </c>
      <c r="K16" s="980" t="s">
        <v>512</v>
      </c>
      <c r="L16" s="974" t="s">
        <v>368</v>
      </c>
      <c r="M16" s="975" t="s">
        <v>353</v>
      </c>
      <c r="N16" s="975" t="s">
        <v>354</v>
      </c>
      <c r="O16" s="974" t="s">
        <v>534</v>
      </c>
      <c r="P16" s="974" t="s">
        <v>535</v>
      </c>
      <c r="Q16" s="981" t="s">
        <v>510</v>
      </c>
    </row>
    <row r="17" spans="1:31" ht="16.5">
      <c r="A17" s="982">
        <v>1</v>
      </c>
      <c r="B17" s="983">
        <v>2</v>
      </c>
      <c r="C17" s="983">
        <v>3</v>
      </c>
      <c r="D17" s="983">
        <v>4</v>
      </c>
      <c r="E17" s="983">
        <v>5</v>
      </c>
      <c r="F17" s="984">
        <v>6</v>
      </c>
      <c r="G17" s="983">
        <v>7</v>
      </c>
      <c r="H17" s="985">
        <v>8</v>
      </c>
      <c r="I17" s="986">
        <v>9</v>
      </c>
      <c r="J17" s="987">
        <v>10</v>
      </c>
      <c r="K17" s="987">
        <v>11</v>
      </c>
      <c r="L17" s="988">
        <v>12</v>
      </c>
      <c r="M17" s="988">
        <v>13</v>
      </c>
      <c r="N17" s="988">
        <v>14</v>
      </c>
      <c r="O17" s="988">
        <v>15</v>
      </c>
      <c r="P17" s="988" t="s">
        <v>524</v>
      </c>
      <c r="Q17" s="988">
        <v>17</v>
      </c>
    </row>
    <row r="18" spans="1:31" ht="37.5" customHeight="1">
      <c r="A18" s="803"/>
      <c r="B18" s="1483">
        <f>'Sch-4'!B18:J18</f>
        <v>0</v>
      </c>
      <c r="C18" s="1484"/>
      <c r="D18" s="1484"/>
      <c r="E18" s="1484"/>
      <c r="F18" s="1484"/>
      <c r="G18" s="1484"/>
      <c r="H18" s="1484"/>
      <c r="I18" s="1484"/>
      <c r="J18" s="1484"/>
      <c r="K18" s="1484"/>
      <c r="L18" s="1484"/>
      <c r="M18" s="1484"/>
      <c r="N18" s="1484"/>
      <c r="O18" s="1484"/>
      <c r="P18" s="1484"/>
      <c r="Q18" s="1485"/>
      <c r="R18" s="928" t="s">
        <v>546</v>
      </c>
      <c r="S18" s="927" t="s">
        <v>494</v>
      </c>
    </row>
    <row r="19" spans="1:31" ht="37.5" customHeight="1">
      <c r="A19" s="1016" t="s">
        <v>554</v>
      </c>
      <c r="B19" s="1497" t="e">
        <f>'Sch-3 '!#REF!</f>
        <v>#REF!</v>
      </c>
      <c r="C19" s="1498"/>
      <c r="D19" s="1498"/>
      <c r="E19" s="1498"/>
      <c r="F19" s="1498"/>
      <c r="G19" s="1498"/>
      <c r="H19" s="1498"/>
      <c r="I19" s="1017"/>
      <c r="J19" s="1017"/>
      <c r="K19" s="1017"/>
      <c r="L19" s="1017"/>
      <c r="M19" s="1017"/>
      <c r="N19" s="1017"/>
      <c r="O19" s="1017"/>
      <c r="P19" s="1017"/>
      <c r="Q19" s="1018"/>
      <c r="R19" s="928" t="s">
        <v>546</v>
      </c>
      <c r="S19" s="927" t="s">
        <v>494</v>
      </c>
    </row>
    <row r="20" spans="1:31" s="786" customFormat="1" ht="16.5">
      <c r="A20" s="964">
        <v>1</v>
      </c>
      <c r="B20" s="964"/>
      <c r="C20" s="964"/>
      <c r="D20" s="964"/>
      <c r="E20" s="964"/>
      <c r="F20" s="1012"/>
      <c r="G20" s="964"/>
      <c r="H20" s="964"/>
      <c r="I20" s="912"/>
      <c r="J20" s="937"/>
      <c r="K20" s="965"/>
      <c r="L20" s="804"/>
      <c r="M20" s="855"/>
      <c r="N20" s="850"/>
      <c r="O20" s="854"/>
      <c r="P20" s="851" t="str">
        <f>IF(O20=0, "Included", IF(ISERROR(N20*O20), O20, N20*O20))</f>
        <v>Included</v>
      </c>
      <c r="Q20" s="929">
        <f>S20</f>
        <v>0</v>
      </c>
      <c r="R20" s="786">
        <f>IF(P20="Included",0,P20)</f>
        <v>0</v>
      </c>
      <c r="S20" s="786">
        <f>IF(K20="",(R20*J20),(R20*K20))</f>
        <v>0</v>
      </c>
      <c r="T20" s="787"/>
      <c r="U20" s="787"/>
      <c r="AD20" s="939"/>
    </row>
    <row r="21" spans="1:31" s="786" customFormat="1" ht="16.5">
      <c r="A21" s="964">
        <v>2</v>
      </c>
      <c r="B21" s="964"/>
      <c r="C21" s="964"/>
      <c r="D21" s="964"/>
      <c r="E21" s="964"/>
      <c r="F21" s="1012"/>
      <c r="G21" s="964"/>
      <c r="H21" s="964"/>
      <c r="I21" s="912"/>
      <c r="J21" s="937"/>
      <c r="K21" s="965"/>
      <c r="L21" s="852"/>
      <c r="M21" s="853"/>
      <c r="N21" s="850"/>
      <c r="O21" s="854"/>
      <c r="P21" s="851" t="str">
        <f>IF(O21=0, "Included", IF(ISERROR(N21*O21), O21, N21*O21))</f>
        <v>Included</v>
      </c>
      <c r="Q21" s="929">
        <f>S21</f>
        <v>0</v>
      </c>
      <c r="R21" s="786">
        <f>IF(P21="Included",0,P21)</f>
        <v>0</v>
      </c>
      <c r="S21" s="786">
        <f>IF(K21="",(R21*J21),(R21*K21))</f>
        <v>0</v>
      </c>
      <c r="T21" s="787"/>
      <c r="U21" s="787"/>
      <c r="AD21" s="939"/>
    </row>
    <row r="22" spans="1:31" s="786" customFormat="1" ht="16.5">
      <c r="A22" s="964">
        <v>3</v>
      </c>
      <c r="B22" s="964"/>
      <c r="C22" s="964"/>
      <c r="D22" s="964"/>
      <c r="E22" s="964"/>
      <c r="F22" s="1012"/>
      <c r="G22" s="964"/>
      <c r="H22" s="964"/>
      <c r="I22" s="912"/>
      <c r="J22" s="937"/>
      <c r="K22" s="965"/>
      <c r="L22" s="852"/>
      <c r="M22" s="853"/>
      <c r="N22" s="850"/>
      <c r="O22" s="854"/>
      <c r="P22" s="851" t="str">
        <f>IF(O22=0, "Included", IF(ISERROR(N22*O22), O22, N22*O22))</f>
        <v>Included</v>
      </c>
      <c r="Q22" s="929">
        <f>S22</f>
        <v>0</v>
      </c>
      <c r="R22" s="786">
        <f>IF(P22="Included",0,P22)</f>
        <v>0</v>
      </c>
      <c r="S22" s="786">
        <f>IF(K22="",(R22*J22),(R22*K22))</f>
        <v>0</v>
      </c>
      <c r="T22" s="787"/>
      <c r="U22" s="787"/>
      <c r="AD22" s="939"/>
    </row>
    <row r="23" spans="1:31" s="786" customFormat="1" ht="16.5">
      <c r="A23" s="964">
        <v>4</v>
      </c>
      <c r="B23" s="964"/>
      <c r="C23" s="964"/>
      <c r="D23" s="964"/>
      <c r="E23" s="964"/>
      <c r="F23" s="1012"/>
      <c r="G23" s="964"/>
      <c r="H23" s="964"/>
      <c r="I23" s="912"/>
      <c r="J23" s="937"/>
      <c r="K23" s="965"/>
      <c r="L23" s="852"/>
      <c r="M23" s="853"/>
      <c r="N23" s="850"/>
      <c r="O23" s="854"/>
      <c r="P23" s="851" t="str">
        <f>IF(O23=0, "Included", IF(ISERROR(N23*O23), O23, N23*O23))</f>
        <v>Included</v>
      </c>
      <c r="Q23" s="929">
        <f>S23</f>
        <v>0</v>
      </c>
      <c r="R23" s="786">
        <f>IF(P23="Included",0,P23)</f>
        <v>0</v>
      </c>
      <c r="S23" s="786">
        <f>IF(K23="",(R23*J23),(R23*K23))</f>
        <v>0</v>
      </c>
      <c r="T23" s="787"/>
      <c r="U23" s="787"/>
      <c r="AD23" s="939"/>
    </row>
    <row r="24" spans="1:31" ht="37.5" customHeight="1">
      <c r="A24" s="1016" t="s">
        <v>555</v>
      </c>
      <c r="B24" s="1497" t="e">
        <f>'Sch-3 '!#REF!</f>
        <v>#REF!</v>
      </c>
      <c r="C24" s="1498"/>
      <c r="D24" s="1498"/>
      <c r="E24" s="1498"/>
      <c r="F24" s="1498"/>
      <c r="G24" s="1498"/>
      <c r="H24" s="1498"/>
      <c r="I24" s="1017"/>
      <c r="J24" s="1017"/>
      <c r="K24" s="1017"/>
      <c r="L24" s="1017"/>
      <c r="M24" s="1017"/>
      <c r="N24" s="1017"/>
      <c r="O24" s="1017"/>
      <c r="P24" s="1017"/>
      <c r="Q24" s="1018"/>
      <c r="R24" s="928" t="s">
        <v>546</v>
      </c>
      <c r="S24" s="927" t="s">
        <v>494</v>
      </c>
    </row>
    <row r="25" spans="1:31" s="786" customFormat="1" ht="16.5">
      <c r="A25" s="964">
        <v>1</v>
      </c>
      <c r="B25" s="964"/>
      <c r="C25" s="964"/>
      <c r="D25" s="964"/>
      <c r="E25" s="964"/>
      <c r="F25" s="1012"/>
      <c r="G25" s="964"/>
      <c r="H25" s="964"/>
      <c r="I25" s="912"/>
      <c r="J25" s="937"/>
      <c r="K25" s="965"/>
      <c r="L25" s="852"/>
      <c r="M25" s="853"/>
      <c r="N25" s="850"/>
      <c r="O25" s="854"/>
      <c r="P25" s="851" t="str">
        <f>IF(O25=0, "Included", IF(ISERROR(N25*O25), O25, N25*O25))</f>
        <v>Included</v>
      </c>
      <c r="Q25" s="929">
        <f>S25</f>
        <v>0</v>
      </c>
      <c r="R25" s="786">
        <f>IF(P25="Included",0,P25)</f>
        <v>0</v>
      </c>
      <c r="S25" s="786">
        <f>IF(K25="",(R25*J25),(R25*K25))</f>
        <v>0</v>
      </c>
      <c r="T25" s="787"/>
      <c r="U25" s="787"/>
      <c r="AD25" s="939"/>
    </row>
    <row r="26" spans="1:31" s="786" customFormat="1" ht="16.5">
      <c r="A26" s="964">
        <v>2</v>
      </c>
      <c r="B26" s="964"/>
      <c r="C26" s="964"/>
      <c r="D26" s="964"/>
      <c r="E26" s="964"/>
      <c r="F26" s="1012"/>
      <c r="G26" s="964"/>
      <c r="H26" s="964"/>
      <c r="I26" s="912"/>
      <c r="J26" s="937"/>
      <c r="K26" s="965"/>
      <c r="L26" s="852"/>
      <c r="M26" s="853"/>
      <c r="N26" s="850"/>
      <c r="O26" s="854"/>
      <c r="P26" s="851" t="str">
        <f>IF(O26=0, "Included", IF(ISERROR(N26*O26), O26, N26*O26))</f>
        <v>Included</v>
      </c>
      <c r="Q26" s="929">
        <f>S26</f>
        <v>0</v>
      </c>
      <c r="R26" s="786">
        <f>IF(P26="Included",0,P26)</f>
        <v>0</v>
      </c>
      <c r="S26" s="786">
        <f>IF(K26="",(R26*J26),(R26*K26))</f>
        <v>0</v>
      </c>
      <c r="T26" s="787"/>
      <c r="U26" s="787"/>
      <c r="AD26" s="939"/>
    </row>
    <row r="27" spans="1:31" s="786" customFormat="1" ht="16.5">
      <c r="A27" s="964">
        <v>3</v>
      </c>
      <c r="B27" s="964"/>
      <c r="C27" s="964"/>
      <c r="D27" s="964"/>
      <c r="E27" s="964"/>
      <c r="F27" s="1012"/>
      <c r="G27" s="964"/>
      <c r="H27" s="964"/>
      <c r="I27" s="912"/>
      <c r="J27" s="937"/>
      <c r="K27" s="965"/>
      <c r="L27" s="852"/>
      <c r="M27" s="853"/>
      <c r="N27" s="850"/>
      <c r="O27" s="854"/>
      <c r="P27" s="851" t="str">
        <f>IF(O27=0, "Included", IF(ISERROR(N27*O27), O27, N27*O27))</f>
        <v>Included</v>
      </c>
      <c r="Q27" s="929">
        <f>S27</f>
        <v>0</v>
      </c>
      <c r="R27" s="786">
        <f>IF(P27="Included",0,P27)</f>
        <v>0</v>
      </c>
      <c r="S27" s="786">
        <f>IF(K27="",(R27*J27),(R27*K27))</f>
        <v>0</v>
      </c>
      <c r="T27" s="787"/>
      <c r="U27" s="787"/>
      <c r="AD27" s="939"/>
    </row>
    <row r="28" spans="1:31" s="786" customFormat="1" ht="16.5">
      <c r="A28" s="964">
        <v>4</v>
      </c>
      <c r="B28" s="964"/>
      <c r="C28" s="964"/>
      <c r="D28" s="964"/>
      <c r="E28" s="964"/>
      <c r="F28" s="1012"/>
      <c r="G28" s="964"/>
      <c r="H28" s="964"/>
      <c r="I28" s="912"/>
      <c r="J28" s="937"/>
      <c r="K28" s="965"/>
      <c r="L28" s="852"/>
      <c r="M28" s="853"/>
      <c r="N28" s="850"/>
      <c r="O28" s="854"/>
      <c r="P28" s="851" t="str">
        <f>IF(O28=0, "Included", IF(ISERROR(N28*O28), O28, N28*O28))</f>
        <v>Included</v>
      </c>
      <c r="Q28" s="929">
        <f>S28</f>
        <v>0</v>
      </c>
      <c r="R28" s="786">
        <f>IF(P28="Included",0,P28)</f>
        <v>0</v>
      </c>
      <c r="S28" s="786">
        <f>IF(K28="",(R28*J28),(R28*K28))</f>
        <v>0</v>
      </c>
      <c r="T28" s="787"/>
      <c r="U28" s="787"/>
      <c r="AD28" s="939"/>
    </row>
    <row r="29" spans="1:31" ht="19.5" customHeight="1">
      <c r="A29" s="104"/>
      <c r="B29" s="105"/>
      <c r="C29" s="105"/>
      <c r="D29" s="105"/>
      <c r="E29" s="105"/>
      <c r="F29" s="105"/>
      <c r="G29" s="105"/>
      <c r="H29" s="105"/>
      <c r="I29" s="105"/>
      <c r="J29" s="105"/>
      <c r="K29" s="105"/>
      <c r="L29" s="105"/>
      <c r="M29" s="105"/>
      <c r="N29" s="105"/>
      <c r="O29" s="105"/>
      <c r="P29" s="105"/>
      <c r="Q29" s="105"/>
    </row>
    <row r="30" spans="1:31" s="811" customFormat="1" ht="40.5" customHeight="1">
      <c r="A30" s="1474"/>
      <c r="B30" s="1475"/>
      <c r="C30" s="1475"/>
      <c r="D30" s="1475"/>
      <c r="E30" s="1475"/>
      <c r="F30" s="1475"/>
      <c r="G30" s="1475"/>
      <c r="H30" s="1475"/>
      <c r="I30" s="1476"/>
      <c r="J30" s="1493" t="s">
        <v>544</v>
      </c>
      <c r="K30" s="1494"/>
      <c r="L30" s="1494"/>
      <c r="M30" s="1494"/>
      <c r="N30" s="1494"/>
      <c r="O30" s="1495"/>
      <c r="P30" s="934">
        <f>SUM(P20:P28)</f>
        <v>0</v>
      </c>
      <c r="Q30" s="935"/>
      <c r="R30" s="810"/>
      <c r="S30" s="1003">
        <f>SUM(S20:S28)</f>
        <v>0</v>
      </c>
      <c r="AC30" s="940"/>
      <c r="AD30" s="940"/>
      <c r="AE30" s="940"/>
    </row>
    <row r="31" spans="1:31" s="811" customFormat="1" ht="25.5" customHeight="1">
      <c r="A31" s="991"/>
      <c r="B31" s="992"/>
      <c r="C31" s="992"/>
      <c r="D31" s="992"/>
      <c r="E31" s="992"/>
      <c r="F31" s="992"/>
      <c r="G31" s="992"/>
      <c r="H31" s="993"/>
      <c r="I31" s="994"/>
      <c r="J31" s="1486" t="s">
        <v>510</v>
      </c>
      <c r="K31" s="1486"/>
      <c r="L31" s="1486"/>
      <c r="M31" s="1486"/>
      <c r="N31" s="1486"/>
      <c r="O31" s="1487"/>
      <c r="P31" s="934"/>
      <c r="Q31" s="936">
        <f>SUM(Q20:Q28)</f>
        <v>0</v>
      </c>
      <c r="R31" s="810"/>
      <c r="S31" s="810"/>
      <c r="AC31" s="940"/>
      <c r="AD31" s="940"/>
      <c r="AE31" s="940"/>
    </row>
    <row r="32" spans="1:31" ht="16.5">
      <c r="A32" s="103"/>
      <c r="B32" s="102"/>
      <c r="C32" s="101"/>
      <c r="D32" s="101"/>
      <c r="E32" s="101"/>
      <c r="F32" s="101"/>
      <c r="G32" s="101"/>
      <c r="H32" s="101"/>
      <c r="I32" s="101"/>
      <c r="J32" s="101"/>
      <c r="K32" s="101"/>
      <c r="L32" s="101"/>
      <c r="M32" s="101"/>
      <c r="N32" s="101"/>
      <c r="O32" s="101"/>
      <c r="P32" s="101"/>
      <c r="Q32" s="101"/>
    </row>
    <row r="33" spans="1:17" ht="21" customHeight="1">
      <c r="A33" s="106"/>
      <c r="B33" s="107"/>
      <c r="C33" s="107"/>
      <c r="D33" s="107"/>
      <c r="E33" s="107"/>
      <c r="F33" s="107"/>
      <c r="G33" s="107"/>
      <c r="H33" s="107"/>
      <c r="I33" s="107"/>
      <c r="J33" s="107"/>
      <c r="K33" s="107"/>
      <c r="L33" s="107"/>
      <c r="M33" s="107"/>
      <c r="N33" s="107"/>
      <c r="O33" s="1482"/>
      <c r="P33" s="1482"/>
      <c r="Q33" s="1482"/>
    </row>
    <row r="34" spans="1:17" ht="33.6" customHeight="1">
      <c r="A34" s="108" t="s">
        <v>406</v>
      </c>
      <c r="B34" s="123" t="str">
        <f>IF('Sch-1'!B258=0,"", 'Sch-1'!B258)</f>
        <v>--</v>
      </c>
      <c r="C34" s="109"/>
      <c r="D34" s="109"/>
      <c r="E34" s="109"/>
      <c r="F34" s="109"/>
      <c r="G34" s="109"/>
      <c r="H34" s="109"/>
      <c r="I34" s="109"/>
      <c r="J34" s="109"/>
      <c r="K34" s="109"/>
      <c r="L34" s="109"/>
      <c r="M34" s="109"/>
      <c r="N34" s="109"/>
      <c r="O34" s="1482" t="str">
        <f>"Printed Name : " &amp; IF('Sch-1'!M259=0,"",'Sch-1'!M259)</f>
        <v xml:space="preserve">Printed Name : </v>
      </c>
      <c r="P34" s="1482"/>
      <c r="Q34" s="1482"/>
    </row>
    <row r="35" spans="1:17" ht="33.6" customHeight="1">
      <c r="A35" s="108" t="s">
        <v>407</v>
      </c>
      <c r="B35" s="123" t="str">
        <f>IF('Sch-1'!B259=0,"", 'Sch-1'!B259)</f>
        <v/>
      </c>
      <c r="C35" s="98"/>
      <c r="D35" s="98"/>
      <c r="E35" s="98"/>
      <c r="F35" s="98"/>
      <c r="G35" s="98"/>
      <c r="H35" s="98"/>
      <c r="I35" s="98"/>
      <c r="J35" s="98"/>
      <c r="K35" s="98"/>
      <c r="L35" s="98"/>
      <c r="M35" s="98"/>
      <c r="N35" s="98"/>
      <c r="O35" s="1482" t="str">
        <f>"Designation   : " &amp; IF('Sch-1'!M260=0,"",'Sch-1'!M260)</f>
        <v xml:space="preserve">Designation   : </v>
      </c>
      <c r="P35" s="1482"/>
      <c r="Q35" s="1482"/>
    </row>
    <row r="36" spans="1:17" ht="33.6" customHeight="1">
      <c r="A36" s="97"/>
      <c r="B36" s="96"/>
      <c r="C36" s="98"/>
      <c r="D36" s="98"/>
      <c r="E36" s="98"/>
      <c r="F36" s="98"/>
      <c r="G36" s="98"/>
      <c r="H36" s="98"/>
      <c r="I36" s="98"/>
      <c r="J36" s="98"/>
      <c r="K36" s="98"/>
      <c r="L36" s="98"/>
      <c r="M36" s="98"/>
      <c r="N36" s="98"/>
      <c r="O36" s="1482"/>
      <c r="P36" s="1482"/>
      <c r="Q36" s="1482"/>
    </row>
    <row r="37" spans="1:17" ht="33.6" customHeight="1">
      <c r="A37" s="97"/>
      <c r="B37" s="96"/>
      <c r="C37" s="98"/>
      <c r="D37" s="98"/>
      <c r="E37" s="98"/>
      <c r="F37" s="98"/>
      <c r="G37" s="98"/>
      <c r="H37" s="98"/>
      <c r="I37" s="98"/>
      <c r="J37" s="98"/>
      <c r="K37" s="98"/>
      <c r="L37" s="98"/>
      <c r="M37" s="98"/>
      <c r="N37" s="98"/>
      <c r="O37" s="97"/>
      <c r="P37" s="205"/>
      <c r="Q37" s="111"/>
    </row>
  </sheetData>
  <sheetProtection formatColumns="0" formatRows="0" selectLockedCells="1"/>
  <customSheetViews>
    <customSheetView guid="{223BC0FC-814D-40F0-9795-CE82A16FF3A5}" showPageBreaks="1" fitToPage="1" printArea="1" hiddenColumns="1" state="hidden" view="pageBreakPreview" topLeftCell="G13">
      <selection activeCell="M20" sqref="M20:N23"/>
      <pageMargins left="0.25" right="0.25" top="0.75" bottom="0.75" header="0.3" footer="0.3"/>
      <pageSetup scale="58" fitToHeight="0" orientation="landscape" r:id="rId1"/>
      <headerFooter alignWithMargins="0">
        <oddFooter>&amp;R&amp;"Book Antiqua,Bold"&amp;10Schedule-4/ Page &amp;P of &amp;N</oddFooter>
      </headerFooter>
    </customSheetView>
    <customSheetView guid="{B53AB765-D844-4672-9326-008E7DD94E4F}" showPageBreaks="1" fitToPage="1" printArea="1" hiddenColumns="1" state="hidden" view="pageBreakPreview" topLeftCell="G13">
      <selection activeCell="M20" sqref="M20:N23"/>
      <pageMargins left="0.25" right="0.25" top="0.75" bottom="0.75" header="0.3" footer="0.3"/>
      <pageSetup scale="58" fitToHeight="0" orientation="landscape" r:id="rId2"/>
      <headerFooter alignWithMargins="0">
        <oddFooter>&amp;R&amp;"Book Antiqua,Bold"&amp;10Schedule-4/ Page &amp;P of &amp;N</oddFooter>
      </headerFooter>
    </customSheetView>
    <customSheetView guid="{A41EE4DE-0D82-4A56-8210-F78316511D11}" showPageBreaks="1" fitToPage="1" printArea="1" hiddenColumns="1" state="hidden" view="pageBreakPreview" topLeftCell="G13">
      <selection activeCell="M20" sqref="M20:N23"/>
      <pageMargins left="0.25" right="0.25" top="0.75" bottom="0.75" header="0.3" footer="0.3"/>
      <pageSetup scale="58" fitToHeight="0" orientation="landscape" r:id="rId3"/>
      <headerFooter alignWithMargins="0">
        <oddFooter>&amp;R&amp;"Book Antiqua,Bold"&amp;10Schedule-4/ Page &amp;P of &amp;N</oddFooter>
      </headerFooter>
    </customSheetView>
    <customSheetView guid="{1E0C44A1-9358-4FBD-8C2C-4DB661DA1476}" showPageBreaks="1" fitToPage="1" printArea="1" hiddenColumns="1" state="hidden" view="pageBreakPreview" topLeftCell="G13">
      <selection activeCell="M20" sqref="M20:N23"/>
      <pageMargins left="0.25" right="0.25" top="0.75" bottom="0.75" header="0.3" footer="0.3"/>
      <pageSetup scale="59" fitToHeight="0" orientation="landscape" r:id="rId4"/>
      <headerFooter alignWithMargins="0">
        <oddFooter>&amp;R&amp;"Book Antiqua,Bold"&amp;10Schedule-4/ Page &amp;P of &amp;N</oddFooter>
      </headerFooter>
    </customSheetView>
    <customSheetView guid="{498493C3-769C-4143-9114-C68CD1D40B11}" showPageBreaks="1" fitToPage="1" printArea="1" hiddenColumns="1" state="hidden" view="pageBreakPreview" topLeftCell="G13">
      <selection activeCell="M20" sqref="M20:N23"/>
      <pageMargins left="0.25" right="0.25" top="0.75" bottom="0.75" header="0.3" footer="0.3"/>
      <pageSetup scale="58" fitToHeight="0" orientation="landscape" r:id="rId5"/>
      <headerFooter alignWithMargins="0">
        <oddFooter>&amp;R&amp;"Book Antiqua,Bold"&amp;10Schedule-4/ Page &amp;P of &amp;N</oddFooter>
      </headerFooter>
    </customSheetView>
    <customSheetView guid="{C431BC99-7569-44AB-83F6-AB73BDED3783}" topLeftCell="A8">
      <selection activeCell="G14" sqref="G14"/>
      <pageMargins left="0.72" right="0.51" top="0.52" bottom="1" header="0.33" footer="0.5"/>
      <pageSetup scale="95" orientation="portrait" r:id="rId6"/>
      <headerFooter alignWithMargins="0">
        <oddFooter>&amp;R&amp;"Book Antiqua,Bold"&amp;10Schedule-4/ Page &amp;P of &amp;N</oddFooter>
      </headerFooter>
    </customSheetView>
    <customSheetView guid="{E97134B6-5E8D-4951-8DA0-73D065532361}">
      <selection activeCell="G14" sqref="G14"/>
      <pageMargins left="0.72" right="0.51" top="0.52" bottom="1" header="0.33" footer="0.5"/>
      <pageSetup scale="95" orientation="portrait" r:id="rId7"/>
      <headerFooter alignWithMargins="0">
        <oddFooter>&amp;R&amp;"Book Antiqua,Bold"&amp;10Schedule-4/ Page &amp;P of &amp;N</oddFooter>
      </headerFooter>
    </customSheetView>
    <customSheetView guid="{D0757F9E-DF41-4B40-A5E5-F4F8FDD8D61D}" topLeftCell="A4">
      <selection activeCell="G14" sqref="G14"/>
      <pageMargins left="0.72" right="0.51" top="0.52" bottom="1" header="0.33" footer="0.5"/>
      <pageSetup scale="95" orientation="portrait" r:id="rId8"/>
      <headerFooter alignWithMargins="0">
        <oddFooter>&amp;R&amp;"Book Antiqua,Bold"&amp;10Schedule-4/ Page &amp;P of &amp;N</oddFooter>
      </headerFooter>
    </customSheetView>
    <customSheetView guid="{EE46BCD1-F715-4FA9-A5FC-1B125AD601E0}" topLeftCell="A7">
      <selection activeCell="C24" sqref="C24"/>
      <pageMargins left="0.72" right="0.51" top="0.52" bottom="1" header="0.33" footer="0.5"/>
      <pageSetup scale="95" orientation="portrait" r:id="rId9"/>
      <headerFooter alignWithMargins="0">
        <oddFooter>&amp;R&amp;"Book Antiqua,Bold"&amp;10Schedule-4/ Page &amp;P of &amp;N</oddFooter>
      </headerFooter>
    </customSheetView>
    <customSheetView guid="{4AA1107B-A795-4744-B566-827168772C7A}" topLeftCell="A7">
      <selection activeCell="C24" sqref="C24"/>
      <pageMargins left="0.72" right="0.51" top="0.52" bottom="1" header="0.33" footer="0.5"/>
      <pageSetup scale="95" orientation="portrait" r:id="rId10"/>
      <headerFooter alignWithMargins="0">
        <oddFooter>&amp;R&amp;"Book Antiqua,Bold"&amp;10Schedule-4/ Page &amp;P of &amp;N</oddFooter>
      </headerFooter>
    </customSheetView>
    <customSheetView guid="{B23AD343-29DA-4CE0-BD10-47BF44F3782F}">
      <selection activeCell="G8" sqref="G8"/>
      <pageMargins left="0.72" right="0.51" top="0.52" bottom="1" header="0.33" footer="0.5"/>
      <pageSetup scale="95" orientation="portrait" r:id="rId11"/>
      <headerFooter alignWithMargins="0">
        <oddFooter>&amp;R&amp;"Book Antiqua,Bold"&amp;10Schedule-4/ Page &amp;P of &amp;N</oddFooter>
      </headerFooter>
    </customSheetView>
    <customSheetView guid="{ECE9294F-C910-4036-88BC-B1F2176FB06B}">
      <selection activeCell="K7" sqref="K7"/>
      <pageMargins left="0.72" right="0.51" top="0.52" bottom="1" header="0.33" footer="0.5"/>
      <pageSetup scale="95" orientation="portrait" r:id="rId12"/>
      <headerFooter alignWithMargins="0">
        <oddFooter>&amp;R&amp;"Book Antiqua,Bold"&amp;10Schedule-4/ Page &amp;P of &amp;N</oddFooter>
      </headerFooter>
    </customSheetView>
    <customSheetView guid="{4F65FF32-EC61-4022-A399-2986D7B6B8B3}" showRuler="0">
      <pageMargins left="0.72" right="0.51" top="0.52" bottom="1" header="0.33" footer="0.5"/>
      <pageSetup scale="95" orientation="portrait" r:id="rId13"/>
      <headerFooter alignWithMargins="0">
        <oddFooter>&amp;R&amp;"Book Antiqua,Bold"&amp;10Schedule-4/ Page &amp;P of &amp;N</oddFooter>
      </headerFooter>
    </customSheetView>
    <customSheetView guid="{01ACF2E1-8E61-4459-ABC1-B6C183DEED61}" showRuler="0">
      <pageMargins left="0.72" right="0.51" top="0.52" bottom="1" header="0.33" footer="0.5"/>
      <pageSetup scale="95" orientation="portrait" r:id="rId14"/>
      <headerFooter alignWithMargins="0">
        <oddFooter>&amp;R&amp;"Book Antiqua,Bold"&amp;10Schedule-4/ Page &amp;P of &amp;N</oddFooter>
      </headerFooter>
    </customSheetView>
    <customSheetView guid="{14D7F02E-BCCA-4517-ABC7-537FF4AEB67A}">
      <selection activeCell="B18" sqref="B18:E18"/>
      <pageMargins left="0.72" right="0.51" top="0.52" bottom="1" header="0.33" footer="0.5"/>
      <pageSetup scale="95" orientation="portrait" r:id="rId15"/>
      <headerFooter alignWithMargins="0">
        <oddFooter>&amp;R&amp;"Book Antiqua,Bold"&amp;10Schedule-4/ Page &amp;P of &amp;N</oddFooter>
      </headerFooter>
    </customSheetView>
    <customSheetView guid="{27A45B7A-04F2-4516-B80B-5ED0825D4ED3}">
      <selection activeCell="E20" sqref="E20"/>
      <pageMargins left="0.72" right="0.51" top="0.52" bottom="1" header="0.33" footer="0.5"/>
      <pageSetup scale="95" orientation="portrait" r:id="rId16"/>
      <headerFooter alignWithMargins="0">
        <oddFooter>&amp;R&amp;"Book Antiqua,Bold"&amp;10Schedule-4/ Page &amp;P of &amp;N</oddFooter>
      </headerFooter>
    </customSheetView>
    <customSheetView guid="{E9F4E142-7D26-464D-BECA-4F3806DB1FE1}">
      <selection activeCell="G8" sqref="G8"/>
      <pageMargins left="0.72" right="0.51" top="0.52" bottom="1" header="0.33" footer="0.5"/>
      <pageSetup scale="95" orientation="portrait" r:id="rId17"/>
      <headerFooter alignWithMargins="0">
        <oddFooter>&amp;R&amp;"Book Antiqua,Bold"&amp;10Schedule-4/ Page &amp;P of &amp;N</oddFooter>
      </headerFooter>
    </customSheetView>
    <customSheetView guid="{A7DBDDEF-9245-44C6-9EBF-032DB6E1C0A2}" topLeftCell="A10">
      <selection activeCell="D17" sqref="D17"/>
      <pageMargins left="0.72" right="0.51" top="0.52" bottom="1" header="0.33" footer="0.5"/>
      <pageSetup scale="95" orientation="portrait" r:id="rId18"/>
      <headerFooter alignWithMargins="0">
        <oddFooter>&amp;R&amp;"Book Antiqua,Bold"&amp;10Schedule-4/ Page &amp;P of &amp;N</oddFooter>
      </headerFooter>
    </customSheetView>
    <customSheetView guid="{7487ED9F-BBED-4B2A-9631-22F1A430946B}" topLeftCell="A10">
      <selection activeCell="C24" sqref="C24"/>
      <pageMargins left="0.72" right="0.51" top="0.52" bottom="1" header="0.33" footer="0.5"/>
      <pageSetup scale="95" orientation="portrait" r:id="rId19"/>
      <headerFooter alignWithMargins="0">
        <oddFooter>&amp;R&amp;"Book Antiqua,Bold"&amp;10Schedule-4/ Page &amp;P of &amp;N</oddFooter>
      </headerFooter>
    </customSheetView>
    <customSheetView guid="{B3CE7B10-A914-4559-A6DA-AED8C22AFD6D}" topLeftCell="A4">
      <selection activeCell="G14" sqref="G14"/>
      <pageMargins left="0.72" right="0.51" top="0.52" bottom="1" header="0.33" footer="0.5"/>
      <pageSetup scale="95" orientation="portrait" r:id="rId20"/>
      <headerFooter alignWithMargins="0">
        <oddFooter>&amp;R&amp;"Book Antiqua,Bold"&amp;10Schedule-4/ Page &amp;P of &amp;N</oddFooter>
      </headerFooter>
    </customSheetView>
    <customSheetView guid="{D53177B2-31EC-4222-B97A-A37DCFD9E45B}">
      <selection activeCell="G14" sqref="G14"/>
      <pageMargins left="0.72" right="0.51" top="0.52" bottom="1" header="0.33" footer="0.5"/>
      <pageSetup scale="95" orientation="portrait" r:id="rId21"/>
      <headerFooter alignWithMargins="0">
        <oddFooter>&amp;R&amp;"Book Antiqua,Bold"&amp;10Schedule-4/ Page &amp;P of &amp;N</oddFooter>
      </headerFooter>
    </customSheetView>
    <customSheetView guid="{B835C05C-B615-4DCB-982D-4519616B3CD8}" topLeftCell="A24">
      <selection activeCell="H11" sqref="H11"/>
      <pageMargins left="0.72" right="0.51" top="0.52" bottom="1" header="0.33" footer="0.5"/>
      <pageSetup scale="95" orientation="portrait" r:id="rId22"/>
      <headerFooter alignWithMargins="0">
        <oddFooter>&amp;R&amp;"Book Antiqua,Bold"&amp;10Schedule-4/ Page &amp;P of &amp;N</oddFooter>
      </headerFooter>
    </customSheetView>
    <customSheetView guid="{A34CC49F-E309-4C23-B4F6-1E3B307C10D1}" showPageBreaks="1" fitToPage="1" printArea="1" hiddenColumns="1" state="hidden" view="pageBreakPreview" topLeftCell="G13">
      <selection activeCell="M20" sqref="M20:N23"/>
      <pageMargins left="0.25" right="0.25" top="0.75" bottom="0.75" header="0.3" footer="0.3"/>
      <pageSetup scale="58" fitToHeight="0" orientation="landscape" r:id="rId23"/>
      <headerFooter alignWithMargins="0">
        <oddFooter>&amp;R&amp;"Book Antiqua,Bold"&amp;10Schedule-4/ Page &amp;P of &amp;N</oddFooter>
      </headerFooter>
    </customSheetView>
    <customSheetView guid="{8909CFDD-4F29-4C72-886E-908773EE94A2}" showPageBreaks="1" fitToPage="1" printArea="1" hiddenColumns="1" state="hidden" view="pageBreakPreview" topLeftCell="G13">
      <selection activeCell="M20" sqref="M20:N23"/>
      <pageMargins left="0.25" right="0.25" top="0.75" bottom="0.75" header="0.3" footer="0.3"/>
      <pageSetup scale="58" fitToHeight="0" orientation="landscape" r:id="rId24"/>
      <headerFooter alignWithMargins="0">
        <oddFooter>&amp;R&amp;"Book Antiqua,Bold"&amp;10Schedule-4/ Page &amp;P of &amp;N</oddFooter>
      </headerFooter>
    </customSheetView>
  </customSheetViews>
  <mergeCells count="17">
    <mergeCell ref="B11:O11"/>
    <mergeCell ref="A7:O7"/>
    <mergeCell ref="O33:Q33"/>
    <mergeCell ref="O36:Q36"/>
    <mergeCell ref="O35:Q35"/>
    <mergeCell ref="O34:Q34"/>
    <mergeCell ref="B18:Q18"/>
    <mergeCell ref="A30:I30"/>
    <mergeCell ref="J31:O31"/>
    <mergeCell ref="J30:O30"/>
    <mergeCell ref="B19:H19"/>
    <mergeCell ref="B24:H24"/>
    <mergeCell ref="A3:Q3"/>
    <mergeCell ref="A4:Q4"/>
    <mergeCell ref="B8:O8"/>
    <mergeCell ref="B9:O9"/>
    <mergeCell ref="B10:O10"/>
  </mergeCells>
  <phoneticPr fontId="2" type="noConversion"/>
  <conditionalFormatting sqref="O20">
    <cfRule type="expression" dxfId="29" priority="54" stopIfTrue="1">
      <formula>N20&gt;0</formula>
    </cfRule>
  </conditionalFormatting>
  <conditionalFormatting sqref="O21">
    <cfRule type="expression" dxfId="28" priority="52" stopIfTrue="1">
      <formula>N21&gt;0</formula>
    </cfRule>
  </conditionalFormatting>
  <conditionalFormatting sqref="O27">
    <cfRule type="expression" dxfId="27" priority="50" stopIfTrue="1">
      <formula>N27&gt;0</formula>
    </cfRule>
  </conditionalFormatting>
  <conditionalFormatting sqref="O28">
    <cfRule type="expression" dxfId="26" priority="48" stopIfTrue="1">
      <formula>N28&gt;0</formula>
    </cfRule>
  </conditionalFormatting>
  <conditionalFormatting sqref="I20">
    <cfRule type="expression" dxfId="25" priority="9" stopIfTrue="1">
      <formula>H20&gt;0</formula>
    </cfRule>
  </conditionalFormatting>
  <conditionalFormatting sqref="K20:K23">
    <cfRule type="cellIs" dxfId="24" priority="6" stopIfTrue="1" operator="equal">
      <formula>"a"</formula>
    </cfRule>
  </conditionalFormatting>
  <conditionalFormatting sqref="K20:K23">
    <cfRule type="expression" dxfId="23" priority="5" stopIfTrue="1">
      <formula>J20&gt;0</formula>
    </cfRule>
  </conditionalFormatting>
  <conditionalFormatting sqref="O22">
    <cfRule type="expression" dxfId="22" priority="16" stopIfTrue="1">
      <formula>N22&gt;0</formula>
    </cfRule>
  </conditionalFormatting>
  <conditionalFormatting sqref="O23">
    <cfRule type="expression" dxfId="21" priority="14" stopIfTrue="1">
      <formula>N23&gt;0</formula>
    </cfRule>
  </conditionalFormatting>
  <conditionalFormatting sqref="O25">
    <cfRule type="expression" dxfId="20" priority="12" stopIfTrue="1">
      <formula>N25&gt;0</formula>
    </cfRule>
  </conditionalFormatting>
  <conditionalFormatting sqref="O26">
    <cfRule type="expression" dxfId="19" priority="10" stopIfTrue="1">
      <formula>N26&gt;0</formula>
    </cfRule>
  </conditionalFormatting>
  <conditionalFormatting sqref="I21:I23">
    <cfRule type="expression" dxfId="18" priority="8" stopIfTrue="1">
      <formula>H21&gt;0</formula>
    </cfRule>
  </conditionalFormatting>
  <conditionalFormatting sqref="K20:K23">
    <cfRule type="expression" dxfId="17" priority="7" stopIfTrue="1">
      <formula>H20&gt;0</formula>
    </cfRule>
  </conditionalFormatting>
  <conditionalFormatting sqref="I25:I28">
    <cfRule type="expression" dxfId="16" priority="4" stopIfTrue="1">
      <formula>H25&gt;0</formula>
    </cfRule>
  </conditionalFormatting>
  <conditionalFormatting sqref="K25:K28">
    <cfRule type="expression" dxfId="15" priority="3" stopIfTrue="1">
      <formula>H25&gt;0</formula>
    </cfRule>
  </conditionalFormatting>
  <conditionalFormatting sqref="K25:K28">
    <cfRule type="cellIs" dxfId="14" priority="2" stopIfTrue="1" operator="equal">
      <formula>"a"</formula>
    </cfRule>
  </conditionalFormatting>
  <conditionalFormatting sqref="K25:K28">
    <cfRule type="expression" dxfId="13" priority="1" stopIfTrue="1">
      <formula>J25&gt;0</formula>
    </cfRule>
  </conditionalFormatting>
  <dataValidations count="4">
    <dataValidation operator="greaterThan" allowBlank="1" showInputMessage="1" showErrorMessage="1" error="Enter only Numeric Value greater than zero or leave the cell blank !" sqref="K16:K17"/>
    <dataValidation type="whole" operator="greaterThan" allowBlank="1" showInputMessage="1" showErrorMessage="1" error="Enter only Numeric Value greater than zero or leave the cell blank !" sqref="O25:O28 O20:O23">
      <formula1>0</formula1>
    </dataValidation>
    <dataValidation type="list" operator="greaterThan" allowBlank="1" showInputMessage="1" showErrorMessage="1" sqref="K20:K23 K25:K28">
      <formula1>"0%,5%,12%,18%,28%"</formula1>
    </dataValidation>
    <dataValidation type="whole" operator="greaterThan" allowBlank="1" showInputMessage="1" showErrorMessage="1" sqref="I20:I23 I25:I28">
      <formula1>1</formula1>
    </dataValidation>
  </dataValidations>
  <pageMargins left="0.25" right="0.25" top="0.75" bottom="0.75" header="0.3" footer="0.3"/>
  <pageSetup scale="58" fitToHeight="0" orientation="landscape" r:id="rId25"/>
  <headerFooter alignWithMargins="0">
    <oddFooter>&amp;R&amp;"Book Antiqua,Bold"&amp;10Schedule-4/ Page &amp;P of &amp;N</oddFooter>
  </headerFooter>
  <drawing r:id="rId26"/>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indexed="33"/>
  </sheetPr>
  <dimension ref="A1:X74"/>
  <sheetViews>
    <sheetView view="pageBreakPreview" zoomScaleNormal="100" zoomScaleSheetLayoutView="100" workbookViewId="0">
      <selection activeCell="A3" sqref="A3:E3"/>
    </sheetView>
  </sheetViews>
  <sheetFormatPr defaultColWidth="10" defaultRowHeight="16.5"/>
  <cols>
    <col min="1" max="1" width="10.375" style="44" customWidth="1"/>
    <col min="2" max="2" width="40.875" style="44" customWidth="1"/>
    <col min="3" max="3" width="17.5" style="44" customWidth="1"/>
    <col min="4" max="4" width="20.5" style="44" customWidth="1"/>
    <col min="5" max="5" width="20" style="44" customWidth="1"/>
    <col min="6" max="6" width="10" style="175" customWidth="1"/>
    <col min="7" max="7" width="29.875" style="175" customWidth="1"/>
    <col min="8" max="8" width="10" style="175" customWidth="1"/>
    <col min="9" max="9" width="12.25" style="313" hidden="1" customWidth="1"/>
    <col min="10" max="10" width="12.625" style="313" hidden="1" customWidth="1"/>
    <col min="11" max="11" width="15" style="313" hidden="1" customWidth="1"/>
    <col min="12" max="13" width="10" style="313" hidden="1" customWidth="1"/>
    <col min="14" max="14" width="18.625" style="313" hidden="1" customWidth="1"/>
    <col min="15" max="15" width="16" style="313" hidden="1" customWidth="1"/>
    <col min="16" max="16" width="10" style="313" hidden="1" customWidth="1"/>
    <col min="17" max="17" width="10" style="313" customWidth="1"/>
    <col min="18" max="18" width="10" style="41" customWidth="1"/>
    <col min="19" max="24" width="10" style="175" customWidth="1"/>
    <col min="25" max="16384" width="10" style="41"/>
  </cols>
  <sheetData>
    <row r="1" spans="1:15" ht="18" customHeight="1">
      <c r="A1" s="63" t="str">
        <f>Cover!B3</f>
        <v>Specification No.: CC/NT/W-TW/DOM/A06/23/00495</v>
      </c>
      <c r="B1" s="64"/>
      <c r="C1" s="65"/>
      <c r="D1" s="65"/>
      <c r="E1" s="9" t="s">
        <v>428</v>
      </c>
    </row>
    <row r="2" spans="1:15" ht="8.1" customHeight="1">
      <c r="A2" s="5"/>
      <c r="B2" s="14"/>
      <c r="C2" s="7"/>
      <c r="D2" s="7"/>
      <c r="E2" s="2"/>
      <c r="F2" s="230"/>
    </row>
    <row r="3" spans="1:15" ht="60" customHeight="1">
      <c r="A3" s="1519" t="str">
        <f>Cover!$B$2</f>
        <v>Transmission Line Tower Package TW01 for (i) 400kV D/c (Triple HTLS Conductor) line from Pot Head Yard of Kiru HE Project – Kishtwar Pooling Station, (ii) LILO of one ckt. of 400 kV D/c (Triple HTLS Conductor) Kiru – Kishtwar line at Pot Head Yard of Kwar &amp; Pakal Dul HE Projects and (iii) Extension of Kishtwar (GIS) pooling station under Consultancy Works to M/S CVPPPL</v>
      </c>
      <c r="B3" s="1519"/>
      <c r="C3" s="1519"/>
      <c r="D3" s="1519"/>
      <c r="E3" s="1519"/>
    </row>
    <row r="4" spans="1:15" ht="21.95" customHeight="1">
      <c r="A4" s="1523" t="s">
        <v>25</v>
      </c>
      <c r="B4" s="1523"/>
      <c r="C4" s="1523"/>
      <c r="D4" s="1523"/>
      <c r="E4" s="1523"/>
    </row>
    <row r="5" spans="1:15" ht="12" customHeight="1">
      <c r="A5" s="47"/>
      <c r="B5" s="42"/>
      <c r="C5" s="42"/>
      <c r="D5" s="42"/>
      <c r="E5" s="42"/>
    </row>
    <row r="6" spans="1:15" ht="18" customHeight="1">
      <c r="A6" s="33" t="str">
        <f>'Sch-1'!A6</f>
        <v>Bidder’s Name and Address (Sole Bidder) :</v>
      </c>
      <c r="D6" s="68" t="s">
        <v>396</v>
      </c>
    </row>
    <row r="7" spans="1:15" ht="18" customHeight="1">
      <c r="A7" s="199" t="str">
        <f>'Sch-1'!A7</f>
        <v/>
      </c>
      <c r="D7" s="69" t="str">
        <f>'Sch-1'!M7</f>
        <v>Contracts Services, 3rd Floor</v>
      </c>
    </row>
    <row r="8" spans="1:15" ht="18" customHeight="1">
      <c r="A8" s="45" t="s">
        <v>412</v>
      </c>
      <c r="B8" s="1522" t="str">
        <f>IF('Sch-1'!C8=0, "", 'Sch-1'!C8)</f>
        <v xml:space="preserve">…….. …….. …….. …….. …….. …….. </v>
      </c>
      <c r="C8" s="1522"/>
      <c r="D8" s="69" t="str">
        <f>'Sch-1'!M8</f>
        <v>Power Grid Corporation of India Ltd.,</v>
      </c>
    </row>
    <row r="9" spans="1:15" ht="18" customHeight="1">
      <c r="A9" s="45" t="s">
        <v>413</v>
      </c>
      <c r="B9" s="1522" t="str">
        <f>IF('Sch-1'!C9=0, "", 'Sch-1'!C9)</f>
        <v xml:space="preserve">…….. …….. …….. …….. …….. …….. </v>
      </c>
      <c r="C9" s="1522"/>
      <c r="D9" s="69" t="str">
        <f>'Sch-1'!M9</f>
        <v>"Saudamini", Plot No.-2</v>
      </c>
    </row>
    <row r="10" spans="1:15" ht="18" customHeight="1">
      <c r="A10" s="46"/>
      <c r="B10" s="1522" t="str">
        <f>IF('Sch-1'!C10=0, "", 'Sch-1'!C10)</f>
        <v xml:space="preserve">…….. …….. …….. …….. …….. …….. </v>
      </c>
      <c r="C10" s="1522"/>
      <c r="D10" s="69" t="str">
        <f>'Sch-1'!M10</f>
        <v xml:space="preserve">Sector-29, </v>
      </c>
    </row>
    <row r="11" spans="1:15" ht="18" customHeight="1">
      <c r="A11" s="46"/>
      <c r="B11" s="1522" t="str">
        <f>IF('Sch-1'!C11=0, "", 'Sch-1'!C11)</f>
        <v xml:space="preserve">…….. …….. …….. …….. …….. …….. </v>
      </c>
      <c r="C11" s="1522"/>
      <c r="D11" s="69" t="str">
        <f>'Sch-1'!M11</f>
        <v>Gurgaon (Haryana) - 122001</v>
      </c>
    </row>
    <row r="12" spans="1:15" ht="8.1" customHeight="1"/>
    <row r="13" spans="1:15" ht="21.95" customHeight="1">
      <c r="A13" s="84" t="s">
        <v>378</v>
      </c>
      <c r="B13" s="1524" t="s">
        <v>379</v>
      </c>
      <c r="C13" s="1525"/>
      <c r="D13" s="1520" t="s">
        <v>380</v>
      </c>
      <c r="E13" s="1521"/>
      <c r="I13" s="1518" t="s">
        <v>259</v>
      </c>
      <c r="J13" s="1518"/>
      <c r="K13" s="1518"/>
      <c r="M13" s="1518" t="s">
        <v>285</v>
      </c>
      <c r="N13" s="1518"/>
      <c r="O13" s="1518"/>
    </row>
    <row r="14" spans="1:15" ht="18" customHeight="1">
      <c r="A14" s="48" t="s">
        <v>381</v>
      </c>
      <c r="B14" s="1508" t="s">
        <v>495</v>
      </c>
      <c r="C14" s="1509"/>
      <c r="D14" s="1514"/>
      <c r="E14" s="1515"/>
      <c r="I14" s="314" t="s">
        <v>234</v>
      </c>
      <c r="K14" s="314" t="e">
        <f>ROUND('Sch-1'!AE3*#REF!,0)</f>
        <v>#REF!</v>
      </c>
      <c r="M14" s="314" t="s">
        <v>234</v>
      </c>
      <c r="O14" s="314" t="e">
        <f>ROUND('Sch-1'!AE5*#REF!,0)</f>
        <v>#REF!</v>
      </c>
    </row>
    <row r="15" spans="1:15" ht="89.25" customHeight="1">
      <c r="A15" s="49"/>
      <c r="B15" s="1511" t="s">
        <v>496</v>
      </c>
      <c r="C15" s="1512"/>
      <c r="D15" s="1506">
        <f>'Sch-1'!N253+'Sch-7'!N21</f>
        <v>0</v>
      </c>
      <c r="E15" s="1507"/>
      <c r="G15" s="685"/>
    </row>
    <row r="16" spans="1:15" ht="18" customHeight="1">
      <c r="A16" s="48" t="s">
        <v>382</v>
      </c>
      <c r="B16" s="1508" t="s">
        <v>497</v>
      </c>
      <c r="C16" s="1509"/>
      <c r="D16" s="1513"/>
      <c r="E16" s="1513"/>
      <c r="I16" s="314" t="s">
        <v>260</v>
      </c>
      <c r="K16" s="315">
        <f>IF(ISERROR(ROUND((#REF!+#REF!)*#REF!,0)),0, ROUND((#REF!+#REF!)*#REF!,0))</f>
        <v>0</v>
      </c>
      <c r="M16" s="314" t="s">
        <v>260</v>
      </c>
      <c r="O16" s="315">
        <f>IF(ISERROR(ROUND((#REF!+#REF!)*#REF!,0)),0, ROUND((#REF!+#REF!)*#REF!,0))</f>
        <v>0</v>
      </c>
    </row>
    <row r="17" spans="1:15" ht="72.75" customHeight="1">
      <c r="A17" s="49"/>
      <c r="B17" s="1511" t="s">
        <v>560</v>
      </c>
      <c r="C17" s="1512"/>
      <c r="D17" s="1506">
        <f>'Sch-3 '!S176+'Sch-4'!Q23+'Sch-4b'!Q31</f>
        <v>0</v>
      </c>
      <c r="E17" s="1507"/>
      <c r="G17" s="683"/>
      <c r="I17" s="316" t="e">
        <f>#REF!/'Sch-1'!AE1</f>
        <v>#REF!</v>
      </c>
      <c r="K17" s="313">
        <f>'Sch-1'!AE3</f>
        <v>0</v>
      </c>
      <c r="M17" s="316" t="e">
        <f>I17</f>
        <v>#REF!</v>
      </c>
      <c r="O17" s="313">
        <f>'Sch-1'!AE5</f>
        <v>0</v>
      </c>
    </row>
    <row r="18" spans="1:15" ht="18" customHeight="1">
      <c r="A18" s="1510"/>
      <c r="B18" s="1504" t="s">
        <v>500</v>
      </c>
      <c r="C18" s="1505"/>
      <c r="D18" s="1516">
        <f>D17+D15</f>
        <v>0</v>
      </c>
      <c r="E18" s="1517"/>
      <c r="I18" s="313" t="s">
        <v>276</v>
      </c>
      <c r="K18" s="317" t="e">
        <f>K14+K16+#REF!</f>
        <v>#REF!</v>
      </c>
      <c r="M18" s="313" t="s">
        <v>286</v>
      </c>
      <c r="O18" s="317" t="e">
        <f>O14+O16+#REF!</f>
        <v>#REF!</v>
      </c>
    </row>
    <row r="19" spans="1:15" ht="24.75" customHeight="1">
      <c r="A19" s="1510"/>
      <c r="B19" s="1502"/>
      <c r="C19" s="1503"/>
      <c r="D19" s="1500"/>
      <c r="E19" s="1501"/>
    </row>
    <row r="20" spans="1:15" ht="18" customHeight="1">
      <c r="A20" s="51"/>
      <c r="B20" s="52"/>
      <c r="C20" s="52"/>
      <c r="D20" s="53"/>
      <c r="E20" s="53"/>
    </row>
    <row r="21" spans="1:15" ht="24" customHeight="1">
      <c r="A21" s="79"/>
      <c r="B21" s="1499"/>
      <c r="C21" s="1499"/>
      <c r="D21" s="1499"/>
      <c r="E21" s="1499"/>
    </row>
    <row r="22" spans="1:15" ht="18" customHeight="1">
      <c r="A22" s="54"/>
      <c r="B22" s="54"/>
      <c r="C22" s="54"/>
      <c r="D22" s="54"/>
      <c r="E22" s="54"/>
    </row>
    <row r="23" spans="1:15" ht="30" customHeight="1">
      <c r="A23" s="54"/>
      <c r="B23" s="54"/>
      <c r="C23" s="39"/>
      <c r="D23" s="54"/>
      <c r="E23" s="54"/>
    </row>
    <row r="24" spans="1:15" ht="30" customHeight="1">
      <c r="A24" s="38" t="s">
        <v>74</v>
      </c>
      <c r="B24" s="122" t="str">
        <f>IF('Sch-1'!B258=0,"", 'Sch-1'!B258)</f>
        <v>--</v>
      </c>
      <c r="C24" s="39" t="s">
        <v>408</v>
      </c>
      <c r="D24" s="115" t="str">
        <f>IF('Sch-1'!M259=0,"",'Sch-1'!M259)</f>
        <v/>
      </c>
      <c r="F24" s="318"/>
    </row>
    <row r="25" spans="1:15" ht="30" customHeight="1">
      <c r="A25" s="38" t="s">
        <v>457</v>
      </c>
      <c r="B25" s="114" t="str">
        <f>IF('Sch-1'!B259=0,"", 'Sch-1'!B259)</f>
        <v/>
      </c>
      <c r="C25" s="39" t="s">
        <v>409</v>
      </c>
      <c r="D25" s="115" t="str">
        <f>IF('Sch-1'!M260=0,"",'Sch-1'!M260)</f>
        <v/>
      </c>
      <c r="F25" s="318"/>
    </row>
    <row r="26" spans="1:15" ht="30" customHeight="1">
      <c r="A26" s="229"/>
      <c r="B26" s="228"/>
      <c r="C26" s="39"/>
      <c r="D26" s="175"/>
      <c r="E26" s="175"/>
      <c r="F26" s="318"/>
    </row>
    <row r="27" spans="1:15" ht="33" customHeight="1">
      <c r="A27" s="229"/>
      <c r="B27" s="228"/>
      <c r="C27" s="230"/>
      <c r="D27" s="259"/>
      <c r="E27" s="256"/>
      <c r="F27" s="318"/>
    </row>
    <row r="28" spans="1:15" ht="21.95" customHeight="1">
      <c r="A28" s="257"/>
      <c r="B28" s="257"/>
      <c r="C28" s="257"/>
      <c r="D28" s="257"/>
      <c r="E28" s="258"/>
    </row>
    <row r="29" spans="1:15" ht="21.95" customHeight="1">
      <c r="A29" s="257"/>
      <c r="B29" s="257"/>
      <c r="C29" s="257"/>
      <c r="D29" s="257"/>
      <c r="E29" s="258"/>
    </row>
    <row r="30" spans="1:15" ht="21.95" customHeight="1">
      <c r="A30" s="257"/>
      <c r="B30" s="257"/>
      <c r="C30" s="257"/>
      <c r="D30" s="257"/>
      <c r="E30" s="258"/>
    </row>
    <row r="31" spans="1:15" ht="21.95" customHeight="1">
      <c r="A31" s="257"/>
      <c r="B31" s="257"/>
      <c r="C31" s="257"/>
      <c r="D31" s="257"/>
      <c r="E31" s="258"/>
    </row>
    <row r="32" spans="1:15" ht="21.95" customHeight="1">
      <c r="A32" s="257"/>
      <c r="B32" s="257"/>
      <c r="C32" s="257"/>
      <c r="D32" s="257"/>
      <c r="E32" s="258"/>
    </row>
    <row r="33" spans="1:5" ht="21.95" customHeight="1">
      <c r="A33" s="257"/>
      <c r="B33" s="257"/>
      <c r="C33" s="257"/>
      <c r="D33" s="257"/>
      <c r="E33" s="258"/>
    </row>
    <row r="34" spans="1:5" ht="24.95" customHeight="1">
      <c r="A34" s="256"/>
      <c r="B34" s="256"/>
      <c r="C34" s="256"/>
      <c r="D34" s="256"/>
      <c r="E34" s="256"/>
    </row>
    <row r="35" spans="1:5" ht="24.95" customHeight="1">
      <c r="A35" s="256"/>
      <c r="B35" s="256"/>
      <c r="C35" s="256"/>
      <c r="D35" s="256"/>
      <c r="E35" s="256"/>
    </row>
    <row r="36" spans="1:5" ht="24.95" customHeight="1">
      <c r="A36" s="256"/>
      <c r="B36" s="256"/>
      <c r="C36" s="256"/>
      <c r="D36" s="256"/>
      <c r="E36" s="256"/>
    </row>
    <row r="37" spans="1:5" ht="24.95" customHeight="1">
      <c r="A37" s="256"/>
      <c r="B37" s="256"/>
      <c r="C37" s="256"/>
      <c r="D37" s="256"/>
      <c r="E37" s="256"/>
    </row>
    <row r="38" spans="1:5" ht="24.95" customHeight="1">
      <c r="A38" s="256"/>
      <c r="B38" s="256"/>
      <c r="C38" s="256"/>
      <c r="D38" s="256"/>
      <c r="E38" s="256"/>
    </row>
    <row r="39" spans="1:5" ht="24.95" customHeight="1">
      <c r="A39" s="256"/>
      <c r="B39" s="256"/>
      <c r="C39" s="256"/>
      <c r="D39" s="256"/>
      <c r="E39" s="256"/>
    </row>
    <row r="40" spans="1:5" ht="24.95" customHeight="1">
      <c r="A40" s="256"/>
      <c r="B40" s="256"/>
      <c r="C40" s="256"/>
      <c r="D40" s="256"/>
      <c r="E40" s="256"/>
    </row>
    <row r="41" spans="1:5" ht="24.95" customHeight="1">
      <c r="A41" s="256"/>
      <c r="B41" s="256"/>
      <c r="C41" s="256"/>
      <c r="D41" s="256"/>
      <c r="E41" s="256"/>
    </row>
    <row r="42" spans="1:5" ht="24.95" customHeight="1">
      <c r="A42" s="256"/>
      <c r="B42" s="256"/>
      <c r="C42" s="256"/>
      <c r="D42" s="256"/>
      <c r="E42" s="256"/>
    </row>
    <row r="43" spans="1:5" ht="24.95" customHeight="1">
      <c r="A43" s="256"/>
      <c r="B43" s="256"/>
      <c r="C43" s="256"/>
      <c r="D43" s="256"/>
      <c r="E43" s="256"/>
    </row>
    <row r="44" spans="1:5" ht="24.95" customHeight="1">
      <c r="A44" s="256"/>
      <c r="B44" s="256"/>
      <c r="C44" s="256"/>
      <c r="D44" s="256"/>
      <c r="E44" s="256"/>
    </row>
    <row r="45" spans="1:5" ht="24.95" customHeight="1">
      <c r="A45" s="256"/>
      <c r="B45" s="256"/>
      <c r="C45" s="256"/>
      <c r="D45" s="256"/>
      <c r="E45" s="256"/>
    </row>
    <row r="46" spans="1:5" ht="24.95" customHeight="1">
      <c r="A46" s="256"/>
      <c r="B46" s="256"/>
      <c r="C46" s="256"/>
      <c r="D46" s="256"/>
      <c r="E46" s="256"/>
    </row>
    <row r="47" spans="1:5" ht="24.95" customHeight="1">
      <c r="A47" s="256"/>
      <c r="B47" s="256"/>
      <c r="C47" s="256"/>
      <c r="D47" s="256"/>
      <c r="E47" s="256"/>
    </row>
    <row r="48" spans="1:5" ht="24.95" customHeight="1">
      <c r="A48" s="256"/>
      <c r="B48" s="256"/>
      <c r="C48" s="256"/>
      <c r="D48" s="256"/>
      <c r="E48" s="256"/>
    </row>
    <row r="49" spans="1:5" ht="24.95" customHeight="1">
      <c r="A49" s="256"/>
      <c r="B49" s="256"/>
      <c r="C49" s="256"/>
      <c r="D49" s="256"/>
      <c r="E49" s="256"/>
    </row>
    <row r="50" spans="1:5" ht="24.95" customHeight="1">
      <c r="A50" s="256"/>
      <c r="B50" s="256"/>
      <c r="C50" s="256"/>
      <c r="D50" s="256"/>
      <c r="E50" s="256"/>
    </row>
    <row r="51" spans="1:5" ht="24.95" customHeight="1">
      <c r="A51" s="256"/>
      <c r="B51" s="256"/>
      <c r="C51" s="256"/>
      <c r="D51" s="256"/>
      <c r="E51" s="256"/>
    </row>
    <row r="52" spans="1:5" ht="24.95" customHeight="1">
      <c r="A52" s="256"/>
      <c r="B52" s="256"/>
      <c r="C52" s="256"/>
      <c r="D52" s="256"/>
      <c r="E52" s="256"/>
    </row>
    <row r="53" spans="1:5" ht="24.95" customHeight="1">
      <c r="A53" s="256"/>
      <c r="B53" s="256"/>
      <c r="C53" s="256"/>
      <c r="D53" s="256"/>
      <c r="E53" s="256"/>
    </row>
    <row r="54" spans="1:5" ht="24.95" customHeight="1">
      <c r="A54" s="256"/>
      <c r="B54" s="256"/>
      <c r="C54" s="256"/>
      <c r="D54" s="256"/>
      <c r="E54" s="256"/>
    </row>
    <row r="55" spans="1:5" ht="24.95" customHeight="1">
      <c r="A55" s="256"/>
      <c r="B55" s="256"/>
      <c r="C55" s="256"/>
      <c r="D55" s="256"/>
      <c r="E55" s="256"/>
    </row>
    <row r="56" spans="1:5" ht="24.95" customHeight="1">
      <c r="A56" s="256"/>
      <c r="B56" s="256"/>
      <c r="C56" s="256"/>
      <c r="D56" s="256"/>
      <c r="E56" s="256"/>
    </row>
    <row r="57" spans="1:5">
      <c r="A57" s="256"/>
      <c r="B57" s="256"/>
      <c r="C57" s="256"/>
      <c r="D57" s="256"/>
      <c r="E57" s="256"/>
    </row>
    <row r="58" spans="1:5">
      <c r="A58" s="256"/>
      <c r="B58" s="256"/>
      <c r="C58" s="256"/>
      <c r="D58" s="256"/>
      <c r="E58" s="256"/>
    </row>
    <row r="59" spans="1:5">
      <c r="A59" s="256"/>
      <c r="B59" s="256"/>
      <c r="C59" s="256"/>
      <c r="D59" s="256"/>
      <c r="E59" s="256"/>
    </row>
    <row r="60" spans="1:5">
      <c r="A60" s="256"/>
      <c r="B60" s="256"/>
      <c r="C60" s="256"/>
      <c r="D60" s="256"/>
      <c r="E60" s="256"/>
    </row>
    <row r="61" spans="1:5">
      <c r="A61" s="256"/>
      <c r="B61" s="256"/>
      <c r="C61" s="256"/>
      <c r="D61" s="256"/>
      <c r="E61" s="256"/>
    </row>
    <row r="62" spans="1:5">
      <c r="A62" s="256"/>
      <c r="B62" s="256"/>
      <c r="C62" s="256"/>
      <c r="D62" s="256"/>
      <c r="E62" s="256"/>
    </row>
    <row r="63" spans="1:5">
      <c r="A63" s="256"/>
      <c r="B63" s="256"/>
      <c r="C63" s="256"/>
      <c r="D63" s="256"/>
      <c r="E63" s="256"/>
    </row>
    <row r="64" spans="1:5">
      <c r="A64" s="256"/>
      <c r="B64" s="256"/>
      <c r="C64" s="256"/>
      <c r="D64" s="256"/>
      <c r="E64" s="256"/>
    </row>
    <row r="65" spans="1:5">
      <c r="A65" s="256"/>
      <c r="B65" s="256"/>
      <c r="C65" s="256"/>
      <c r="D65" s="256"/>
      <c r="E65" s="256"/>
    </row>
    <row r="66" spans="1:5">
      <c r="A66" s="256"/>
      <c r="B66" s="256"/>
      <c r="C66" s="256"/>
      <c r="D66" s="256"/>
      <c r="E66" s="256"/>
    </row>
    <row r="67" spans="1:5">
      <c r="A67" s="256"/>
      <c r="B67" s="256"/>
      <c r="C67" s="256"/>
      <c r="D67" s="256"/>
      <c r="E67" s="256"/>
    </row>
    <row r="68" spans="1:5">
      <c r="A68" s="256"/>
      <c r="B68" s="256"/>
      <c r="C68" s="256"/>
      <c r="D68" s="256"/>
      <c r="E68" s="256"/>
    </row>
    <row r="69" spans="1:5">
      <c r="A69" s="256"/>
      <c r="B69" s="256"/>
      <c r="C69" s="256"/>
      <c r="D69" s="256"/>
      <c r="E69" s="256"/>
    </row>
    <row r="70" spans="1:5">
      <c r="A70" s="256"/>
      <c r="B70" s="256"/>
      <c r="C70" s="256"/>
      <c r="D70" s="256"/>
      <c r="E70" s="256"/>
    </row>
    <row r="71" spans="1:5">
      <c r="A71" s="256"/>
      <c r="B71" s="256"/>
      <c r="C71" s="256"/>
      <c r="D71" s="256"/>
      <c r="E71" s="256"/>
    </row>
    <row r="72" spans="1:5">
      <c r="A72" s="256"/>
      <c r="B72" s="256"/>
      <c r="C72" s="256"/>
      <c r="D72" s="256"/>
      <c r="E72" s="256"/>
    </row>
    <row r="73" spans="1:5">
      <c r="A73" s="256"/>
      <c r="B73" s="256"/>
      <c r="C73" s="256"/>
      <c r="D73" s="256"/>
      <c r="E73" s="256"/>
    </row>
    <row r="74" spans="1:5">
      <c r="A74" s="256"/>
      <c r="B74" s="256"/>
      <c r="C74" s="256"/>
      <c r="D74" s="256"/>
      <c r="E74" s="256"/>
    </row>
  </sheetData>
  <sheetProtection password="CC69" sheet="1" formatColumns="0" formatRows="0" selectLockedCells="1"/>
  <dataConsolidate/>
  <customSheetViews>
    <customSheetView guid="{223BC0FC-814D-40F0-9795-CE82A16FF3A5}" showPageBreaks="1" printArea="1" hiddenColumns="1" view="pageBreakPreview">
      <selection activeCell="A3" sqref="A3:E3"/>
      <pageMargins left="0.31" right="0.25" top="0.52" bottom="0.67" header="0.23" footer="0.24"/>
      <printOptions horizontalCentered="1"/>
      <pageSetup paperSize="9" scale="90" fitToHeight="0" orientation="portrait" r:id="rId1"/>
      <headerFooter alignWithMargins="0">
        <oddFooter>&amp;R&amp;"Book Antiqua,Bold"&amp;10Schedule-5/ Page &amp;P of &amp;N</oddFooter>
      </headerFooter>
    </customSheetView>
    <customSheetView guid="{B53AB765-D844-4672-9326-008E7DD94E4F}" showPageBreaks="1" printArea="1" hiddenColumns="1" view="pageBreakPreview">
      <selection activeCell="A3" sqref="A3:E3"/>
      <pageMargins left="0.31" right="0.25" top="0.52" bottom="0.67" header="0.23" footer="0.24"/>
      <printOptions horizontalCentered="1"/>
      <pageSetup paperSize="9" scale="90" fitToHeight="0" orientation="portrait" r:id="rId2"/>
      <headerFooter alignWithMargins="0">
        <oddFooter>&amp;R&amp;"Book Antiqua,Bold"&amp;10Schedule-5/ Page &amp;P of &amp;N</oddFooter>
      </headerFooter>
    </customSheetView>
    <customSheetView guid="{A41EE4DE-0D82-4A56-8210-F78316511D11}" showPageBreaks="1" printArea="1" hiddenColumns="1" view="pageBreakPreview" topLeftCell="A10">
      <selection activeCell="A3" sqref="A3:E3"/>
      <pageMargins left="0.31" right="0.25" top="0.52" bottom="0.67" header="0.23" footer="0.24"/>
      <printOptions horizontalCentered="1"/>
      <pageSetup paperSize="9" scale="90" fitToHeight="0" orientation="portrait" r:id="rId3"/>
      <headerFooter alignWithMargins="0">
        <oddFooter>&amp;R&amp;"Book Antiqua,Bold"&amp;10Schedule-5/ Page &amp;P of &amp;N</oddFooter>
      </headerFooter>
    </customSheetView>
    <customSheetView guid="{1E0C44A1-9358-4FBD-8C2C-4DB661DA1476}" showPageBreaks="1" printArea="1" hiddenColumns="1" view="pageBreakPreview">
      <selection activeCell="A3" sqref="A3:E3"/>
      <pageMargins left="0.31" right="0.25" top="0.52" bottom="0.67" header="0.23" footer="0.24"/>
      <printOptions horizontalCentered="1"/>
      <pageSetup paperSize="9" scale="90" fitToHeight="0" orientation="portrait" r:id="rId4"/>
      <headerFooter alignWithMargins="0">
        <oddFooter>&amp;R&amp;"Book Antiqua,Bold"&amp;10Schedule-5/ Page &amp;P of &amp;N</oddFooter>
      </headerFooter>
    </customSheetView>
    <customSheetView guid="{498493C3-769C-4143-9114-C68CD1D40B11}" showPageBreaks="1" printArea="1" hiddenColumns="1" view="pageBreakPreview">
      <selection activeCell="G11" sqref="G11"/>
      <pageMargins left="0.31" right="0.25" top="0.52" bottom="0.67" header="0.23" footer="0.24"/>
      <printOptions horizontalCentered="1"/>
      <pageSetup paperSize="9" scale="90" fitToHeight="0" orientation="portrait" r:id="rId5"/>
      <headerFooter alignWithMargins="0">
        <oddFooter>&amp;R&amp;"Book Antiqua,Bold"&amp;10Schedule-5/ Page &amp;P of &amp;N</oddFooter>
      </headerFooter>
    </customSheetView>
    <customSheetView guid="{C431BC99-7569-44AB-83F6-AB73BDED3783}" hiddenColumns="1" topLeftCell="A7">
      <selection activeCell="C21" sqref="C21"/>
      <pageMargins left="0.31" right="0.25" top="0.52" bottom="0.67" header="0.23" footer="0.24"/>
      <printOptions horizontalCentered="1"/>
      <pageSetup paperSize="9" scale="90" fitToHeight="0" orientation="portrait" r:id="rId6"/>
      <headerFooter alignWithMargins="0">
        <oddFooter>&amp;R&amp;"Book Antiqua,Bold"&amp;10Schedule-5/ Page &amp;P of &amp;N</oddFooter>
      </headerFooter>
    </customSheetView>
    <customSheetView guid="{E97134B6-5E8D-4951-8DA0-73D065532361}" hiddenColumns="1">
      <selection activeCell="C21" sqref="C21"/>
      <pageMargins left="0.31" right="0.25" top="0.52" bottom="0.67" header="0.23" footer="0.24"/>
      <printOptions horizontalCentered="1"/>
      <pageSetup paperSize="9" scale="90" fitToHeight="0" orientation="portrait" r:id="rId7"/>
      <headerFooter alignWithMargins="0">
        <oddFooter>&amp;R&amp;"Book Antiqua,Bold"&amp;10Schedule-5/ Page &amp;P of &amp;N</oddFooter>
      </headerFooter>
    </customSheetView>
    <customSheetView guid="{D0757F9E-DF41-4B40-A5E5-F4F8FDD8D61D}" hiddenColumns="1" topLeftCell="A15">
      <selection activeCell="D15" sqref="D15:E16"/>
      <pageMargins left="0.31" right="0.25" top="0.52" bottom="0.67" header="0.23" footer="0.24"/>
      <printOptions horizontalCentered="1"/>
      <pageSetup paperSize="9" scale="90" fitToHeight="0" orientation="portrait" r:id="rId8"/>
      <headerFooter alignWithMargins="0">
        <oddFooter>&amp;R&amp;"Book Antiqua,Bold"&amp;10Schedule-5/ Page &amp;P of &amp;N</oddFooter>
      </headerFooter>
    </customSheetView>
    <customSheetView guid="{EE46BCD1-F715-4FA9-A5FC-1B125AD601E0}" hiddenColumns="1" topLeftCell="A4">
      <selection activeCell="C16" sqref="C16"/>
      <pageMargins left="0.31" right="0.25" top="0.52" bottom="0.67" header="0.23" footer="0.24"/>
      <printOptions horizontalCentered="1"/>
      <pageSetup paperSize="9" scale="90" fitToHeight="0" orientation="portrait" r:id="rId9"/>
      <headerFooter alignWithMargins="0">
        <oddFooter>&amp;R&amp;"Book Antiqua,Bold"&amp;10Schedule-5/ Page &amp;P of &amp;N</oddFooter>
      </headerFooter>
    </customSheetView>
    <customSheetView guid="{4AA1107B-A795-4744-B566-827168772C7A}" hiddenColumns="1" topLeftCell="A22">
      <selection activeCell="C26" sqref="C26"/>
      <pageMargins left="0.31" right="0.25" top="0.52" bottom="0.67" header="0.23" footer="0.24"/>
      <printOptions horizontalCentered="1"/>
      <pageSetup paperSize="9" scale="90" fitToHeight="0" orientation="portrait" r:id="rId10"/>
      <headerFooter alignWithMargins="0">
        <oddFooter>&amp;R&amp;"Book Antiqua,Bold"&amp;10Schedule-5/ Page &amp;P of &amp;N</oddFooter>
      </headerFooter>
    </customSheetView>
    <customSheetView guid="{B23AD343-29DA-4CE0-BD10-47BF44F3782F}" hiddenColumns="1" topLeftCell="A22">
      <selection activeCell="D31" sqref="D31:E32"/>
      <pageMargins left="0.31" right="0.25" top="0.52" bottom="0.67" header="0.23" footer="0.24"/>
      <printOptions horizontalCentered="1"/>
      <pageSetup paperSize="9" scale="90" fitToHeight="0" orientation="portrait" r:id="rId11"/>
      <headerFooter alignWithMargins="0">
        <oddFooter>&amp;R&amp;"Book Antiqua,Bold"&amp;10Schedule-5/ Page &amp;P of &amp;N</oddFooter>
      </headerFooter>
    </customSheetView>
    <customSheetView guid="{ECE9294F-C910-4036-88BC-B1F2176FB06B}" hiddenColumns="1">
      <selection activeCell="D15" sqref="D15:E16"/>
      <pageMargins left="0.31" right="0.25" top="0.52" bottom="0.67" header="0.23" footer="0.24"/>
      <printOptions horizontalCentered="1"/>
      <pageSetup paperSize="9" scale="90" fitToHeight="0" orientation="portrait" r:id="rId12"/>
      <headerFooter alignWithMargins="0">
        <oddFooter>&amp;R&amp;"Book Antiqua,Bold"&amp;10Schedule-5/ Page &amp;P of &amp;N</oddFooter>
      </headerFooter>
    </customSheetView>
    <customSheetView guid="{4F65FF32-EC61-4022-A399-2986D7B6B8B3}" scale="90" hiddenColumns="1" showRuler="0">
      <selection activeCell="D15" sqref="D15:E16"/>
      <pageMargins left="0.31" right="0.25" top="0.48" bottom="0.23" header="0.27" footer="0.24"/>
      <printOptions horizontalCentered="1"/>
      <pageSetup paperSize="9" scale="77" fitToHeight="0" orientation="portrait" r:id="rId13"/>
      <headerFooter alignWithMargins="0">
        <oddFooter>&amp;R&amp;"Book Antiqua,Bold"&amp;10Schedule-5/ Page &amp;P of &amp;N</oddFooter>
      </headerFooter>
    </customSheetView>
    <customSheetView guid="{01ACF2E1-8E61-4459-ABC1-B6C183DEED61}" scale="90" showRuler="0">
      <selection activeCell="D34" sqref="D34:E34"/>
      <pageMargins left="0.31" right="0.25" top="0.48" bottom="0.23" header="0.27" footer="0.24"/>
      <printOptions horizontalCentered="1"/>
      <pageSetup paperSize="9" scale="77" fitToHeight="0" orientation="portrait" r:id="rId14"/>
      <headerFooter alignWithMargins="0">
        <oddFooter>&amp;R&amp;"Book Antiqua,Bold"&amp;10Schedule-5/ Page &amp;P of &amp;N</oddFooter>
      </headerFooter>
    </customSheetView>
    <customSheetView guid="{14D7F02E-BCCA-4517-ABC7-537FF4AEB67A}" scale="90" hiddenColumns="1">
      <selection activeCell="D36" sqref="D36:E38"/>
      <pageMargins left="0.31" right="0.25" top="0.52" bottom="0.67" header="0.23" footer="0.24"/>
      <printOptions horizontalCentered="1"/>
      <pageSetup paperSize="9" scale="90" fitToHeight="0" orientation="portrait" r:id="rId15"/>
      <headerFooter alignWithMargins="0">
        <oddFooter>&amp;R&amp;"Book Antiqua,Bold"&amp;10Schedule-5/ Page &amp;P of &amp;N</oddFooter>
      </headerFooter>
    </customSheetView>
    <customSheetView guid="{27A45B7A-04F2-4516-B80B-5ED0825D4ED3}" hiddenColumns="1">
      <selection activeCell="C35" sqref="C35"/>
      <pageMargins left="0.31" right="0.25" top="0.52" bottom="0.67" header="0.23" footer="0.24"/>
      <printOptions horizontalCentered="1"/>
      <pageSetup paperSize="9" scale="90" fitToHeight="0" orientation="portrait" r:id="rId16"/>
      <headerFooter alignWithMargins="0">
        <oddFooter>&amp;R&amp;"Book Antiqua,Bold"&amp;10Schedule-5/ Page &amp;P of &amp;N</oddFooter>
      </headerFooter>
    </customSheetView>
    <customSheetView guid="{E9F4E142-7D26-464D-BECA-4F3806DB1FE1}" hiddenColumns="1" topLeftCell="A22">
      <selection activeCell="D31" sqref="D31:E32"/>
      <pageMargins left="0.31" right="0.25" top="0.52" bottom="0.67" header="0.23" footer="0.24"/>
      <printOptions horizontalCentered="1"/>
      <pageSetup paperSize="9" scale="90" fitToHeight="0" orientation="portrait" r:id="rId17"/>
      <headerFooter alignWithMargins="0">
        <oddFooter>&amp;R&amp;"Book Antiqua,Bold"&amp;10Schedule-5/ Page &amp;P of &amp;N</oddFooter>
      </headerFooter>
    </customSheetView>
    <customSheetView guid="{A7DBDDEF-9245-44C6-9EBF-032DB6E1C0A2}" hiddenColumns="1" topLeftCell="A22">
      <selection activeCell="C26" sqref="C26"/>
      <pageMargins left="0.31" right="0.25" top="0.52" bottom="0.67" header="0.23" footer="0.24"/>
      <printOptions horizontalCentered="1"/>
      <pageSetup paperSize="9" scale="90" fitToHeight="0" orientation="portrait" r:id="rId18"/>
      <headerFooter alignWithMargins="0">
        <oddFooter>&amp;R&amp;"Book Antiqua,Bold"&amp;10Schedule-5/ Page &amp;P of &amp;N</oddFooter>
      </headerFooter>
    </customSheetView>
    <customSheetView guid="{7487ED9F-BBED-4B2A-9631-22F1A430946B}" hiddenColumns="1">
      <selection activeCell="C26" sqref="C26"/>
      <pageMargins left="0.31" right="0.25" top="0.52" bottom="0.67" header="0.23" footer="0.24"/>
      <printOptions horizontalCentered="1"/>
      <pageSetup paperSize="9" scale="90" fitToHeight="0" orientation="portrait" r:id="rId19"/>
      <headerFooter alignWithMargins="0">
        <oddFooter>&amp;R&amp;"Book Antiqua,Bold"&amp;10Schedule-5/ Page &amp;P of &amp;N</oddFooter>
      </headerFooter>
    </customSheetView>
    <customSheetView guid="{B3CE7B10-A914-4559-A6DA-AED8C22AFD6D}" hiddenColumns="1" topLeftCell="A16">
      <selection activeCell="D23" sqref="D23:E26"/>
      <pageMargins left="0.31" right="0.25" top="0.52" bottom="0.67" header="0.23" footer="0.24"/>
      <printOptions horizontalCentered="1"/>
      <pageSetup paperSize="9" scale="90" fitToHeight="0" orientation="portrait" r:id="rId20"/>
      <headerFooter alignWithMargins="0">
        <oddFooter>&amp;R&amp;"Book Antiqua,Bold"&amp;10Schedule-5/ Page &amp;P of &amp;N</oddFooter>
      </headerFooter>
    </customSheetView>
    <customSheetView guid="{D53177B2-31EC-4222-B97A-A37DCFD9E45B}" hiddenColumns="1">
      <selection activeCell="C21" sqref="C21"/>
      <pageMargins left="0.31" right="0.25" top="0.52" bottom="0.67" header="0.23" footer="0.24"/>
      <printOptions horizontalCentered="1"/>
      <pageSetup paperSize="9" scale="90" fitToHeight="0" orientation="portrait" r:id="rId21"/>
      <headerFooter alignWithMargins="0">
        <oddFooter>&amp;R&amp;"Book Antiqua,Bold"&amp;10Schedule-5/ Page &amp;P of &amp;N</oddFooter>
      </headerFooter>
    </customSheetView>
    <customSheetView guid="{B835C05C-B615-4DCB-982D-4519616B3CD8}" hiddenColumns="1" topLeftCell="A3">
      <selection activeCell="C26" sqref="C26"/>
      <pageMargins left="0.31" right="0.25" top="0.52" bottom="0.67" header="0.23" footer="0.24"/>
      <printOptions horizontalCentered="1"/>
      <pageSetup paperSize="9" scale="90" fitToHeight="0" orientation="portrait" r:id="rId22"/>
      <headerFooter alignWithMargins="0">
        <oddFooter>&amp;R&amp;"Book Antiqua,Bold"&amp;10Schedule-5/ Page &amp;P of &amp;N</oddFooter>
      </headerFooter>
    </customSheetView>
    <customSheetView guid="{A34CC49F-E309-4C23-B4F6-1E3B307C10D1}" showPageBreaks="1" printArea="1" hiddenColumns="1" view="pageBreakPreview" topLeftCell="A7">
      <selection activeCell="F6" sqref="F6"/>
      <pageMargins left="0.31" right="0.25" top="0.52" bottom="0.67" header="0.23" footer="0.24"/>
      <printOptions horizontalCentered="1"/>
      <pageSetup paperSize="9" scale="90" fitToHeight="0" orientation="portrait" r:id="rId23"/>
      <headerFooter alignWithMargins="0">
        <oddFooter>&amp;R&amp;"Book Antiqua,Bold"&amp;10Schedule-5/ Page &amp;P of &amp;N</oddFooter>
      </headerFooter>
    </customSheetView>
    <customSheetView guid="{8909CFDD-4F29-4C72-886E-908773EE94A2}" showPageBreaks="1" printArea="1" hiddenColumns="1" view="pageBreakPreview">
      <selection activeCell="A3" sqref="A3:E3"/>
      <pageMargins left="0.31" right="0.25" top="0.52" bottom="0.67" header="0.23" footer="0.24"/>
      <printOptions horizontalCentered="1"/>
      <pageSetup paperSize="9" scale="90" fitToHeight="0" orientation="portrait" r:id="rId24"/>
      <headerFooter alignWithMargins="0">
        <oddFooter>&amp;R&amp;"Book Antiqua,Bold"&amp;10Schedule-5/ Page &amp;P of &amp;N</oddFooter>
      </headerFooter>
    </customSheetView>
  </customSheetViews>
  <mergeCells count="24">
    <mergeCell ref="M13:O13"/>
    <mergeCell ref="A3:E3"/>
    <mergeCell ref="D13:E13"/>
    <mergeCell ref="B8:C8"/>
    <mergeCell ref="B10:C10"/>
    <mergeCell ref="A4:E4"/>
    <mergeCell ref="B11:C11"/>
    <mergeCell ref="B9:C9"/>
    <mergeCell ref="B13:C13"/>
    <mergeCell ref="I13:K13"/>
    <mergeCell ref="A18:A19"/>
    <mergeCell ref="B17:C17"/>
    <mergeCell ref="D16:E16"/>
    <mergeCell ref="D14:E14"/>
    <mergeCell ref="B15:C15"/>
    <mergeCell ref="B14:C14"/>
    <mergeCell ref="D18:E18"/>
    <mergeCell ref="B21:E21"/>
    <mergeCell ref="D19:E19"/>
    <mergeCell ref="B19:C19"/>
    <mergeCell ref="B18:C18"/>
    <mergeCell ref="D15:E15"/>
    <mergeCell ref="D17:E17"/>
    <mergeCell ref="B16:C16"/>
  </mergeCells>
  <phoneticPr fontId="1" type="noConversion"/>
  <dataValidations xWindow="1207" yWindow="467" count="2">
    <dataValidation allowBlank="1" showInputMessage="1" showErrorMessage="1" prompt="You may write remarks regarding Sales Tax here." sqref="E17"/>
    <dataValidation allowBlank="1" showErrorMessage="1" prompt="_x000a_" sqref="D15 D17"/>
  </dataValidations>
  <printOptions horizontalCentered="1"/>
  <pageMargins left="0.31" right="0.25" top="0.52" bottom="0.67" header="0.23" footer="0.24"/>
  <pageSetup paperSize="9" scale="90" fitToHeight="0" orientation="portrait" r:id="rId25"/>
  <headerFooter alignWithMargins="0">
    <oddFooter>&amp;R&amp;"Book Antiqua,Bold"&amp;10Schedule-5/ Page &amp;P of &amp;N</oddFooter>
  </headerFooter>
  <ignoredErrors>
    <ignoredError sqref="D16:E16 E17" unlockedFormula="1"/>
    <ignoredError sqref="A14 A16" numberStoredAsText="1"/>
  </ignoredErrors>
  <drawing r:id="rId26"/>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indexed="33"/>
  </sheetPr>
  <dimension ref="A1:X74"/>
  <sheetViews>
    <sheetView view="pageBreakPreview" topLeftCell="A4" zoomScaleNormal="90" zoomScaleSheetLayoutView="100" workbookViewId="0">
      <selection activeCell="D16" sqref="D16"/>
    </sheetView>
  </sheetViews>
  <sheetFormatPr defaultColWidth="10" defaultRowHeight="16.5"/>
  <cols>
    <col min="1" max="1" width="10.375" style="44" customWidth="1"/>
    <col min="2" max="2" width="40.875" style="44" customWidth="1"/>
    <col min="3" max="3" width="17.5" style="44" customWidth="1"/>
    <col min="4" max="4" width="20.5" style="44" customWidth="1"/>
    <col min="5" max="5" width="20" style="44" customWidth="1"/>
    <col min="6" max="8" width="10" style="175" customWidth="1"/>
    <col min="9" max="9" width="12.25" style="313" customWidth="1"/>
    <col min="10" max="10" width="12.625" style="313" customWidth="1"/>
    <col min="11" max="11" width="15" style="313" customWidth="1"/>
    <col min="12" max="13" width="10" style="313" customWidth="1"/>
    <col min="14" max="14" width="18.625" style="313" customWidth="1"/>
    <col min="15" max="15" width="16" style="313" customWidth="1"/>
    <col min="16" max="17" width="10" style="313" customWidth="1"/>
    <col min="18" max="18" width="10" style="41" customWidth="1"/>
    <col min="19" max="24" width="10" style="175" customWidth="1"/>
    <col min="25" max="16384" width="10" style="41"/>
  </cols>
  <sheetData>
    <row r="1" spans="1:15" ht="18" customHeight="1">
      <c r="A1" s="63" t="str">
        <f>Cover!B3</f>
        <v>Specification No.: CC/NT/W-TW/DOM/A06/23/00495</v>
      </c>
      <c r="B1" s="64"/>
      <c r="C1" s="65"/>
      <c r="D1" s="65"/>
      <c r="E1" s="9" t="s">
        <v>428</v>
      </c>
    </row>
    <row r="2" spans="1:15" ht="8.1" customHeight="1">
      <c r="A2" s="5"/>
      <c r="B2" s="14"/>
      <c r="C2" s="7"/>
      <c r="D2" s="7"/>
      <c r="E2" s="2"/>
      <c r="F2" s="230"/>
    </row>
    <row r="3" spans="1:15" ht="66" customHeight="1">
      <c r="A3" s="1526" t="str">
        <f>Cover!$B$2</f>
        <v>Transmission Line Tower Package TW01 for (i) 400kV D/c (Triple HTLS Conductor) line from Pot Head Yard of Kiru HE Project – Kishtwar Pooling Station, (ii) LILO of one ckt. of 400 kV D/c (Triple HTLS Conductor) Kiru – Kishtwar line at Pot Head Yard of Kwar &amp; Pakal Dul HE Projects and (iii) Extension of Kishtwar (GIS) pooling station under Consultancy Works to M/S CVPPPL</v>
      </c>
      <c r="B3" s="1526"/>
      <c r="C3" s="1526"/>
      <c r="D3" s="1526"/>
      <c r="E3" s="1526"/>
    </row>
    <row r="4" spans="1:15" ht="21.95" customHeight="1">
      <c r="A4" s="1523" t="s">
        <v>414</v>
      </c>
      <c r="B4" s="1523"/>
      <c r="C4" s="1523"/>
      <c r="D4" s="1523"/>
      <c r="E4" s="1523"/>
    </row>
    <row r="5" spans="1:15" ht="12" customHeight="1">
      <c r="A5" s="47"/>
      <c r="B5" s="42"/>
      <c r="C5" s="42"/>
      <c r="D5" s="42"/>
      <c r="E5" s="42"/>
    </row>
    <row r="6" spans="1:15" ht="18" customHeight="1">
      <c r="A6" s="33" t="str">
        <f>'Sch-1'!A6</f>
        <v>Bidder’s Name and Address (Sole Bidder) :</v>
      </c>
      <c r="D6" s="68" t="s">
        <v>396</v>
      </c>
    </row>
    <row r="7" spans="1:15" ht="18" customHeight="1">
      <c r="A7" s="199" t="str">
        <f>'Sch-1'!A7</f>
        <v/>
      </c>
      <c r="D7" s="69" t="str">
        <f>'Sch-1'!M7</f>
        <v>Contracts Services, 3rd Floor</v>
      </c>
    </row>
    <row r="8" spans="1:15" ht="18" customHeight="1">
      <c r="A8" s="45" t="s">
        <v>412</v>
      </c>
      <c r="B8" s="1522" t="str">
        <f>IF('Sch-1'!C8=0, "", 'Sch-1'!C8)</f>
        <v xml:space="preserve">…….. …….. …….. …….. …….. …….. </v>
      </c>
      <c r="C8" s="1522"/>
      <c r="D8" s="69" t="str">
        <f>'Sch-1'!M8</f>
        <v>Power Grid Corporation of India Ltd.,</v>
      </c>
    </row>
    <row r="9" spans="1:15" ht="18" customHeight="1">
      <c r="A9" s="45" t="s">
        <v>413</v>
      </c>
      <c r="B9" s="1522" t="str">
        <f>IF('Sch-1'!C9=0, "", 'Sch-1'!C9)</f>
        <v xml:space="preserve">…….. …….. …….. …….. …….. …….. </v>
      </c>
      <c r="C9" s="1522"/>
      <c r="D9" s="69" t="str">
        <f>'Sch-1'!M9</f>
        <v>"Saudamini", Plot No.-2</v>
      </c>
    </row>
    <row r="10" spans="1:15" ht="18" customHeight="1">
      <c r="A10" s="46"/>
      <c r="B10" s="1522" t="str">
        <f>IF('Sch-1'!C10=0, "", 'Sch-1'!C10)</f>
        <v xml:space="preserve">…….. …….. …….. …….. …….. …….. </v>
      </c>
      <c r="C10" s="1522"/>
      <c r="D10" s="69" t="str">
        <f>'Sch-1'!M10</f>
        <v xml:space="preserve">Sector-29, </v>
      </c>
    </row>
    <row r="11" spans="1:15" ht="18" customHeight="1">
      <c r="A11" s="46"/>
      <c r="B11" s="1522" t="str">
        <f>IF('Sch-1'!C11=0, "", 'Sch-1'!C11)</f>
        <v xml:space="preserve">…….. …….. …….. …….. …….. …….. </v>
      </c>
      <c r="C11" s="1522"/>
      <c r="D11" s="69" t="str">
        <f>'Sch-1'!M11</f>
        <v>Gurgaon (Haryana) - 122001</v>
      </c>
    </row>
    <row r="12" spans="1:15" ht="8.1" customHeight="1"/>
    <row r="13" spans="1:15" ht="21.95" customHeight="1">
      <c r="A13" s="84" t="s">
        <v>378</v>
      </c>
      <c r="B13" s="1524" t="s">
        <v>379</v>
      </c>
      <c r="C13" s="1525"/>
      <c r="D13" s="1520" t="s">
        <v>380</v>
      </c>
      <c r="E13" s="1521"/>
      <c r="I13" s="1518"/>
      <c r="J13" s="1518"/>
      <c r="K13" s="1518"/>
      <c r="M13" s="1518"/>
      <c r="N13" s="1518"/>
      <c r="O13" s="1518"/>
    </row>
    <row r="14" spans="1:15" ht="18" customHeight="1">
      <c r="A14" s="48" t="s">
        <v>381</v>
      </c>
      <c r="B14" s="1508" t="s">
        <v>495</v>
      </c>
      <c r="C14" s="1509"/>
      <c r="D14" s="921">
        <f>'Sch-1'!N253*(1-Discount!K18)+'Sch-7'!N21*(1-Discount!K23)</f>
        <v>0</v>
      </c>
      <c r="E14" s="922"/>
      <c r="I14" s="314"/>
      <c r="K14" s="314"/>
      <c r="M14" s="314"/>
      <c r="O14" s="314"/>
    </row>
    <row r="15" spans="1:15" ht="75.75" customHeight="1">
      <c r="A15" s="49"/>
      <c r="B15" s="1511" t="s">
        <v>496</v>
      </c>
      <c r="C15" s="1512"/>
      <c r="D15" s="913"/>
      <c r="E15" s="914"/>
    </row>
    <row r="16" spans="1:15" ht="18" customHeight="1">
      <c r="A16" s="48" t="s">
        <v>382</v>
      </c>
      <c r="B16" s="1508" t="s">
        <v>497</v>
      </c>
      <c r="C16" s="1509"/>
      <c r="D16" s="919">
        <f>'Sch-3 '!Q177*(1-Discount!K20)+'Sch-4'!Q23*(1-Discount!K21)+'Sch-4b'!Q31*(1-Discount!K22)</f>
        <v>0</v>
      </c>
      <c r="E16" s="920"/>
      <c r="I16" s="314"/>
      <c r="K16" s="315"/>
      <c r="M16" s="314"/>
      <c r="O16" s="315"/>
    </row>
    <row r="17" spans="1:15" ht="72.75" customHeight="1">
      <c r="A17" s="49"/>
      <c r="B17" s="1511" t="s">
        <v>531</v>
      </c>
      <c r="C17" s="1512"/>
      <c r="D17" s="915"/>
      <c r="E17" s="916"/>
      <c r="I17" s="316"/>
      <c r="M17" s="316"/>
    </row>
    <row r="18" spans="1:15" ht="18" customHeight="1">
      <c r="A18" s="1510"/>
      <c r="B18" s="1504" t="s">
        <v>500</v>
      </c>
      <c r="C18" s="1505"/>
      <c r="D18" s="917">
        <f>D16+D14</f>
        <v>0</v>
      </c>
      <c r="E18" s="918"/>
      <c r="K18" s="317"/>
      <c r="O18" s="317"/>
    </row>
    <row r="19" spans="1:15" ht="50.1" customHeight="1">
      <c r="A19" s="1510"/>
      <c r="B19" s="1502"/>
      <c r="C19" s="1503"/>
      <c r="D19" s="1500"/>
      <c r="E19" s="1501"/>
    </row>
    <row r="20" spans="1:15" ht="18" customHeight="1">
      <c r="A20" s="51"/>
      <c r="B20" s="52"/>
      <c r="C20" s="52"/>
      <c r="D20" s="53"/>
      <c r="E20" s="53"/>
    </row>
    <row r="21" spans="1:15" ht="21.75" customHeight="1">
      <c r="A21" s="79"/>
      <c r="B21" s="1499"/>
      <c r="C21" s="1499"/>
      <c r="D21" s="1499"/>
      <c r="E21" s="1499"/>
    </row>
    <row r="22" spans="1:15" ht="18" customHeight="1">
      <c r="A22" s="54"/>
      <c r="B22" s="54"/>
      <c r="C22" s="54"/>
      <c r="D22" s="54"/>
      <c r="E22" s="54"/>
    </row>
    <row r="23" spans="1:15" ht="30" customHeight="1">
      <c r="A23" s="54"/>
      <c r="B23" s="54"/>
      <c r="C23" s="39"/>
      <c r="D23" s="54"/>
      <c r="E23" s="54"/>
    </row>
    <row r="24" spans="1:15" ht="30" customHeight="1">
      <c r="A24" s="38" t="s">
        <v>74</v>
      </c>
      <c r="B24" s="122" t="str">
        <f>IF('Sch-1'!B258=0,"", 'Sch-1'!B258)</f>
        <v>--</v>
      </c>
      <c r="C24" s="39" t="s">
        <v>408</v>
      </c>
      <c r="D24" s="115" t="str">
        <f>IF('Sch-1'!M259=0,"",'Sch-1'!M259)</f>
        <v/>
      </c>
      <c r="F24" s="318"/>
    </row>
    <row r="25" spans="1:15" ht="30" customHeight="1">
      <c r="A25" s="38" t="s">
        <v>457</v>
      </c>
      <c r="B25" s="114" t="str">
        <f>IF('Sch-1'!B259=0,"", 'Sch-1'!B259)</f>
        <v/>
      </c>
      <c r="C25" s="39" t="s">
        <v>409</v>
      </c>
      <c r="D25" s="115" t="str">
        <f>IF('Sch-1'!M260=0,"",'Sch-1'!M260)</f>
        <v/>
      </c>
      <c r="F25" s="318"/>
    </row>
    <row r="26" spans="1:15" ht="30" customHeight="1">
      <c r="A26" s="229"/>
      <c r="B26" s="228"/>
      <c r="C26" s="39"/>
      <c r="D26" s="175"/>
      <c r="E26" s="175"/>
      <c r="F26" s="318"/>
    </row>
    <row r="27" spans="1:15" ht="33" customHeight="1">
      <c r="A27" s="229"/>
      <c r="B27" s="228"/>
      <c r="C27" s="230"/>
      <c r="D27" s="259"/>
      <c r="E27" s="256"/>
      <c r="F27" s="318"/>
    </row>
    <row r="28" spans="1:15" ht="21.95" customHeight="1">
      <c r="A28" s="257"/>
      <c r="B28" s="257"/>
      <c r="C28" s="257"/>
      <c r="D28" s="257"/>
      <c r="E28" s="258"/>
    </row>
    <row r="29" spans="1:15" ht="21.95" customHeight="1">
      <c r="A29" s="257"/>
      <c r="B29" s="257"/>
      <c r="C29" s="257"/>
      <c r="D29" s="257"/>
      <c r="E29" s="258"/>
    </row>
    <row r="30" spans="1:15" ht="21.95" customHeight="1">
      <c r="A30" s="257"/>
      <c r="B30" s="257"/>
      <c r="C30" s="257"/>
      <c r="D30" s="257"/>
      <c r="E30" s="258"/>
    </row>
    <row r="31" spans="1:15" ht="21.95" customHeight="1">
      <c r="A31" s="257"/>
      <c r="B31" s="257"/>
      <c r="C31" s="257"/>
      <c r="D31" s="257"/>
      <c r="E31" s="258"/>
    </row>
    <row r="32" spans="1:15" ht="21.95" customHeight="1">
      <c r="A32" s="257"/>
      <c r="B32" s="257"/>
      <c r="C32" s="257"/>
      <c r="D32" s="257"/>
      <c r="E32" s="258"/>
    </row>
    <row r="33" spans="1:5" ht="21.95" customHeight="1">
      <c r="A33" s="257"/>
      <c r="B33" s="257"/>
      <c r="C33" s="257"/>
      <c r="D33" s="257"/>
      <c r="E33" s="258"/>
    </row>
    <row r="34" spans="1:5" ht="24.95" customHeight="1">
      <c r="A34" s="256"/>
      <c r="B34" s="256"/>
      <c r="C34" s="256"/>
      <c r="D34" s="256"/>
      <c r="E34" s="256"/>
    </row>
    <row r="35" spans="1:5" ht="24.95" customHeight="1">
      <c r="A35" s="256"/>
      <c r="B35" s="256"/>
      <c r="C35" s="256"/>
      <c r="D35" s="256"/>
      <c r="E35" s="256"/>
    </row>
    <row r="36" spans="1:5" ht="24.95" customHeight="1">
      <c r="A36" s="256"/>
      <c r="B36" s="256"/>
      <c r="C36" s="256"/>
      <c r="D36" s="256"/>
      <c r="E36" s="256"/>
    </row>
    <row r="37" spans="1:5" ht="24.95" customHeight="1">
      <c r="A37" s="256"/>
      <c r="B37" s="256"/>
      <c r="C37" s="256"/>
      <c r="D37" s="256"/>
      <c r="E37" s="256"/>
    </row>
    <row r="38" spans="1:5" ht="24.95" customHeight="1">
      <c r="A38" s="256"/>
      <c r="B38" s="256"/>
      <c r="C38" s="256"/>
      <c r="D38" s="256"/>
      <c r="E38" s="256"/>
    </row>
    <row r="39" spans="1:5" ht="24.95" customHeight="1">
      <c r="A39" s="256"/>
      <c r="B39" s="256"/>
      <c r="C39" s="256"/>
      <c r="D39" s="256"/>
      <c r="E39" s="256"/>
    </row>
    <row r="40" spans="1:5" ht="24.95" customHeight="1">
      <c r="A40" s="256"/>
      <c r="B40" s="256"/>
      <c r="C40" s="256"/>
      <c r="D40" s="256"/>
      <c r="E40" s="256"/>
    </row>
    <row r="41" spans="1:5" ht="24.95" customHeight="1">
      <c r="A41" s="256"/>
      <c r="B41" s="256"/>
      <c r="C41" s="256"/>
      <c r="D41" s="256"/>
      <c r="E41" s="256"/>
    </row>
    <row r="42" spans="1:5" ht="24.95" customHeight="1">
      <c r="A42" s="256"/>
      <c r="B42" s="256"/>
      <c r="C42" s="256"/>
      <c r="D42" s="256"/>
      <c r="E42" s="256"/>
    </row>
    <row r="43" spans="1:5" ht="24.95" customHeight="1">
      <c r="A43" s="256"/>
      <c r="B43" s="256"/>
      <c r="C43" s="256"/>
      <c r="D43" s="256"/>
      <c r="E43" s="256"/>
    </row>
    <row r="44" spans="1:5" ht="24.95" customHeight="1">
      <c r="A44" s="256"/>
      <c r="B44" s="256"/>
      <c r="C44" s="256"/>
      <c r="D44" s="256"/>
      <c r="E44" s="256"/>
    </row>
    <row r="45" spans="1:5" ht="24.95" customHeight="1">
      <c r="A45" s="256"/>
      <c r="B45" s="256"/>
      <c r="C45" s="256"/>
      <c r="D45" s="256"/>
      <c r="E45" s="256"/>
    </row>
    <row r="46" spans="1:5" ht="24.95" customHeight="1">
      <c r="A46" s="256"/>
      <c r="B46" s="256"/>
      <c r="C46" s="256"/>
      <c r="D46" s="256"/>
      <c r="E46" s="256"/>
    </row>
    <row r="47" spans="1:5" ht="24.95" customHeight="1">
      <c r="A47" s="256"/>
      <c r="B47" s="256"/>
      <c r="C47" s="256"/>
      <c r="D47" s="256"/>
      <c r="E47" s="256"/>
    </row>
    <row r="48" spans="1:5" ht="24.95" customHeight="1">
      <c r="A48" s="256"/>
      <c r="B48" s="256"/>
      <c r="C48" s="256"/>
      <c r="D48" s="256"/>
      <c r="E48" s="256"/>
    </row>
    <row r="49" spans="1:5" ht="24.95" customHeight="1">
      <c r="A49" s="256"/>
      <c r="B49" s="256"/>
      <c r="C49" s="256"/>
      <c r="D49" s="256"/>
      <c r="E49" s="256"/>
    </row>
    <row r="50" spans="1:5" ht="24.95" customHeight="1">
      <c r="A50" s="256"/>
      <c r="B50" s="256"/>
      <c r="C50" s="256"/>
      <c r="D50" s="256"/>
      <c r="E50" s="256"/>
    </row>
    <row r="51" spans="1:5" ht="24.95" customHeight="1">
      <c r="A51" s="256"/>
      <c r="B51" s="256"/>
      <c r="C51" s="256"/>
      <c r="D51" s="256"/>
      <c r="E51" s="256"/>
    </row>
    <row r="52" spans="1:5" ht="24.95" customHeight="1">
      <c r="A52" s="256"/>
      <c r="B52" s="256"/>
      <c r="C52" s="256"/>
      <c r="D52" s="256"/>
      <c r="E52" s="256"/>
    </row>
    <row r="53" spans="1:5" ht="24.95" customHeight="1">
      <c r="A53" s="256"/>
      <c r="B53" s="256"/>
      <c r="C53" s="256"/>
      <c r="D53" s="256"/>
      <c r="E53" s="256"/>
    </row>
    <row r="54" spans="1:5" ht="24.95" customHeight="1">
      <c r="A54" s="256"/>
      <c r="B54" s="256"/>
      <c r="C54" s="256"/>
      <c r="D54" s="256"/>
      <c r="E54" s="256"/>
    </row>
    <row r="55" spans="1:5" ht="24.95" customHeight="1">
      <c r="A55" s="256"/>
      <c r="B55" s="256"/>
      <c r="C55" s="256"/>
      <c r="D55" s="256"/>
      <c r="E55" s="256"/>
    </row>
    <row r="56" spans="1:5" ht="24.95" customHeight="1">
      <c r="A56" s="256"/>
      <c r="B56" s="256"/>
      <c r="C56" s="256"/>
      <c r="D56" s="256"/>
      <c r="E56" s="256"/>
    </row>
    <row r="57" spans="1:5">
      <c r="A57" s="256"/>
      <c r="B57" s="256"/>
      <c r="C57" s="256"/>
      <c r="D57" s="256"/>
      <c r="E57" s="256"/>
    </row>
    <row r="58" spans="1:5">
      <c r="A58" s="256"/>
      <c r="B58" s="256"/>
      <c r="C58" s="256"/>
      <c r="D58" s="256"/>
      <c r="E58" s="256"/>
    </row>
    <row r="59" spans="1:5">
      <c r="A59" s="256"/>
      <c r="B59" s="256"/>
      <c r="C59" s="256"/>
      <c r="D59" s="256"/>
      <c r="E59" s="256"/>
    </row>
    <row r="60" spans="1:5">
      <c r="A60" s="256"/>
      <c r="B60" s="256"/>
      <c r="C60" s="256"/>
      <c r="D60" s="256"/>
      <c r="E60" s="256"/>
    </row>
    <row r="61" spans="1:5">
      <c r="A61" s="256"/>
      <c r="B61" s="256"/>
      <c r="C61" s="256"/>
      <c r="D61" s="256"/>
      <c r="E61" s="256"/>
    </row>
    <row r="62" spans="1:5">
      <c r="A62" s="256"/>
      <c r="B62" s="256"/>
      <c r="C62" s="256"/>
      <c r="D62" s="256"/>
      <c r="E62" s="256"/>
    </row>
    <row r="63" spans="1:5">
      <c r="A63" s="256"/>
      <c r="B63" s="256"/>
      <c r="C63" s="256"/>
      <c r="D63" s="256"/>
      <c r="E63" s="256"/>
    </row>
    <row r="64" spans="1:5">
      <c r="A64" s="256"/>
      <c r="B64" s="256"/>
      <c r="C64" s="256"/>
      <c r="D64" s="256"/>
      <c r="E64" s="256"/>
    </row>
    <row r="65" spans="1:5">
      <c r="A65" s="256"/>
      <c r="B65" s="256"/>
      <c r="C65" s="256"/>
      <c r="D65" s="256"/>
      <c r="E65" s="256"/>
    </row>
    <row r="66" spans="1:5">
      <c r="A66" s="256"/>
      <c r="B66" s="256"/>
      <c r="C66" s="256"/>
      <c r="D66" s="256"/>
      <c r="E66" s="256"/>
    </row>
    <row r="67" spans="1:5">
      <c r="A67" s="256"/>
      <c r="B67" s="256"/>
      <c r="C67" s="256"/>
      <c r="D67" s="256"/>
      <c r="E67" s="256"/>
    </row>
    <row r="68" spans="1:5">
      <c r="A68" s="256"/>
      <c r="B68" s="256"/>
      <c r="C68" s="256"/>
      <c r="D68" s="256"/>
      <c r="E68" s="256"/>
    </row>
    <row r="69" spans="1:5">
      <c r="A69" s="256"/>
      <c r="B69" s="256"/>
      <c r="C69" s="256"/>
      <c r="D69" s="256"/>
      <c r="E69" s="256"/>
    </row>
    <row r="70" spans="1:5">
      <c r="A70" s="256"/>
      <c r="B70" s="256"/>
      <c r="C70" s="256"/>
      <c r="D70" s="256"/>
      <c r="E70" s="256"/>
    </row>
    <row r="71" spans="1:5">
      <c r="A71" s="256"/>
      <c r="B71" s="256"/>
      <c r="C71" s="256"/>
      <c r="D71" s="256"/>
      <c r="E71" s="256"/>
    </row>
    <row r="72" spans="1:5">
      <c r="A72" s="256"/>
      <c r="B72" s="256"/>
      <c r="C72" s="256"/>
      <c r="D72" s="256"/>
      <c r="E72" s="256"/>
    </row>
    <row r="73" spans="1:5">
      <c r="A73" s="256"/>
      <c r="B73" s="256"/>
      <c r="C73" s="256"/>
      <c r="D73" s="256"/>
      <c r="E73" s="256"/>
    </row>
    <row r="74" spans="1:5">
      <c r="A74" s="256"/>
      <c r="B74" s="256"/>
      <c r="C74" s="256"/>
      <c r="D74" s="256"/>
      <c r="E74" s="256"/>
    </row>
  </sheetData>
  <sheetProtection formatColumns="0" formatRows="0" selectLockedCells="1"/>
  <dataConsolidate/>
  <customSheetViews>
    <customSheetView guid="{223BC0FC-814D-40F0-9795-CE82A16FF3A5}" showPageBreaks="1" printArea="1" state="hidden" view="pageBreakPreview" topLeftCell="A4">
      <selection activeCell="D16" sqref="D16"/>
      <pageMargins left="0.31" right="0.25" top="0.52" bottom="0.67" header="0.23" footer="0.24"/>
      <printOptions horizontalCentered="1"/>
      <pageSetup paperSize="9" scale="90" fitToHeight="0" orientation="portrait" r:id="rId1"/>
      <headerFooter alignWithMargins="0">
        <oddFooter>&amp;R&amp;"Book Antiqua,Bold"&amp;10Schedule-5/ Page &amp;P of &amp;N</oddFooter>
      </headerFooter>
    </customSheetView>
    <customSheetView guid="{B53AB765-D844-4672-9326-008E7DD94E4F}" showPageBreaks="1" printArea="1" state="hidden" view="pageBreakPreview" topLeftCell="A4">
      <selection activeCell="D16" sqref="D16"/>
      <pageMargins left="0.31" right="0.25" top="0.52" bottom="0.67" header="0.23" footer="0.24"/>
      <printOptions horizontalCentered="1"/>
      <pageSetup paperSize="9" scale="90" fitToHeight="0" orientation="portrait" r:id="rId2"/>
      <headerFooter alignWithMargins="0">
        <oddFooter>&amp;R&amp;"Book Antiqua,Bold"&amp;10Schedule-5/ Page &amp;P of &amp;N</oddFooter>
      </headerFooter>
    </customSheetView>
    <customSheetView guid="{A41EE4DE-0D82-4A56-8210-F78316511D11}" showPageBreaks="1" printArea="1" state="hidden" view="pageBreakPreview">
      <selection activeCell="H5" sqref="H5"/>
      <pageMargins left="0.31" right="0.25" top="0.52" bottom="0.67" header="0.23" footer="0.24"/>
      <printOptions horizontalCentered="1"/>
      <pageSetup paperSize="9" scale="90" fitToHeight="0" orientation="portrait" r:id="rId3"/>
      <headerFooter alignWithMargins="0">
        <oddFooter>&amp;R&amp;"Book Antiqua,Bold"&amp;10Schedule-5/ Page &amp;P of &amp;N</oddFooter>
      </headerFooter>
    </customSheetView>
    <customSheetView guid="{1E0C44A1-9358-4FBD-8C2C-4DB661DA1476}" showPageBreaks="1" printArea="1" state="hidden" view="pageBreakPreview">
      <selection activeCell="H5" sqref="H5"/>
      <pageMargins left="0.31" right="0.25" top="0.52" bottom="0.67" header="0.23" footer="0.24"/>
      <printOptions horizontalCentered="1"/>
      <pageSetup paperSize="9" scale="90" fitToHeight="0" orientation="portrait" r:id="rId4"/>
      <headerFooter alignWithMargins="0">
        <oddFooter>&amp;R&amp;"Book Antiqua,Bold"&amp;10Schedule-5/ Page &amp;P of &amp;N</oddFooter>
      </headerFooter>
    </customSheetView>
    <customSheetView guid="{498493C3-769C-4143-9114-C68CD1D40B11}" showPageBreaks="1" printArea="1" state="hidden" view="pageBreakPreview">
      <selection activeCell="H5" sqref="H5"/>
      <pageMargins left="0.31" right="0.25" top="0.52" bottom="0.67" header="0.23" footer="0.24"/>
      <printOptions horizontalCentered="1"/>
      <pageSetup paperSize="9" scale="90" fitToHeight="0" orientation="portrait" r:id="rId5"/>
      <headerFooter alignWithMargins="0">
        <oddFooter>&amp;R&amp;"Book Antiqua,Bold"&amp;10Schedule-5/ Page &amp;P of &amp;N</oddFooter>
      </headerFooter>
    </customSheetView>
    <customSheetView guid="{C431BC99-7569-44AB-83F6-AB73BDED3783}" scale="90" state="hidden">
      <selection activeCell="D15" sqref="D15:E16"/>
      <pageMargins left="0.31" right="0.25" top="0.52" bottom="0.67" header="0.23" footer="0.24"/>
      <printOptions horizontalCentered="1"/>
      <pageSetup paperSize="9" scale="90" fitToHeight="0" orientation="portrait" r:id="rId6"/>
      <headerFooter alignWithMargins="0">
        <oddFooter>&amp;R&amp;"Book Antiqua,Bold"&amp;10Schedule-5/ Page &amp;P of &amp;N</oddFooter>
      </headerFooter>
    </customSheetView>
    <customSheetView guid="{E97134B6-5E8D-4951-8DA0-73D065532361}" scale="90" state="hidden">
      <selection activeCell="D15" sqref="D15:E16"/>
      <pageMargins left="0.31" right="0.25" top="0.52" bottom="0.67" header="0.23" footer="0.24"/>
      <printOptions horizontalCentered="1"/>
      <pageSetup paperSize="9" scale="90" fitToHeight="0" orientation="portrait" r:id="rId7"/>
      <headerFooter alignWithMargins="0">
        <oddFooter>&amp;R&amp;"Book Antiqua,Bold"&amp;10Schedule-5/ Page &amp;P of &amp;N</oddFooter>
      </headerFooter>
    </customSheetView>
    <customSheetView guid="{D0757F9E-DF41-4B40-A5E5-F4F8FDD8D61D}" scale="90" state="hidden" topLeftCell="A13">
      <selection activeCell="D15" sqref="D15:E16"/>
      <pageMargins left="0.31" right="0.25" top="0.52" bottom="0.67" header="0.23" footer="0.24"/>
      <printOptions horizontalCentered="1"/>
      <pageSetup paperSize="9" scale="90" fitToHeight="0" orientation="portrait" r:id="rId8"/>
      <headerFooter alignWithMargins="0">
        <oddFooter>&amp;R&amp;"Book Antiqua,Bold"&amp;10Schedule-5/ Page &amp;P of &amp;N</oddFooter>
      </headerFooter>
    </customSheetView>
    <customSheetView guid="{EE46BCD1-F715-4FA9-A5FC-1B125AD601E0}" scale="90" state="hidden" topLeftCell="A13">
      <selection activeCell="A3" sqref="A3:E3"/>
      <pageMargins left="0.31" right="0.25" top="0.52" bottom="0.67" header="0.23" footer="0.24"/>
      <printOptions horizontalCentered="1"/>
      <pageSetup paperSize="9" scale="90" fitToHeight="0" orientation="portrait" r:id="rId9"/>
      <headerFooter alignWithMargins="0">
        <oddFooter>&amp;R&amp;"Book Antiqua,Bold"&amp;10Schedule-5/ Page &amp;P of &amp;N</oddFooter>
      </headerFooter>
    </customSheetView>
    <customSheetView guid="{4AA1107B-A795-4744-B566-827168772C7A}" scale="90" state="hidden" topLeftCell="A13">
      <selection activeCell="A3" sqref="A3:E3"/>
      <pageMargins left="0.31" right="0.25" top="0.52" bottom="0.67" header="0.23" footer="0.24"/>
      <printOptions horizontalCentered="1"/>
      <pageSetup paperSize="9" scale="90" fitToHeight="0" orientation="portrait" r:id="rId10"/>
      <headerFooter alignWithMargins="0">
        <oddFooter>&amp;R&amp;"Book Antiqua,Bold"&amp;10Schedule-5/ Page &amp;P of &amp;N</oddFooter>
      </headerFooter>
    </customSheetView>
    <customSheetView guid="{B23AD343-29DA-4CE0-BD10-47BF44F3782F}" scale="90" state="hidden" topLeftCell="A13">
      <selection activeCell="A3" sqref="A3:E3"/>
      <pageMargins left="0.31" right="0.25" top="0.52" bottom="0.67" header="0.23" footer="0.24"/>
      <printOptions horizontalCentered="1"/>
      <pageSetup paperSize="9" scale="90" fitToHeight="0" orientation="portrait" r:id="rId11"/>
      <headerFooter alignWithMargins="0">
        <oddFooter>&amp;R&amp;"Book Antiqua,Bold"&amp;10Schedule-5/ Page &amp;P of &amp;N</oddFooter>
      </headerFooter>
    </customSheetView>
    <customSheetView guid="{ECE9294F-C910-4036-88BC-B1F2176FB06B}" scale="90" state="hidden" topLeftCell="A13">
      <selection activeCell="A3" sqref="A3:E3"/>
      <pageMargins left="0.31" right="0.25" top="0.52" bottom="0.67" header="0.23" footer="0.24"/>
      <printOptions horizontalCentered="1"/>
      <pageSetup paperSize="9" scale="90" fitToHeight="0" orientation="portrait" r:id="rId12"/>
      <headerFooter alignWithMargins="0">
        <oddFooter>&amp;R&amp;"Book Antiqua,Bold"&amp;10Schedule-5/ Page &amp;P of &amp;N</oddFooter>
      </headerFooter>
    </customSheetView>
    <customSheetView guid="{27A45B7A-04F2-4516-B80B-5ED0825D4ED3}" scale="90" state="hidden" topLeftCell="A10">
      <selection activeCell="D18" sqref="D18:E21"/>
      <pageMargins left="0.31" right="0.25" top="0.52" bottom="0.67" header="0.23" footer="0.24"/>
      <printOptions horizontalCentered="1"/>
      <pageSetup paperSize="9" scale="90" fitToHeight="0" orientation="portrait" r:id="rId13"/>
      <headerFooter alignWithMargins="0">
        <oddFooter>&amp;R&amp;"Book Antiqua,Bold"&amp;10Schedule-5/ Page &amp;P of &amp;N</oddFooter>
      </headerFooter>
    </customSheetView>
    <customSheetView guid="{E9F4E142-7D26-464D-BECA-4F3806DB1FE1}" scale="90" state="hidden" topLeftCell="A13">
      <selection activeCell="A3" sqref="A3:E3"/>
      <pageMargins left="0.31" right="0.25" top="0.52" bottom="0.67" header="0.23" footer="0.24"/>
      <printOptions horizontalCentered="1"/>
      <pageSetup paperSize="9" scale="90" fitToHeight="0" orientation="portrait" r:id="rId14"/>
      <headerFooter alignWithMargins="0">
        <oddFooter>&amp;R&amp;"Book Antiqua,Bold"&amp;10Schedule-5/ Page &amp;P of &amp;N</oddFooter>
      </headerFooter>
    </customSheetView>
    <customSheetView guid="{A7DBDDEF-9245-44C6-9EBF-032DB6E1C0A2}" scale="90" state="hidden" topLeftCell="A13">
      <selection activeCell="A3" sqref="A3:E3"/>
      <pageMargins left="0.31" right="0.25" top="0.52" bottom="0.67" header="0.23" footer="0.24"/>
      <printOptions horizontalCentered="1"/>
      <pageSetup paperSize="9" scale="90" fitToHeight="0" orientation="portrait" r:id="rId15"/>
      <headerFooter alignWithMargins="0">
        <oddFooter>&amp;R&amp;"Book Antiqua,Bold"&amp;10Schedule-5/ Page &amp;P of &amp;N</oddFooter>
      </headerFooter>
    </customSheetView>
    <customSheetView guid="{7487ED9F-BBED-4B2A-9631-22F1A430946B}" scale="90" state="hidden" topLeftCell="A13">
      <selection activeCell="A3" sqref="A3:E3"/>
      <pageMargins left="0.31" right="0.25" top="0.52" bottom="0.67" header="0.23" footer="0.24"/>
      <printOptions horizontalCentered="1"/>
      <pageSetup paperSize="9" scale="90" fitToHeight="0" orientation="portrait" r:id="rId16"/>
      <headerFooter alignWithMargins="0">
        <oddFooter>&amp;R&amp;"Book Antiqua,Bold"&amp;10Schedule-5/ Page &amp;P of &amp;N</oddFooter>
      </headerFooter>
    </customSheetView>
    <customSheetView guid="{B3CE7B10-A914-4559-A6DA-AED8C22AFD6D}" scale="90" state="hidden" topLeftCell="A13">
      <selection activeCell="D15" sqref="D15:E16"/>
      <pageMargins left="0.31" right="0.25" top="0.52" bottom="0.67" header="0.23" footer="0.24"/>
      <printOptions horizontalCentered="1"/>
      <pageSetup paperSize="9" scale="90" fitToHeight="0" orientation="portrait" r:id="rId17"/>
      <headerFooter alignWithMargins="0">
        <oddFooter>&amp;R&amp;"Book Antiqua,Bold"&amp;10Schedule-5/ Page &amp;P of &amp;N</oddFooter>
      </headerFooter>
    </customSheetView>
    <customSheetView guid="{D53177B2-31EC-4222-B97A-A37DCFD9E45B}" scale="90" state="hidden">
      <selection activeCell="D15" sqref="D15:E16"/>
      <pageMargins left="0.31" right="0.25" top="0.52" bottom="0.67" header="0.23" footer="0.24"/>
      <printOptions horizontalCentered="1"/>
      <pageSetup paperSize="9" scale="90" fitToHeight="0" orientation="portrait" r:id="rId18"/>
      <headerFooter alignWithMargins="0">
        <oddFooter>&amp;R&amp;"Book Antiqua,Bold"&amp;10Schedule-5/ Page &amp;P of &amp;N</oddFooter>
      </headerFooter>
    </customSheetView>
    <customSheetView guid="{B835C05C-B615-4DCB-982D-4519616B3CD8}" scale="90" state="hidden">
      <selection activeCell="D15" sqref="D15:E16"/>
      <pageMargins left="0.31" right="0.25" top="0.52" bottom="0.67" header="0.23" footer="0.24"/>
      <printOptions horizontalCentered="1"/>
      <pageSetup paperSize="9" scale="90" fitToHeight="0" orientation="portrait" r:id="rId19"/>
      <headerFooter alignWithMargins="0">
        <oddFooter>&amp;R&amp;"Book Antiqua,Bold"&amp;10Schedule-5/ Page &amp;P of &amp;N</oddFooter>
      </headerFooter>
    </customSheetView>
    <customSheetView guid="{A34CC49F-E309-4C23-B4F6-1E3B307C10D1}" showPageBreaks="1" printArea="1" state="hidden" view="pageBreakPreview">
      <selection activeCell="H5" sqref="H5"/>
      <pageMargins left="0.31" right="0.25" top="0.52" bottom="0.67" header="0.23" footer="0.24"/>
      <printOptions horizontalCentered="1"/>
      <pageSetup paperSize="9" scale="90" fitToHeight="0" orientation="portrait" r:id="rId20"/>
      <headerFooter alignWithMargins="0">
        <oddFooter>&amp;R&amp;"Book Antiqua,Bold"&amp;10Schedule-5/ Page &amp;P of &amp;N</oddFooter>
      </headerFooter>
    </customSheetView>
    <customSheetView guid="{8909CFDD-4F29-4C72-886E-908773EE94A2}" showPageBreaks="1" printArea="1" state="hidden" view="pageBreakPreview" topLeftCell="A4">
      <selection activeCell="D16" sqref="D16"/>
      <pageMargins left="0.31" right="0.25" top="0.52" bottom="0.67" header="0.23" footer="0.24"/>
      <printOptions horizontalCentered="1"/>
      <pageSetup paperSize="9" scale="90" fitToHeight="0" orientation="portrait" r:id="rId21"/>
      <headerFooter alignWithMargins="0">
        <oddFooter>&amp;R&amp;"Book Antiqua,Bold"&amp;10Schedule-5/ Page &amp;P of &amp;N</oddFooter>
      </headerFooter>
    </customSheetView>
  </customSheetViews>
  <mergeCells count="19">
    <mergeCell ref="A3:E3"/>
    <mergeCell ref="A4:E4"/>
    <mergeCell ref="B8:C8"/>
    <mergeCell ref="B9:C9"/>
    <mergeCell ref="B14:C14"/>
    <mergeCell ref="B10:C10"/>
    <mergeCell ref="B11:C11"/>
    <mergeCell ref="B21:E21"/>
    <mergeCell ref="A18:A19"/>
    <mergeCell ref="B18:C18"/>
    <mergeCell ref="B19:C19"/>
    <mergeCell ref="D19:E19"/>
    <mergeCell ref="M13:O13"/>
    <mergeCell ref="B13:C13"/>
    <mergeCell ref="B17:C17"/>
    <mergeCell ref="B16:C16"/>
    <mergeCell ref="B15:C15"/>
    <mergeCell ref="D13:E13"/>
    <mergeCell ref="I13:K13"/>
  </mergeCells>
  <phoneticPr fontId="30" type="noConversion"/>
  <dataValidations xWindow="962" yWindow="443" count="2">
    <dataValidation allowBlank="1" showInputMessage="1" showErrorMessage="1" prompt="You may write remarks regarding Sales Tax here." sqref="D17:E17"/>
    <dataValidation allowBlank="1" showInputMessage="1" showErrorMessage="1" prompt="You may write remarks regarding Excise Duty here." sqref="D15:E15"/>
  </dataValidations>
  <printOptions horizontalCentered="1"/>
  <pageMargins left="0.31" right="0.25" top="0.52" bottom="0.67" header="0.23" footer="0.24"/>
  <pageSetup paperSize="9" scale="90" fitToHeight="0" orientation="portrait" r:id="rId22"/>
  <headerFooter alignWithMargins="0">
    <oddFooter>&amp;R&amp;"Book Antiqua,Bold"&amp;10Schedule-5/ Page &amp;P of &amp;N</oddFooter>
  </headerFooter>
  <drawing r:id="rId2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indexed="13"/>
    <pageSetUpPr fitToPage="1"/>
  </sheetPr>
  <dimension ref="A1:F36"/>
  <sheetViews>
    <sheetView view="pageBreakPreview" topLeftCell="A19" zoomScale="130" zoomScaleNormal="100" zoomScaleSheetLayoutView="130" workbookViewId="0">
      <selection activeCell="C32" sqref="C32"/>
    </sheetView>
  </sheetViews>
  <sheetFormatPr defaultColWidth="10" defaultRowHeight="16.5"/>
  <cols>
    <col min="1" max="1" width="10.625" style="44" customWidth="1"/>
    <col min="2" max="2" width="27.5" style="44" customWidth="1"/>
    <col min="3" max="3" width="21" style="44" customWidth="1"/>
    <col min="4" max="4" width="34.375" style="44" customWidth="1"/>
    <col min="5" max="16384" width="10" style="41"/>
  </cols>
  <sheetData>
    <row r="1" spans="1:6" ht="18" customHeight="1">
      <c r="A1" s="89" t="str">
        <f>Cover!B3</f>
        <v>Specification No.: CC/NT/W-TW/DOM/A06/23/00495</v>
      </c>
      <c r="B1" s="90"/>
      <c r="C1" s="92"/>
      <c r="D1" s="93" t="s">
        <v>429</v>
      </c>
    </row>
    <row r="2" spans="1:6" ht="18" customHeight="1">
      <c r="A2" s="72"/>
      <c r="B2" s="96"/>
      <c r="C2" s="98"/>
      <c r="D2" s="98"/>
    </row>
    <row r="3" spans="1:6" ht="65.25" customHeight="1">
      <c r="A3" s="1533" t="str">
        <f>Cover!$B$2</f>
        <v>Transmission Line Tower Package TW01 for (i) 400kV D/c (Triple HTLS Conductor) line from Pot Head Yard of Kiru HE Project – Kishtwar Pooling Station, (ii) LILO of one ckt. of 400 kV D/c (Triple HTLS Conductor) Kiru – Kishtwar line at Pot Head Yard of Kwar &amp; Pakal Dul HE Projects and (iii) Extension of Kishtwar (GIS) pooling station under Consultancy Works to M/S CVPPPL</v>
      </c>
      <c r="B3" s="1533"/>
      <c r="C3" s="1533"/>
      <c r="D3" s="1533"/>
      <c r="E3" s="56"/>
      <c r="F3" s="56"/>
    </row>
    <row r="4" spans="1:6" ht="21.95" customHeight="1">
      <c r="A4" s="1523" t="s">
        <v>384</v>
      </c>
      <c r="B4" s="1523"/>
      <c r="C4" s="1523"/>
      <c r="D4" s="1523"/>
    </row>
    <row r="5" spans="1:6" ht="18" customHeight="1">
      <c r="A5" s="43"/>
    </row>
    <row r="6" spans="1:6" ht="18" customHeight="1">
      <c r="A6" s="33" t="str">
        <f>'Sch-1'!A6</f>
        <v>Bidder’s Name and Address (Sole Bidder) :</v>
      </c>
      <c r="D6" s="68" t="s">
        <v>396</v>
      </c>
    </row>
    <row r="7" spans="1:6" ht="36" customHeight="1">
      <c r="A7" s="1532" t="str">
        <f>'Sch-1'!A7</f>
        <v/>
      </c>
      <c r="B7" s="1532"/>
      <c r="C7" s="1532"/>
      <c r="D7" s="69" t="str">
        <f>'Sch-1'!M7</f>
        <v>Contracts Services, 3rd Floor</v>
      </c>
    </row>
    <row r="8" spans="1:6" ht="18" customHeight="1">
      <c r="A8" s="45" t="s">
        <v>412</v>
      </c>
      <c r="B8" s="1522" t="str">
        <f>IF('Sch-1'!C8=0, "", 'Sch-1'!C8)</f>
        <v xml:space="preserve">…….. …….. …….. …….. …….. …….. </v>
      </c>
      <c r="C8" s="1522"/>
      <c r="D8" s="69" t="str">
        <f>'Sch-1'!M8</f>
        <v>Power Grid Corporation of India Ltd.,</v>
      </c>
    </row>
    <row r="9" spans="1:6" ht="18" customHeight="1">
      <c r="A9" s="45" t="s">
        <v>413</v>
      </c>
      <c r="B9" s="1522" t="str">
        <f>IF('Sch-1'!C9=0, "", 'Sch-1'!C9)</f>
        <v xml:space="preserve">…….. …….. …….. …….. …….. …….. </v>
      </c>
      <c r="C9" s="1522"/>
      <c r="D9" s="69" t="str">
        <f>'Sch-1'!M9</f>
        <v>"Saudamini", Plot No.-2</v>
      </c>
    </row>
    <row r="10" spans="1:6" ht="18" customHeight="1">
      <c r="A10" s="46"/>
      <c r="B10" s="1522" t="str">
        <f>IF('Sch-1'!C10=0, "", 'Sch-1'!C10)</f>
        <v xml:space="preserve">…….. …….. …….. …….. …….. …….. </v>
      </c>
      <c r="C10" s="1522"/>
      <c r="D10" s="69" t="str">
        <f>'Sch-1'!M10</f>
        <v xml:space="preserve">Sector-29, </v>
      </c>
    </row>
    <row r="11" spans="1:6" ht="18" customHeight="1">
      <c r="A11" s="46"/>
      <c r="B11" s="1522" t="str">
        <f>IF('Sch-1'!C11=0, "", 'Sch-1'!C11)</f>
        <v xml:space="preserve">…….. …….. …….. …….. …….. …….. </v>
      </c>
      <c r="C11" s="1522"/>
      <c r="D11" s="69" t="str">
        <f>'Sch-1'!M11</f>
        <v>Gurgaon (Haryana) - 122001</v>
      </c>
    </row>
    <row r="12" spans="1:6" ht="18" customHeight="1">
      <c r="A12" s="57"/>
      <c r="B12" s="57"/>
      <c r="C12" s="57"/>
      <c r="D12" s="70"/>
    </row>
    <row r="13" spans="1:6" ht="21.95" customHeight="1">
      <c r="A13" s="58" t="s">
        <v>378</v>
      </c>
      <c r="B13" s="1520" t="s">
        <v>368</v>
      </c>
      <c r="C13" s="1521"/>
      <c r="D13" s="59" t="s">
        <v>380</v>
      </c>
    </row>
    <row r="14" spans="1:6" ht="21.95" customHeight="1">
      <c r="A14" s="48" t="s">
        <v>381</v>
      </c>
      <c r="B14" s="1530" t="s">
        <v>415</v>
      </c>
      <c r="C14" s="1530"/>
      <c r="D14" s="77">
        <f>'Sch-1'!N252</f>
        <v>0</v>
      </c>
    </row>
    <row r="15" spans="1:6" ht="35.1" customHeight="1">
      <c r="A15" s="60"/>
      <c r="B15" s="1527" t="s">
        <v>385</v>
      </c>
      <c r="C15" s="1528"/>
      <c r="D15" s="50"/>
    </row>
    <row r="16" spans="1:6" ht="21.95" customHeight="1">
      <c r="A16" s="48" t="s">
        <v>382</v>
      </c>
      <c r="B16" s="1530" t="s">
        <v>416</v>
      </c>
      <c r="C16" s="1530"/>
      <c r="D16" s="77">
        <f>'Sch-2'!J251</f>
        <v>0</v>
      </c>
    </row>
    <row r="17" spans="1:6" ht="35.1" customHeight="1">
      <c r="A17" s="60"/>
      <c r="B17" s="1531" t="s">
        <v>529</v>
      </c>
      <c r="C17" s="1528"/>
      <c r="D17" s="50"/>
    </row>
    <row r="18" spans="1:6" ht="21.95" customHeight="1">
      <c r="A18" s="48" t="s">
        <v>383</v>
      </c>
      <c r="B18" s="1530" t="s">
        <v>417</v>
      </c>
      <c r="C18" s="1530"/>
      <c r="D18" s="77">
        <f>'Sch-3 '!P176</f>
        <v>0</v>
      </c>
    </row>
    <row r="19" spans="1:6" ht="30" customHeight="1">
      <c r="A19" s="60"/>
      <c r="B19" s="1527" t="s">
        <v>386</v>
      </c>
      <c r="C19" s="1528"/>
      <c r="D19" s="50"/>
    </row>
    <row r="20" spans="1:6" ht="21.95" customHeight="1">
      <c r="A20" s="48" t="s">
        <v>557</v>
      </c>
      <c r="B20" s="1530" t="s">
        <v>558</v>
      </c>
      <c r="C20" s="1530"/>
      <c r="D20" s="878">
        <f>'Sch-4'!P22</f>
        <v>0</v>
      </c>
    </row>
    <row r="21" spans="1:6" ht="30" customHeight="1">
      <c r="A21" s="60"/>
      <c r="B21" s="1527" t="s">
        <v>387</v>
      </c>
      <c r="C21" s="1528"/>
      <c r="D21" s="50"/>
    </row>
    <row r="22" spans="1:6" ht="21.95" hidden="1" customHeight="1">
      <c r="A22" s="48" t="s">
        <v>537</v>
      </c>
      <c r="B22" s="1530" t="s">
        <v>536</v>
      </c>
      <c r="C22" s="1530"/>
      <c r="D22" s="878">
        <f>'Sch-4b'!P30</f>
        <v>0</v>
      </c>
    </row>
    <row r="23" spans="1:6" ht="44.25" hidden="1" customHeight="1">
      <c r="A23" s="60"/>
      <c r="B23" s="1531" t="s">
        <v>530</v>
      </c>
      <c r="C23" s="1528"/>
      <c r="D23" s="50"/>
    </row>
    <row r="24" spans="1:6" ht="30" customHeight="1">
      <c r="A24" s="48">
        <v>5</v>
      </c>
      <c r="B24" s="1530" t="s">
        <v>432</v>
      </c>
      <c r="C24" s="1530"/>
      <c r="D24" s="77">
        <f>'Sch-5'!D18:E18</f>
        <v>0</v>
      </c>
    </row>
    <row r="25" spans="1:6" ht="51" customHeight="1">
      <c r="A25" s="60"/>
      <c r="B25" s="1527" t="s">
        <v>388</v>
      </c>
      <c r="C25" s="1528"/>
      <c r="D25" s="769"/>
    </row>
    <row r="26" spans="1:6" ht="21.95" customHeight="1">
      <c r="A26" s="48" t="s">
        <v>389</v>
      </c>
      <c r="B26" s="1530" t="s">
        <v>433</v>
      </c>
      <c r="C26" s="1530"/>
      <c r="D26" s="293">
        <f>'Sch-7'!M20</f>
        <v>0</v>
      </c>
    </row>
    <row r="27" spans="1:6" ht="35.1" customHeight="1">
      <c r="A27" s="60"/>
      <c r="B27" s="1527" t="s">
        <v>69</v>
      </c>
      <c r="C27" s="1528"/>
      <c r="D27" s="50"/>
    </row>
    <row r="28" spans="1:6" ht="28.5" customHeight="1">
      <c r="A28" s="1510"/>
      <c r="B28" s="1529" t="s">
        <v>390</v>
      </c>
      <c r="C28" s="1529"/>
      <c r="D28" s="78">
        <f>SUM(D14,D16,D18,D20,D24)</f>
        <v>0</v>
      </c>
    </row>
    <row r="29" spans="1:6" ht="30" customHeight="1">
      <c r="A29" s="1510"/>
      <c r="B29" s="1529"/>
      <c r="C29" s="1529"/>
      <c r="D29" s="206"/>
    </row>
    <row r="30" spans="1:6" ht="18.75" customHeight="1">
      <c r="A30" s="85"/>
      <c r="B30" s="86"/>
      <c r="C30" s="86"/>
      <c r="D30" s="87"/>
    </row>
    <row r="31" spans="1:6" ht="27.95" customHeight="1">
      <c r="A31" s="85"/>
      <c r="B31" s="86"/>
      <c r="C31" s="110"/>
      <c r="D31" s="87"/>
    </row>
    <row r="32" spans="1:6" ht="27.95" customHeight="1">
      <c r="A32" s="108" t="s">
        <v>406</v>
      </c>
      <c r="B32" s="124" t="str">
        <f>IF('Sch-1'!B258=0,"", 'Sch-1'!B258)</f>
        <v>--</v>
      </c>
      <c r="C32" s="110" t="s">
        <v>408</v>
      </c>
      <c r="D32" s="120" t="str">
        <f>IF('Sch-1'!M259=0,"",'Sch-1'!M259)</f>
        <v/>
      </c>
      <c r="F32" s="111"/>
    </row>
    <row r="33" spans="1:6" ht="27.95" customHeight="1">
      <c r="A33" s="108" t="s">
        <v>407</v>
      </c>
      <c r="B33" s="124" t="str">
        <f>IF('Sch-1'!B259=0,"", 'Sch-1'!B259)</f>
        <v/>
      </c>
      <c r="C33" s="110" t="s">
        <v>409</v>
      </c>
      <c r="D33" s="120" t="str">
        <f>IF('Sch-1'!M260=0,"",'Sch-1'!M260)</f>
        <v/>
      </c>
      <c r="F33" s="173"/>
    </row>
    <row r="34" spans="1:6" ht="27.95" customHeight="1">
      <c r="A34" s="97"/>
      <c r="B34" s="96"/>
      <c r="C34" s="110"/>
      <c r="F34" s="173"/>
    </row>
    <row r="35" spans="1:6" ht="30" customHeight="1">
      <c r="A35" s="97"/>
      <c r="B35" s="96"/>
      <c r="C35" s="110"/>
      <c r="D35" s="97"/>
      <c r="F35" s="111"/>
    </row>
    <row r="36" spans="1:6" ht="30" customHeight="1">
      <c r="A36" s="55"/>
      <c r="B36" s="55"/>
      <c r="C36" s="61"/>
      <c r="E36" s="62"/>
    </row>
  </sheetData>
  <sheetProtection password="CC69" sheet="1" formatColumns="0" formatRows="0" selectLockedCells="1"/>
  <customSheetViews>
    <customSheetView guid="{223BC0FC-814D-40F0-9795-CE82A16FF3A5}" scale="130" showPageBreaks="1" fitToPage="1" printArea="1" hiddenRows="1" view="pageBreakPreview" topLeftCell="A19">
      <selection activeCell="C32" sqref="C32"/>
      <pageMargins left="0.5" right="0.38" top="0.56999999999999995" bottom="0.48" header="0.38" footer="0.24"/>
      <printOptions horizontalCentered="1"/>
      <pageSetup paperSize="9" fitToHeight="0" orientation="portrait" r:id="rId1"/>
      <headerFooter alignWithMargins="0">
        <oddFooter>&amp;R&amp;"Book Antiqua,Bold"&amp;10Schedule-6/ Page &amp;P of &amp;N</oddFooter>
      </headerFooter>
    </customSheetView>
    <customSheetView guid="{B53AB765-D844-4672-9326-008E7DD94E4F}" scale="130" showPageBreaks="1" fitToPage="1" printArea="1" hiddenRows="1" view="pageBreakPreview">
      <selection activeCell="C32" sqref="C32"/>
      <pageMargins left="0.5" right="0.38" top="0.56999999999999995" bottom="0.48" header="0.38" footer="0.24"/>
      <printOptions horizontalCentered="1"/>
      <pageSetup paperSize="9" fitToHeight="0" orientation="portrait" r:id="rId2"/>
      <headerFooter alignWithMargins="0">
        <oddFooter>&amp;R&amp;"Book Antiqua,Bold"&amp;10Schedule-6/ Page &amp;P of &amp;N</oddFooter>
      </headerFooter>
    </customSheetView>
    <customSheetView guid="{A41EE4DE-0D82-4A56-8210-F78316511D11}" scale="130" showPageBreaks="1" fitToPage="1" printArea="1" hiddenRows="1" view="pageBreakPreview" topLeftCell="A7">
      <selection activeCell="A3" sqref="A3:D3"/>
      <pageMargins left="0.5" right="0.38" top="0.56999999999999995" bottom="0.48" header="0.38" footer="0.24"/>
      <printOptions horizontalCentered="1"/>
      <pageSetup paperSize="9" fitToHeight="0" orientation="portrait" r:id="rId3"/>
      <headerFooter alignWithMargins="0">
        <oddFooter>&amp;R&amp;"Book Antiqua,Bold"&amp;10Schedule-6/ Page &amp;P of &amp;N</oddFooter>
      </headerFooter>
    </customSheetView>
    <customSheetView guid="{1E0C44A1-9358-4FBD-8C2C-4DB661DA1476}" scale="130" showPageBreaks="1" fitToPage="1" printArea="1" hiddenRows="1" view="pageBreakPreview" topLeftCell="A19">
      <selection activeCell="A3" sqref="A3:D3"/>
      <pageMargins left="0.5" right="0.38" top="0.56999999999999995" bottom="0.48" header="0.38" footer="0.24"/>
      <printOptions horizontalCentered="1"/>
      <pageSetup paperSize="9" fitToHeight="0" orientation="portrait" r:id="rId4"/>
      <headerFooter alignWithMargins="0">
        <oddFooter>&amp;R&amp;"Book Antiqua,Bold"&amp;10Schedule-6/ Page &amp;P of &amp;N</oddFooter>
      </headerFooter>
    </customSheetView>
    <customSheetView guid="{498493C3-769C-4143-9114-C68CD1D40B11}" scale="130" showPageBreaks="1" fitToPage="1" printArea="1" hiddenRows="1" view="pageBreakPreview">
      <selection activeCell="G6" sqref="G6"/>
      <pageMargins left="0.5" right="0.38" top="0.56999999999999995" bottom="0.48" header="0.38" footer="0.24"/>
      <printOptions horizontalCentered="1"/>
      <pageSetup paperSize="9" fitToHeight="0" orientation="portrait" r:id="rId5"/>
      <headerFooter alignWithMargins="0">
        <oddFooter>&amp;R&amp;"Book Antiqua,Bold"&amp;10Schedule-6/ Page &amp;P of &amp;N</oddFooter>
      </headerFooter>
    </customSheetView>
    <customSheetView guid="{C431BC99-7569-44AB-83F6-AB73BDED3783}" showPageBreaks="1" printArea="1" view="pageBreakPreview" topLeftCell="A13">
      <selection activeCell="D9" sqref="D9"/>
      <pageMargins left="0.5" right="0.38" top="0.56999999999999995" bottom="0.48" header="0.38" footer="0.24"/>
      <printOptions horizontalCentered="1"/>
      <pageSetup paperSize="9" fitToHeight="0" orientation="portrait" r:id="rId6"/>
      <headerFooter alignWithMargins="0">
        <oddFooter>&amp;R&amp;"Book Antiqua,Bold"&amp;10Schedule-6/ Page &amp;P of &amp;N</oddFooter>
      </headerFooter>
    </customSheetView>
    <customSheetView guid="{E97134B6-5E8D-4951-8DA0-73D065532361}" showPageBreaks="1" printArea="1" view="pageBreakPreview" topLeftCell="A7">
      <selection activeCell="D9" sqref="D9"/>
      <pageMargins left="0.5" right="0.38" top="0.56999999999999995" bottom="0.48" header="0.38" footer="0.24"/>
      <printOptions horizontalCentered="1"/>
      <pageSetup paperSize="9" fitToHeight="0" orientation="portrait" r:id="rId7"/>
      <headerFooter alignWithMargins="0">
        <oddFooter>&amp;R&amp;"Book Antiqua,Bold"&amp;10Schedule-6/ Page &amp;P of &amp;N</oddFooter>
      </headerFooter>
    </customSheetView>
    <customSheetView guid="{D0757F9E-DF41-4B40-A5E5-F4F8FDD8D61D}" showPageBreaks="1" printArea="1" view="pageBreakPreview" topLeftCell="A22">
      <selection activeCell="D9" sqref="D9"/>
      <pageMargins left="0.5" right="0.38" top="0.56999999999999995" bottom="0.48" header="0.38" footer="0.24"/>
      <printOptions horizontalCentered="1"/>
      <pageSetup paperSize="9" fitToHeight="0" orientation="portrait" r:id="rId8"/>
      <headerFooter alignWithMargins="0">
        <oddFooter>&amp;R&amp;"Book Antiqua,Bold"&amp;10Schedule-6/ Page &amp;P of &amp;N</oddFooter>
      </headerFooter>
    </customSheetView>
    <customSheetView guid="{EE46BCD1-F715-4FA9-A5FC-1B125AD601E0}" showPageBreaks="1" printArea="1" view="pageBreakPreview">
      <selection activeCell="D9" sqref="D9"/>
      <pageMargins left="0.5" right="0.38" top="0.56999999999999995" bottom="0.48" header="0.38" footer="0.24"/>
      <printOptions horizontalCentered="1"/>
      <pageSetup paperSize="9" fitToHeight="0" orientation="portrait" r:id="rId9"/>
      <headerFooter alignWithMargins="0">
        <oddFooter>&amp;R&amp;"Book Antiqua,Bold"&amp;10Schedule-6/ Page &amp;P of &amp;N</oddFooter>
      </headerFooter>
    </customSheetView>
    <customSheetView guid="{4AA1107B-A795-4744-B566-827168772C7A}" showPageBreaks="1" printArea="1" view="pageBreakPreview" topLeftCell="A4">
      <selection activeCell="D22" sqref="D22"/>
      <pageMargins left="0.5" right="0.38" top="0.56999999999999995" bottom="0.48" header="0.38" footer="0.24"/>
      <printOptions horizontalCentered="1"/>
      <pageSetup paperSize="9" fitToHeight="0" orientation="portrait" r:id="rId10"/>
      <headerFooter alignWithMargins="0">
        <oddFooter>&amp;R&amp;"Book Antiqua,Bold"&amp;10Schedule-6/ Page &amp;P of &amp;N</oddFooter>
      </headerFooter>
    </customSheetView>
    <customSheetView guid="{B23AD343-29DA-4CE0-BD10-47BF44F3782F}" topLeftCell="A7">
      <selection activeCell="G8" sqref="G8"/>
      <pageMargins left="0.5" right="0.38" top="0.56999999999999995" bottom="0.48" header="0.38" footer="0.24"/>
      <printOptions horizontalCentered="1"/>
      <pageSetup paperSize="9" fitToHeight="0" orientation="portrait" r:id="rId11"/>
      <headerFooter alignWithMargins="0">
        <oddFooter>&amp;R&amp;"Book Antiqua,Bold"&amp;10Schedule-6/ Page &amp;P of &amp;N</oddFooter>
      </headerFooter>
    </customSheetView>
    <customSheetView guid="{ECE9294F-C910-4036-88BC-B1F2176FB06B}">
      <selection activeCell="D18" sqref="D18"/>
      <pageMargins left="0.5" right="0.38" top="0.56999999999999995" bottom="0.48" header="0.38" footer="0.24"/>
      <printOptions horizontalCentered="1"/>
      <pageSetup paperSize="9" fitToHeight="0" orientation="portrait" r:id="rId12"/>
      <headerFooter alignWithMargins="0">
        <oddFooter>&amp;R&amp;"Book Antiqua,Bold"&amp;10Schedule-6/ Page &amp;P of &amp;N</oddFooter>
      </headerFooter>
    </customSheetView>
    <customSheetView guid="{4F65FF32-EC61-4022-A399-2986D7B6B8B3}" showRuler="0">
      <pageMargins left="0.5" right="0.38" top="0.56999999999999995" bottom="0.48" header="0.38" footer="0.24"/>
      <printOptions horizontalCentered="1"/>
      <pageSetup paperSize="9" fitToHeight="0" orientation="portrait" r:id="rId13"/>
      <headerFooter alignWithMargins="0">
        <oddFooter>&amp;R&amp;"Book Antiqua,Bold"&amp;10Schedule-6/ Page &amp;P of &amp;N</oddFooter>
      </headerFooter>
    </customSheetView>
    <customSheetView guid="{01ACF2E1-8E61-4459-ABC1-B6C183DEED61}" showRuler="0">
      <pageMargins left="0.5" right="0.38" top="0.56999999999999995" bottom="0.48" header="0.38" footer="0.24"/>
      <printOptions horizontalCentered="1"/>
      <pageSetup paperSize="9" fitToHeight="0" orientation="portrait" r:id="rId14"/>
      <headerFooter alignWithMargins="0">
        <oddFooter>&amp;R&amp;"Book Antiqua,Bold"&amp;10Schedule-6/ Page &amp;P of &amp;N</oddFooter>
      </headerFooter>
    </customSheetView>
    <customSheetView guid="{14D7F02E-BCCA-4517-ABC7-537FF4AEB67A}">
      <selection activeCell="A4" sqref="A4:D4"/>
      <pageMargins left="0.5" right="0.38" top="0.56999999999999995" bottom="0.48" header="0.38" footer="0.24"/>
      <printOptions horizontalCentered="1"/>
      <pageSetup paperSize="9" fitToHeight="0" orientation="portrait" r:id="rId15"/>
      <headerFooter alignWithMargins="0">
        <oddFooter>&amp;R&amp;"Book Antiqua,Bold"&amp;10Schedule-6/ Page &amp;P of &amp;N</oddFooter>
      </headerFooter>
    </customSheetView>
    <customSheetView guid="{27A45B7A-04F2-4516-B80B-5ED0825D4ED3}">
      <selection activeCell="A4" sqref="A4:D4"/>
      <pageMargins left="0.5" right="0.38" top="0.56999999999999995" bottom="0.48" header="0.38" footer="0.24"/>
      <printOptions horizontalCentered="1"/>
      <pageSetup paperSize="9" fitToHeight="0" orientation="portrait" r:id="rId16"/>
      <headerFooter alignWithMargins="0">
        <oddFooter>&amp;R&amp;"Book Antiqua,Bold"&amp;10Schedule-6/ Page &amp;P of &amp;N</oddFooter>
      </headerFooter>
    </customSheetView>
    <customSheetView guid="{E9F4E142-7D26-464D-BECA-4F3806DB1FE1}" topLeftCell="A7">
      <selection activeCell="G8" sqref="G8"/>
      <pageMargins left="0.5" right="0.38" top="0.56999999999999995" bottom="0.48" header="0.38" footer="0.24"/>
      <printOptions horizontalCentered="1"/>
      <pageSetup paperSize="9" fitToHeight="0" orientation="portrait" r:id="rId17"/>
      <headerFooter alignWithMargins="0">
        <oddFooter>&amp;R&amp;"Book Antiqua,Bold"&amp;10Schedule-6/ Page &amp;P of &amp;N</oddFooter>
      </headerFooter>
    </customSheetView>
    <customSheetView guid="{A7DBDDEF-9245-44C6-9EBF-032DB6E1C0A2}" showPageBreaks="1" printArea="1" view="pageBreakPreview">
      <selection activeCell="D22" sqref="D22"/>
      <pageMargins left="0.5" right="0.38" top="0.56999999999999995" bottom="0.48" header="0.38" footer="0.24"/>
      <printOptions horizontalCentered="1"/>
      <pageSetup paperSize="9" fitToHeight="0" orientation="portrait" r:id="rId18"/>
      <headerFooter alignWithMargins="0">
        <oddFooter>&amp;R&amp;"Book Antiqua,Bold"&amp;10Schedule-6/ Page &amp;P of &amp;N</oddFooter>
      </headerFooter>
    </customSheetView>
    <customSheetView guid="{7487ED9F-BBED-4B2A-9631-22F1A430946B}" showPageBreaks="1" printArea="1" view="pageBreakPreview" topLeftCell="A4">
      <selection activeCell="D22" sqref="D22"/>
      <pageMargins left="0.5" right="0.38" top="0.56999999999999995" bottom="0.48" header="0.38" footer="0.24"/>
      <printOptions horizontalCentered="1"/>
      <pageSetup paperSize="9" fitToHeight="0" orientation="portrait" r:id="rId19"/>
      <headerFooter alignWithMargins="0">
        <oddFooter>&amp;R&amp;"Book Antiqua,Bold"&amp;10Schedule-6/ Page &amp;P of &amp;N</oddFooter>
      </headerFooter>
    </customSheetView>
    <customSheetView guid="{B3CE7B10-A914-4559-A6DA-AED8C22AFD6D}" showPageBreaks="1" printArea="1" view="pageBreakPreview" topLeftCell="A22">
      <selection activeCell="D9" sqref="D9"/>
      <pageMargins left="0.5" right="0.38" top="0.56999999999999995" bottom="0.48" header="0.38" footer="0.24"/>
      <printOptions horizontalCentered="1"/>
      <pageSetup paperSize="9" fitToHeight="0" orientation="portrait" r:id="rId20"/>
      <headerFooter alignWithMargins="0">
        <oddFooter>&amp;R&amp;"Book Antiqua,Bold"&amp;10Schedule-6/ Page &amp;P of &amp;N</oddFooter>
      </headerFooter>
    </customSheetView>
    <customSheetView guid="{D53177B2-31EC-4222-B97A-A37DCFD9E45B}" showPageBreaks="1" printArea="1" view="pageBreakPreview" topLeftCell="A7">
      <selection activeCell="D9" sqref="D9"/>
      <pageMargins left="0.5" right="0.38" top="0.56999999999999995" bottom="0.48" header="0.38" footer="0.24"/>
      <printOptions horizontalCentered="1"/>
      <pageSetup paperSize="9" fitToHeight="0" orientation="portrait" r:id="rId21"/>
      <headerFooter alignWithMargins="0">
        <oddFooter>&amp;R&amp;"Book Antiqua,Bold"&amp;10Schedule-6/ Page &amp;P of &amp;N</oddFooter>
      </headerFooter>
    </customSheetView>
    <customSheetView guid="{B835C05C-B615-4DCB-982D-4519616B3CD8}" showPageBreaks="1" printArea="1" view="pageBreakPreview" topLeftCell="A6">
      <selection activeCell="D9" sqref="D9"/>
      <pageMargins left="0.5" right="0.38" top="0.56999999999999995" bottom="0.48" header="0.38" footer="0.24"/>
      <printOptions horizontalCentered="1"/>
      <pageSetup paperSize="9" fitToHeight="0" orientation="portrait" r:id="rId22"/>
      <headerFooter alignWithMargins="0">
        <oddFooter>&amp;R&amp;"Book Antiqua,Bold"&amp;10Schedule-6/ Page &amp;P of &amp;N</oddFooter>
      </headerFooter>
    </customSheetView>
    <customSheetView guid="{A34CC49F-E309-4C23-B4F6-1E3B307C10D1}" showPageBreaks="1" fitToPage="1" printArea="1" hiddenRows="1" view="pageBreakPreview" topLeftCell="A13">
      <selection activeCell="F12" sqref="F12"/>
      <pageMargins left="0.5" right="0.38" top="0.56999999999999995" bottom="0.48" header="0.38" footer="0.24"/>
      <printOptions horizontalCentered="1"/>
      <pageSetup paperSize="9" fitToHeight="0" orientation="portrait" r:id="rId23"/>
      <headerFooter alignWithMargins="0">
        <oddFooter>&amp;R&amp;"Book Antiqua,Bold"&amp;10Schedule-6/ Page &amp;P of &amp;N</oddFooter>
      </headerFooter>
    </customSheetView>
    <customSheetView guid="{8909CFDD-4F29-4C72-886E-908773EE94A2}" scale="130" showPageBreaks="1" fitToPage="1" printArea="1" hiddenRows="1" view="pageBreakPreview" topLeftCell="A19">
      <selection activeCell="C32" sqref="C32"/>
      <pageMargins left="0.5" right="0.38" top="0.56999999999999995" bottom="0.48" header="0.38" footer="0.24"/>
      <printOptions horizontalCentered="1"/>
      <pageSetup paperSize="9" fitToHeight="0" orientation="portrait" r:id="rId24"/>
      <headerFooter alignWithMargins="0">
        <oddFooter>&amp;R&amp;"Book Antiqua,Bold"&amp;10Schedule-6/ Page &amp;P of &amp;N</oddFooter>
      </headerFooter>
    </customSheetView>
  </customSheetViews>
  <mergeCells count="24">
    <mergeCell ref="B17:C17"/>
    <mergeCell ref="B18:C18"/>
    <mergeCell ref="B16:C16"/>
    <mergeCell ref="B11:C11"/>
    <mergeCell ref="B14:C14"/>
    <mergeCell ref="A7:C7"/>
    <mergeCell ref="B10:C10"/>
    <mergeCell ref="B15:C15"/>
    <mergeCell ref="A3:D3"/>
    <mergeCell ref="A4:D4"/>
    <mergeCell ref="B13:C13"/>
    <mergeCell ref="B8:C8"/>
    <mergeCell ref="B9:C9"/>
    <mergeCell ref="A28:A29"/>
    <mergeCell ref="B19:C19"/>
    <mergeCell ref="B27:C27"/>
    <mergeCell ref="B28:C29"/>
    <mergeCell ref="B25:C25"/>
    <mergeCell ref="B26:C26"/>
    <mergeCell ref="B21:C21"/>
    <mergeCell ref="B24:C24"/>
    <mergeCell ref="B22:C22"/>
    <mergeCell ref="B23:C23"/>
    <mergeCell ref="B20:C20"/>
  </mergeCells>
  <phoneticPr fontId="1" type="noConversion"/>
  <printOptions horizontalCentered="1"/>
  <pageMargins left="0.5" right="0.38" top="0.56999999999999995" bottom="0.48" header="0.38" footer="0.24"/>
  <pageSetup paperSize="9" fitToHeight="0" orientation="portrait" r:id="rId25"/>
  <headerFooter alignWithMargins="0">
    <oddFooter>&amp;R&amp;"Book Antiqua,Bold"&amp;10Schedule-6/ Page &amp;P of &amp;N</oddFooter>
  </headerFooter>
  <drawing r:id="rId26"/>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rgb="FFFF0000"/>
  </sheetPr>
  <dimension ref="A1:F36"/>
  <sheetViews>
    <sheetView view="pageBreakPreview" zoomScale="145" zoomScaleNormal="100" zoomScaleSheetLayoutView="145" workbookViewId="0">
      <selection activeCell="D24" sqref="D24"/>
    </sheetView>
  </sheetViews>
  <sheetFormatPr defaultColWidth="10" defaultRowHeight="16.5"/>
  <cols>
    <col min="1" max="1" width="10.625" style="44" customWidth="1"/>
    <col min="2" max="2" width="27.5" style="44" customWidth="1"/>
    <col min="3" max="3" width="28.875" style="44" customWidth="1"/>
    <col min="4" max="4" width="34.375" style="44" customWidth="1"/>
    <col min="5" max="16384" width="10" style="41"/>
  </cols>
  <sheetData>
    <row r="1" spans="1:6" ht="18" customHeight="1">
      <c r="A1" s="89" t="str">
        <f>Cover!B3</f>
        <v>Specification No.: CC/NT/W-TW/DOM/A06/23/00495</v>
      </c>
      <c r="B1" s="90"/>
      <c r="C1" s="92"/>
      <c r="D1" s="93" t="s">
        <v>67</v>
      </c>
    </row>
    <row r="2" spans="1:6" ht="18" customHeight="1">
      <c r="A2" s="72"/>
      <c r="B2" s="96"/>
      <c r="C2" s="98"/>
      <c r="D2" s="98"/>
    </row>
    <row r="3" spans="1:6" ht="45" customHeight="1">
      <c r="A3" s="1534" t="str">
        <f>Cover!$B$2</f>
        <v>Transmission Line Tower Package TW01 for (i) 400kV D/c (Triple HTLS Conductor) line from Pot Head Yard of Kiru HE Project – Kishtwar Pooling Station, (ii) LILO of one ckt. of 400 kV D/c (Triple HTLS Conductor) Kiru – Kishtwar line at Pot Head Yard of Kwar &amp; Pakal Dul HE Projects and (iii) Extension of Kishtwar (GIS) pooling station under Consultancy Works to M/S CVPPPL</v>
      </c>
      <c r="B3" s="1534"/>
      <c r="C3" s="1534"/>
      <c r="D3" s="1534"/>
      <c r="E3" s="56"/>
      <c r="F3" s="56"/>
    </row>
    <row r="4" spans="1:6" ht="21.95" customHeight="1">
      <c r="A4" s="1523" t="s">
        <v>384</v>
      </c>
      <c r="B4" s="1523"/>
      <c r="C4" s="1523"/>
      <c r="D4" s="1523"/>
    </row>
    <row r="5" spans="1:6" ht="18" customHeight="1">
      <c r="A5" s="43"/>
    </row>
    <row r="6" spans="1:6" ht="18" customHeight="1">
      <c r="A6" s="33" t="str">
        <f>'Sch-1'!A6</f>
        <v>Bidder’s Name and Address (Sole Bidder) :</v>
      </c>
      <c r="D6" s="68" t="s">
        <v>396</v>
      </c>
    </row>
    <row r="7" spans="1:6" ht="36" customHeight="1">
      <c r="A7" s="1532" t="str">
        <f>'Sch-1'!A7</f>
        <v/>
      </c>
      <c r="B7" s="1532"/>
      <c r="C7" s="1532"/>
      <c r="D7" s="69" t="str">
        <f>'Sch-1'!M7</f>
        <v>Contracts Services, 3rd Floor</v>
      </c>
    </row>
    <row r="8" spans="1:6" ht="18" customHeight="1">
      <c r="A8" s="45" t="s">
        <v>412</v>
      </c>
      <c r="B8" s="1522" t="str">
        <f>IF('Sch-1'!C8=0, "", 'Sch-1'!C8)</f>
        <v xml:space="preserve">…….. …….. …….. …….. …….. …….. </v>
      </c>
      <c r="C8" s="1522"/>
      <c r="D8" s="69" t="str">
        <f>'Sch-1'!M8</f>
        <v>Power Grid Corporation of India Ltd.,</v>
      </c>
    </row>
    <row r="9" spans="1:6" ht="18" customHeight="1">
      <c r="A9" s="45" t="s">
        <v>413</v>
      </c>
      <c r="B9" s="1522" t="str">
        <f>IF('Sch-1'!C9=0, "", 'Sch-1'!C9)</f>
        <v xml:space="preserve">…….. …….. …….. …….. …….. …….. </v>
      </c>
      <c r="C9" s="1522"/>
      <c r="D9" s="69" t="str">
        <f>'Sch-1'!M9</f>
        <v>"Saudamini", Plot No.-2</v>
      </c>
    </row>
    <row r="10" spans="1:6" ht="18" customHeight="1">
      <c r="A10" s="46"/>
      <c r="B10" s="1522" t="str">
        <f>IF('Sch-1'!C10=0, "", 'Sch-1'!C10)</f>
        <v xml:space="preserve">…….. …….. …….. …….. …….. …….. </v>
      </c>
      <c r="C10" s="1522"/>
      <c r="D10" s="69" t="str">
        <f>'Sch-1'!M10</f>
        <v xml:space="preserve">Sector-29, </v>
      </c>
    </row>
    <row r="11" spans="1:6" ht="18" customHeight="1">
      <c r="A11" s="46"/>
      <c r="B11" s="1522" t="str">
        <f>IF('Sch-1'!C11=0, "", 'Sch-1'!C11)</f>
        <v xml:space="preserve">…….. …….. …….. …….. …….. …….. </v>
      </c>
      <c r="C11" s="1522"/>
      <c r="D11" s="69" t="str">
        <f>'Sch-1'!M11</f>
        <v>Gurgaon (Haryana) - 122001</v>
      </c>
    </row>
    <row r="12" spans="1:6" ht="18" customHeight="1">
      <c r="A12" s="57"/>
      <c r="B12" s="57"/>
      <c r="C12" s="57"/>
      <c r="D12" s="70"/>
    </row>
    <row r="13" spans="1:6" ht="21.95" customHeight="1">
      <c r="A13" s="58" t="s">
        <v>378</v>
      </c>
      <c r="B13" s="1520" t="s">
        <v>368</v>
      </c>
      <c r="C13" s="1521"/>
      <c r="D13" s="59" t="s">
        <v>380</v>
      </c>
    </row>
    <row r="14" spans="1:6" ht="21.95" customHeight="1">
      <c r="A14" s="48" t="s">
        <v>381</v>
      </c>
      <c r="B14" s="1530" t="s">
        <v>415</v>
      </c>
      <c r="C14" s="1530"/>
      <c r="D14" s="77">
        <f>'Sch-1'!N250*(1-Discount!K18)+(1-Discount!K23)*'Sch-1'!N251</f>
        <v>0</v>
      </c>
    </row>
    <row r="15" spans="1:6" ht="35.1" customHeight="1">
      <c r="A15" s="60"/>
      <c r="B15" s="1527" t="s">
        <v>385</v>
      </c>
      <c r="C15" s="1528"/>
      <c r="D15" s="50"/>
    </row>
    <row r="16" spans="1:6" ht="21.95" customHeight="1">
      <c r="A16" s="48" t="s">
        <v>382</v>
      </c>
      <c r="B16" s="1530" t="s">
        <v>416</v>
      </c>
      <c r="C16" s="1530"/>
      <c r="D16" s="77">
        <f>'Sch-6'!D16*(1-Discount!K19)</f>
        <v>0</v>
      </c>
    </row>
    <row r="17" spans="1:6" ht="35.1" customHeight="1">
      <c r="A17" s="60"/>
      <c r="B17" s="1531" t="s">
        <v>529</v>
      </c>
      <c r="C17" s="1528"/>
      <c r="D17" s="50"/>
    </row>
    <row r="18" spans="1:6" ht="21.95" customHeight="1">
      <c r="A18" s="48" t="s">
        <v>383</v>
      </c>
      <c r="B18" s="1530" t="s">
        <v>417</v>
      </c>
      <c r="C18" s="1530"/>
      <c r="D18" s="77">
        <f>'Sch-6'!D18*(1-Discount!K20)</f>
        <v>0</v>
      </c>
    </row>
    <row r="19" spans="1:6" ht="30" customHeight="1">
      <c r="A19" s="60"/>
      <c r="B19" s="1527" t="s">
        <v>386</v>
      </c>
      <c r="C19" s="1528"/>
      <c r="D19" s="50"/>
    </row>
    <row r="20" spans="1:6" ht="21.95" customHeight="1">
      <c r="A20" s="48" t="s">
        <v>557</v>
      </c>
      <c r="B20" s="1530" t="s">
        <v>558</v>
      </c>
      <c r="C20" s="1530"/>
      <c r="D20" s="293">
        <f>'Sch-6'!D20*(1-Discount!K21)</f>
        <v>0</v>
      </c>
    </row>
    <row r="21" spans="1:6" ht="30" customHeight="1">
      <c r="A21" s="60"/>
      <c r="B21" s="1527" t="s">
        <v>387</v>
      </c>
      <c r="C21" s="1528"/>
      <c r="D21" s="50"/>
    </row>
    <row r="22" spans="1:6" ht="21.95" hidden="1" customHeight="1">
      <c r="A22" s="48" t="s">
        <v>537</v>
      </c>
      <c r="B22" s="1530" t="s">
        <v>536</v>
      </c>
      <c r="C22" s="1530"/>
      <c r="D22" s="293">
        <f>'Sch-6'!D22*(1-Discount!K22)</f>
        <v>0</v>
      </c>
    </row>
    <row r="23" spans="1:6" ht="38.25" hidden="1" customHeight="1">
      <c r="A23" s="60"/>
      <c r="B23" s="1531" t="s">
        <v>530</v>
      </c>
      <c r="C23" s="1528"/>
      <c r="D23" s="50"/>
    </row>
    <row r="24" spans="1:6" ht="30" customHeight="1">
      <c r="A24" s="48">
        <v>5</v>
      </c>
      <c r="B24" s="1530" t="s">
        <v>432</v>
      </c>
      <c r="C24" s="1530"/>
      <c r="D24" s="77">
        <f>'Sch-5 Dis'!D18</f>
        <v>0</v>
      </c>
    </row>
    <row r="25" spans="1:6" ht="51" customHeight="1">
      <c r="A25" s="60"/>
      <c r="B25" s="1527" t="s">
        <v>388</v>
      </c>
      <c r="C25" s="1528"/>
      <c r="D25" s="292"/>
    </row>
    <row r="26" spans="1:6" ht="21.95" customHeight="1">
      <c r="A26" s="48" t="s">
        <v>389</v>
      </c>
      <c r="B26" s="1530" t="s">
        <v>433</v>
      </c>
      <c r="C26" s="1530"/>
      <c r="D26" s="293">
        <f>'Sch-6'!D26*(1-Discount!K23)</f>
        <v>0</v>
      </c>
    </row>
    <row r="27" spans="1:6" ht="35.1" customHeight="1">
      <c r="A27" s="60"/>
      <c r="B27" s="1527" t="s">
        <v>69</v>
      </c>
      <c r="C27" s="1528"/>
      <c r="D27" s="50"/>
    </row>
    <row r="28" spans="1:6" ht="28.5" customHeight="1">
      <c r="A28" s="1510"/>
      <c r="B28" s="1529" t="s">
        <v>390</v>
      </c>
      <c r="C28" s="1529"/>
      <c r="D28" s="78">
        <f>SUM(D14,D16,D18,D20,D24)</f>
        <v>0</v>
      </c>
    </row>
    <row r="29" spans="1:6" ht="25.5" customHeight="1">
      <c r="A29" s="1510"/>
      <c r="B29" s="1529"/>
      <c r="C29" s="1529"/>
      <c r="D29" s="206"/>
    </row>
    <row r="30" spans="1:6" ht="18.75" customHeight="1">
      <c r="A30" s="85"/>
      <c r="B30" s="86"/>
      <c r="C30" s="86"/>
      <c r="D30" s="87"/>
    </row>
    <row r="31" spans="1:6" ht="27.95" customHeight="1">
      <c r="A31" s="85"/>
      <c r="B31" s="86"/>
      <c r="C31" s="110"/>
      <c r="D31" s="87"/>
    </row>
    <row r="32" spans="1:6" ht="27.95" customHeight="1">
      <c r="A32" s="108" t="s">
        <v>406</v>
      </c>
      <c r="B32" s="124" t="str">
        <f>IF('Sch-1'!B258=0,"", 'Sch-1'!B258)</f>
        <v>--</v>
      </c>
      <c r="C32" s="110" t="s">
        <v>408</v>
      </c>
      <c r="D32" s="120" t="str">
        <f>IF('Sch-1'!M259=0,"",'Sch-1'!M259)</f>
        <v/>
      </c>
      <c r="F32" s="111"/>
    </row>
    <row r="33" spans="1:6" ht="27.95" customHeight="1">
      <c r="A33" s="108" t="s">
        <v>407</v>
      </c>
      <c r="B33" s="124" t="str">
        <f>IF('Sch-1'!B259=0,"", 'Sch-1'!B259)</f>
        <v/>
      </c>
      <c r="C33" s="110" t="s">
        <v>409</v>
      </c>
      <c r="D33" s="120" t="str">
        <f>IF('Sch-1'!M260=0,"",'Sch-1'!M260)</f>
        <v/>
      </c>
      <c r="F33" s="173"/>
    </row>
    <row r="34" spans="1:6" ht="27.95" customHeight="1">
      <c r="A34" s="97"/>
      <c r="B34" s="96"/>
      <c r="C34" s="110"/>
      <c r="F34" s="173"/>
    </row>
    <row r="35" spans="1:6" ht="30" customHeight="1">
      <c r="A35" s="97"/>
      <c r="B35" s="96"/>
      <c r="C35" s="110"/>
      <c r="D35" s="97"/>
      <c r="F35" s="111"/>
    </row>
    <row r="36" spans="1:6" ht="30" customHeight="1">
      <c r="A36" s="55"/>
      <c r="B36" s="55"/>
      <c r="C36" s="61"/>
      <c r="E36" s="62"/>
    </row>
  </sheetData>
  <sheetProtection password="CC69" sheet="1" formatColumns="0" formatRows="0" selectLockedCells="1"/>
  <customSheetViews>
    <customSheetView guid="{223BC0FC-814D-40F0-9795-CE82A16FF3A5}" scale="145" showPageBreaks="1" printArea="1" hiddenRows="1" view="pageBreakPreview">
      <selection activeCell="D24" sqref="D24"/>
      <pageMargins left="0.5" right="0.38" top="0.56999999999999995" bottom="0.48" header="0.38" footer="0.24"/>
      <printOptions horizontalCentered="1"/>
      <pageSetup paperSize="9" fitToHeight="0" orientation="portrait" r:id="rId1"/>
      <headerFooter alignWithMargins="0">
        <oddFooter>&amp;R&amp;"Book Antiqua,Bold"&amp;10Schedule-6/ Page &amp;P of &amp;N</oddFooter>
      </headerFooter>
    </customSheetView>
    <customSheetView guid="{B53AB765-D844-4672-9326-008E7DD94E4F}" scale="145" showPageBreaks="1" printArea="1" hiddenRows="1" view="pageBreakPreview">
      <selection activeCell="D24" sqref="D24"/>
      <pageMargins left="0.5" right="0.38" top="0.56999999999999995" bottom="0.48" header="0.38" footer="0.24"/>
      <printOptions horizontalCentered="1"/>
      <pageSetup paperSize="9" fitToHeight="0" orientation="portrait" r:id="rId2"/>
      <headerFooter alignWithMargins="0">
        <oddFooter>&amp;R&amp;"Book Antiqua,Bold"&amp;10Schedule-6/ Page &amp;P of &amp;N</oddFooter>
      </headerFooter>
    </customSheetView>
    <customSheetView guid="{A41EE4DE-0D82-4A56-8210-F78316511D11}" scale="145" showPageBreaks="1" printArea="1" hiddenRows="1" view="pageBreakPreview" topLeftCell="A12">
      <selection activeCell="G3" sqref="G3"/>
      <pageMargins left="0.5" right="0.38" top="0.56999999999999995" bottom="0.48" header="0.38" footer="0.24"/>
      <printOptions horizontalCentered="1"/>
      <pageSetup paperSize="9" fitToHeight="0" orientation="portrait" r:id="rId3"/>
      <headerFooter alignWithMargins="0">
        <oddFooter>&amp;R&amp;"Book Antiqua,Bold"&amp;10Schedule-6/ Page &amp;P of &amp;N</oddFooter>
      </headerFooter>
    </customSheetView>
    <customSheetView guid="{1E0C44A1-9358-4FBD-8C2C-4DB661DA1476}" scale="145" showPageBreaks="1" printArea="1" hiddenRows="1" view="pageBreakPreview">
      <selection activeCell="G3" sqref="G3"/>
      <pageMargins left="0.5" right="0.38" top="0.56999999999999995" bottom="0.48" header="0.38" footer="0.24"/>
      <printOptions horizontalCentered="1"/>
      <pageSetup paperSize="9" fitToHeight="0" orientation="portrait" r:id="rId4"/>
      <headerFooter alignWithMargins="0">
        <oddFooter>&amp;R&amp;"Book Antiqua,Bold"&amp;10Schedule-6/ Page &amp;P of &amp;N</oddFooter>
      </headerFooter>
    </customSheetView>
    <customSheetView guid="{498493C3-769C-4143-9114-C68CD1D40B11}" scale="145" showPageBreaks="1" printArea="1" hiddenRows="1" view="pageBreakPreview" topLeftCell="A3">
      <selection activeCell="G3" sqref="G3"/>
      <pageMargins left="0.5" right="0.38" top="0.56999999999999995" bottom="0.48" header="0.38" footer="0.24"/>
      <printOptions horizontalCentered="1"/>
      <pageSetup paperSize="9" fitToHeight="0" orientation="portrait" r:id="rId5"/>
      <headerFooter alignWithMargins="0">
        <oddFooter>&amp;R&amp;"Book Antiqua,Bold"&amp;10Schedule-6/ Page &amp;P of &amp;N</oddFooter>
      </headerFooter>
    </customSheetView>
    <customSheetView guid="{C431BC99-7569-44AB-83F6-AB73BDED3783}" showPageBreaks="1" printArea="1" view="pageBreakPreview" topLeftCell="A22">
      <selection activeCell="D22" sqref="D22"/>
      <pageMargins left="0.5" right="0.38" top="0.56999999999999995" bottom="0.48" header="0.38" footer="0.24"/>
      <printOptions horizontalCentered="1"/>
      <pageSetup paperSize="9" fitToHeight="0" orientation="portrait" r:id="rId6"/>
      <headerFooter alignWithMargins="0">
        <oddFooter>&amp;R&amp;"Book Antiqua,Bold"&amp;10Schedule-6/ Page &amp;P of &amp;N</oddFooter>
      </headerFooter>
    </customSheetView>
    <customSheetView guid="{E97134B6-5E8D-4951-8DA0-73D065532361}" showPageBreaks="1" printArea="1" view="pageBreakPreview" topLeftCell="A19">
      <selection activeCell="D22" sqref="D22"/>
      <pageMargins left="0.5" right="0.38" top="0.56999999999999995" bottom="0.48" header="0.38" footer="0.24"/>
      <printOptions horizontalCentered="1"/>
      <pageSetup paperSize="9" fitToHeight="0" orientation="portrait" r:id="rId7"/>
      <headerFooter alignWithMargins="0">
        <oddFooter>&amp;R&amp;"Book Antiqua,Bold"&amp;10Schedule-6/ Page &amp;P of &amp;N</oddFooter>
      </headerFooter>
    </customSheetView>
    <customSheetView guid="{D0757F9E-DF41-4B40-A5E5-F4F8FDD8D61D}" showPageBreaks="1" printArea="1" view="pageBreakPreview" topLeftCell="A7">
      <selection activeCell="C33" sqref="C33"/>
      <pageMargins left="0.5" right="0.38" top="0.56999999999999995" bottom="0.48" header="0.38" footer="0.24"/>
      <printOptions horizontalCentered="1"/>
      <pageSetup paperSize="9" fitToHeight="0" orientation="portrait" r:id="rId8"/>
      <headerFooter alignWithMargins="0">
        <oddFooter>&amp;R&amp;"Book Antiqua,Bold"&amp;10Schedule-6/ Page &amp;P of &amp;N</oddFooter>
      </headerFooter>
    </customSheetView>
    <customSheetView guid="{EE46BCD1-F715-4FA9-A5FC-1B125AD601E0}" showPageBreaks="1" printArea="1" view="pageBreakPreview">
      <selection activeCell="C33" sqref="C33"/>
      <pageMargins left="0.5" right="0.38" top="0.56999999999999995" bottom="0.48" header="0.38" footer="0.24"/>
      <printOptions horizontalCentered="1"/>
      <pageSetup paperSize="9" fitToHeight="0" orientation="portrait" r:id="rId9"/>
      <headerFooter alignWithMargins="0">
        <oddFooter>&amp;R&amp;"Book Antiqua,Bold"&amp;10Schedule-6/ Page &amp;P of &amp;N</oddFooter>
      </headerFooter>
    </customSheetView>
    <customSheetView guid="{4AA1107B-A795-4744-B566-827168772C7A}" showPageBreaks="1" printArea="1" view="pageBreakPreview" topLeftCell="A22">
      <selection activeCell="C33" sqref="C33"/>
      <pageMargins left="0.5" right="0.38" top="0.56999999999999995" bottom="0.48" header="0.38" footer="0.24"/>
      <printOptions horizontalCentered="1"/>
      <pageSetup paperSize="9" fitToHeight="0" orientation="portrait" r:id="rId10"/>
      <headerFooter alignWithMargins="0">
        <oddFooter>&amp;R&amp;"Book Antiqua,Bold"&amp;10Schedule-6/ Page &amp;P of &amp;N</oddFooter>
      </headerFooter>
    </customSheetView>
    <customSheetView guid="{B23AD343-29DA-4CE0-BD10-47BF44F3782F}" topLeftCell="A16">
      <selection activeCell="G8" sqref="G8"/>
      <pageMargins left="0.5" right="0.38" top="0.56999999999999995" bottom="0.48" header="0.38" footer="0.24"/>
      <printOptions horizontalCentered="1"/>
      <pageSetup paperSize="9" fitToHeight="0" orientation="portrait" r:id="rId11"/>
      <headerFooter alignWithMargins="0">
        <oddFooter>&amp;R&amp;"Book Antiqua,Bold"&amp;10Schedule-6/ Page &amp;P of &amp;N</oddFooter>
      </headerFooter>
    </customSheetView>
    <customSheetView guid="{ECE9294F-C910-4036-88BC-B1F2176FB06B}">
      <selection activeCell="D18" sqref="D18"/>
      <pageMargins left="0.5" right="0.38" top="0.56999999999999995" bottom="0.48" header="0.38" footer="0.24"/>
      <printOptions horizontalCentered="1"/>
      <pageSetup paperSize="9" fitToHeight="0" orientation="portrait" r:id="rId12"/>
      <headerFooter alignWithMargins="0">
        <oddFooter>&amp;R&amp;"Book Antiqua,Bold"&amp;10Schedule-6/ Page &amp;P of &amp;N</oddFooter>
      </headerFooter>
    </customSheetView>
    <customSheetView guid="{27A45B7A-04F2-4516-B80B-5ED0825D4ED3}">
      <selection activeCell="A4" sqref="A4:D4"/>
      <pageMargins left="0.5" right="0.38" top="0.56999999999999995" bottom="0.48" header="0.38" footer="0.24"/>
      <printOptions horizontalCentered="1"/>
      <pageSetup paperSize="9" fitToHeight="0" orientation="portrait" r:id="rId13"/>
      <headerFooter alignWithMargins="0">
        <oddFooter>&amp;R&amp;"Book Antiqua,Bold"&amp;10Schedule-6/ Page &amp;P of &amp;N</oddFooter>
      </headerFooter>
    </customSheetView>
    <customSheetView guid="{E9F4E142-7D26-464D-BECA-4F3806DB1FE1}" topLeftCell="A16">
      <selection activeCell="G8" sqref="G8"/>
      <pageMargins left="0.5" right="0.38" top="0.56999999999999995" bottom="0.48" header="0.38" footer="0.24"/>
      <printOptions horizontalCentered="1"/>
      <pageSetup paperSize="9" fitToHeight="0" orientation="portrait" r:id="rId14"/>
      <headerFooter alignWithMargins="0">
        <oddFooter>&amp;R&amp;"Book Antiqua,Bold"&amp;10Schedule-6/ Page &amp;P of &amp;N</oddFooter>
      </headerFooter>
    </customSheetView>
    <customSheetView guid="{A7DBDDEF-9245-44C6-9EBF-032DB6E1C0A2}" showPageBreaks="1" printArea="1" view="pageBreakPreview" topLeftCell="A22">
      <selection activeCell="C33" sqref="C33"/>
      <pageMargins left="0.5" right="0.38" top="0.56999999999999995" bottom="0.48" header="0.38" footer="0.24"/>
      <printOptions horizontalCentered="1"/>
      <pageSetup paperSize="9" fitToHeight="0" orientation="portrait" r:id="rId15"/>
      <headerFooter alignWithMargins="0">
        <oddFooter>&amp;R&amp;"Book Antiqua,Bold"&amp;10Schedule-6/ Page &amp;P of &amp;N</oddFooter>
      </headerFooter>
    </customSheetView>
    <customSheetView guid="{7487ED9F-BBED-4B2A-9631-22F1A430946B}" showPageBreaks="1" printArea="1" view="pageBreakPreview" topLeftCell="A22">
      <selection activeCell="C33" sqref="C33"/>
      <pageMargins left="0.5" right="0.38" top="0.56999999999999995" bottom="0.48" header="0.38" footer="0.24"/>
      <printOptions horizontalCentered="1"/>
      <pageSetup paperSize="9" fitToHeight="0" orientation="portrait" r:id="rId16"/>
      <headerFooter alignWithMargins="0">
        <oddFooter>&amp;R&amp;"Book Antiqua,Bold"&amp;10Schedule-6/ Page &amp;P of &amp;N</oddFooter>
      </headerFooter>
    </customSheetView>
    <customSheetView guid="{B3CE7B10-A914-4559-A6DA-AED8C22AFD6D}" showPageBreaks="1" printArea="1" view="pageBreakPreview" topLeftCell="A25">
      <selection activeCell="C33" sqref="C33"/>
      <pageMargins left="0.5" right="0.38" top="0.56999999999999995" bottom="0.48" header="0.38" footer="0.24"/>
      <printOptions horizontalCentered="1"/>
      <pageSetup paperSize="9" fitToHeight="0" orientation="portrait" r:id="rId17"/>
      <headerFooter alignWithMargins="0">
        <oddFooter>&amp;R&amp;"Book Antiqua,Bold"&amp;10Schedule-6/ Page &amp;P of &amp;N</oddFooter>
      </headerFooter>
    </customSheetView>
    <customSheetView guid="{D53177B2-31EC-4222-B97A-A37DCFD9E45B}" showPageBreaks="1" printArea="1" view="pageBreakPreview" topLeftCell="A19">
      <selection activeCell="D22" sqref="D22"/>
      <pageMargins left="0.5" right="0.38" top="0.56999999999999995" bottom="0.48" header="0.38" footer="0.24"/>
      <printOptions horizontalCentered="1"/>
      <pageSetup paperSize="9" fitToHeight="0" orientation="portrait" r:id="rId18"/>
      <headerFooter alignWithMargins="0">
        <oddFooter>&amp;R&amp;"Book Antiqua,Bold"&amp;10Schedule-6/ Page &amp;P of &amp;N</oddFooter>
      </headerFooter>
    </customSheetView>
    <customSheetView guid="{B835C05C-B615-4DCB-982D-4519616B3CD8}" showPageBreaks="1" printArea="1" view="pageBreakPreview" topLeftCell="A21">
      <selection activeCell="D22" sqref="D22"/>
      <pageMargins left="0.5" right="0.38" top="0.56999999999999995" bottom="0.48" header="0.38" footer="0.24"/>
      <printOptions horizontalCentered="1"/>
      <pageSetup paperSize="9" fitToHeight="0" orientation="portrait" r:id="rId19"/>
      <headerFooter alignWithMargins="0">
        <oddFooter>&amp;R&amp;"Book Antiqua,Bold"&amp;10Schedule-6/ Page &amp;P of &amp;N</oddFooter>
      </headerFooter>
    </customSheetView>
    <customSheetView guid="{A34CC49F-E309-4C23-B4F6-1E3B307C10D1}" showPageBreaks="1" printArea="1" hiddenRows="1" view="pageBreakPreview" topLeftCell="A10">
      <selection activeCell="G11" sqref="G11"/>
      <pageMargins left="0.5" right="0.38" top="0.56999999999999995" bottom="0.48" header="0.38" footer="0.24"/>
      <printOptions horizontalCentered="1"/>
      <pageSetup paperSize="9" fitToHeight="0" orientation="portrait" r:id="rId20"/>
      <headerFooter alignWithMargins="0">
        <oddFooter>&amp;R&amp;"Book Antiqua,Bold"&amp;10Schedule-6/ Page &amp;P of &amp;N</oddFooter>
      </headerFooter>
    </customSheetView>
    <customSheetView guid="{8909CFDD-4F29-4C72-886E-908773EE94A2}" scale="145" showPageBreaks="1" printArea="1" hiddenRows="1" view="pageBreakPreview">
      <selection activeCell="D24" sqref="D24"/>
      <pageMargins left="0.5" right="0.38" top="0.56999999999999995" bottom="0.48" header="0.38" footer="0.24"/>
      <printOptions horizontalCentered="1"/>
      <pageSetup paperSize="9" fitToHeight="0" orientation="portrait" r:id="rId21"/>
      <headerFooter alignWithMargins="0">
        <oddFooter>&amp;R&amp;"Book Antiqua,Bold"&amp;10Schedule-6/ Page &amp;P of &amp;N</oddFooter>
      </headerFooter>
    </customSheetView>
  </customSheetViews>
  <mergeCells count="24">
    <mergeCell ref="A28:A29"/>
    <mergeCell ref="B28:C29"/>
    <mergeCell ref="B20:C20"/>
    <mergeCell ref="B21:C21"/>
    <mergeCell ref="B24:C24"/>
    <mergeCell ref="B25:C25"/>
    <mergeCell ref="B26:C26"/>
    <mergeCell ref="B27:C27"/>
    <mergeCell ref="B22:C22"/>
    <mergeCell ref="B23:C23"/>
    <mergeCell ref="B13:C13"/>
    <mergeCell ref="B9:C9"/>
    <mergeCell ref="B10:C10"/>
    <mergeCell ref="B18:C18"/>
    <mergeCell ref="B19:C19"/>
    <mergeCell ref="B14:C14"/>
    <mergeCell ref="B15:C15"/>
    <mergeCell ref="B16:C16"/>
    <mergeCell ref="B17:C17"/>
    <mergeCell ref="A3:D3"/>
    <mergeCell ref="A4:D4"/>
    <mergeCell ref="A7:C7"/>
    <mergeCell ref="B8:C8"/>
    <mergeCell ref="B11:C11"/>
  </mergeCells>
  <phoneticPr fontId="30" type="noConversion"/>
  <printOptions horizontalCentered="1"/>
  <pageMargins left="0.5" right="0.38" top="0.56999999999999995" bottom="0.48" header="0.38" footer="0.24"/>
  <pageSetup paperSize="9" fitToHeight="0" orientation="portrait" r:id="rId22"/>
  <headerFooter alignWithMargins="0">
    <oddFooter>&amp;R&amp;"Book Antiqua,Bold"&amp;10Schedule-6/ Page &amp;P of &amp;N</oddFooter>
  </headerFooter>
  <drawing r:id="rId2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indexed="53"/>
    <pageSetUpPr autoPageBreaks="0" fitToPage="1"/>
  </sheetPr>
  <dimension ref="A1:AV219"/>
  <sheetViews>
    <sheetView view="pageBreakPreview" zoomScale="70" zoomScaleNormal="100" zoomScaleSheetLayoutView="70" workbookViewId="0">
      <selection activeCell="C19" sqref="C19"/>
    </sheetView>
  </sheetViews>
  <sheetFormatPr defaultRowHeight="16.5"/>
  <cols>
    <col min="1" max="8" width="11.375" style="470" customWidth="1"/>
    <col min="9" max="9" width="31.375" style="471" customWidth="1"/>
    <col min="10" max="10" width="7.625" style="471" customWidth="1"/>
    <col min="11" max="11" width="10.25" style="471" customWidth="1"/>
    <col min="12" max="12" width="15.375" style="471" customWidth="1"/>
    <col min="13" max="13" width="15.75" style="471" customWidth="1"/>
    <col min="14" max="14" width="23.625" style="296" customWidth="1"/>
    <col min="15" max="15" width="9" style="462" customWidth="1"/>
    <col min="16" max="16" width="0" style="203" hidden="1" customWidth="1"/>
    <col min="17" max="17" width="18.5" style="203" hidden="1" customWidth="1"/>
    <col min="18" max="18" width="34.25" style="203" hidden="1" customWidth="1"/>
    <col min="19" max="32" width="9" style="203"/>
    <col min="33" max="33" width="0" style="254" hidden="1" customWidth="1"/>
    <col min="34" max="34" width="13.875" style="254" hidden="1" customWidth="1"/>
    <col min="35" max="35" width="13.625" style="254" hidden="1" customWidth="1"/>
    <col min="36" max="36" width="21.375" style="203" hidden="1" customWidth="1"/>
    <col min="37" max="37" width="12" style="203" hidden="1" customWidth="1"/>
    <col min="38" max="39" width="0" style="203" hidden="1" customWidth="1"/>
    <col min="40" max="44" width="9" style="203"/>
    <col min="45" max="48" width="9" style="207"/>
    <col min="49" max="16384" width="9" style="463"/>
  </cols>
  <sheetData>
    <row r="1" spans="1:48" ht="18" customHeight="1">
      <c r="A1" s="89" t="str">
        <f>Cover!B3</f>
        <v>Specification No.: CC/NT/W-TW/DOM/A06/23/00495</v>
      </c>
      <c r="B1" s="89"/>
      <c r="C1" s="89"/>
      <c r="D1" s="89"/>
      <c r="E1" s="89"/>
      <c r="F1" s="89"/>
      <c r="G1" s="89"/>
      <c r="H1" s="89"/>
      <c r="I1" s="90"/>
      <c r="J1" s="91"/>
      <c r="K1" s="91"/>
      <c r="L1" s="91"/>
      <c r="M1" s="93" t="s">
        <v>442</v>
      </c>
    </row>
    <row r="2" spans="1:48" ht="3" customHeight="1">
      <c r="A2" s="464"/>
      <c r="B2" s="464"/>
      <c r="C2" s="464"/>
      <c r="D2" s="464"/>
      <c r="E2" s="464"/>
      <c r="F2" s="464"/>
      <c r="G2" s="464"/>
      <c r="H2" s="464"/>
      <c r="I2" s="465"/>
      <c r="J2" s="466"/>
      <c r="K2" s="466"/>
      <c r="L2" s="466"/>
      <c r="M2" s="466"/>
    </row>
    <row r="3" spans="1:48" ht="80.25" customHeight="1">
      <c r="A3" s="1552" t="str">
        <f>Cover!$B$2</f>
        <v>Transmission Line Tower Package TW01 for (i) 400kV D/c (Triple HTLS Conductor) line from Pot Head Yard of Kiru HE Project – Kishtwar Pooling Station, (ii) LILO of one ckt. of 400 kV D/c (Triple HTLS Conductor) Kiru – Kishtwar line at Pot Head Yard of Kwar &amp; Pakal Dul HE Projects and (iii) Extension of Kishtwar (GIS) pooling station under Consultancy Works to M/S CVPPPL</v>
      </c>
      <c r="B3" s="1552"/>
      <c r="C3" s="1552"/>
      <c r="D3" s="1552"/>
      <c r="E3" s="1552"/>
      <c r="F3" s="1552"/>
      <c r="G3" s="1552"/>
      <c r="H3" s="1552"/>
      <c r="I3" s="1552"/>
      <c r="J3" s="1552"/>
      <c r="K3" s="1552"/>
      <c r="L3" s="1552"/>
      <c r="M3" s="1552"/>
      <c r="N3" s="1552"/>
      <c r="AG3" s="260" t="s">
        <v>342</v>
      </c>
      <c r="AI3" s="250">
        <f>IF(ISERROR(#REF!/('Sch-6'!D14+'Sch-6'!D16+'Sch-6'!D18)),0,#REF!/( 'Sch-6'!D14+'Sch-6'!D16+'Sch-6'!D18))</f>
        <v>0</v>
      </c>
    </row>
    <row r="4" spans="1:48" ht="21.95" customHeight="1">
      <c r="A4" s="1489" t="s">
        <v>24</v>
      </c>
      <c r="B4" s="1489"/>
      <c r="C4" s="1489"/>
      <c r="D4" s="1489"/>
      <c r="E4" s="1489"/>
      <c r="F4" s="1489"/>
      <c r="G4" s="1489"/>
      <c r="H4" s="1489"/>
      <c r="I4" s="1489"/>
      <c r="J4" s="1489"/>
      <c r="K4" s="1489"/>
      <c r="L4" s="1489"/>
      <c r="M4" s="1489"/>
      <c r="N4" s="1489"/>
      <c r="AG4" s="260" t="s">
        <v>343</v>
      </c>
      <c r="AI4" s="250" t="e">
        <f>#REF!</f>
        <v>#REF!</v>
      </c>
    </row>
    <row r="5" spans="1:48" ht="18.600000000000001" customHeight="1">
      <c r="A5" s="76"/>
      <c r="B5" s="76"/>
      <c r="C5" s="76"/>
      <c r="D5" s="76"/>
      <c r="E5" s="76"/>
      <c r="F5" s="76"/>
      <c r="G5" s="76"/>
      <c r="H5" s="76"/>
      <c r="I5" s="117"/>
      <c r="J5" s="117"/>
      <c r="K5" s="117"/>
      <c r="L5" s="117"/>
      <c r="M5" s="117"/>
      <c r="AG5" s="260" t="s">
        <v>350</v>
      </c>
      <c r="AI5" s="250">
        <f>IF(ISERROR(#REF!/#REF!),0,#REF! /#REF!)</f>
        <v>0</v>
      </c>
    </row>
    <row r="6" spans="1:48" ht="27.95" customHeight="1">
      <c r="A6" s="33" t="str">
        <f>'Sch-1'!A6</f>
        <v>Bidder’s Name and Address (Sole Bidder) :</v>
      </c>
      <c r="B6" s="33"/>
      <c r="C6" s="33"/>
      <c r="D6" s="33"/>
      <c r="E6" s="33"/>
      <c r="F6" s="33"/>
      <c r="G6" s="33"/>
      <c r="H6" s="33"/>
      <c r="I6" s="44"/>
      <c r="J6" s="44"/>
      <c r="K6" s="661" t="s">
        <v>396</v>
      </c>
      <c r="M6" s="44"/>
      <c r="N6" s="297"/>
      <c r="AG6" s="260" t="s">
        <v>351</v>
      </c>
      <c r="AI6" s="250" t="e">
        <f>#REF!</f>
        <v>#REF!</v>
      </c>
    </row>
    <row r="7" spans="1:48" ht="36" customHeight="1">
      <c r="A7" s="1540" t="str">
        <f>'Sch-1'!A7</f>
        <v/>
      </c>
      <c r="B7" s="1540"/>
      <c r="C7" s="1540"/>
      <c r="D7" s="1540"/>
      <c r="E7" s="1540"/>
      <c r="F7" s="1540"/>
      <c r="G7" s="1540"/>
      <c r="H7" s="1540"/>
      <c r="I7" s="1540"/>
      <c r="J7" s="1540"/>
      <c r="K7" s="99" t="str">
        <f>'Sch-1'!M7</f>
        <v>Contracts Services, 3rd Floor</v>
      </c>
      <c r="M7" s="573"/>
      <c r="N7" s="297"/>
      <c r="AG7" s="260" t="s">
        <v>346</v>
      </c>
      <c r="AI7" s="250" t="e">
        <f>SUM(AI3:AI6)</f>
        <v>#REF!</v>
      </c>
    </row>
    <row r="8" spans="1:48" ht="27.95" customHeight="1">
      <c r="A8" s="45" t="s">
        <v>412</v>
      </c>
      <c r="B8" s="45"/>
      <c r="C8" s="45"/>
      <c r="D8" s="45"/>
      <c r="E8" s="45"/>
      <c r="F8" s="45"/>
      <c r="G8" s="45"/>
      <c r="H8" s="45"/>
      <c r="I8" s="1522" t="str">
        <f>IF('Sch-1'!C8=0, "", 'Sch-1'!C8)</f>
        <v xml:space="preserve">…….. …….. …….. …….. …….. …….. </v>
      </c>
      <c r="J8" s="1522"/>
      <c r="K8" s="99" t="str">
        <f>'Sch-1'!M8</f>
        <v>Power Grid Corporation of India Ltd.,</v>
      </c>
      <c r="M8" s="571"/>
      <c r="N8" s="297"/>
    </row>
    <row r="9" spans="1:48" ht="27.95" customHeight="1">
      <c r="A9" s="45" t="s">
        <v>413</v>
      </c>
      <c r="B9" s="45"/>
      <c r="C9" s="45"/>
      <c r="D9" s="45"/>
      <c r="E9" s="45"/>
      <c r="F9" s="45"/>
      <c r="G9" s="45"/>
      <c r="H9" s="45"/>
      <c r="I9" s="1522" t="str">
        <f>IF('Sch-1'!C9=0, "", 'Sch-1'!C9)</f>
        <v xml:space="preserve">…….. …….. …….. …….. …….. …….. </v>
      </c>
      <c r="J9" s="1522"/>
      <c r="K9" s="99" t="str">
        <f>'Sch-1'!M9</f>
        <v>"Saudamini", Plot No.-2</v>
      </c>
      <c r="M9" s="571"/>
      <c r="N9" s="297"/>
    </row>
    <row r="10" spans="1:48" ht="27.95" customHeight="1">
      <c r="A10" s="467"/>
      <c r="B10" s="467"/>
      <c r="C10" s="467"/>
      <c r="D10" s="467"/>
      <c r="E10" s="467"/>
      <c r="F10" s="467"/>
      <c r="G10" s="467"/>
      <c r="H10" s="467"/>
      <c r="I10" s="1555" t="str">
        <f>IF('Sch-1'!C10=0, "", 'Sch-1'!C10)</f>
        <v xml:space="preserve">…….. …….. …….. …….. …….. …….. </v>
      </c>
      <c r="J10" s="1555"/>
      <c r="K10" s="99" t="str">
        <f>'Sch-1'!M10</f>
        <v xml:space="preserve">Sector-29, </v>
      </c>
      <c r="M10" s="468"/>
      <c r="N10" s="297"/>
      <c r="AG10" s="260" t="s">
        <v>278</v>
      </c>
      <c r="AI10" s="262">
        <f>'Sch-1'!AA10</f>
        <v>0</v>
      </c>
    </row>
    <row r="11" spans="1:48" ht="27.95" customHeight="1">
      <c r="A11" s="467"/>
      <c r="B11" s="467"/>
      <c r="C11" s="467"/>
      <c r="D11" s="467"/>
      <c r="E11" s="467"/>
      <c r="F11" s="467"/>
      <c r="G11" s="467"/>
      <c r="H11" s="467"/>
      <c r="I11" s="1555" t="str">
        <f>IF('Sch-1'!C11=0, "", 'Sch-1'!C11)</f>
        <v xml:space="preserve">…….. …….. …….. …….. …….. …….. </v>
      </c>
      <c r="J11" s="1555"/>
      <c r="K11" s="99" t="str">
        <f>'Sch-1'!M11</f>
        <v>Gurgaon (Haryana) - 122001</v>
      </c>
      <c r="M11" s="468"/>
      <c r="N11" s="297"/>
      <c r="AG11" s="260"/>
      <c r="AI11" s="250"/>
    </row>
    <row r="12" spans="1:48" ht="7.5" customHeight="1">
      <c r="A12" s="467"/>
      <c r="B12" s="467"/>
      <c r="C12" s="467"/>
      <c r="D12" s="467"/>
      <c r="E12" s="467"/>
      <c r="F12" s="467"/>
      <c r="G12" s="467"/>
      <c r="H12" s="467"/>
      <c r="I12" s="468"/>
      <c r="J12" s="468"/>
      <c r="K12" s="468"/>
      <c r="L12" s="468"/>
      <c r="M12" s="468"/>
      <c r="N12" s="766"/>
      <c r="O12" s="767"/>
      <c r="P12" s="767"/>
      <c r="Q12" s="767"/>
      <c r="R12" s="767"/>
      <c r="S12" s="767"/>
      <c r="T12" s="767"/>
      <c r="AG12" s="260"/>
      <c r="AI12" s="250"/>
    </row>
    <row r="13" spans="1:48" ht="27.95" customHeight="1" thickBot="1">
      <c r="A13" s="1556" t="s">
        <v>474</v>
      </c>
      <c r="B13" s="1556"/>
      <c r="C13" s="1556"/>
      <c r="D13" s="1556"/>
      <c r="E13" s="1556"/>
      <c r="F13" s="1556"/>
      <c r="G13" s="1556"/>
      <c r="H13" s="1556"/>
      <c r="I13" s="1556"/>
      <c r="J13" s="1556"/>
      <c r="K13" s="1556"/>
      <c r="L13" s="1556"/>
      <c r="M13" s="1556"/>
      <c r="N13" s="768"/>
      <c r="O13" s="767"/>
      <c r="P13" s="767"/>
      <c r="Q13" s="767"/>
      <c r="R13" s="767"/>
      <c r="S13" s="767"/>
      <c r="T13" s="767"/>
      <c r="AJ13" s="254"/>
    </row>
    <row r="14" spans="1:48" ht="157.5">
      <c r="A14" s="995" t="s">
        <v>434</v>
      </c>
      <c r="B14" s="996" t="s">
        <v>514</v>
      </c>
      <c r="C14" s="996" t="s">
        <v>525</v>
      </c>
      <c r="D14" s="997" t="s">
        <v>526</v>
      </c>
      <c r="E14" s="973" t="s">
        <v>485</v>
      </c>
      <c r="F14" s="973" t="s">
        <v>513</v>
      </c>
      <c r="G14" s="973" t="s">
        <v>486</v>
      </c>
      <c r="H14" s="973" t="s">
        <v>512</v>
      </c>
      <c r="I14" s="998" t="s">
        <v>372</v>
      </c>
      <c r="J14" s="998" t="s">
        <v>353</v>
      </c>
      <c r="K14" s="998" t="s">
        <v>354</v>
      </c>
      <c r="L14" s="998" t="s">
        <v>64</v>
      </c>
      <c r="M14" s="999" t="s">
        <v>373</v>
      </c>
      <c r="N14" s="981" t="s">
        <v>510</v>
      </c>
      <c r="O14" s="767"/>
      <c r="P14" s="767"/>
      <c r="Q14" s="927" t="s">
        <v>545</v>
      </c>
      <c r="R14" s="927" t="s">
        <v>494</v>
      </c>
      <c r="S14" s="767"/>
      <c r="T14" s="767"/>
      <c r="AH14" s="1539" t="s">
        <v>279</v>
      </c>
      <c r="AI14" s="1539"/>
      <c r="AJ14" s="294" t="s">
        <v>287</v>
      </c>
      <c r="AK14" s="1539" t="s">
        <v>280</v>
      </c>
      <c r="AL14" s="1539"/>
    </row>
    <row r="15" spans="1:48" s="945" customFormat="1">
      <c r="A15" s="1000">
        <v>1</v>
      </c>
      <c r="B15" s="1000">
        <v>2</v>
      </c>
      <c r="C15" s="1000">
        <v>3</v>
      </c>
      <c r="D15" s="1000">
        <v>4</v>
      </c>
      <c r="E15" s="1001">
        <v>5</v>
      </c>
      <c r="F15" s="1001">
        <v>6</v>
      </c>
      <c r="G15" s="1001">
        <v>7</v>
      </c>
      <c r="H15" s="1001">
        <v>8</v>
      </c>
      <c r="I15" s="998">
        <v>9</v>
      </c>
      <c r="J15" s="998">
        <v>10</v>
      </c>
      <c r="K15" s="998">
        <v>11</v>
      </c>
      <c r="L15" s="998">
        <v>12</v>
      </c>
      <c r="M15" s="999" t="s">
        <v>527</v>
      </c>
      <c r="N15" s="988">
        <v>14</v>
      </c>
      <c r="O15" s="941"/>
      <c r="P15" s="941"/>
      <c r="Q15" s="814"/>
      <c r="R15" s="910"/>
      <c r="S15" s="941"/>
      <c r="T15" s="941"/>
      <c r="U15" s="942"/>
      <c r="V15" s="942"/>
      <c r="W15" s="942"/>
      <c r="X15" s="942"/>
      <c r="Y15" s="942"/>
      <c r="Z15" s="942"/>
      <c r="AA15" s="942"/>
      <c r="AB15" s="942"/>
      <c r="AC15" s="942"/>
      <c r="AD15" s="942"/>
      <c r="AE15" s="942"/>
      <c r="AF15" s="942"/>
      <c r="AG15" s="943"/>
      <c r="AH15" s="924"/>
      <c r="AI15" s="924"/>
      <c r="AJ15" s="294"/>
      <c r="AK15" s="924"/>
      <c r="AL15" s="924"/>
      <c r="AM15" s="942"/>
      <c r="AN15" s="942"/>
      <c r="AO15" s="942"/>
      <c r="AP15" s="942"/>
      <c r="AQ15" s="942"/>
      <c r="AR15" s="942"/>
      <c r="AS15" s="944"/>
      <c r="AT15" s="944"/>
      <c r="AU15" s="944"/>
      <c r="AV15" s="944"/>
    </row>
    <row r="16" spans="1:48" s="945" customFormat="1">
      <c r="A16" s="1011" t="s">
        <v>340</v>
      </c>
      <c r="B16" s="1549"/>
      <c r="C16" s="1550"/>
      <c r="D16" s="1550"/>
      <c r="E16" s="1550"/>
      <c r="F16" s="1550"/>
      <c r="G16" s="1550"/>
      <c r="H16" s="1550"/>
      <c r="I16" s="1550"/>
      <c r="J16" s="1550"/>
      <c r="K16" s="1550"/>
      <c r="L16" s="1550"/>
      <c r="M16" s="1550"/>
      <c r="N16" s="1551"/>
      <c r="O16" s="941"/>
      <c r="P16" s="941"/>
      <c r="Q16" s="814"/>
      <c r="R16" s="910"/>
      <c r="S16" s="941"/>
      <c r="T16" s="941"/>
      <c r="U16" s="942"/>
      <c r="V16" s="942"/>
      <c r="W16" s="942"/>
      <c r="X16" s="942"/>
      <c r="Y16" s="942"/>
      <c r="Z16" s="942"/>
      <c r="AA16" s="942"/>
      <c r="AB16" s="942"/>
      <c r="AC16" s="942"/>
      <c r="AD16" s="942"/>
      <c r="AE16" s="942"/>
      <c r="AF16" s="942"/>
      <c r="AG16" s="943"/>
      <c r="AH16" s="924"/>
      <c r="AI16" s="924"/>
      <c r="AJ16" s="294"/>
      <c r="AK16" s="924"/>
      <c r="AL16" s="924"/>
      <c r="AM16" s="942"/>
      <c r="AN16" s="942"/>
      <c r="AO16" s="942"/>
      <c r="AP16" s="942"/>
      <c r="AQ16" s="942"/>
      <c r="AR16" s="942"/>
      <c r="AS16" s="944"/>
      <c r="AT16" s="944"/>
      <c r="AU16" s="944"/>
      <c r="AV16" s="944"/>
    </row>
    <row r="17" spans="1:48" s="577" customFormat="1" hidden="1">
      <c r="A17" s="797">
        <v>1</v>
      </c>
      <c r="B17" s="966"/>
      <c r="C17" s="966"/>
      <c r="D17" s="966"/>
      <c r="E17" s="797"/>
      <c r="F17" s="909"/>
      <c r="G17" s="881"/>
      <c r="H17" s="911"/>
      <c r="I17" s="798"/>
      <c r="J17" s="669"/>
      <c r="K17" s="670"/>
      <c r="L17" s="666"/>
      <c r="M17" s="665" t="str">
        <f>IF(L17=0, "Included", IF(ISERROR(K17*L17), L17, K17*L17))</f>
        <v>Included</v>
      </c>
      <c r="N17" s="1004">
        <f>R17</f>
        <v>0</v>
      </c>
      <c r="O17" s="686"/>
      <c r="P17" s="686"/>
      <c r="Q17" s="814">
        <f>IF(M17="Included",0,M17)</f>
        <v>0</v>
      </c>
      <c r="R17" s="910">
        <f>IF(H17="", G17*Q17,H17*Q17)</f>
        <v>0</v>
      </c>
      <c r="S17" s="686"/>
      <c r="T17" s="686"/>
    </row>
    <row r="18" spans="1:48" s="577" customFormat="1" hidden="1">
      <c r="A18" s="797">
        <v>2</v>
      </c>
      <c r="B18" s="966"/>
      <c r="C18" s="966"/>
      <c r="D18" s="966"/>
      <c r="E18" s="797"/>
      <c r="F18" s="909"/>
      <c r="G18" s="881"/>
      <c r="H18" s="911"/>
      <c r="I18" s="798"/>
      <c r="J18" s="669"/>
      <c r="K18" s="670"/>
      <c r="L18" s="666"/>
      <c r="M18" s="665" t="str">
        <f>IF(L18=0, "Included", IF(ISERROR(K18*L18), L18, K18*L18))</f>
        <v>Included</v>
      </c>
      <c r="N18" s="1004">
        <f>R18</f>
        <v>0</v>
      </c>
      <c r="O18" s="686"/>
      <c r="P18" s="686"/>
      <c r="Q18" s="814">
        <f>IF(M18="Included",0,M18)</f>
        <v>0</v>
      </c>
      <c r="R18" s="910">
        <f>IF(H18="", G18*Q18,H18*Q18)</f>
        <v>0</v>
      </c>
      <c r="S18" s="686"/>
      <c r="T18" s="686"/>
    </row>
    <row r="19" spans="1:48" ht="45" customHeight="1">
      <c r="A19" s="467"/>
      <c r="B19" s="467"/>
      <c r="C19" s="467"/>
      <c r="D19" s="467"/>
      <c r="E19" s="467"/>
      <c r="F19" s="1491" t="s">
        <v>553</v>
      </c>
      <c r="G19" s="1491"/>
      <c r="H19" s="1491"/>
      <c r="I19" s="1491"/>
      <c r="J19" s="1491"/>
      <c r="K19" s="1491"/>
      <c r="L19" s="1491"/>
      <c r="M19" s="468"/>
      <c r="N19" s="766"/>
      <c r="O19" s="767"/>
      <c r="P19" s="767"/>
      <c r="Q19" s="767"/>
      <c r="R19" s="767"/>
      <c r="S19" s="767"/>
      <c r="T19" s="767"/>
      <c r="AG19" s="260"/>
      <c r="AI19" s="250"/>
    </row>
    <row r="20" spans="1:48" s="577" customFormat="1" ht="24.75" customHeight="1">
      <c r="A20" s="1543"/>
      <c r="B20" s="1544"/>
      <c r="C20" s="1544"/>
      <c r="D20" s="1544"/>
      <c r="E20" s="1544"/>
      <c r="F20" s="1544"/>
      <c r="G20" s="1544"/>
      <c r="H20" s="1545"/>
      <c r="I20" s="1005" t="s">
        <v>473</v>
      </c>
      <c r="J20" s="1005"/>
      <c r="K20" s="1005"/>
      <c r="L20" s="1005"/>
      <c r="M20" s="1006">
        <f>SUM(M17:M18)</f>
        <v>0</v>
      </c>
      <c r="N20" s="1007"/>
      <c r="O20" s="686"/>
      <c r="P20" s="686"/>
      <c r="Q20" s="686"/>
      <c r="R20" s="686"/>
      <c r="S20" s="686"/>
      <c r="T20" s="686"/>
    </row>
    <row r="21" spans="1:48" ht="36" customHeight="1">
      <c r="A21" s="1546"/>
      <c r="B21" s="1547"/>
      <c r="C21" s="1547"/>
      <c r="D21" s="1547"/>
      <c r="E21" s="1547"/>
      <c r="F21" s="1547"/>
      <c r="G21" s="1547"/>
      <c r="H21" s="1548"/>
      <c r="I21" s="1008" t="s">
        <v>510</v>
      </c>
      <c r="J21" s="1008"/>
      <c r="K21" s="1008"/>
      <c r="L21" s="1008"/>
      <c r="M21" s="1008"/>
      <c r="N21" s="1006">
        <f>SUM(N17:N18)</f>
        <v>0</v>
      </c>
      <c r="O21" s="767"/>
      <c r="P21" s="767"/>
      <c r="Q21" s="767"/>
      <c r="R21" s="767"/>
      <c r="S21" s="767"/>
      <c r="T21" s="767"/>
      <c r="AH21" s="263"/>
      <c r="AI21" s="263"/>
      <c r="AJ21" s="254"/>
      <c r="AK21" s="263"/>
      <c r="AL21" s="263"/>
      <c r="AM21" s="463"/>
      <c r="AN21" s="463"/>
      <c r="AO21" s="463"/>
      <c r="AP21" s="463"/>
      <c r="AQ21" s="463"/>
      <c r="AR21" s="463"/>
      <c r="AS21" s="463"/>
      <c r="AT21" s="463"/>
      <c r="AU21" s="463"/>
      <c r="AV21" s="463"/>
    </row>
    <row r="22" spans="1:48" ht="19.5" customHeight="1">
      <c r="A22" s="469"/>
      <c r="B22" s="469"/>
      <c r="C22" s="469"/>
      <c r="D22" s="469"/>
      <c r="E22" s="469"/>
      <c r="F22" s="469"/>
      <c r="G22" s="469"/>
      <c r="H22" s="469"/>
      <c r="I22" s="469"/>
      <c r="J22" s="1541"/>
      <c r="K22" s="1541"/>
      <c r="L22" s="1541"/>
      <c r="M22" s="1541"/>
      <c r="AH22" s="295"/>
      <c r="AI22" s="264"/>
      <c r="AJ22" s="254"/>
      <c r="AM22" s="463"/>
      <c r="AN22" s="463"/>
      <c r="AO22" s="463"/>
      <c r="AP22" s="463"/>
      <c r="AQ22" s="463"/>
      <c r="AR22" s="463"/>
      <c r="AS22" s="463"/>
      <c r="AT22" s="463"/>
      <c r="AU22" s="463"/>
      <c r="AV22" s="463"/>
    </row>
    <row r="23" spans="1:48" ht="19.5" customHeight="1">
      <c r="A23" s="108" t="s">
        <v>406</v>
      </c>
      <c r="B23" s="108"/>
      <c r="C23" s="108"/>
      <c r="D23" s="108"/>
      <c r="E23" s="124" t="str">
        <f>'Sch-1'!B258</f>
        <v>--</v>
      </c>
      <c r="F23" s="108"/>
      <c r="G23" s="108"/>
      <c r="H23" s="108"/>
      <c r="J23" s="1541" t="str">
        <f>"Printed Name   : " &amp; 'Sch-1'!M259</f>
        <v xml:space="preserve">Printed Name   : </v>
      </c>
      <c r="K23" s="1541"/>
      <c r="L23" s="1541"/>
      <c r="M23" s="1541"/>
      <c r="AJ23" s="254"/>
      <c r="AM23" s="463"/>
      <c r="AN23" s="463"/>
      <c r="AO23" s="463"/>
      <c r="AP23" s="463"/>
      <c r="AQ23" s="463"/>
      <c r="AR23" s="463"/>
      <c r="AS23" s="463"/>
      <c r="AT23" s="463"/>
      <c r="AU23" s="463"/>
      <c r="AV23" s="463"/>
    </row>
    <row r="24" spans="1:48" ht="27.75" customHeight="1">
      <c r="A24" s="108" t="s">
        <v>407</v>
      </c>
      <c r="B24" s="108"/>
      <c r="C24" s="108"/>
      <c r="D24" s="108"/>
      <c r="E24" s="120" t="str">
        <f>'Sch-1'!B259</f>
        <v/>
      </c>
      <c r="F24" s="108"/>
      <c r="G24" s="108"/>
      <c r="H24" s="108"/>
      <c r="J24" s="1541" t="str">
        <f>"Designation      : " &amp; 'Sch-1'!M260</f>
        <v xml:space="preserve">Designation      : </v>
      </c>
      <c r="K24" s="1541"/>
      <c r="L24" s="1541"/>
      <c r="M24" s="1541"/>
      <c r="AJ24" s="254"/>
      <c r="AM24" s="463"/>
      <c r="AN24" s="463"/>
      <c r="AO24" s="463"/>
      <c r="AP24" s="463"/>
      <c r="AQ24" s="463"/>
      <c r="AR24" s="463"/>
      <c r="AS24" s="463"/>
      <c r="AT24" s="463"/>
      <c r="AU24" s="463"/>
      <c r="AV24" s="463"/>
    </row>
    <row r="25" spans="1:48" ht="36.75" customHeight="1">
      <c r="A25" s="121" t="s">
        <v>68</v>
      </c>
      <c r="B25" s="121"/>
      <c r="C25" s="121"/>
      <c r="D25" s="121"/>
      <c r="E25" s="1542" t="s">
        <v>375</v>
      </c>
      <c r="F25" s="1542"/>
      <c r="G25" s="1542"/>
      <c r="H25" s="1542"/>
      <c r="I25" s="1542"/>
      <c r="J25" s="1542"/>
      <c r="K25" s="1542"/>
      <c r="L25" s="1542"/>
      <c r="M25" s="1542"/>
      <c r="AM25" s="463"/>
      <c r="AN25" s="463"/>
      <c r="AO25" s="463"/>
      <c r="AP25" s="463"/>
      <c r="AQ25" s="463"/>
      <c r="AR25" s="463"/>
      <c r="AS25" s="463"/>
      <c r="AT25" s="463"/>
      <c r="AU25" s="463"/>
      <c r="AV25" s="463"/>
    </row>
    <row r="26" spans="1:48" ht="31.5" customHeight="1">
      <c r="N26" s="299"/>
      <c r="AM26" s="463"/>
      <c r="AN26" s="463"/>
      <c r="AO26" s="463"/>
      <c r="AP26" s="463"/>
      <c r="AQ26" s="463"/>
      <c r="AR26" s="463"/>
      <c r="AS26" s="463"/>
      <c r="AT26" s="463"/>
      <c r="AU26" s="463"/>
      <c r="AV26" s="463"/>
    </row>
    <row r="95" spans="1:15" s="254" customFormat="1">
      <c r="A95" s="234"/>
      <c r="B95" s="234"/>
      <c r="C95" s="234"/>
      <c r="D95" s="234"/>
      <c r="E95" s="234"/>
      <c r="F95" s="234"/>
      <c r="G95" s="234"/>
      <c r="H95" s="234"/>
      <c r="I95" s="239"/>
      <c r="J95" s="239"/>
      <c r="K95" s="239"/>
      <c r="L95" s="239"/>
      <c r="M95" s="239"/>
      <c r="N95" s="300"/>
      <c r="O95" s="472"/>
    </row>
    <row r="96" spans="1:15" s="254" customFormat="1">
      <c r="A96" s="234"/>
      <c r="B96" s="234"/>
      <c r="C96" s="234"/>
      <c r="D96" s="234"/>
      <c r="E96" s="234"/>
      <c r="F96" s="234"/>
      <c r="G96" s="234"/>
      <c r="H96" s="234"/>
      <c r="I96" s="239"/>
      <c r="J96" s="239"/>
      <c r="K96" s="239"/>
      <c r="L96" s="239"/>
      <c r="M96" s="239"/>
      <c r="N96" s="300"/>
      <c r="O96" s="472"/>
    </row>
    <row r="97" spans="1:38" s="254" customFormat="1">
      <c r="A97" s="234"/>
      <c r="B97" s="234"/>
      <c r="C97" s="234"/>
      <c r="D97" s="234"/>
      <c r="E97" s="234"/>
      <c r="F97" s="234"/>
      <c r="G97" s="234"/>
      <c r="H97" s="234"/>
      <c r="I97" s="239"/>
      <c r="J97" s="239"/>
      <c r="K97" s="239"/>
      <c r="L97" s="239"/>
      <c r="M97" s="239"/>
      <c r="N97" s="300"/>
      <c r="O97" s="472"/>
    </row>
    <row r="98" spans="1:38" s="311" customFormat="1" hidden="1">
      <c r="A98" s="210" t="str">
        <f>A1</f>
        <v>Specification No.: CC/NT/W-TW/DOM/A06/23/00495</v>
      </c>
      <c r="B98" s="210"/>
      <c r="C98" s="210"/>
      <c r="D98" s="210"/>
      <c r="E98" s="210"/>
      <c r="F98" s="210"/>
      <c r="G98" s="210"/>
      <c r="H98" s="210"/>
      <c r="I98" s="108"/>
      <c r="J98" s="209"/>
      <c r="K98" s="209"/>
      <c r="L98" s="209"/>
      <c r="M98" s="209"/>
      <c r="N98" s="208"/>
    </row>
    <row r="99" spans="1:38" s="311" customFormat="1" hidden="1">
      <c r="A99" s="72"/>
      <c r="B99" s="72"/>
      <c r="C99" s="72"/>
      <c r="D99" s="72"/>
      <c r="E99" s="72"/>
      <c r="F99" s="72"/>
      <c r="G99" s="72"/>
      <c r="H99" s="72"/>
      <c r="I99" s="96"/>
      <c r="J99" s="97"/>
      <c r="K99" s="97"/>
      <c r="L99" s="97"/>
      <c r="M99" s="97"/>
      <c r="N99" s="208"/>
    </row>
    <row r="100" spans="1:38" s="311" customFormat="1" ht="35.25" hidden="1" customHeight="1">
      <c r="A100" s="1553" t="str">
        <f>A3</f>
        <v>Transmission Line Tower Package TW01 for (i) 400kV D/c (Triple HTLS Conductor) line from Pot Head Yard of Kiru HE Project – Kishtwar Pooling Station, (ii) LILO of one ckt. of 400 kV D/c (Triple HTLS Conductor) Kiru – Kishtwar line at Pot Head Yard of Kwar &amp; Pakal Dul HE Projects and (iii) Extension of Kishtwar (GIS) pooling station under Consultancy Works to M/S CVPPPL</v>
      </c>
      <c r="B100" s="1553"/>
      <c r="C100" s="1553"/>
      <c r="D100" s="1553"/>
      <c r="E100" s="1553"/>
      <c r="F100" s="1553"/>
      <c r="G100" s="1553"/>
      <c r="H100" s="1553"/>
      <c r="I100" s="1553">
        <f>I3</f>
        <v>0</v>
      </c>
      <c r="J100" s="1553">
        <f>J3</f>
        <v>0</v>
      </c>
      <c r="K100" s="1553"/>
      <c r="L100" s="1553"/>
      <c r="M100" s="1553"/>
      <c r="N100" s="208"/>
    </row>
    <row r="101" spans="1:38" s="311" customFormat="1" hidden="1">
      <c r="A101" s="1554" t="str">
        <f>A4</f>
        <v>(SCHEDULE OF RATES AND PRICES )</v>
      </c>
      <c r="B101" s="1554"/>
      <c r="C101" s="1554"/>
      <c r="D101" s="1554"/>
      <c r="E101" s="1554"/>
      <c r="F101" s="1554"/>
      <c r="G101" s="1554"/>
      <c r="H101" s="1554"/>
      <c r="I101" s="1554">
        <f>I4</f>
        <v>0</v>
      </c>
      <c r="J101" s="1554">
        <f>J4</f>
        <v>0</v>
      </c>
      <c r="K101" s="1554"/>
      <c r="L101" s="1554"/>
      <c r="M101" s="1554"/>
      <c r="N101" s="208"/>
    </row>
    <row r="102" spans="1:38" s="311" customFormat="1" hidden="1">
      <c r="A102" s="365"/>
      <c r="B102" s="365"/>
      <c r="C102" s="365"/>
      <c r="D102" s="365"/>
      <c r="E102" s="365"/>
      <c r="F102" s="365"/>
      <c r="G102" s="365"/>
      <c r="H102" s="365"/>
      <c r="I102" s="366"/>
      <c r="J102" s="366"/>
      <c r="K102" s="366"/>
      <c r="L102" s="366"/>
      <c r="M102" s="366"/>
      <c r="N102" s="208"/>
    </row>
    <row r="103" spans="1:38" s="311" customFormat="1" hidden="1">
      <c r="A103" s="116" t="str">
        <f>A6</f>
        <v>Bidder’s Name and Address (Sole Bidder) :</v>
      </c>
      <c r="B103" s="116"/>
      <c r="C103" s="116"/>
      <c r="D103" s="116"/>
      <c r="E103" s="116"/>
      <c r="F103" s="116"/>
      <c r="G103" s="116"/>
      <c r="H103" s="116"/>
      <c r="I103" s="367"/>
      <c r="J103" s="367"/>
      <c r="K103" s="367"/>
      <c r="L103" s="367"/>
      <c r="M103" s="367"/>
      <c r="N103" s="208"/>
    </row>
    <row r="104" spans="1:38" s="311" customFormat="1" hidden="1">
      <c r="A104" s="1540" t="str">
        <f>A7</f>
        <v/>
      </c>
      <c r="B104" s="1540"/>
      <c r="C104" s="1540"/>
      <c r="D104" s="1540"/>
      <c r="E104" s="1540"/>
      <c r="F104" s="1540"/>
      <c r="G104" s="1540"/>
      <c r="H104" s="1540"/>
      <c r="I104" s="1540">
        <f t="shared" ref="I104:J108" si="0">I7</f>
        <v>0</v>
      </c>
      <c r="J104" s="1540">
        <f t="shared" si="0"/>
        <v>0</v>
      </c>
      <c r="K104" s="573"/>
      <c r="L104" s="573"/>
      <c r="M104" s="573"/>
      <c r="N104" s="208"/>
    </row>
    <row r="105" spans="1:38" s="311" customFormat="1" hidden="1">
      <c r="A105" s="368" t="str">
        <f>A8</f>
        <v>Name     :</v>
      </c>
      <c r="B105" s="368"/>
      <c r="C105" s="368"/>
      <c r="D105" s="368"/>
      <c r="E105" s="368"/>
      <c r="F105" s="368"/>
      <c r="G105" s="368"/>
      <c r="H105" s="368"/>
      <c r="I105" s="1535" t="str">
        <f t="shared" si="0"/>
        <v xml:space="preserve">…….. …….. …….. …….. …….. …….. </v>
      </c>
      <c r="J105" s="1535">
        <f t="shared" si="0"/>
        <v>0</v>
      </c>
      <c r="K105" s="572"/>
      <c r="L105" s="572"/>
      <c r="M105" s="572"/>
      <c r="N105" s="208"/>
    </row>
    <row r="106" spans="1:38" s="311" customFormat="1" hidden="1">
      <c r="A106" s="368" t="str">
        <f>A9</f>
        <v>Address :</v>
      </c>
      <c r="B106" s="368"/>
      <c r="C106" s="368"/>
      <c r="D106" s="368"/>
      <c r="E106" s="368"/>
      <c r="F106" s="368"/>
      <c r="G106" s="368"/>
      <c r="H106" s="368"/>
      <c r="I106" s="1535" t="str">
        <f t="shared" si="0"/>
        <v xml:space="preserve">…….. …….. …….. …….. …….. …….. </v>
      </c>
      <c r="J106" s="1535">
        <f t="shared" si="0"/>
        <v>0</v>
      </c>
      <c r="K106" s="572"/>
      <c r="L106" s="572"/>
      <c r="M106" s="572"/>
      <c r="N106" s="208"/>
    </row>
    <row r="107" spans="1:38" s="311" customFormat="1" hidden="1">
      <c r="A107" s="369"/>
      <c r="B107" s="369"/>
      <c r="C107" s="369"/>
      <c r="D107" s="369"/>
      <c r="E107" s="369"/>
      <c r="F107" s="369"/>
      <c r="G107" s="369"/>
      <c r="H107" s="369"/>
      <c r="I107" s="1535" t="str">
        <f t="shared" si="0"/>
        <v xml:space="preserve">…….. …….. …….. …….. …….. …….. </v>
      </c>
      <c r="J107" s="1535">
        <f t="shared" si="0"/>
        <v>0</v>
      </c>
      <c r="K107" s="572"/>
      <c r="L107" s="572"/>
      <c r="M107" s="572"/>
      <c r="N107" s="208"/>
    </row>
    <row r="108" spans="1:38" s="311" customFormat="1" hidden="1">
      <c r="A108" s="369"/>
      <c r="B108" s="369"/>
      <c r="C108" s="369"/>
      <c r="D108" s="369"/>
      <c r="E108" s="369"/>
      <c r="F108" s="369"/>
      <c r="G108" s="369"/>
      <c r="H108" s="369"/>
      <c r="I108" s="1535" t="str">
        <f t="shared" si="0"/>
        <v xml:space="preserve">…….. …….. …….. …….. …….. …….. </v>
      </c>
      <c r="J108" s="1535">
        <f t="shared" si="0"/>
        <v>0</v>
      </c>
      <c r="K108" s="572"/>
      <c r="L108" s="572"/>
      <c r="M108" s="572"/>
      <c r="N108" s="208"/>
    </row>
    <row r="109" spans="1:38" s="311" customFormat="1" hidden="1">
      <c r="A109" s="356"/>
      <c r="B109" s="356"/>
      <c r="C109" s="356"/>
      <c r="D109" s="356"/>
      <c r="E109" s="356"/>
      <c r="F109" s="356"/>
      <c r="G109" s="356"/>
      <c r="H109" s="356"/>
      <c r="I109" s="75"/>
      <c r="J109" s="75"/>
      <c r="K109" s="75"/>
      <c r="L109" s="75"/>
      <c r="M109" s="75"/>
      <c r="N109" s="208"/>
    </row>
    <row r="110" spans="1:38" s="311" customFormat="1" ht="33.75" hidden="1" customHeight="1">
      <c r="A110" s="370" t="str">
        <f>A14</f>
        <v>SL. NO.</v>
      </c>
      <c r="B110" s="370"/>
      <c r="C110" s="370"/>
      <c r="D110" s="370"/>
      <c r="E110" s="370"/>
      <c r="F110" s="370"/>
      <c r="G110" s="370"/>
      <c r="H110" s="370"/>
      <c r="I110" s="371" t="str">
        <f>I14</f>
        <v>Description of Test</v>
      </c>
      <c r="J110" s="1537" t="e">
        <f>#REF!</f>
        <v>#REF!</v>
      </c>
      <c r="K110" s="1537"/>
      <c r="L110" s="1537"/>
      <c r="M110" s="1537"/>
      <c r="N110" s="208"/>
      <c r="AH110" s="1537"/>
      <c r="AI110" s="1537"/>
      <c r="AK110" s="1537"/>
      <c r="AL110" s="1537"/>
    </row>
    <row r="111" spans="1:38" s="311" customFormat="1" hidden="1">
      <c r="A111" s="366" t="e">
        <f>#REF!</f>
        <v>#REF!</v>
      </c>
      <c r="B111" s="366"/>
      <c r="C111" s="366"/>
      <c r="D111" s="366"/>
      <c r="E111" s="366"/>
      <c r="F111" s="366"/>
      <c r="G111" s="366"/>
      <c r="H111" s="366"/>
      <c r="I111" s="366" t="e">
        <f>#REF!</f>
        <v>#REF!</v>
      </c>
      <c r="J111" s="1538" t="e">
        <f>#REF!</f>
        <v>#REF!</v>
      </c>
      <c r="K111" s="1538"/>
      <c r="L111" s="1538"/>
      <c r="M111" s="1538"/>
      <c r="N111" s="208"/>
      <c r="AH111" s="1538"/>
      <c r="AI111" s="1538"/>
      <c r="AK111" s="1538"/>
      <c r="AL111" s="1538"/>
    </row>
    <row r="112" spans="1:38" s="311" customFormat="1" hidden="1">
      <c r="A112" s="373" t="e">
        <f>#REF!</f>
        <v>#REF!</v>
      </c>
      <c r="B112" s="373"/>
      <c r="C112" s="373"/>
      <c r="D112" s="373"/>
      <c r="E112" s="373"/>
      <c r="F112" s="373"/>
      <c r="G112" s="373"/>
      <c r="H112" s="373"/>
      <c r="I112" s="374" t="e">
        <f>#REF!</f>
        <v>#REF!</v>
      </c>
      <c r="J112" s="1538"/>
      <c r="K112" s="1538"/>
      <c r="L112" s="1538"/>
      <c r="M112" s="1538"/>
      <c r="N112" s="208"/>
      <c r="AH112" s="1538"/>
      <c r="AI112" s="1538"/>
      <c r="AK112" s="1538"/>
      <c r="AL112" s="1538"/>
    </row>
    <row r="113" spans="1:38" s="311" customFormat="1" hidden="1">
      <c r="A113" s="375" t="e">
        <f>#REF!</f>
        <v>#REF!</v>
      </c>
      <c r="B113" s="375"/>
      <c r="C113" s="375"/>
      <c r="D113" s="375"/>
      <c r="E113" s="375"/>
      <c r="F113" s="375"/>
      <c r="G113" s="375"/>
      <c r="H113" s="375"/>
      <c r="I113" s="376" t="e">
        <f>#REF!</f>
        <v>#REF!</v>
      </c>
      <c r="J113" s="1536" t="e">
        <f>#REF!</f>
        <v>#REF!</v>
      </c>
      <c r="K113" s="1536"/>
      <c r="L113" s="1536"/>
      <c r="M113" s="1536"/>
      <c r="N113" s="378"/>
      <c r="AH113" s="377"/>
      <c r="AI113" s="377"/>
      <c r="AK113" s="377"/>
      <c r="AL113" s="377"/>
    </row>
    <row r="114" spans="1:38" s="311" customFormat="1" hidden="1">
      <c r="A114" s="375" t="e">
        <f>#REF!</f>
        <v>#REF!</v>
      </c>
      <c r="B114" s="375"/>
      <c r="C114" s="375"/>
      <c r="D114" s="375"/>
      <c r="E114" s="375"/>
      <c r="F114" s="375"/>
      <c r="G114" s="375"/>
      <c r="H114" s="375"/>
      <c r="I114" s="376" t="e">
        <f>#REF!</f>
        <v>#REF!</v>
      </c>
      <c r="J114" s="1536" t="e">
        <f>#REF!</f>
        <v>#REF!</v>
      </c>
      <c r="K114" s="1536"/>
      <c r="L114" s="1536"/>
      <c r="M114" s="1536"/>
      <c r="N114" s="378"/>
      <c r="AH114" s="379"/>
      <c r="AI114" s="379"/>
      <c r="AK114" s="377"/>
      <c r="AL114" s="379"/>
    </row>
    <row r="115" spans="1:38" s="311" customFormat="1" ht="20.100000000000001" hidden="1" customHeight="1">
      <c r="A115" s="380"/>
      <c r="B115" s="380"/>
      <c r="C115" s="380"/>
      <c r="D115" s="380"/>
      <c r="E115" s="380"/>
      <c r="F115" s="380"/>
      <c r="G115" s="380"/>
      <c r="H115" s="380"/>
      <c r="I115" s="374" t="e">
        <f>#REF!</f>
        <v>#REF!</v>
      </c>
      <c r="J115" s="1536" t="e">
        <f>#REF!</f>
        <v>#REF!</v>
      </c>
      <c r="K115" s="1536"/>
      <c r="L115" s="1536"/>
      <c r="M115" s="1536"/>
      <c r="N115" s="208"/>
      <c r="AH115" s="379"/>
      <c r="AI115" s="379"/>
      <c r="AK115" s="379"/>
      <c r="AL115" s="379"/>
    </row>
    <row r="116" spans="1:38" s="311" customFormat="1" hidden="1">
      <c r="A116" s="373" t="e">
        <f>#REF!</f>
        <v>#REF!</v>
      </c>
      <c r="B116" s="373"/>
      <c r="C116" s="373"/>
      <c r="D116" s="373"/>
      <c r="E116" s="373"/>
      <c r="F116" s="373"/>
      <c r="G116" s="373"/>
      <c r="H116" s="373"/>
      <c r="I116" s="374" t="e">
        <f>#REF!</f>
        <v>#REF!</v>
      </c>
      <c r="J116" s="1536"/>
      <c r="K116" s="1536"/>
      <c r="L116" s="1536"/>
      <c r="M116" s="1536"/>
      <c r="N116" s="208"/>
      <c r="AH116" s="1536"/>
      <c r="AI116" s="1536"/>
      <c r="AK116" s="1536"/>
      <c r="AL116" s="1536"/>
    </row>
    <row r="117" spans="1:38" s="311" customFormat="1" hidden="1">
      <c r="A117" s="381" t="e">
        <f>#REF!</f>
        <v>#REF!</v>
      </c>
      <c r="B117" s="381"/>
      <c r="C117" s="381"/>
      <c r="D117" s="381"/>
      <c r="E117" s="381"/>
      <c r="F117" s="381"/>
      <c r="G117" s="381"/>
      <c r="H117" s="381"/>
      <c r="I117" s="374" t="e">
        <f>#REF!</f>
        <v>#REF!</v>
      </c>
      <c r="J117" s="1536"/>
      <c r="K117" s="1536"/>
      <c r="L117" s="1536"/>
      <c r="M117" s="1536"/>
      <c r="N117" s="208"/>
      <c r="AH117" s="1536"/>
      <c r="AI117" s="1536"/>
      <c r="AK117" s="1536"/>
      <c r="AL117" s="1536"/>
    </row>
    <row r="118" spans="1:38" s="311" customFormat="1" hidden="1">
      <c r="A118" s="382" t="e">
        <f>#REF!</f>
        <v>#REF!</v>
      </c>
      <c r="B118" s="382"/>
      <c r="C118" s="382"/>
      <c r="D118" s="382"/>
      <c r="E118" s="382"/>
      <c r="F118" s="382"/>
      <c r="G118" s="382"/>
      <c r="H118" s="382"/>
      <c r="I118" s="374" t="e">
        <f>#REF!</f>
        <v>#REF!</v>
      </c>
      <c r="J118" s="1536"/>
      <c r="K118" s="1536"/>
      <c r="L118" s="1536"/>
      <c r="M118" s="1536"/>
      <c r="N118" s="208"/>
      <c r="AH118" s="1536"/>
      <c r="AI118" s="1536"/>
      <c r="AK118" s="1536"/>
      <c r="AL118" s="1536"/>
    </row>
    <row r="119" spans="1:38" s="311" customFormat="1" hidden="1">
      <c r="A119" s="375" t="e">
        <f>#REF!</f>
        <v>#REF!</v>
      </c>
      <c r="B119" s="375"/>
      <c r="C119" s="375"/>
      <c r="D119" s="375"/>
      <c r="E119" s="375"/>
      <c r="F119" s="375"/>
      <c r="G119" s="375"/>
      <c r="H119" s="375"/>
      <c r="I119" s="376" t="e">
        <f>#REF!</f>
        <v>#REF!</v>
      </c>
      <c r="J119" s="1536" t="e">
        <f>#REF!</f>
        <v>#REF!</v>
      </c>
      <c r="K119" s="1536"/>
      <c r="L119" s="1536"/>
      <c r="M119" s="1536"/>
      <c r="N119" s="378"/>
      <c r="AH119" s="379"/>
      <c r="AI119" s="379"/>
      <c r="AK119" s="377"/>
      <c r="AL119" s="379"/>
    </row>
    <row r="120" spans="1:38" s="311" customFormat="1" hidden="1">
      <c r="A120" s="375" t="e">
        <f>#REF!</f>
        <v>#REF!</v>
      </c>
      <c r="B120" s="375"/>
      <c r="C120" s="375"/>
      <c r="D120" s="375"/>
      <c r="E120" s="375"/>
      <c r="F120" s="375"/>
      <c r="G120" s="375"/>
      <c r="H120" s="375"/>
      <c r="I120" s="376" t="e">
        <f>#REF!</f>
        <v>#REF!</v>
      </c>
      <c r="J120" s="1536" t="e">
        <f>#REF!</f>
        <v>#REF!</v>
      </c>
      <c r="K120" s="1536"/>
      <c r="L120" s="1536"/>
      <c r="M120" s="1536"/>
      <c r="N120" s="378"/>
      <c r="AH120" s="379"/>
      <c r="AI120" s="379"/>
      <c r="AK120" s="377"/>
      <c r="AL120" s="379"/>
    </row>
    <row r="121" spans="1:38" s="311" customFormat="1" hidden="1">
      <c r="A121" s="375" t="e">
        <f>#REF!</f>
        <v>#REF!</v>
      </c>
      <c r="B121" s="375"/>
      <c r="C121" s="375"/>
      <c r="D121" s="375"/>
      <c r="E121" s="375"/>
      <c r="F121" s="375"/>
      <c r="G121" s="375"/>
      <c r="H121" s="375"/>
      <c r="I121" s="376" t="e">
        <f>#REF!</f>
        <v>#REF!</v>
      </c>
      <c r="J121" s="1536" t="e">
        <f>#REF!</f>
        <v>#REF!</v>
      </c>
      <c r="K121" s="1536"/>
      <c r="L121" s="1536"/>
      <c r="M121" s="1536"/>
      <c r="N121" s="378"/>
      <c r="AH121" s="379"/>
      <c r="AI121" s="379"/>
      <c r="AK121" s="377"/>
      <c r="AL121" s="379"/>
    </row>
    <row r="122" spans="1:38" s="311" customFormat="1" hidden="1">
      <c r="A122" s="375" t="e">
        <f>#REF!</f>
        <v>#REF!</v>
      </c>
      <c r="B122" s="375"/>
      <c r="C122" s="375"/>
      <c r="D122" s="375"/>
      <c r="E122" s="375"/>
      <c r="F122" s="375"/>
      <c r="G122" s="375"/>
      <c r="H122" s="375"/>
      <c r="I122" s="376" t="e">
        <f>#REF!</f>
        <v>#REF!</v>
      </c>
      <c r="J122" s="1536" t="e">
        <f>#REF!</f>
        <v>#REF!</v>
      </c>
      <c r="K122" s="1536"/>
      <c r="L122" s="1536"/>
      <c r="M122" s="1536"/>
      <c r="N122" s="378"/>
      <c r="AH122" s="379"/>
      <c r="AI122" s="379"/>
      <c r="AK122" s="377"/>
      <c r="AL122" s="379"/>
    </row>
    <row r="123" spans="1:38" s="311" customFormat="1" hidden="1">
      <c r="A123" s="375"/>
      <c r="B123" s="375"/>
      <c r="C123" s="375"/>
      <c r="D123" s="375"/>
      <c r="E123" s="375"/>
      <c r="F123" s="375"/>
      <c r="G123" s="375"/>
      <c r="H123" s="375"/>
      <c r="I123" s="374" t="e">
        <f>#REF!</f>
        <v>#REF!</v>
      </c>
      <c r="J123" s="1536" t="e">
        <f>#REF!</f>
        <v>#REF!</v>
      </c>
      <c r="K123" s="1536"/>
      <c r="L123" s="1536"/>
      <c r="M123" s="1536"/>
      <c r="N123" s="378"/>
      <c r="AH123" s="379"/>
      <c r="AI123" s="379"/>
      <c r="AK123" s="379"/>
      <c r="AL123" s="379"/>
    </row>
    <row r="124" spans="1:38" s="311" customFormat="1" ht="20.100000000000001" hidden="1" customHeight="1">
      <c r="A124" s="382" t="e">
        <f>#REF!</f>
        <v>#REF!</v>
      </c>
      <c r="B124" s="382"/>
      <c r="C124" s="382"/>
      <c r="D124" s="382"/>
      <c r="E124" s="382"/>
      <c r="F124" s="382"/>
      <c r="G124" s="382"/>
      <c r="H124" s="382"/>
      <c r="I124" s="374" t="e">
        <f>#REF!</f>
        <v>#REF!</v>
      </c>
      <c r="J124" s="1536"/>
      <c r="K124" s="1536"/>
      <c r="L124" s="1536"/>
      <c r="M124" s="1536"/>
      <c r="N124" s="378"/>
      <c r="AH124" s="379"/>
      <c r="AI124" s="379"/>
      <c r="AK124" s="379"/>
      <c r="AL124" s="379"/>
    </row>
    <row r="125" spans="1:38" s="311" customFormat="1" hidden="1">
      <c r="A125" s="375" t="e">
        <f>#REF!</f>
        <v>#REF!</v>
      </c>
      <c r="B125" s="375"/>
      <c r="C125" s="375"/>
      <c r="D125" s="375"/>
      <c r="E125" s="375"/>
      <c r="F125" s="375"/>
      <c r="G125" s="375"/>
      <c r="H125" s="375"/>
      <c r="I125" s="376" t="e">
        <f>#REF!</f>
        <v>#REF!</v>
      </c>
      <c r="J125" s="1536" t="e">
        <f>#REF!</f>
        <v>#REF!</v>
      </c>
      <c r="K125" s="1536"/>
      <c r="L125" s="1536"/>
      <c r="M125" s="1536"/>
      <c r="N125" s="378"/>
      <c r="AH125" s="379"/>
      <c r="AI125" s="379"/>
      <c r="AK125" s="377"/>
      <c r="AL125" s="379"/>
    </row>
    <row r="126" spans="1:38" s="311" customFormat="1" hidden="1">
      <c r="A126" s="375" t="e">
        <f>#REF!</f>
        <v>#REF!</v>
      </c>
      <c r="B126" s="375"/>
      <c r="C126" s="375"/>
      <c r="D126" s="375"/>
      <c r="E126" s="375"/>
      <c r="F126" s="375"/>
      <c r="G126" s="375"/>
      <c r="H126" s="375"/>
      <c r="I126" s="376" t="e">
        <f>#REF!</f>
        <v>#REF!</v>
      </c>
      <c r="J126" s="1536" t="e">
        <f>#REF!</f>
        <v>#REF!</v>
      </c>
      <c r="K126" s="1536"/>
      <c r="L126" s="1536"/>
      <c r="M126" s="1536"/>
      <c r="N126" s="378"/>
      <c r="AH126" s="379"/>
      <c r="AI126" s="379"/>
      <c r="AK126" s="377"/>
      <c r="AL126" s="379"/>
    </row>
    <row r="127" spans="1:38" s="311" customFormat="1" ht="20.100000000000001" hidden="1" customHeight="1">
      <c r="A127" s="375" t="e">
        <f>#REF!</f>
        <v>#REF!</v>
      </c>
      <c r="B127" s="375"/>
      <c r="C127" s="375"/>
      <c r="D127" s="375"/>
      <c r="E127" s="375"/>
      <c r="F127" s="375"/>
      <c r="G127" s="375"/>
      <c r="H127" s="375"/>
      <c r="I127" s="376" t="e">
        <f>#REF!</f>
        <v>#REF!</v>
      </c>
      <c r="J127" s="1536" t="e">
        <f>#REF!</f>
        <v>#REF!</v>
      </c>
      <c r="K127" s="1536"/>
      <c r="L127" s="1536"/>
      <c r="M127" s="1536"/>
      <c r="N127" s="378"/>
      <c r="AH127" s="379"/>
      <c r="AI127" s="379"/>
      <c r="AK127" s="377"/>
      <c r="AL127" s="379"/>
    </row>
    <row r="128" spans="1:38" s="311" customFormat="1" hidden="1">
      <c r="A128" s="375" t="e">
        <f>#REF!</f>
        <v>#REF!</v>
      </c>
      <c r="B128" s="375"/>
      <c r="C128" s="375"/>
      <c r="D128" s="375"/>
      <c r="E128" s="375"/>
      <c r="F128" s="375"/>
      <c r="G128" s="375"/>
      <c r="H128" s="375"/>
      <c r="I128" s="376" t="e">
        <f>#REF!</f>
        <v>#REF!</v>
      </c>
      <c r="J128" s="1536" t="e">
        <f>#REF!</f>
        <v>#REF!</v>
      </c>
      <c r="K128" s="1536"/>
      <c r="L128" s="1536"/>
      <c r="M128" s="1536"/>
      <c r="N128" s="378"/>
      <c r="AH128" s="379"/>
      <c r="AI128" s="379"/>
      <c r="AK128" s="377"/>
      <c r="AL128" s="379"/>
    </row>
    <row r="129" spans="1:38" s="312" customFormat="1" ht="20.100000000000001" hidden="1" customHeight="1">
      <c r="A129" s="383"/>
      <c r="B129" s="383"/>
      <c r="C129" s="383"/>
      <c r="D129" s="383"/>
      <c r="E129" s="383"/>
      <c r="F129" s="383"/>
      <c r="G129" s="383"/>
      <c r="H129" s="383"/>
      <c r="I129" s="374" t="e">
        <f>#REF!</f>
        <v>#REF!</v>
      </c>
      <c r="J129" s="1536" t="e">
        <f>#REF!</f>
        <v>#REF!</v>
      </c>
      <c r="K129" s="1536"/>
      <c r="L129" s="1536"/>
      <c r="M129" s="1536"/>
      <c r="N129" s="378"/>
      <c r="AH129" s="379"/>
      <c r="AI129" s="379"/>
      <c r="AK129" s="379"/>
      <c r="AL129" s="379"/>
    </row>
    <row r="130" spans="1:38" s="311" customFormat="1" ht="24" hidden="1" customHeight="1">
      <c r="A130" s="382" t="e">
        <f>#REF!</f>
        <v>#REF!</v>
      </c>
      <c r="B130" s="382"/>
      <c r="C130" s="382"/>
      <c r="D130" s="382"/>
      <c r="E130" s="382"/>
      <c r="F130" s="382"/>
      <c r="G130" s="382"/>
      <c r="H130" s="382"/>
      <c r="I130" s="374" t="e">
        <f>#REF!</f>
        <v>#REF!</v>
      </c>
      <c r="J130" s="1536"/>
      <c r="K130" s="1536"/>
      <c r="L130" s="1536"/>
      <c r="M130" s="1536"/>
      <c r="N130" s="378"/>
      <c r="AH130" s="379"/>
      <c r="AI130" s="379"/>
      <c r="AK130" s="379"/>
      <c r="AL130" s="379"/>
    </row>
    <row r="131" spans="1:38" s="311" customFormat="1" hidden="1">
      <c r="A131" s="375" t="e">
        <f>#REF!</f>
        <v>#REF!</v>
      </c>
      <c r="B131" s="375"/>
      <c r="C131" s="375"/>
      <c r="D131" s="375"/>
      <c r="E131" s="375"/>
      <c r="F131" s="375"/>
      <c r="G131" s="375"/>
      <c r="H131" s="375"/>
      <c r="I131" s="376" t="e">
        <f>#REF!</f>
        <v>#REF!</v>
      </c>
      <c r="J131" s="1536" t="e">
        <f>#REF!</f>
        <v>#REF!</v>
      </c>
      <c r="K131" s="1536"/>
      <c r="L131" s="1536"/>
      <c r="M131" s="1536"/>
      <c r="N131" s="378"/>
      <c r="AH131" s="379"/>
      <c r="AI131" s="379"/>
      <c r="AK131" s="377"/>
      <c r="AL131" s="379"/>
    </row>
    <row r="132" spans="1:38" s="311" customFormat="1" hidden="1">
      <c r="A132" s="375" t="e">
        <f>#REF!</f>
        <v>#REF!</v>
      </c>
      <c r="B132" s="375"/>
      <c r="C132" s="375"/>
      <c r="D132" s="375"/>
      <c r="E132" s="375"/>
      <c r="F132" s="375"/>
      <c r="G132" s="375"/>
      <c r="H132" s="375"/>
      <c r="I132" s="376" t="e">
        <f>#REF!</f>
        <v>#REF!</v>
      </c>
      <c r="J132" s="1536" t="e">
        <f>#REF!</f>
        <v>#REF!</v>
      </c>
      <c r="K132" s="1536"/>
      <c r="L132" s="1536"/>
      <c r="M132" s="1536"/>
      <c r="N132" s="378"/>
      <c r="AH132" s="379"/>
      <c r="AI132" s="379"/>
      <c r="AK132" s="377"/>
      <c r="AL132" s="379"/>
    </row>
    <row r="133" spans="1:38" s="311" customFormat="1" ht="33" hidden="1" customHeight="1">
      <c r="A133" s="375" t="e">
        <f>#REF!</f>
        <v>#REF!</v>
      </c>
      <c r="B133" s="375"/>
      <c r="C133" s="375"/>
      <c r="D133" s="375"/>
      <c r="E133" s="375"/>
      <c r="F133" s="375"/>
      <c r="G133" s="375"/>
      <c r="H133" s="375"/>
      <c r="I133" s="376" t="e">
        <f>#REF!</f>
        <v>#REF!</v>
      </c>
      <c r="J133" s="1536" t="e">
        <f>#REF!</f>
        <v>#REF!</v>
      </c>
      <c r="K133" s="1536"/>
      <c r="L133" s="1536"/>
      <c r="M133" s="1536"/>
      <c r="N133" s="378"/>
      <c r="AH133" s="379"/>
      <c r="AI133" s="379"/>
      <c r="AK133" s="377"/>
      <c r="AL133" s="379"/>
    </row>
    <row r="134" spans="1:38" s="312" customFormat="1" ht="20.100000000000001" hidden="1" customHeight="1">
      <c r="A134" s="375"/>
      <c r="B134" s="375"/>
      <c r="C134" s="375"/>
      <c r="D134" s="375"/>
      <c r="E134" s="375"/>
      <c r="F134" s="375"/>
      <c r="G134" s="375"/>
      <c r="H134" s="375"/>
      <c r="I134" s="374" t="e">
        <f>#REF!</f>
        <v>#REF!</v>
      </c>
      <c r="J134" s="1536" t="e">
        <f>#REF!</f>
        <v>#REF!</v>
      </c>
      <c r="K134" s="1536"/>
      <c r="L134" s="1536"/>
      <c r="M134" s="1536"/>
      <c r="N134" s="378"/>
      <c r="AH134" s="379"/>
      <c r="AI134" s="379"/>
      <c r="AK134" s="379"/>
      <c r="AL134" s="379"/>
    </row>
    <row r="135" spans="1:38" s="311" customFormat="1" ht="20.100000000000001" hidden="1" customHeight="1">
      <c r="A135" s="382" t="e">
        <f>#REF!</f>
        <v>#REF!</v>
      </c>
      <c r="B135" s="382"/>
      <c r="C135" s="382"/>
      <c r="D135" s="382"/>
      <c r="E135" s="382"/>
      <c r="F135" s="382"/>
      <c r="G135" s="382"/>
      <c r="H135" s="382"/>
      <c r="I135" s="374" t="e">
        <f>#REF!</f>
        <v>#REF!</v>
      </c>
      <c r="J135" s="1536"/>
      <c r="K135" s="1536"/>
      <c r="L135" s="1536"/>
      <c r="M135" s="1536"/>
      <c r="N135" s="378"/>
      <c r="AH135" s="379"/>
      <c r="AI135" s="379"/>
      <c r="AK135" s="379"/>
      <c r="AL135" s="379"/>
    </row>
    <row r="136" spans="1:38" s="311" customFormat="1" hidden="1">
      <c r="A136" s="375" t="e">
        <f>#REF!</f>
        <v>#REF!</v>
      </c>
      <c r="B136" s="375"/>
      <c r="C136" s="375"/>
      <c r="D136" s="375"/>
      <c r="E136" s="375"/>
      <c r="F136" s="375"/>
      <c r="G136" s="375"/>
      <c r="H136" s="375"/>
      <c r="I136" s="376" t="e">
        <f>#REF!</f>
        <v>#REF!</v>
      </c>
      <c r="J136" s="1536" t="e">
        <f>#REF!</f>
        <v>#REF!</v>
      </c>
      <c r="K136" s="1536"/>
      <c r="L136" s="1536"/>
      <c r="M136" s="1536"/>
      <c r="N136" s="378"/>
      <c r="AH136" s="379"/>
      <c r="AI136" s="379"/>
      <c r="AK136" s="377"/>
      <c r="AL136" s="379"/>
    </row>
    <row r="137" spans="1:38" s="311" customFormat="1" hidden="1">
      <c r="A137" s="375" t="e">
        <f>#REF!</f>
        <v>#REF!</v>
      </c>
      <c r="B137" s="375"/>
      <c r="C137" s="375"/>
      <c r="D137" s="375"/>
      <c r="E137" s="375"/>
      <c r="F137" s="375"/>
      <c r="G137" s="375"/>
      <c r="H137" s="375"/>
      <c r="I137" s="376" t="e">
        <f>#REF!</f>
        <v>#REF!</v>
      </c>
      <c r="J137" s="1536" t="e">
        <f>#REF!</f>
        <v>#REF!</v>
      </c>
      <c r="K137" s="1536"/>
      <c r="L137" s="1536"/>
      <c r="M137" s="1536"/>
      <c r="N137" s="378"/>
      <c r="AH137" s="379"/>
      <c r="AI137" s="379"/>
      <c r="AK137" s="377"/>
      <c r="AL137" s="379"/>
    </row>
    <row r="138" spans="1:38" s="311" customFormat="1" hidden="1">
      <c r="A138" s="375" t="e">
        <f>#REF!</f>
        <v>#REF!</v>
      </c>
      <c r="B138" s="375"/>
      <c r="C138" s="375"/>
      <c r="D138" s="375"/>
      <c r="E138" s="375"/>
      <c r="F138" s="375"/>
      <c r="G138" s="375"/>
      <c r="H138" s="375"/>
      <c r="I138" s="376" t="e">
        <f>#REF!</f>
        <v>#REF!</v>
      </c>
      <c r="J138" s="1536" t="e">
        <f>#REF!</f>
        <v>#REF!</v>
      </c>
      <c r="K138" s="1536"/>
      <c r="L138" s="1536"/>
      <c r="M138" s="1536"/>
      <c r="N138" s="378"/>
      <c r="AH138" s="379"/>
      <c r="AI138" s="379"/>
      <c r="AK138" s="377"/>
      <c r="AL138" s="379"/>
    </row>
    <row r="139" spans="1:38" s="311" customFormat="1" hidden="1">
      <c r="A139" s="375"/>
      <c r="B139" s="375"/>
      <c r="C139" s="375"/>
      <c r="D139" s="375"/>
      <c r="E139" s="375"/>
      <c r="F139" s="375"/>
      <c r="G139" s="375"/>
      <c r="H139" s="375"/>
      <c r="I139" s="374" t="e">
        <f>#REF!</f>
        <v>#REF!</v>
      </c>
      <c r="J139" s="1536" t="e">
        <f>#REF!</f>
        <v>#REF!</v>
      </c>
      <c r="K139" s="1536"/>
      <c r="L139" s="1536"/>
      <c r="M139" s="1536"/>
      <c r="N139" s="378"/>
      <c r="AH139" s="379"/>
      <c r="AI139" s="379"/>
      <c r="AK139" s="379"/>
      <c r="AL139" s="379"/>
    </row>
    <row r="140" spans="1:38" s="311" customFormat="1" ht="20.100000000000001" hidden="1" customHeight="1">
      <c r="A140" s="382" t="e">
        <f>#REF!</f>
        <v>#REF!</v>
      </c>
      <c r="B140" s="382"/>
      <c r="C140" s="382"/>
      <c r="D140" s="382"/>
      <c r="E140" s="382"/>
      <c r="F140" s="382"/>
      <c r="G140" s="382"/>
      <c r="H140" s="382"/>
      <c r="I140" s="374" t="e">
        <f>#REF!</f>
        <v>#REF!</v>
      </c>
      <c r="J140" s="1536"/>
      <c r="K140" s="1536"/>
      <c r="L140" s="1536"/>
      <c r="M140" s="1536"/>
      <c r="N140" s="378"/>
      <c r="AH140" s="379"/>
      <c r="AI140" s="379"/>
      <c r="AK140" s="379"/>
      <c r="AL140" s="379"/>
    </row>
    <row r="141" spans="1:38" s="311" customFormat="1" hidden="1">
      <c r="A141" s="375" t="e">
        <f>#REF!</f>
        <v>#REF!</v>
      </c>
      <c r="B141" s="375"/>
      <c r="C141" s="375"/>
      <c r="D141" s="375"/>
      <c r="E141" s="375"/>
      <c r="F141" s="375"/>
      <c r="G141" s="375"/>
      <c r="H141" s="375"/>
      <c r="I141" s="376" t="e">
        <f>#REF!</f>
        <v>#REF!</v>
      </c>
      <c r="J141" s="1536" t="e">
        <f>#REF!</f>
        <v>#REF!</v>
      </c>
      <c r="K141" s="1536"/>
      <c r="L141" s="1536"/>
      <c r="M141" s="1536"/>
      <c r="N141" s="378"/>
      <c r="AH141" s="379"/>
      <c r="AI141" s="379"/>
      <c r="AK141" s="377"/>
      <c r="AL141" s="379"/>
    </row>
    <row r="142" spans="1:38" s="311" customFormat="1" hidden="1">
      <c r="A142" s="375" t="e">
        <f>#REF!</f>
        <v>#REF!</v>
      </c>
      <c r="B142" s="375"/>
      <c r="C142" s="375"/>
      <c r="D142" s="375"/>
      <c r="E142" s="375"/>
      <c r="F142" s="375"/>
      <c r="G142" s="375"/>
      <c r="H142" s="375"/>
      <c r="I142" s="376" t="e">
        <f>#REF!</f>
        <v>#REF!</v>
      </c>
      <c r="J142" s="1536" t="e">
        <f>#REF!</f>
        <v>#REF!</v>
      </c>
      <c r="K142" s="1536"/>
      <c r="L142" s="1536"/>
      <c r="M142" s="1536"/>
      <c r="N142" s="378"/>
      <c r="AH142" s="379"/>
      <c r="AI142" s="379"/>
      <c r="AK142" s="377"/>
      <c r="AL142" s="379"/>
    </row>
    <row r="143" spans="1:38" s="311" customFormat="1" hidden="1">
      <c r="A143" s="375" t="e">
        <f>#REF!</f>
        <v>#REF!</v>
      </c>
      <c r="B143" s="375"/>
      <c r="C143" s="375"/>
      <c r="D143" s="375"/>
      <c r="E143" s="375"/>
      <c r="F143" s="375"/>
      <c r="G143" s="375"/>
      <c r="H143" s="375"/>
      <c r="I143" s="376" t="e">
        <f>#REF!</f>
        <v>#REF!</v>
      </c>
      <c r="J143" s="1536" t="e">
        <f>#REF!</f>
        <v>#REF!</v>
      </c>
      <c r="K143" s="1536"/>
      <c r="L143" s="1536"/>
      <c r="M143" s="1536"/>
      <c r="N143" s="378"/>
      <c r="AH143" s="379"/>
      <c r="AI143" s="379"/>
      <c r="AK143" s="377"/>
      <c r="AL143" s="379"/>
    </row>
    <row r="144" spans="1:38" s="311" customFormat="1" hidden="1">
      <c r="A144" s="375" t="e">
        <f>#REF!</f>
        <v>#REF!</v>
      </c>
      <c r="B144" s="375"/>
      <c r="C144" s="375"/>
      <c r="D144" s="375"/>
      <c r="E144" s="375"/>
      <c r="F144" s="375"/>
      <c r="G144" s="375"/>
      <c r="H144" s="375"/>
      <c r="I144" s="376" t="e">
        <f>#REF!</f>
        <v>#REF!</v>
      </c>
      <c r="J144" s="1536" t="e">
        <f>#REF!</f>
        <v>#REF!</v>
      </c>
      <c r="K144" s="1536"/>
      <c r="L144" s="1536"/>
      <c r="M144" s="1536"/>
      <c r="N144" s="378"/>
      <c r="AH144" s="379"/>
      <c r="AI144" s="379"/>
      <c r="AK144" s="377"/>
      <c r="AL144" s="379"/>
    </row>
    <row r="145" spans="1:38" s="312" customFormat="1" ht="20.100000000000001" hidden="1" customHeight="1">
      <c r="A145" s="375"/>
      <c r="B145" s="375"/>
      <c r="C145" s="375"/>
      <c r="D145" s="375"/>
      <c r="E145" s="375"/>
      <c r="F145" s="375"/>
      <c r="G145" s="375"/>
      <c r="H145" s="375"/>
      <c r="I145" s="374" t="e">
        <f>#REF!</f>
        <v>#REF!</v>
      </c>
      <c r="J145" s="1536" t="e">
        <f>#REF!</f>
        <v>#REF!</v>
      </c>
      <c r="K145" s="1536"/>
      <c r="L145" s="1536"/>
      <c r="M145" s="1536"/>
      <c r="N145" s="378"/>
      <c r="AH145" s="379"/>
      <c r="AI145" s="379"/>
      <c r="AK145" s="379"/>
      <c r="AL145" s="379"/>
    </row>
    <row r="146" spans="1:38" s="311" customFormat="1" ht="20.100000000000001" hidden="1" customHeight="1">
      <c r="A146" s="384"/>
      <c r="B146" s="384"/>
      <c r="C146" s="384"/>
      <c r="D146" s="384"/>
      <c r="E146" s="384"/>
      <c r="F146" s="384"/>
      <c r="G146" s="384"/>
      <c r="H146" s="384"/>
      <c r="I146" s="374" t="e">
        <f>#REF!</f>
        <v>#REF!</v>
      </c>
      <c r="J146" s="1536" t="e">
        <f>#REF!</f>
        <v>#REF!</v>
      </c>
      <c r="K146" s="1536"/>
      <c r="L146" s="1536"/>
      <c r="M146" s="1536"/>
      <c r="N146" s="378"/>
      <c r="AH146" s="379"/>
      <c r="AI146" s="379"/>
      <c r="AK146" s="379"/>
      <c r="AL146" s="379"/>
    </row>
    <row r="147" spans="1:38" s="311" customFormat="1" hidden="1">
      <c r="A147" s="384"/>
      <c r="B147" s="384"/>
      <c r="C147" s="384"/>
      <c r="D147" s="384"/>
      <c r="E147" s="384"/>
      <c r="F147" s="384"/>
      <c r="G147" s="384"/>
      <c r="H147" s="384"/>
      <c r="I147" s="374"/>
      <c r="J147" s="1536"/>
      <c r="K147" s="1536"/>
      <c r="L147" s="1536"/>
      <c r="M147" s="1536"/>
      <c r="N147" s="378"/>
      <c r="AH147" s="379"/>
      <c r="AI147" s="379"/>
      <c r="AK147" s="379"/>
      <c r="AL147" s="379"/>
    </row>
    <row r="148" spans="1:38" s="311" customFormat="1" ht="20.100000000000001" hidden="1" customHeight="1">
      <c r="A148" s="381" t="e">
        <f>#REF!</f>
        <v>#REF!</v>
      </c>
      <c r="B148" s="381"/>
      <c r="C148" s="381"/>
      <c r="D148" s="381"/>
      <c r="E148" s="381"/>
      <c r="F148" s="381"/>
      <c r="G148" s="381"/>
      <c r="H148" s="381"/>
      <c r="I148" s="374" t="e">
        <f>#REF!</f>
        <v>#REF!</v>
      </c>
      <c r="J148" s="1536"/>
      <c r="K148" s="1536"/>
      <c r="L148" s="1536"/>
      <c r="M148" s="1536"/>
      <c r="N148" s="378"/>
      <c r="AH148" s="379"/>
      <c r="AI148" s="379"/>
      <c r="AK148" s="379"/>
      <c r="AL148" s="379"/>
    </row>
    <row r="149" spans="1:38" s="311" customFormat="1" ht="30" hidden="1" customHeight="1">
      <c r="A149" s="382" t="e">
        <f>#REF!</f>
        <v>#REF!</v>
      </c>
      <c r="B149" s="382"/>
      <c r="C149" s="382"/>
      <c r="D149" s="382"/>
      <c r="E149" s="382"/>
      <c r="F149" s="382"/>
      <c r="G149" s="382"/>
      <c r="H149" s="382"/>
      <c r="I149" s="374" t="e">
        <f>#REF!</f>
        <v>#REF!</v>
      </c>
      <c r="J149" s="1536"/>
      <c r="K149" s="1536"/>
      <c r="L149" s="1536"/>
      <c r="M149" s="1536"/>
      <c r="N149" s="378"/>
      <c r="AH149" s="379"/>
      <c r="AI149" s="379"/>
      <c r="AK149" s="379"/>
      <c r="AL149" s="379"/>
    </row>
    <row r="150" spans="1:38" s="311" customFormat="1" hidden="1">
      <c r="A150" s="375" t="e">
        <f>#REF!</f>
        <v>#REF!</v>
      </c>
      <c r="B150" s="375"/>
      <c r="C150" s="375"/>
      <c r="D150" s="375"/>
      <c r="E150" s="375"/>
      <c r="F150" s="375"/>
      <c r="G150" s="375"/>
      <c r="H150" s="375"/>
      <c r="I150" s="376" t="e">
        <f>#REF!</f>
        <v>#REF!</v>
      </c>
      <c r="J150" s="1536" t="e">
        <f>#REF!</f>
        <v>#REF!</v>
      </c>
      <c r="K150" s="1536"/>
      <c r="L150" s="1536"/>
      <c r="M150" s="1536"/>
      <c r="N150" s="378"/>
      <c r="AH150" s="379"/>
      <c r="AI150" s="379"/>
      <c r="AK150" s="377"/>
      <c r="AL150" s="379"/>
    </row>
    <row r="151" spans="1:38" s="311" customFormat="1" hidden="1">
      <c r="A151" s="375" t="e">
        <f>#REF!</f>
        <v>#REF!</v>
      </c>
      <c r="B151" s="375"/>
      <c r="C151" s="375"/>
      <c r="D151" s="375"/>
      <c r="E151" s="375"/>
      <c r="F151" s="375"/>
      <c r="G151" s="375"/>
      <c r="H151" s="375"/>
      <c r="I151" s="376" t="e">
        <f>#REF!</f>
        <v>#REF!</v>
      </c>
      <c r="J151" s="1536" t="e">
        <f>#REF!</f>
        <v>#REF!</v>
      </c>
      <c r="K151" s="1536"/>
      <c r="L151" s="1536"/>
      <c r="M151" s="1536"/>
      <c r="N151" s="378"/>
      <c r="AH151" s="379"/>
      <c r="AI151" s="379"/>
      <c r="AK151" s="377"/>
      <c r="AL151" s="379"/>
    </row>
    <row r="152" spans="1:38" s="311" customFormat="1" hidden="1">
      <c r="A152" s="375" t="e">
        <f>#REF!</f>
        <v>#REF!</v>
      </c>
      <c r="B152" s="375"/>
      <c r="C152" s="375"/>
      <c r="D152" s="375"/>
      <c r="E152" s="375"/>
      <c r="F152" s="375"/>
      <c r="G152" s="375"/>
      <c r="H152" s="375"/>
      <c r="I152" s="376" t="e">
        <f>#REF!</f>
        <v>#REF!</v>
      </c>
      <c r="J152" s="1536" t="e">
        <f>#REF!</f>
        <v>#REF!</v>
      </c>
      <c r="K152" s="1536"/>
      <c r="L152" s="1536"/>
      <c r="M152" s="1536"/>
      <c r="N152" s="378"/>
      <c r="AH152" s="379"/>
      <c r="AI152" s="379"/>
      <c r="AK152" s="377"/>
      <c r="AL152" s="379"/>
    </row>
    <row r="153" spans="1:38" s="311" customFormat="1" ht="20.100000000000001" hidden="1" customHeight="1">
      <c r="A153" s="385"/>
      <c r="B153" s="385"/>
      <c r="C153" s="385"/>
      <c r="D153" s="385"/>
      <c r="E153" s="385"/>
      <c r="F153" s="385"/>
      <c r="G153" s="385"/>
      <c r="H153" s="385"/>
      <c r="I153" s="374" t="e">
        <f>#REF!</f>
        <v>#REF!</v>
      </c>
      <c r="J153" s="1536" t="e">
        <f>#REF!</f>
        <v>#REF!</v>
      </c>
      <c r="K153" s="1536"/>
      <c r="L153" s="1536"/>
      <c r="M153" s="1536"/>
      <c r="N153" s="378"/>
      <c r="AH153" s="379"/>
      <c r="AI153" s="379"/>
      <c r="AK153" s="379"/>
      <c r="AL153" s="379"/>
    </row>
    <row r="154" spans="1:38" s="311" customFormat="1" ht="20.100000000000001" hidden="1" customHeight="1">
      <c r="A154" s="384"/>
      <c r="B154" s="384"/>
      <c r="C154" s="384"/>
      <c r="D154" s="384"/>
      <c r="E154" s="384"/>
      <c r="F154" s="384"/>
      <c r="G154" s="384"/>
      <c r="H154" s="384"/>
      <c r="I154" s="374" t="e">
        <f>#REF!</f>
        <v>#REF!</v>
      </c>
      <c r="J154" s="1536" t="e">
        <f>#REF!</f>
        <v>#REF!</v>
      </c>
      <c r="K154" s="1536"/>
      <c r="L154" s="1536"/>
      <c r="M154" s="1536"/>
      <c r="N154" s="378"/>
      <c r="AH154" s="379"/>
      <c r="AI154" s="379"/>
      <c r="AK154" s="379"/>
      <c r="AL154" s="379"/>
    </row>
    <row r="155" spans="1:38" s="311" customFormat="1" ht="20.100000000000001" hidden="1" customHeight="1">
      <c r="A155" s="373" t="e">
        <f>#REF!</f>
        <v>#REF!</v>
      </c>
      <c r="B155" s="373"/>
      <c r="C155" s="373"/>
      <c r="D155" s="373"/>
      <c r="E155" s="373"/>
      <c r="F155" s="373"/>
      <c r="G155" s="373"/>
      <c r="H155" s="373"/>
      <c r="I155" s="374" t="e">
        <f>#REF!</f>
        <v>#REF!</v>
      </c>
      <c r="J155" s="1536"/>
      <c r="K155" s="1536"/>
      <c r="L155" s="1536"/>
      <c r="M155" s="1536"/>
      <c r="N155" s="378"/>
      <c r="AH155" s="379"/>
      <c r="AI155" s="379"/>
      <c r="AK155" s="379"/>
      <c r="AL155" s="379"/>
    </row>
    <row r="156" spans="1:38" s="311" customFormat="1" ht="30" hidden="1" customHeight="1">
      <c r="A156" s="381" t="e">
        <f>#REF!</f>
        <v>#REF!</v>
      </c>
      <c r="B156" s="381"/>
      <c r="C156" s="381"/>
      <c r="D156" s="381"/>
      <c r="E156" s="381"/>
      <c r="F156" s="381"/>
      <c r="G156" s="381"/>
      <c r="H156" s="381"/>
      <c r="I156" s="374" t="e">
        <f>#REF!</f>
        <v>#REF!</v>
      </c>
      <c r="J156" s="1536"/>
      <c r="K156" s="1536"/>
      <c r="L156" s="1536"/>
      <c r="M156" s="1536"/>
      <c r="N156" s="378"/>
      <c r="AH156" s="379"/>
      <c r="AI156" s="379"/>
      <c r="AK156" s="379"/>
      <c r="AL156" s="379"/>
    </row>
    <row r="157" spans="1:38" s="311" customFormat="1" ht="20.100000000000001" hidden="1" customHeight="1">
      <c r="A157" s="375" t="e">
        <f>#REF!</f>
        <v>#REF!</v>
      </c>
      <c r="B157" s="375"/>
      <c r="C157" s="375"/>
      <c r="D157" s="375"/>
      <c r="E157" s="375"/>
      <c r="F157" s="375"/>
      <c r="G157" s="375"/>
      <c r="H157" s="375"/>
      <c r="I157" s="376" t="e">
        <f>#REF!</f>
        <v>#REF!</v>
      </c>
      <c r="J157" s="1536" t="e">
        <f>#REF!</f>
        <v>#REF!</v>
      </c>
      <c r="K157" s="1536"/>
      <c r="L157" s="1536"/>
      <c r="M157" s="1536"/>
      <c r="N157" s="378"/>
      <c r="AH157" s="379"/>
      <c r="AI157" s="379"/>
      <c r="AK157" s="377"/>
      <c r="AL157" s="379"/>
    </row>
    <row r="158" spans="1:38" s="311" customFormat="1" ht="20.100000000000001" hidden="1" customHeight="1">
      <c r="A158" s="375" t="e">
        <f>#REF!</f>
        <v>#REF!</v>
      </c>
      <c r="B158" s="375"/>
      <c r="C158" s="375"/>
      <c r="D158" s="375"/>
      <c r="E158" s="375"/>
      <c r="F158" s="375"/>
      <c r="G158" s="375"/>
      <c r="H158" s="375"/>
      <c r="I158" s="376" t="e">
        <f>#REF!</f>
        <v>#REF!</v>
      </c>
      <c r="J158" s="1536" t="e">
        <f>#REF!</f>
        <v>#REF!</v>
      </c>
      <c r="K158" s="1536"/>
      <c r="L158" s="1536"/>
      <c r="M158" s="1536"/>
      <c r="N158" s="378"/>
      <c r="AH158" s="379"/>
      <c r="AI158" s="379"/>
      <c r="AK158" s="377"/>
      <c r="AL158" s="379"/>
    </row>
    <row r="159" spans="1:38" s="311" customFormat="1" ht="20.100000000000001" hidden="1" customHeight="1">
      <c r="A159" s="375" t="e">
        <f>#REF!</f>
        <v>#REF!</v>
      </c>
      <c r="B159" s="375"/>
      <c r="C159" s="375"/>
      <c r="D159" s="375"/>
      <c r="E159" s="375"/>
      <c r="F159" s="375"/>
      <c r="G159" s="375"/>
      <c r="H159" s="375"/>
      <c r="I159" s="376" t="e">
        <f>#REF!</f>
        <v>#REF!</v>
      </c>
      <c r="J159" s="1536" t="e">
        <f>#REF!</f>
        <v>#REF!</v>
      </c>
      <c r="K159" s="1536"/>
      <c r="L159" s="1536"/>
      <c r="M159" s="1536"/>
      <c r="N159" s="378"/>
      <c r="AH159" s="379"/>
      <c r="AI159" s="379"/>
      <c r="AK159" s="377"/>
      <c r="AL159" s="379"/>
    </row>
    <row r="160" spans="1:38" s="311" customFormat="1" ht="20.100000000000001" hidden="1" customHeight="1">
      <c r="A160" s="375" t="e">
        <f>#REF!</f>
        <v>#REF!</v>
      </c>
      <c r="B160" s="375"/>
      <c r="C160" s="375"/>
      <c r="D160" s="375"/>
      <c r="E160" s="375"/>
      <c r="F160" s="375"/>
      <c r="G160" s="375"/>
      <c r="H160" s="375"/>
      <c r="I160" s="376" t="e">
        <f>#REF!</f>
        <v>#REF!</v>
      </c>
      <c r="J160" s="1536" t="e">
        <f>#REF!</f>
        <v>#REF!</v>
      </c>
      <c r="K160" s="1536"/>
      <c r="L160" s="1536"/>
      <c r="M160" s="1536"/>
      <c r="N160" s="378"/>
      <c r="AH160" s="379"/>
      <c r="AI160" s="379"/>
      <c r="AK160" s="377"/>
      <c r="AL160" s="379"/>
    </row>
    <row r="161" spans="1:38" s="311" customFormat="1" ht="20.100000000000001" hidden="1" customHeight="1">
      <c r="A161" s="375" t="e">
        <f>#REF!</f>
        <v>#REF!</v>
      </c>
      <c r="B161" s="375"/>
      <c r="C161" s="375"/>
      <c r="D161" s="375"/>
      <c r="E161" s="375"/>
      <c r="F161" s="375"/>
      <c r="G161" s="375"/>
      <c r="H161" s="375"/>
      <c r="I161" s="376" t="e">
        <f>#REF!</f>
        <v>#REF!</v>
      </c>
      <c r="J161" s="1536" t="e">
        <f>#REF!</f>
        <v>#REF!</v>
      </c>
      <c r="K161" s="1536"/>
      <c r="L161" s="1536"/>
      <c r="M161" s="1536"/>
      <c r="N161" s="378"/>
      <c r="AH161" s="379"/>
      <c r="AI161" s="379"/>
      <c r="AK161" s="377"/>
      <c r="AL161" s="379"/>
    </row>
    <row r="162" spans="1:38" s="311" customFormat="1" ht="20.100000000000001" hidden="1" customHeight="1">
      <c r="A162" s="380"/>
      <c r="B162" s="380"/>
      <c r="C162" s="380"/>
      <c r="D162" s="380"/>
      <c r="E162" s="380"/>
      <c r="F162" s="380"/>
      <c r="G162" s="380"/>
      <c r="H162" s="380"/>
      <c r="I162" s="374" t="e">
        <f>#REF!</f>
        <v>#REF!</v>
      </c>
      <c r="J162" s="1536" t="e">
        <f>#REF!</f>
        <v>#REF!</v>
      </c>
      <c r="K162" s="1536"/>
      <c r="L162" s="1536"/>
      <c r="M162" s="1536"/>
      <c r="N162" s="378"/>
      <c r="AH162" s="379"/>
      <c r="AI162" s="379"/>
      <c r="AK162" s="379"/>
      <c r="AL162" s="379"/>
    </row>
    <row r="163" spans="1:38" s="311" customFormat="1" ht="20.100000000000001" hidden="1" customHeight="1">
      <c r="A163" s="381" t="e">
        <f>#REF!</f>
        <v>#REF!</v>
      </c>
      <c r="B163" s="381"/>
      <c r="C163" s="381"/>
      <c r="D163" s="381"/>
      <c r="E163" s="381"/>
      <c r="F163" s="381"/>
      <c r="G163" s="381"/>
      <c r="H163" s="381"/>
      <c r="I163" s="374" t="e">
        <f>#REF!</f>
        <v>#REF!</v>
      </c>
      <c r="J163" s="1536"/>
      <c r="K163" s="1536"/>
      <c r="L163" s="1536"/>
      <c r="M163" s="1536"/>
      <c r="N163" s="378"/>
      <c r="AH163" s="379"/>
      <c r="AI163" s="379"/>
      <c r="AK163" s="379"/>
      <c r="AL163" s="379"/>
    </row>
    <row r="164" spans="1:38" s="311" customFormat="1" ht="20.100000000000001" hidden="1" customHeight="1">
      <c r="A164" s="375" t="e">
        <f>#REF!</f>
        <v>#REF!</v>
      </c>
      <c r="B164" s="375"/>
      <c r="C164" s="375"/>
      <c r="D164" s="375"/>
      <c r="E164" s="375"/>
      <c r="F164" s="375"/>
      <c r="G164" s="375"/>
      <c r="H164" s="375"/>
      <c r="I164" s="386" t="e">
        <f>#REF!</f>
        <v>#REF!</v>
      </c>
      <c r="J164" s="1536" t="e">
        <f>#REF!</f>
        <v>#REF!</v>
      </c>
      <c r="K164" s="1536"/>
      <c r="L164" s="1536"/>
      <c r="M164" s="1536"/>
      <c r="N164" s="378"/>
      <c r="AH164" s="379"/>
      <c r="AI164" s="379"/>
      <c r="AK164" s="377"/>
      <c r="AL164" s="379"/>
    </row>
    <row r="165" spans="1:38" s="311" customFormat="1" ht="20.100000000000001" hidden="1" customHeight="1">
      <c r="A165" s="375" t="e">
        <f>#REF!</f>
        <v>#REF!</v>
      </c>
      <c r="B165" s="375"/>
      <c r="C165" s="375"/>
      <c r="D165" s="375"/>
      <c r="E165" s="375"/>
      <c r="F165" s="375"/>
      <c r="G165" s="375"/>
      <c r="H165" s="375"/>
      <c r="I165" s="386" t="e">
        <f>#REF!</f>
        <v>#REF!</v>
      </c>
      <c r="J165" s="1536" t="e">
        <f>#REF!</f>
        <v>#REF!</v>
      </c>
      <c r="K165" s="1536"/>
      <c r="L165" s="1536"/>
      <c r="M165" s="1536"/>
      <c r="N165" s="378"/>
      <c r="AH165" s="379"/>
      <c r="AI165" s="379"/>
      <c r="AK165" s="377"/>
      <c r="AL165" s="379"/>
    </row>
    <row r="166" spans="1:38" s="311" customFormat="1" ht="20.100000000000001" hidden="1" customHeight="1">
      <c r="A166" s="375" t="e">
        <f>#REF!</f>
        <v>#REF!</v>
      </c>
      <c r="B166" s="375"/>
      <c r="C166" s="375"/>
      <c r="D166" s="375"/>
      <c r="E166" s="375"/>
      <c r="F166" s="375"/>
      <c r="G166" s="375"/>
      <c r="H166" s="375"/>
      <c r="I166" s="386" t="e">
        <f>#REF!</f>
        <v>#REF!</v>
      </c>
      <c r="J166" s="1536" t="e">
        <f>#REF!</f>
        <v>#REF!</v>
      </c>
      <c r="K166" s="1536"/>
      <c r="L166" s="1536"/>
      <c r="M166" s="1536"/>
      <c r="N166" s="378"/>
      <c r="AH166" s="379"/>
      <c r="AI166" s="379"/>
      <c r="AK166" s="377"/>
      <c r="AL166" s="379"/>
    </row>
    <row r="167" spans="1:38" s="311" customFormat="1" ht="20.100000000000001" hidden="1" customHeight="1">
      <c r="A167" s="375" t="e">
        <f>#REF!</f>
        <v>#REF!</v>
      </c>
      <c r="B167" s="375"/>
      <c r="C167" s="375"/>
      <c r="D167" s="375"/>
      <c r="E167" s="375"/>
      <c r="F167" s="375"/>
      <c r="G167" s="375"/>
      <c r="H167" s="375"/>
      <c r="I167" s="386" t="e">
        <f>#REF!</f>
        <v>#REF!</v>
      </c>
      <c r="J167" s="1536" t="e">
        <f>#REF!</f>
        <v>#REF!</v>
      </c>
      <c r="K167" s="1536"/>
      <c r="L167" s="1536"/>
      <c r="M167" s="1536"/>
      <c r="N167" s="378"/>
      <c r="AH167" s="379"/>
      <c r="AI167" s="379"/>
      <c r="AK167" s="377"/>
      <c r="AL167" s="379"/>
    </row>
    <row r="168" spans="1:38" s="311" customFormat="1" ht="20.100000000000001" hidden="1" customHeight="1">
      <c r="A168" s="375" t="e">
        <f>#REF!</f>
        <v>#REF!</v>
      </c>
      <c r="B168" s="375"/>
      <c r="C168" s="375"/>
      <c r="D168" s="375"/>
      <c r="E168" s="375"/>
      <c r="F168" s="375"/>
      <c r="G168" s="375"/>
      <c r="H168" s="375"/>
      <c r="I168" s="386" t="e">
        <f>#REF!</f>
        <v>#REF!</v>
      </c>
      <c r="J168" s="1536" t="e">
        <f>#REF!</f>
        <v>#REF!</v>
      </c>
      <c r="K168" s="1536"/>
      <c r="L168" s="1536"/>
      <c r="M168" s="1536"/>
      <c r="N168" s="378"/>
      <c r="AH168" s="379"/>
      <c r="AI168" s="379"/>
      <c r="AK168" s="377"/>
      <c r="AL168" s="379"/>
    </row>
    <row r="169" spans="1:38" s="311" customFormat="1" ht="20.100000000000001" hidden="1" customHeight="1">
      <c r="A169" s="375" t="e">
        <f>#REF!</f>
        <v>#REF!</v>
      </c>
      <c r="B169" s="375"/>
      <c r="C169" s="375"/>
      <c r="D169" s="375"/>
      <c r="E169" s="375"/>
      <c r="F169" s="375"/>
      <c r="G169" s="375"/>
      <c r="H169" s="375"/>
      <c r="I169" s="386" t="e">
        <f>#REF!</f>
        <v>#REF!</v>
      </c>
      <c r="J169" s="1536" t="e">
        <f>#REF!</f>
        <v>#REF!</v>
      </c>
      <c r="K169" s="1536"/>
      <c r="L169" s="1536"/>
      <c r="M169" s="1536"/>
      <c r="N169" s="378"/>
      <c r="AH169" s="379"/>
      <c r="AI169" s="379"/>
      <c r="AK169" s="377"/>
      <c r="AL169" s="379"/>
    </row>
    <row r="170" spans="1:38" s="311" customFormat="1" ht="20.100000000000001" hidden="1" customHeight="1">
      <c r="A170" s="387"/>
      <c r="B170" s="387"/>
      <c r="C170" s="387"/>
      <c r="D170" s="387"/>
      <c r="E170" s="387"/>
      <c r="F170" s="387"/>
      <c r="G170" s="387"/>
      <c r="H170" s="387"/>
      <c r="I170" s="374" t="e">
        <f>#REF!</f>
        <v>#REF!</v>
      </c>
      <c r="J170" s="1536" t="e">
        <f>#REF!</f>
        <v>#REF!</v>
      </c>
      <c r="K170" s="1536"/>
      <c r="L170" s="1536"/>
      <c r="M170" s="1536"/>
      <c r="N170" s="378"/>
      <c r="AH170" s="379"/>
      <c r="AI170" s="379"/>
      <c r="AK170" s="379"/>
      <c r="AL170" s="379"/>
    </row>
    <row r="171" spans="1:38" s="311" customFormat="1" ht="35.25" hidden="1" customHeight="1">
      <c r="A171" s="381" t="e">
        <f>#REF!</f>
        <v>#REF!</v>
      </c>
      <c r="B171" s="381"/>
      <c r="C171" s="381"/>
      <c r="D171" s="381"/>
      <c r="E171" s="381"/>
      <c r="F171" s="381"/>
      <c r="G171" s="381"/>
      <c r="H171" s="381"/>
      <c r="I171" s="374" t="e">
        <f>#REF!</f>
        <v>#REF!</v>
      </c>
      <c r="J171" s="1536"/>
      <c r="K171" s="1536"/>
      <c r="L171" s="1536"/>
      <c r="M171" s="1536"/>
      <c r="N171" s="378"/>
      <c r="AH171" s="379"/>
      <c r="AI171" s="379"/>
      <c r="AK171" s="379"/>
      <c r="AL171" s="379"/>
    </row>
    <row r="172" spans="1:38" s="311" customFormat="1" ht="19.5" hidden="1" customHeight="1">
      <c r="A172" s="375" t="e">
        <f>#REF!</f>
        <v>#REF!</v>
      </c>
      <c r="B172" s="375"/>
      <c r="C172" s="375"/>
      <c r="D172" s="375"/>
      <c r="E172" s="375"/>
      <c r="F172" s="375"/>
      <c r="G172" s="375"/>
      <c r="H172" s="375"/>
      <c r="I172" s="386" t="e">
        <f>#REF!</f>
        <v>#REF!</v>
      </c>
      <c r="J172" s="1536" t="e">
        <f>#REF!</f>
        <v>#REF!</v>
      </c>
      <c r="K172" s="1536"/>
      <c r="L172" s="1536"/>
      <c r="M172" s="1536"/>
      <c r="N172" s="378"/>
      <c r="AH172" s="379"/>
      <c r="AI172" s="379"/>
      <c r="AK172" s="377"/>
      <c r="AL172" s="379"/>
    </row>
    <row r="173" spans="1:38" s="311" customFormat="1" ht="19.5" hidden="1" customHeight="1">
      <c r="A173" s="375" t="e">
        <f>#REF!</f>
        <v>#REF!</v>
      </c>
      <c r="B173" s="375"/>
      <c r="C173" s="375"/>
      <c r="D173" s="375"/>
      <c r="E173" s="375"/>
      <c r="F173" s="375"/>
      <c r="G173" s="375"/>
      <c r="H173" s="375"/>
      <c r="I173" s="386" t="e">
        <f>#REF!</f>
        <v>#REF!</v>
      </c>
      <c r="J173" s="1536" t="e">
        <f>#REF!</f>
        <v>#REF!</v>
      </c>
      <c r="K173" s="1536"/>
      <c r="L173" s="1536"/>
      <c r="M173" s="1536"/>
      <c r="N173" s="378"/>
      <c r="AH173" s="379"/>
      <c r="AI173" s="379"/>
      <c r="AK173" s="377"/>
      <c r="AL173" s="379"/>
    </row>
    <row r="174" spans="1:38" s="311" customFormat="1" ht="19.5" hidden="1" customHeight="1">
      <c r="A174" s="375" t="e">
        <f>#REF!</f>
        <v>#REF!</v>
      </c>
      <c r="B174" s="375"/>
      <c r="C174" s="375"/>
      <c r="D174" s="375"/>
      <c r="E174" s="375"/>
      <c r="F174" s="375"/>
      <c r="G174" s="375"/>
      <c r="H174" s="375"/>
      <c r="I174" s="386" t="e">
        <f>#REF!</f>
        <v>#REF!</v>
      </c>
      <c r="J174" s="1536" t="e">
        <f>#REF!</f>
        <v>#REF!</v>
      </c>
      <c r="K174" s="1536"/>
      <c r="L174" s="1536"/>
      <c r="M174" s="1536"/>
      <c r="N174" s="378"/>
      <c r="AH174" s="379"/>
      <c r="AI174" s="379"/>
      <c r="AK174" s="377"/>
      <c r="AL174" s="379"/>
    </row>
    <row r="175" spans="1:38" s="311" customFormat="1" ht="19.5" hidden="1" customHeight="1">
      <c r="A175" s="375" t="e">
        <f>#REF!</f>
        <v>#REF!</v>
      </c>
      <c r="B175" s="375"/>
      <c r="C175" s="375"/>
      <c r="D175" s="375"/>
      <c r="E175" s="375"/>
      <c r="F175" s="375"/>
      <c r="G175" s="375"/>
      <c r="H175" s="375"/>
      <c r="I175" s="386" t="e">
        <f>#REF!</f>
        <v>#REF!</v>
      </c>
      <c r="J175" s="1536" t="e">
        <f>#REF!</f>
        <v>#REF!</v>
      </c>
      <c r="K175" s="1536"/>
      <c r="L175" s="1536"/>
      <c r="M175" s="1536"/>
      <c r="N175" s="378"/>
      <c r="AH175" s="379"/>
      <c r="AI175" s="379"/>
      <c r="AK175" s="377"/>
      <c r="AL175" s="379"/>
    </row>
    <row r="176" spans="1:38" s="311" customFormat="1" ht="33" hidden="1" customHeight="1">
      <c r="A176" s="375" t="e">
        <f>#REF!</f>
        <v>#REF!</v>
      </c>
      <c r="B176" s="375"/>
      <c r="C176" s="375"/>
      <c r="D176" s="375"/>
      <c r="E176" s="375"/>
      <c r="F176" s="375"/>
      <c r="G176" s="375"/>
      <c r="H176" s="375"/>
      <c r="I176" s="386" t="e">
        <f>#REF!</f>
        <v>#REF!</v>
      </c>
      <c r="J176" s="1536" t="e">
        <f>#REF!</f>
        <v>#REF!</v>
      </c>
      <c r="K176" s="1536"/>
      <c r="L176" s="1536"/>
      <c r="M176" s="1536"/>
      <c r="N176" s="378"/>
      <c r="AH176" s="379"/>
      <c r="AI176" s="379"/>
      <c r="AK176" s="377"/>
      <c r="AL176" s="379"/>
    </row>
    <row r="177" spans="1:38" s="311" customFormat="1" ht="19.5" hidden="1" customHeight="1">
      <c r="A177" s="375" t="e">
        <f>#REF!</f>
        <v>#REF!</v>
      </c>
      <c r="B177" s="375"/>
      <c r="C177" s="375"/>
      <c r="D177" s="375"/>
      <c r="E177" s="375"/>
      <c r="F177" s="375"/>
      <c r="G177" s="375"/>
      <c r="H177" s="375"/>
      <c r="I177" s="386" t="e">
        <f>#REF!</f>
        <v>#REF!</v>
      </c>
      <c r="J177" s="1536" t="e">
        <f>#REF!</f>
        <v>#REF!</v>
      </c>
      <c r="K177" s="1536"/>
      <c r="L177" s="1536"/>
      <c r="M177" s="1536"/>
      <c r="N177" s="378"/>
      <c r="AH177" s="379"/>
      <c r="AI177" s="379"/>
      <c r="AK177" s="377"/>
      <c r="AL177" s="379"/>
    </row>
    <row r="178" spans="1:38" s="311" customFormat="1" ht="19.5" hidden="1" customHeight="1">
      <c r="A178" s="375" t="e">
        <f>#REF!</f>
        <v>#REF!</v>
      </c>
      <c r="B178" s="375"/>
      <c r="C178" s="375"/>
      <c r="D178" s="375"/>
      <c r="E178" s="375"/>
      <c r="F178" s="375"/>
      <c r="G178" s="375"/>
      <c r="H178" s="375"/>
      <c r="I178" s="386" t="e">
        <f>#REF!</f>
        <v>#REF!</v>
      </c>
      <c r="J178" s="1536" t="e">
        <f>#REF!</f>
        <v>#REF!</v>
      </c>
      <c r="K178" s="1536"/>
      <c r="L178" s="1536"/>
      <c r="M178" s="1536"/>
      <c r="N178" s="378"/>
      <c r="AH178" s="379"/>
      <c r="AI178" s="379"/>
      <c r="AK178" s="377"/>
      <c r="AL178" s="379"/>
    </row>
    <row r="179" spans="1:38" s="311" customFormat="1" ht="19.5" hidden="1" customHeight="1">
      <c r="A179" s="375" t="e">
        <f>#REF!</f>
        <v>#REF!</v>
      </c>
      <c r="B179" s="375"/>
      <c r="C179" s="375"/>
      <c r="D179" s="375"/>
      <c r="E179" s="375"/>
      <c r="F179" s="375"/>
      <c r="G179" s="375"/>
      <c r="H179" s="375"/>
      <c r="I179" s="386" t="e">
        <f>#REF!</f>
        <v>#REF!</v>
      </c>
      <c r="J179" s="1536" t="e">
        <f>#REF!</f>
        <v>#REF!</v>
      </c>
      <c r="K179" s="1536"/>
      <c r="L179" s="1536"/>
      <c r="M179" s="1536"/>
      <c r="N179" s="378"/>
      <c r="AH179" s="379"/>
      <c r="AI179" s="379"/>
      <c r="AK179" s="377"/>
      <c r="AL179" s="379"/>
    </row>
    <row r="180" spans="1:38" s="311" customFormat="1" ht="19.5" hidden="1" customHeight="1">
      <c r="A180" s="375" t="e">
        <f>#REF!</f>
        <v>#REF!</v>
      </c>
      <c r="B180" s="375"/>
      <c r="C180" s="375"/>
      <c r="D180" s="375"/>
      <c r="E180" s="375"/>
      <c r="F180" s="375"/>
      <c r="G180" s="375"/>
      <c r="H180" s="375"/>
      <c r="I180" s="386" t="e">
        <f>#REF!</f>
        <v>#REF!</v>
      </c>
      <c r="J180" s="1536" t="e">
        <f>#REF!</f>
        <v>#REF!</v>
      </c>
      <c r="K180" s="1536"/>
      <c r="L180" s="1536"/>
      <c r="M180" s="1536"/>
      <c r="N180" s="378"/>
      <c r="AH180" s="379"/>
      <c r="AI180" s="379"/>
      <c r="AK180" s="377"/>
      <c r="AL180" s="379"/>
    </row>
    <row r="181" spans="1:38" s="311" customFormat="1" ht="19.5" hidden="1" customHeight="1">
      <c r="A181" s="387"/>
      <c r="B181" s="387"/>
      <c r="C181" s="387"/>
      <c r="D181" s="387"/>
      <c r="E181" s="387"/>
      <c r="F181" s="387"/>
      <c r="G181" s="387"/>
      <c r="H181" s="387"/>
      <c r="I181" s="374" t="e">
        <f>#REF!</f>
        <v>#REF!</v>
      </c>
      <c r="J181" s="1536" t="e">
        <f>#REF!</f>
        <v>#REF!</v>
      </c>
      <c r="K181" s="1536"/>
      <c r="L181" s="1536"/>
      <c r="M181" s="1536"/>
      <c r="N181" s="378"/>
      <c r="AH181" s="379"/>
      <c r="AI181" s="379"/>
      <c r="AK181" s="379"/>
      <c r="AL181" s="379"/>
    </row>
    <row r="182" spans="1:38" s="311" customFormat="1" ht="19.5" hidden="1" customHeight="1">
      <c r="A182" s="381" t="e">
        <f>#REF!</f>
        <v>#REF!</v>
      </c>
      <c r="B182" s="381"/>
      <c r="C182" s="381"/>
      <c r="D182" s="381"/>
      <c r="E182" s="381"/>
      <c r="F182" s="381"/>
      <c r="G182" s="381"/>
      <c r="H182" s="381"/>
      <c r="I182" s="374" t="e">
        <f>#REF!</f>
        <v>#REF!</v>
      </c>
      <c r="J182" s="1536"/>
      <c r="K182" s="1536"/>
      <c r="L182" s="1536"/>
      <c r="M182" s="1536"/>
      <c r="N182" s="378"/>
      <c r="AH182" s="379"/>
      <c r="AI182" s="379"/>
      <c r="AK182" s="379"/>
      <c r="AL182" s="379"/>
    </row>
    <row r="183" spans="1:38" s="311" customFormat="1" ht="19.5" hidden="1" customHeight="1">
      <c r="A183" s="375" t="e">
        <f>#REF!</f>
        <v>#REF!</v>
      </c>
      <c r="B183" s="375"/>
      <c r="C183" s="375"/>
      <c r="D183" s="375"/>
      <c r="E183" s="375"/>
      <c r="F183" s="375"/>
      <c r="G183" s="375"/>
      <c r="H183" s="375"/>
      <c r="I183" s="376" t="e">
        <f>#REF!</f>
        <v>#REF!</v>
      </c>
      <c r="J183" s="1536" t="e">
        <f>#REF!</f>
        <v>#REF!</v>
      </c>
      <c r="K183" s="1536"/>
      <c r="L183" s="1536"/>
      <c r="M183" s="1536"/>
      <c r="N183" s="378"/>
      <c r="AH183" s="379"/>
      <c r="AI183" s="379"/>
      <c r="AK183" s="377"/>
      <c r="AL183" s="379"/>
    </row>
    <row r="184" spans="1:38" s="311" customFormat="1" ht="19.5" hidden="1" customHeight="1">
      <c r="A184" s="375" t="e">
        <f>#REF!</f>
        <v>#REF!</v>
      </c>
      <c r="B184" s="375"/>
      <c r="C184" s="375"/>
      <c r="D184" s="375"/>
      <c r="E184" s="375"/>
      <c r="F184" s="375"/>
      <c r="G184" s="375"/>
      <c r="H184" s="375"/>
      <c r="I184" s="376" t="e">
        <f>#REF!</f>
        <v>#REF!</v>
      </c>
      <c r="J184" s="1536" t="e">
        <f>#REF!</f>
        <v>#REF!</v>
      </c>
      <c r="K184" s="1536"/>
      <c r="L184" s="1536"/>
      <c r="M184" s="1536"/>
      <c r="N184" s="378"/>
      <c r="AH184" s="379"/>
      <c r="AI184" s="379"/>
      <c r="AK184" s="377"/>
      <c r="AL184" s="379"/>
    </row>
    <row r="185" spans="1:38" s="311" customFormat="1" ht="19.5" hidden="1" customHeight="1">
      <c r="A185" s="375" t="e">
        <f>#REF!</f>
        <v>#REF!</v>
      </c>
      <c r="B185" s="375"/>
      <c r="C185" s="375"/>
      <c r="D185" s="375"/>
      <c r="E185" s="375"/>
      <c r="F185" s="375"/>
      <c r="G185" s="375"/>
      <c r="H185" s="375"/>
      <c r="I185" s="376" t="e">
        <f>#REF!</f>
        <v>#REF!</v>
      </c>
      <c r="J185" s="1536" t="e">
        <f>#REF!</f>
        <v>#REF!</v>
      </c>
      <c r="K185" s="1536"/>
      <c r="L185" s="1536"/>
      <c r="M185" s="1536"/>
      <c r="N185" s="378"/>
      <c r="AH185" s="379"/>
      <c r="AI185" s="379"/>
      <c r="AK185" s="377"/>
      <c r="AL185" s="379"/>
    </row>
    <row r="186" spans="1:38" s="311" customFormat="1" ht="19.5" hidden="1" customHeight="1">
      <c r="A186" s="387"/>
      <c r="B186" s="387"/>
      <c r="C186" s="387"/>
      <c r="D186" s="387"/>
      <c r="E186" s="387"/>
      <c r="F186" s="387"/>
      <c r="G186" s="387"/>
      <c r="H186" s="387"/>
      <c r="I186" s="374" t="e">
        <f>#REF!</f>
        <v>#REF!</v>
      </c>
      <c r="J186" s="1536" t="e">
        <f>#REF!</f>
        <v>#REF!</v>
      </c>
      <c r="K186" s="1536"/>
      <c r="L186" s="1536"/>
      <c r="M186" s="1536"/>
      <c r="N186" s="378"/>
      <c r="AH186" s="379"/>
      <c r="AI186" s="379"/>
      <c r="AK186" s="379"/>
      <c r="AL186" s="379"/>
    </row>
    <row r="187" spans="1:38" s="311" customFormat="1" ht="33" hidden="1" customHeight="1">
      <c r="A187" s="381" t="e">
        <f>#REF!</f>
        <v>#REF!</v>
      </c>
      <c r="B187" s="381"/>
      <c r="C187" s="381"/>
      <c r="D187" s="381"/>
      <c r="E187" s="381"/>
      <c r="F187" s="381"/>
      <c r="G187" s="381"/>
      <c r="H187" s="381"/>
      <c r="I187" s="374" t="e">
        <f>#REF!</f>
        <v>#REF!</v>
      </c>
      <c r="J187" s="1536"/>
      <c r="K187" s="1536"/>
      <c r="L187" s="1536"/>
      <c r="M187" s="1536"/>
      <c r="N187" s="378"/>
      <c r="AH187" s="379"/>
      <c r="AI187" s="379"/>
      <c r="AK187" s="379"/>
      <c r="AL187" s="379"/>
    </row>
    <row r="188" spans="1:38" s="311" customFormat="1" ht="19.5" hidden="1" customHeight="1">
      <c r="A188" s="387" t="e">
        <f>#REF!</f>
        <v>#REF!</v>
      </c>
      <c r="B188" s="387"/>
      <c r="C188" s="387"/>
      <c r="D188" s="387"/>
      <c r="E188" s="387"/>
      <c r="F188" s="387"/>
      <c r="G188" s="387"/>
      <c r="H188" s="387"/>
      <c r="I188" s="376" t="e">
        <f>#REF!</f>
        <v>#REF!</v>
      </c>
      <c r="J188" s="1536" t="e">
        <f>#REF!</f>
        <v>#REF!</v>
      </c>
      <c r="K188" s="1536"/>
      <c r="L188" s="1536"/>
      <c r="M188" s="1536"/>
      <c r="N188" s="378"/>
      <c r="AH188" s="379"/>
      <c r="AI188" s="379"/>
      <c r="AK188" s="377"/>
      <c r="AL188" s="379"/>
    </row>
    <row r="189" spans="1:38" s="311" customFormat="1" ht="19.5" hidden="1" customHeight="1">
      <c r="A189" s="387" t="e">
        <f>#REF!</f>
        <v>#REF!</v>
      </c>
      <c r="B189" s="387"/>
      <c r="C189" s="387"/>
      <c r="D189" s="387"/>
      <c r="E189" s="387"/>
      <c r="F189" s="387"/>
      <c r="G189" s="387"/>
      <c r="H189" s="387"/>
      <c r="I189" s="376" t="e">
        <f>#REF!</f>
        <v>#REF!</v>
      </c>
      <c r="J189" s="1536" t="e">
        <f>#REF!</f>
        <v>#REF!</v>
      </c>
      <c r="K189" s="1536"/>
      <c r="L189" s="1536"/>
      <c r="M189" s="1536"/>
      <c r="N189" s="378"/>
      <c r="AH189" s="379"/>
      <c r="AI189" s="379"/>
      <c r="AK189" s="377"/>
      <c r="AL189" s="379"/>
    </row>
    <row r="190" spans="1:38" s="311" customFormat="1" ht="19.5" hidden="1" customHeight="1">
      <c r="A190" s="387" t="e">
        <f>#REF!</f>
        <v>#REF!</v>
      </c>
      <c r="B190" s="387"/>
      <c r="C190" s="387"/>
      <c r="D190" s="387"/>
      <c r="E190" s="387"/>
      <c r="F190" s="387"/>
      <c r="G190" s="387"/>
      <c r="H190" s="387"/>
      <c r="I190" s="376" t="e">
        <f>#REF!</f>
        <v>#REF!</v>
      </c>
      <c r="J190" s="1536" t="e">
        <f>#REF!</f>
        <v>#REF!</v>
      </c>
      <c r="K190" s="1536"/>
      <c r="L190" s="1536"/>
      <c r="M190" s="1536"/>
      <c r="N190" s="378"/>
      <c r="AH190" s="379"/>
      <c r="AI190" s="379"/>
      <c r="AK190" s="377"/>
      <c r="AL190" s="379"/>
    </row>
    <row r="191" spans="1:38" s="311" customFormat="1" ht="19.5" hidden="1" customHeight="1">
      <c r="A191" s="387"/>
      <c r="B191" s="387"/>
      <c r="C191" s="387"/>
      <c r="D191" s="387"/>
      <c r="E191" s="387"/>
      <c r="F191" s="387"/>
      <c r="G191" s="387"/>
      <c r="H191" s="387"/>
      <c r="I191" s="374" t="e">
        <f>#REF!</f>
        <v>#REF!</v>
      </c>
      <c r="J191" s="1536" t="e">
        <f>#REF!</f>
        <v>#REF!</v>
      </c>
      <c r="K191" s="1536"/>
      <c r="L191" s="1536"/>
      <c r="M191" s="1536"/>
      <c r="N191" s="378"/>
      <c r="AH191" s="379"/>
      <c r="AI191" s="379"/>
      <c r="AK191" s="379"/>
      <c r="AL191" s="379"/>
    </row>
    <row r="192" spans="1:38" s="311" customFormat="1" ht="19.5" hidden="1" customHeight="1">
      <c r="A192" s="381" t="e">
        <f>#REF!</f>
        <v>#REF!</v>
      </c>
      <c r="B192" s="381"/>
      <c r="C192" s="381"/>
      <c r="D192" s="381"/>
      <c r="E192" s="381"/>
      <c r="F192" s="381"/>
      <c r="G192" s="381"/>
      <c r="H192" s="381"/>
      <c r="I192" s="374" t="e">
        <f>#REF!</f>
        <v>#REF!</v>
      </c>
      <c r="J192" s="1536"/>
      <c r="K192" s="1536"/>
      <c r="L192" s="1536"/>
      <c r="M192" s="1536"/>
      <c r="N192" s="378"/>
      <c r="AH192" s="379"/>
      <c r="AI192" s="379"/>
      <c r="AK192" s="379"/>
      <c r="AL192" s="379"/>
    </row>
    <row r="193" spans="1:38" s="311" customFormat="1" ht="19.5" hidden="1" customHeight="1">
      <c r="A193" s="375" t="e">
        <f>#REF!</f>
        <v>#REF!</v>
      </c>
      <c r="B193" s="375"/>
      <c r="C193" s="375"/>
      <c r="D193" s="375"/>
      <c r="E193" s="375"/>
      <c r="F193" s="375"/>
      <c r="G193" s="375"/>
      <c r="H193" s="375"/>
      <c r="I193" s="376" t="e">
        <f>#REF!</f>
        <v>#REF!</v>
      </c>
      <c r="J193" s="1536" t="e">
        <f>#REF!</f>
        <v>#REF!</v>
      </c>
      <c r="K193" s="1536"/>
      <c r="L193" s="1536"/>
      <c r="M193" s="1536"/>
      <c r="N193" s="378"/>
      <c r="AH193" s="379"/>
      <c r="AI193" s="379"/>
      <c r="AK193" s="377"/>
      <c r="AL193" s="379"/>
    </row>
    <row r="194" spans="1:38" s="311" customFormat="1" ht="19.5" hidden="1" customHeight="1">
      <c r="A194" s="375" t="e">
        <f>#REF!</f>
        <v>#REF!</v>
      </c>
      <c r="B194" s="375"/>
      <c r="C194" s="375"/>
      <c r="D194" s="375"/>
      <c r="E194" s="375"/>
      <c r="F194" s="375"/>
      <c r="G194" s="375"/>
      <c r="H194" s="375"/>
      <c r="I194" s="376" t="e">
        <f>#REF!</f>
        <v>#REF!</v>
      </c>
      <c r="J194" s="1536" t="e">
        <f>#REF!</f>
        <v>#REF!</v>
      </c>
      <c r="K194" s="1536"/>
      <c r="L194" s="1536"/>
      <c r="M194" s="1536"/>
      <c r="N194" s="378"/>
      <c r="AH194" s="379"/>
      <c r="AI194" s="379"/>
      <c r="AK194" s="377"/>
      <c r="AL194" s="379"/>
    </row>
    <row r="195" spans="1:38" s="311" customFormat="1" ht="19.5" hidden="1" customHeight="1">
      <c r="A195" s="387"/>
      <c r="B195" s="387"/>
      <c r="C195" s="387"/>
      <c r="D195" s="387"/>
      <c r="E195" s="387"/>
      <c r="F195" s="387"/>
      <c r="G195" s="387"/>
      <c r="H195" s="387"/>
      <c r="I195" s="374" t="e">
        <f>#REF!</f>
        <v>#REF!</v>
      </c>
      <c r="J195" s="1536" t="e">
        <f>#REF!</f>
        <v>#REF!</v>
      </c>
      <c r="K195" s="1536"/>
      <c r="L195" s="1536"/>
      <c r="M195" s="1536"/>
      <c r="N195" s="378"/>
      <c r="AH195" s="379"/>
      <c r="AI195" s="379"/>
      <c r="AK195" s="379"/>
      <c r="AL195" s="379"/>
    </row>
    <row r="196" spans="1:38" s="311" customFormat="1" ht="33" hidden="1" customHeight="1">
      <c r="A196" s="381" t="e">
        <f>#REF!</f>
        <v>#REF!</v>
      </c>
      <c r="B196" s="381"/>
      <c r="C196" s="381"/>
      <c r="D196" s="381"/>
      <c r="E196" s="381"/>
      <c r="F196" s="381"/>
      <c r="G196" s="381"/>
      <c r="H196" s="381"/>
      <c r="I196" s="374" t="e">
        <f>#REF!</f>
        <v>#REF!</v>
      </c>
      <c r="J196" s="1536"/>
      <c r="K196" s="1536"/>
      <c r="L196" s="1536"/>
      <c r="M196" s="1536"/>
      <c r="N196" s="378"/>
      <c r="AH196" s="379"/>
      <c r="AI196" s="379"/>
      <c r="AK196" s="379"/>
      <c r="AL196" s="379"/>
    </row>
    <row r="197" spans="1:38" s="311" customFormat="1" ht="19.5" hidden="1" customHeight="1">
      <c r="A197" s="375" t="e">
        <f>#REF!</f>
        <v>#REF!</v>
      </c>
      <c r="B197" s="375"/>
      <c r="C197" s="375"/>
      <c r="D197" s="375"/>
      <c r="E197" s="375"/>
      <c r="F197" s="375"/>
      <c r="G197" s="375"/>
      <c r="H197" s="375"/>
      <c r="I197" s="376" t="e">
        <f>#REF!</f>
        <v>#REF!</v>
      </c>
      <c r="J197" s="1536" t="e">
        <f>#REF!</f>
        <v>#REF!</v>
      </c>
      <c r="K197" s="1536"/>
      <c r="L197" s="1536"/>
      <c r="M197" s="1536"/>
      <c r="N197" s="378"/>
      <c r="AH197" s="379"/>
      <c r="AI197" s="379"/>
      <c r="AK197" s="377"/>
      <c r="AL197" s="379"/>
    </row>
    <row r="198" spans="1:38" s="311" customFormat="1" ht="19.5" hidden="1" customHeight="1">
      <c r="A198" s="375" t="e">
        <f>#REF!</f>
        <v>#REF!</v>
      </c>
      <c r="B198" s="375"/>
      <c r="C198" s="375"/>
      <c r="D198" s="375"/>
      <c r="E198" s="375"/>
      <c r="F198" s="375"/>
      <c r="G198" s="375"/>
      <c r="H198" s="375"/>
      <c r="I198" s="376" t="e">
        <f>#REF!</f>
        <v>#REF!</v>
      </c>
      <c r="J198" s="1536" t="e">
        <f>#REF!</f>
        <v>#REF!</v>
      </c>
      <c r="K198" s="1536"/>
      <c r="L198" s="1536"/>
      <c r="M198" s="1536"/>
      <c r="N198" s="378"/>
      <c r="AH198" s="379"/>
      <c r="AI198" s="379"/>
      <c r="AK198" s="377"/>
      <c r="AL198" s="379"/>
    </row>
    <row r="199" spans="1:38" s="311" customFormat="1" ht="19.5" hidden="1" customHeight="1">
      <c r="A199" s="375" t="e">
        <f>#REF!</f>
        <v>#REF!</v>
      </c>
      <c r="B199" s="375"/>
      <c r="C199" s="375"/>
      <c r="D199" s="375"/>
      <c r="E199" s="375"/>
      <c r="F199" s="375"/>
      <c r="G199" s="375"/>
      <c r="H199" s="375"/>
      <c r="I199" s="376" t="e">
        <f>#REF!</f>
        <v>#REF!</v>
      </c>
      <c r="J199" s="1536" t="e">
        <f>#REF!</f>
        <v>#REF!</v>
      </c>
      <c r="K199" s="1536"/>
      <c r="L199" s="1536"/>
      <c r="M199" s="1536"/>
      <c r="N199" s="378"/>
      <c r="AH199" s="379"/>
      <c r="AI199" s="379"/>
      <c r="AK199" s="377"/>
      <c r="AL199" s="379"/>
    </row>
    <row r="200" spans="1:38" s="311" customFormat="1" ht="19.5" hidden="1" customHeight="1">
      <c r="A200" s="375" t="e">
        <f>#REF!</f>
        <v>#REF!</v>
      </c>
      <c r="B200" s="375"/>
      <c r="C200" s="375"/>
      <c r="D200" s="375"/>
      <c r="E200" s="375"/>
      <c r="F200" s="375"/>
      <c r="G200" s="375"/>
      <c r="H200" s="375"/>
      <c r="I200" s="376" t="e">
        <f>#REF!</f>
        <v>#REF!</v>
      </c>
      <c r="J200" s="1536" t="e">
        <f>#REF!</f>
        <v>#REF!</v>
      </c>
      <c r="K200" s="1536"/>
      <c r="L200" s="1536"/>
      <c r="M200" s="1536"/>
      <c r="N200" s="378"/>
      <c r="AH200" s="379"/>
      <c r="AI200" s="379"/>
      <c r="AK200" s="377"/>
      <c r="AL200" s="379"/>
    </row>
    <row r="201" spans="1:38" s="311" customFormat="1" ht="19.5" hidden="1" customHeight="1">
      <c r="A201" s="375" t="e">
        <f>#REF!</f>
        <v>#REF!</v>
      </c>
      <c r="B201" s="375"/>
      <c r="C201" s="375"/>
      <c r="D201" s="375"/>
      <c r="E201" s="375"/>
      <c r="F201" s="375"/>
      <c r="G201" s="375"/>
      <c r="H201" s="375"/>
      <c r="I201" s="376" t="e">
        <f>#REF!</f>
        <v>#REF!</v>
      </c>
      <c r="J201" s="1536" t="e">
        <f>#REF!</f>
        <v>#REF!</v>
      </c>
      <c r="K201" s="1536"/>
      <c r="L201" s="1536"/>
      <c r="M201" s="1536"/>
      <c r="N201" s="378"/>
      <c r="AH201" s="379"/>
      <c r="AI201" s="379"/>
      <c r="AK201" s="377"/>
      <c r="AL201" s="379"/>
    </row>
    <row r="202" spans="1:38" s="311" customFormat="1" ht="19.5" hidden="1" customHeight="1">
      <c r="A202" s="375" t="e">
        <f>#REF!</f>
        <v>#REF!</v>
      </c>
      <c r="B202" s="375"/>
      <c r="C202" s="375"/>
      <c r="D202" s="375"/>
      <c r="E202" s="375"/>
      <c r="F202" s="375"/>
      <c r="G202" s="375"/>
      <c r="H202" s="375"/>
      <c r="I202" s="376" t="e">
        <f>#REF!</f>
        <v>#REF!</v>
      </c>
      <c r="J202" s="1536" t="e">
        <f>#REF!</f>
        <v>#REF!</v>
      </c>
      <c r="K202" s="1536"/>
      <c r="L202" s="1536"/>
      <c r="M202" s="1536"/>
      <c r="N202" s="378"/>
      <c r="AH202" s="379"/>
      <c r="AI202" s="379"/>
      <c r="AK202" s="377"/>
      <c r="AL202" s="379"/>
    </row>
    <row r="203" spans="1:38" s="311" customFormat="1" ht="19.5" hidden="1" customHeight="1">
      <c r="A203" s="387"/>
      <c r="B203" s="387"/>
      <c r="C203" s="387"/>
      <c r="D203" s="387"/>
      <c r="E203" s="387"/>
      <c r="F203" s="387"/>
      <c r="G203" s="387"/>
      <c r="H203" s="387"/>
      <c r="I203" s="374" t="e">
        <f>#REF!</f>
        <v>#REF!</v>
      </c>
      <c r="J203" s="1536" t="e">
        <f>#REF!</f>
        <v>#REF!</v>
      </c>
      <c r="K203" s="1536"/>
      <c r="L203" s="1536"/>
      <c r="M203" s="1536"/>
      <c r="N203" s="378"/>
      <c r="AH203" s="379"/>
      <c r="AI203" s="379"/>
      <c r="AK203" s="379"/>
      <c r="AL203" s="379"/>
    </row>
    <row r="204" spans="1:38" s="311" customFormat="1" ht="33" hidden="1" customHeight="1">
      <c r="A204" s="381" t="e">
        <f>#REF!</f>
        <v>#REF!</v>
      </c>
      <c r="B204" s="381"/>
      <c r="C204" s="381"/>
      <c r="D204" s="381"/>
      <c r="E204" s="381"/>
      <c r="F204" s="381"/>
      <c r="G204" s="381"/>
      <c r="H204" s="381"/>
      <c r="I204" s="374" t="e">
        <f>#REF!</f>
        <v>#REF!</v>
      </c>
      <c r="J204" s="1536"/>
      <c r="K204" s="1536"/>
      <c r="L204" s="1536"/>
      <c r="M204" s="1536"/>
      <c r="N204" s="378"/>
      <c r="AH204" s="379"/>
      <c r="AI204" s="379"/>
      <c r="AK204" s="379"/>
      <c r="AL204" s="379"/>
    </row>
    <row r="205" spans="1:38" s="311" customFormat="1" ht="33" hidden="1" customHeight="1">
      <c r="A205" s="375" t="e">
        <f>#REF!</f>
        <v>#REF!</v>
      </c>
      <c r="B205" s="375"/>
      <c r="C205" s="375"/>
      <c r="D205" s="375"/>
      <c r="E205" s="375"/>
      <c r="F205" s="375"/>
      <c r="G205" s="375"/>
      <c r="H205" s="375"/>
      <c r="I205" s="376" t="e">
        <f>#REF!</f>
        <v>#REF!</v>
      </c>
      <c r="J205" s="1536" t="e">
        <f>#REF!</f>
        <v>#REF!</v>
      </c>
      <c r="K205" s="1536"/>
      <c r="L205" s="1536"/>
      <c r="M205" s="1536"/>
      <c r="N205" s="378"/>
      <c r="AH205" s="379"/>
      <c r="AI205" s="379"/>
      <c r="AK205" s="377"/>
      <c r="AL205" s="379"/>
    </row>
    <row r="206" spans="1:38" s="311" customFormat="1" ht="19.5" hidden="1" customHeight="1">
      <c r="A206" s="375" t="e">
        <f>#REF!</f>
        <v>#REF!</v>
      </c>
      <c r="B206" s="375"/>
      <c r="C206" s="375"/>
      <c r="D206" s="375"/>
      <c r="E206" s="375"/>
      <c r="F206" s="375"/>
      <c r="G206" s="375"/>
      <c r="H206" s="375"/>
      <c r="I206" s="376" t="e">
        <f>#REF!</f>
        <v>#REF!</v>
      </c>
      <c r="J206" s="1536" t="e">
        <f>#REF!</f>
        <v>#REF!</v>
      </c>
      <c r="K206" s="1536"/>
      <c r="L206" s="1536"/>
      <c r="M206" s="1536"/>
      <c r="N206" s="378"/>
      <c r="AH206" s="379"/>
      <c r="AI206" s="379"/>
      <c r="AK206" s="377"/>
      <c r="AL206" s="379"/>
    </row>
    <row r="207" spans="1:38" s="311" customFormat="1" ht="19.5" hidden="1" customHeight="1">
      <c r="A207" s="375" t="e">
        <f>#REF!</f>
        <v>#REF!</v>
      </c>
      <c r="B207" s="375"/>
      <c r="C207" s="375"/>
      <c r="D207" s="375"/>
      <c r="E207" s="375"/>
      <c r="F207" s="375"/>
      <c r="G207" s="375"/>
      <c r="H207" s="375"/>
      <c r="I207" s="376" t="e">
        <f>#REF!</f>
        <v>#REF!</v>
      </c>
      <c r="J207" s="1536" t="e">
        <f>#REF!</f>
        <v>#REF!</v>
      </c>
      <c r="K207" s="1536"/>
      <c r="L207" s="1536"/>
      <c r="M207" s="1536"/>
      <c r="N207" s="378"/>
      <c r="AH207" s="379"/>
      <c r="AI207" s="379"/>
      <c r="AK207" s="377"/>
      <c r="AL207" s="379"/>
    </row>
    <row r="208" spans="1:38" s="311" customFormat="1" ht="19.5" hidden="1" customHeight="1">
      <c r="A208" s="387" t="e">
        <f>#REF!</f>
        <v>#REF!</v>
      </c>
      <c r="B208" s="387"/>
      <c r="C208" s="387"/>
      <c r="D208" s="387"/>
      <c r="E208" s="387"/>
      <c r="F208" s="387"/>
      <c r="G208" s="387"/>
      <c r="H208" s="387"/>
      <c r="I208" s="374" t="e">
        <f>#REF!</f>
        <v>#REF!</v>
      </c>
      <c r="J208" s="1536" t="e">
        <f>#REF!</f>
        <v>#REF!</v>
      </c>
      <c r="K208" s="1536"/>
      <c r="L208" s="1536"/>
      <c r="M208" s="1536"/>
      <c r="N208" s="378"/>
      <c r="AH208" s="379"/>
      <c r="AI208" s="379"/>
      <c r="AK208" s="379"/>
      <c r="AL208" s="379"/>
    </row>
    <row r="209" spans="1:38" s="311" customFormat="1" ht="33" hidden="1" customHeight="1">
      <c r="A209" s="381" t="e">
        <f>#REF!</f>
        <v>#REF!</v>
      </c>
      <c r="B209" s="381"/>
      <c r="C209" s="381"/>
      <c r="D209" s="381"/>
      <c r="E209" s="381"/>
      <c r="F209" s="381"/>
      <c r="G209" s="381"/>
      <c r="H209" s="381"/>
      <c r="I209" s="374" t="e">
        <f>#REF!</f>
        <v>#REF!</v>
      </c>
      <c r="J209" s="1536"/>
      <c r="K209" s="1536"/>
      <c r="L209" s="1536"/>
      <c r="M209" s="1536"/>
      <c r="N209" s="378"/>
      <c r="AH209" s="379"/>
      <c r="AI209" s="379"/>
      <c r="AK209" s="379"/>
      <c r="AL209" s="379"/>
    </row>
    <row r="210" spans="1:38" s="311" customFormat="1" ht="19.5" hidden="1" customHeight="1">
      <c r="A210" s="375" t="e">
        <f>#REF!</f>
        <v>#REF!</v>
      </c>
      <c r="B210" s="375"/>
      <c r="C210" s="375"/>
      <c r="D210" s="375"/>
      <c r="E210" s="375"/>
      <c r="F210" s="375"/>
      <c r="G210" s="375"/>
      <c r="H210" s="375"/>
      <c r="I210" s="376" t="e">
        <f>#REF!</f>
        <v>#REF!</v>
      </c>
      <c r="J210" s="1536" t="e">
        <f>#REF!</f>
        <v>#REF!</v>
      </c>
      <c r="K210" s="1536"/>
      <c r="L210" s="1536"/>
      <c r="M210" s="1536"/>
      <c r="N210" s="378"/>
      <c r="AH210" s="379"/>
      <c r="AI210" s="379"/>
      <c r="AK210" s="377"/>
      <c r="AL210" s="379"/>
    </row>
    <row r="211" spans="1:38" s="311" customFormat="1" ht="19.5" hidden="1" customHeight="1">
      <c r="A211" s="375" t="e">
        <f>#REF!</f>
        <v>#REF!</v>
      </c>
      <c r="B211" s="375"/>
      <c r="C211" s="375"/>
      <c r="D211" s="375"/>
      <c r="E211" s="375"/>
      <c r="F211" s="375"/>
      <c r="G211" s="375"/>
      <c r="H211" s="375"/>
      <c r="I211" s="376" t="e">
        <f>#REF!</f>
        <v>#REF!</v>
      </c>
      <c r="J211" s="1536" t="e">
        <f>#REF!</f>
        <v>#REF!</v>
      </c>
      <c r="K211" s="1536"/>
      <c r="L211" s="1536"/>
      <c r="M211" s="1536"/>
      <c r="N211" s="378"/>
      <c r="AH211" s="379"/>
      <c r="AI211" s="379"/>
      <c r="AK211" s="377"/>
      <c r="AL211" s="379"/>
    </row>
    <row r="212" spans="1:38" s="311" customFormat="1" ht="32.25" hidden="1" customHeight="1">
      <c r="A212" s="375" t="e">
        <f>#REF!</f>
        <v>#REF!</v>
      </c>
      <c r="B212" s="375"/>
      <c r="C212" s="375"/>
      <c r="D212" s="375"/>
      <c r="E212" s="375"/>
      <c r="F212" s="375"/>
      <c r="G212" s="375"/>
      <c r="H212" s="375"/>
      <c r="I212" s="376" t="e">
        <f>#REF!</f>
        <v>#REF!</v>
      </c>
      <c r="J212" s="1536" t="e">
        <f>#REF!</f>
        <v>#REF!</v>
      </c>
      <c r="K212" s="1536"/>
      <c r="L212" s="1536"/>
      <c r="M212" s="1536"/>
      <c r="N212" s="378"/>
      <c r="AH212" s="379"/>
      <c r="AI212" s="379"/>
      <c r="AK212" s="377"/>
      <c r="AL212" s="379"/>
    </row>
    <row r="213" spans="1:38" s="311" customFormat="1" ht="19.5" hidden="1" customHeight="1">
      <c r="A213" s="375" t="e">
        <f>#REF!</f>
        <v>#REF!</v>
      </c>
      <c r="B213" s="375"/>
      <c r="C213" s="375"/>
      <c r="D213" s="375"/>
      <c r="E213" s="375"/>
      <c r="F213" s="375"/>
      <c r="G213" s="375"/>
      <c r="H213" s="375"/>
      <c r="I213" s="376" t="e">
        <f>#REF!</f>
        <v>#REF!</v>
      </c>
      <c r="J213" s="1536" t="e">
        <f>#REF!</f>
        <v>#REF!</v>
      </c>
      <c r="K213" s="1536"/>
      <c r="L213" s="1536"/>
      <c r="M213" s="1536"/>
      <c r="N213" s="378"/>
      <c r="AH213" s="379"/>
      <c r="AI213" s="379"/>
      <c r="AK213" s="377"/>
      <c r="AL213" s="379"/>
    </row>
    <row r="214" spans="1:38" s="311" customFormat="1" ht="19.5" hidden="1" customHeight="1">
      <c r="A214" s="380"/>
      <c r="B214" s="380"/>
      <c r="C214" s="380"/>
      <c r="D214" s="380"/>
      <c r="E214" s="380"/>
      <c r="F214" s="380"/>
      <c r="G214" s="380"/>
      <c r="H214" s="380"/>
      <c r="I214" s="374" t="e">
        <f>#REF!</f>
        <v>#REF!</v>
      </c>
      <c r="J214" s="1536" t="e">
        <f>#REF!</f>
        <v>#REF!</v>
      </c>
      <c r="K214" s="1536"/>
      <c r="L214" s="1536"/>
      <c r="M214" s="1536"/>
      <c r="N214" s="208"/>
      <c r="AH214" s="379"/>
      <c r="AI214" s="379"/>
      <c r="AK214" s="379"/>
      <c r="AL214" s="379"/>
    </row>
    <row r="215" spans="1:38" s="311" customFormat="1" hidden="1">
      <c r="A215" s="383"/>
      <c r="B215" s="383"/>
      <c r="C215" s="383"/>
      <c r="D215" s="383"/>
      <c r="E215" s="383"/>
      <c r="F215" s="383"/>
      <c r="G215" s="383"/>
      <c r="H215" s="383"/>
      <c r="I215" s="374" t="e">
        <f>#REF!</f>
        <v>#REF!</v>
      </c>
      <c r="J215" s="1536" t="e">
        <f>#REF!</f>
        <v>#REF!</v>
      </c>
      <c r="K215" s="1536"/>
      <c r="L215" s="1536"/>
      <c r="M215" s="1536"/>
      <c r="N215" s="208"/>
      <c r="AH215" s="379"/>
      <c r="AI215" s="379"/>
      <c r="AK215" s="379"/>
      <c r="AL215" s="379"/>
    </row>
    <row r="216" spans="1:38" s="311" customFormat="1" ht="19.5" hidden="1" customHeight="1">
      <c r="A216" s="384"/>
      <c r="B216" s="384"/>
      <c r="C216" s="384"/>
      <c r="D216" s="384"/>
      <c r="E216" s="384"/>
      <c r="F216" s="384"/>
      <c r="G216" s="384"/>
      <c r="H216" s="384"/>
      <c r="I216" s="374" t="e">
        <f>#REF!</f>
        <v>#REF!</v>
      </c>
      <c r="J216" s="1536" t="e">
        <f>#REF!</f>
        <v>#REF!</v>
      </c>
      <c r="K216" s="1536"/>
      <c r="L216" s="1536"/>
      <c r="M216" s="1536"/>
      <c r="N216" s="208"/>
      <c r="AH216" s="379"/>
      <c r="AI216" s="379"/>
      <c r="AK216" s="379"/>
      <c r="AL216" s="379"/>
    </row>
    <row r="217" spans="1:38" s="254" customFormat="1">
      <c r="A217" s="265"/>
      <c r="B217" s="265"/>
      <c r="C217" s="265"/>
      <c r="D217" s="265"/>
      <c r="E217" s="265"/>
      <c r="F217" s="265"/>
      <c r="G217" s="265"/>
      <c r="H217" s="265"/>
      <c r="I217" s="266"/>
      <c r="J217" s="1539"/>
      <c r="K217" s="1539"/>
      <c r="L217" s="1539"/>
      <c r="M217" s="1539"/>
      <c r="N217" s="300"/>
      <c r="O217" s="472"/>
    </row>
    <row r="218" spans="1:38" s="254" customFormat="1">
      <c r="A218" s="234"/>
      <c r="B218" s="234"/>
      <c r="C218" s="234"/>
      <c r="D218" s="234"/>
      <c r="E218" s="234"/>
      <c r="F218" s="234"/>
      <c r="G218" s="234"/>
      <c r="H218" s="234"/>
      <c r="I218" s="239"/>
      <c r="J218" s="239"/>
      <c r="K218" s="239"/>
      <c r="L218" s="239"/>
      <c r="M218" s="239"/>
      <c r="N218" s="300"/>
      <c r="O218" s="472"/>
    </row>
    <row r="219" spans="1:38" s="254" customFormat="1">
      <c r="A219" s="234"/>
      <c r="B219" s="234"/>
      <c r="C219" s="234"/>
      <c r="D219" s="234"/>
      <c r="E219" s="234"/>
      <c r="F219" s="234"/>
      <c r="G219" s="234"/>
      <c r="H219" s="234"/>
      <c r="I219" s="239"/>
      <c r="J219" s="239"/>
      <c r="K219" s="239"/>
      <c r="L219" s="239"/>
      <c r="M219" s="239"/>
      <c r="N219" s="300"/>
      <c r="O219" s="472"/>
    </row>
  </sheetData>
  <sheetProtection password="CC69" sheet="1" formatColumns="0" formatRows="0" selectLockedCells="1"/>
  <customSheetViews>
    <customSheetView guid="{223BC0FC-814D-40F0-9795-CE82A16FF3A5}" scale="70" fitToPage="1" printArea="1" hiddenRows="1" hiddenColumns="1" view="pageBreakPreview">
      <selection activeCell="C19" sqref="C19"/>
      <colBreaks count="1" manualBreakCount="1">
        <brk id="13" max="1048575" man="1"/>
      </colBreaks>
      <pageMargins left="0.25" right="0.25" top="0.75" bottom="0.75" header="0.3" footer="0.3"/>
      <printOptions horizontalCentered="1"/>
      <pageSetup paperSize="9" scale="74" fitToHeight="0" orientation="landscape" r:id="rId1"/>
      <headerFooter alignWithMargins="0">
        <oddFooter>&amp;R&amp;"Book Antiqua,Bold"&amp;10Schedule-7/ Page &amp;P of &amp;N</oddFooter>
      </headerFooter>
    </customSheetView>
    <customSheetView guid="{B53AB765-D844-4672-9326-008E7DD94E4F}" scale="70" fitToPage="1" printArea="1" hiddenRows="1" hiddenColumns="1" view="pageBreakPreview">
      <selection activeCell="C19" sqref="C19"/>
      <colBreaks count="1" manualBreakCount="1">
        <brk id="13" max="1048575" man="1"/>
      </colBreaks>
      <pageMargins left="0.25" right="0.25" top="0.75" bottom="0.75" header="0.3" footer="0.3"/>
      <printOptions horizontalCentered="1"/>
      <pageSetup paperSize="9" scale="74" fitToHeight="0" orientation="landscape" r:id="rId2"/>
      <headerFooter alignWithMargins="0">
        <oddFooter>&amp;R&amp;"Book Antiqua,Bold"&amp;10Schedule-7/ Page &amp;P of &amp;N</oddFooter>
      </headerFooter>
    </customSheetView>
    <customSheetView guid="{A41EE4DE-0D82-4A56-8210-F78316511D11}" scale="70" fitToPage="1" printArea="1" hiddenRows="1" hiddenColumns="1" view="pageBreakPreview">
      <selection activeCell="B16" sqref="B16:N16"/>
      <colBreaks count="1" manualBreakCount="1">
        <brk id="13" max="1048575" man="1"/>
      </colBreaks>
      <pageMargins left="0.25" right="0.25" top="0.75" bottom="0.75" header="0.3" footer="0.3"/>
      <printOptions horizontalCentered="1"/>
      <pageSetup paperSize="9" scale="74" fitToHeight="0" orientation="landscape" r:id="rId3"/>
      <headerFooter alignWithMargins="0">
        <oddFooter>&amp;R&amp;"Book Antiqua,Bold"&amp;10Schedule-7/ Page &amp;P of &amp;N</oddFooter>
      </headerFooter>
    </customSheetView>
    <customSheetView guid="{1E0C44A1-9358-4FBD-8C2C-4DB661DA1476}" scale="70" fitToPage="1" printArea="1" hiddenRows="1" hiddenColumns="1" view="pageBreakPreview">
      <selection activeCell="B16" sqref="B16:N16"/>
      <colBreaks count="1" manualBreakCount="1">
        <brk id="13" max="1048575" man="1"/>
      </colBreaks>
      <pageMargins left="0.25" right="0.25" top="0.75" bottom="0.75" header="0.3" footer="0.3"/>
      <printOptions horizontalCentered="1"/>
      <pageSetup paperSize="9" scale="74" fitToHeight="0" orientation="landscape" r:id="rId4"/>
      <headerFooter alignWithMargins="0">
        <oddFooter>&amp;R&amp;"Book Antiqua,Bold"&amp;10Schedule-7/ Page &amp;P of &amp;N</oddFooter>
      </headerFooter>
    </customSheetView>
    <customSheetView guid="{498493C3-769C-4143-9114-C68CD1D40B11}" scale="70" fitToPage="1" printArea="1" hiddenRows="1" hiddenColumns="1" view="pageBreakPreview">
      <selection activeCell="F19" sqref="F19:L19"/>
      <colBreaks count="1" manualBreakCount="1">
        <brk id="13" max="1048575" man="1"/>
      </colBreaks>
      <pageMargins left="0.25" right="0.25" top="0.75" bottom="0.75" header="0.3" footer="0.3"/>
      <printOptions horizontalCentered="1"/>
      <pageSetup paperSize="9" scale="74" fitToHeight="0" orientation="landscape" r:id="rId5"/>
      <headerFooter alignWithMargins="0">
        <oddFooter>&amp;R&amp;"Book Antiqua,Bold"&amp;10Schedule-7/ Page &amp;P of &amp;N</oddFooter>
      </headerFooter>
    </customSheetView>
    <customSheetView guid="{C431BC99-7569-44AB-83F6-AB73BDED3783}" printArea="1" hiddenRows="1" hiddenColumns="1" view="pageBreakPreview" topLeftCell="A12">
      <selection activeCell="E18" sqref="E18"/>
      <colBreaks count="1" manualBreakCount="1">
        <brk id="7" max="1048575" man="1"/>
      </colBreaks>
      <pageMargins left="0.66" right="0.47" top="0.59055118110236227" bottom="0.59055118110236227" header="0.35433070866141736" footer="0.35433070866141736"/>
      <printOptions horizontalCentered="1"/>
      <pageSetup paperSize="9" orientation="landscape" r:id="rId6"/>
      <headerFooter alignWithMargins="0">
        <oddFooter>&amp;R&amp;"Book Antiqua,Bold"&amp;10Schedule-7/ Page &amp;P of &amp;N</oddFooter>
      </headerFooter>
    </customSheetView>
    <customSheetView guid="{E97134B6-5E8D-4951-8DA0-73D065532361}" printArea="1" hiddenRows="1" hiddenColumns="1" view="pageBreakPreview" topLeftCell="A6">
      <selection activeCell="A22" sqref="A22:F22"/>
      <colBreaks count="1" manualBreakCount="1">
        <brk id="7" max="1048575" man="1"/>
      </colBreaks>
      <pageMargins left="0.66" right="0.47" top="0.59055118110236227" bottom="0.59055118110236227" header="0.35433070866141736" footer="0.35433070866141736"/>
      <printOptions horizontalCentered="1"/>
      <pageSetup paperSize="9" orientation="portrait" r:id="rId7"/>
      <headerFooter alignWithMargins="0">
        <oddFooter>&amp;R&amp;"Book Antiqua,Bold"&amp;10Schedule-7/ Page &amp;P of &amp;N</oddFooter>
      </headerFooter>
    </customSheetView>
    <customSheetView guid="{D0757F9E-DF41-4B40-A5E5-F4F8FDD8D61D}" hiddenRows="1" hiddenColumns="1" topLeftCell="A10">
      <selection activeCell="E18" sqref="E18"/>
      <colBreaks count="1" manualBreakCount="1">
        <brk id="7" max="1048575" man="1"/>
      </colBreaks>
      <pageMargins left="0.66" right="0.47" top="0.59055118110236227" bottom="0.59055118110236227" header="0.35433070866141736" footer="0.35433070866141736"/>
      <printOptions horizontalCentered="1"/>
      <pageSetup paperSize="9" orientation="portrait" r:id="rId8"/>
      <headerFooter alignWithMargins="0">
        <oddFooter>&amp;R&amp;"Book Antiqua,Bold"&amp;10Schedule-7/ Page &amp;P of &amp;N</oddFooter>
      </headerFooter>
    </customSheetView>
    <customSheetView guid="{EE46BCD1-F715-4FA9-A5FC-1B125AD601E0}" hiddenRows="1" hiddenColumns="1" topLeftCell="A4">
      <selection activeCell="E17" sqref="E17"/>
      <colBreaks count="1" manualBreakCount="1">
        <brk id="7" max="1048575" man="1"/>
      </colBreaks>
      <pageMargins left="0.66" right="0.47" top="0.59055118110236227" bottom="0.59055118110236227" header="0.35433070866141736" footer="0.35433070866141736"/>
      <printOptions horizontalCentered="1"/>
      <pageSetup paperSize="9" orientation="portrait" r:id="rId9"/>
      <headerFooter alignWithMargins="0">
        <oddFooter>&amp;R&amp;"Book Antiqua,Bold"&amp;10Schedule-7/ Page &amp;P of &amp;N</oddFooter>
      </headerFooter>
    </customSheetView>
    <customSheetView guid="{4AA1107B-A795-4744-B566-827168772C7A}" hiddenRows="1" hiddenColumns="1" topLeftCell="A10">
      <selection activeCell="A21" sqref="A21:F21"/>
      <colBreaks count="1" manualBreakCount="1">
        <brk id="7" max="1048575" man="1"/>
      </colBreaks>
      <pageMargins left="0.66" right="0.47" top="0.59055118110236227" bottom="0.59055118110236227" header="0.35433070866141736" footer="0.35433070866141736"/>
      <printOptions horizontalCentered="1"/>
      <pageSetup paperSize="9" orientation="portrait" r:id="rId10"/>
      <headerFooter alignWithMargins="0">
        <oddFooter>&amp;R&amp;"Book Antiqua,Bold"&amp;10Schedule-7/ Page &amp;P of &amp;N</oddFooter>
      </headerFooter>
    </customSheetView>
    <customSheetView guid="{B23AD343-29DA-4CE0-BD10-47BF44F3782F}" hiddenRows="1" hiddenColumns="1" topLeftCell="A10">
      <selection activeCell="B24" sqref="B24"/>
      <colBreaks count="1" manualBreakCount="1">
        <brk id="7" max="1048575" man="1"/>
      </colBreaks>
      <pageMargins left="0.66" right="0.47" top="0.59055118110236227" bottom="0.59055118110236227" header="0.35433070866141736" footer="0.35433070866141736"/>
      <printOptions horizontalCentered="1"/>
      <pageSetup paperSize="9" orientation="portrait" horizontalDpi="300" verticalDpi="300" r:id="rId11"/>
      <headerFooter alignWithMargins="0">
        <oddFooter>&amp;R&amp;"Book Antiqua,Bold"&amp;10Schedule-7/ Page &amp;P of &amp;N</oddFooter>
      </headerFooter>
    </customSheetView>
    <customSheetView guid="{ECE9294F-C910-4036-88BC-B1F2176FB06B}" printArea="1" hiddenRows="1" hiddenColumns="1">
      <selection activeCell="H25" sqref="H25"/>
      <colBreaks count="1" manualBreakCount="1">
        <brk id="7" max="1048575" man="1"/>
      </colBreaks>
      <pageMargins left="0.66" right="0.47" top="0.59055118110236227" bottom="0.59055118110236227" header="0.35433070866141736" footer="0.35433070866141736"/>
      <printOptions horizontalCentered="1"/>
      <pageSetup paperSize="9" orientation="portrait" horizontalDpi="300" verticalDpi="300" r:id="rId12"/>
      <headerFooter alignWithMargins="0">
        <oddFooter>&amp;R&amp;"Book Antiqua,Bold"&amp;10Schedule-7/ Page &amp;P of &amp;N</oddFooter>
      </headerFooter>
    </customSheetView>
    <customSheetView guid="{4F65FF32-EC61-4022-A399-2986D7B6B8B3}" hiddenRows="1" hiddenColumns="1" showRuler="0">
      <selection activeCell="D16" sqref="D16"/>
      <rowBreaks count="3" manualBreakCount="3">
        <brk id="37" max="4" man="1"/>
        <brk id="73" max="16383" man="1"/>
        <brk id="111" max="16383" man="1"/>
      </rowBreaks>
      <colBreaks count="1" manualBreakCount="1">
        <brk id="5" max="1048575" man="1"/>
      </colBreaks>
      <pageMargins left="0.78740157480314998" right="0.38" top="0.61" bottom="0.57999999999999996" header="0.34" footer="0.36"/>
      <printOptions horizontalCentered="1"/>
      <pageSetup paperSize="9" orientation="portrait" horizontalDpi="300" verticalDpi="300" r:id="rId13"/>
      <headerFooter alignWithMargins="0">
        <oddFooter>&amp;R&amp;"Book Antiqua,Bold"&amp;10Schedule-7/ Page &amp;P of &amp;N</oddFooter>
      </headerFooter>
    </customSheetView>
    <customSheetView guid="{01ACF2E1-8E61-4459-ABC1-B6C183DEED61}" zeroValues="0" showRuler="0">
      <selection activeCell="C16" sqref="C16:D16"/>
      <rowBreaks count="3" manualBreakCount="3">
        <brk id="37" max="4" man="1"/>
        <brk id="73" max="16383" man="1"/>
        <brk id="111" max="16383" man="1"/>
      </rowBreaks>
      <colBreaks count="1" manualBreakCount="1">
        <brk id="5" max="1048575" man="1"/>
      </colBreaks>
      <pageMargins left="0.78740157480314998" right="0.38" top="0.61" bottom="0.57999999999999996" header="0.34" footer="0.36"/>
      <printOptions horizontalCentered="1"/>
      <pageSetup paperSize="9" orientation="portrait" horizontalDpi="300" verticalDpi="300" r:id="rId14"/>
      <headerFooter alignWithMargins="0">
        <oddFooter>&amp;R&amp;"Book Antiqua,Bold"&amp;10Schedule-7/ Page &amp;P of &amp;N</oddFooter>
      </headerFooter>
    </customSheetView>
    <customSheetView guid="{14D7F02E-BCCA-4517-ABC7-537FF4AEB67A}" hiddenRows="1" hiddenColumns="1">
      <selection activeCell="D19" sqref="D19"/>
      <colBreaks count="1" manualBreakCount="1">
        <brk id="5" max="1048575" man="1"/>
      </colBreaks>
      <pageMargins left="0.78740157480314998" right="0.38" top="0.61" bottom="0.57999999999999996" header="0.34" footer="0.36"/>
      <printOptions horizontalCentered="1"/>
      <pageSetup paperSize="9" orientation="portrait" horizontalDpi="300" verticalDpi="300" r:id="rId15"/>
      <headerFooter alignWithMargins="0">
        <oddFooter>&amp;R&amp;"Book Antiqua,Bold"&amp;10Schedule-7/ Page &amp;P of &amp;N</oddFooter>
      </headerFooter>
    </customSheetView>
    <customSheetView guid="{27A45B7A-04F2-4516-B80B-5ED0825D4ED3}" showPageBreaks="1" printArea="1" hiddenRows="1" hiddenColumns="1" view="pageBreakPreview" topLeftCell="A15">
      <selection activeCell="E17" sqref="E17:E18"/>
      <colBreaks count="1" manualBreakCount="1">
        <brk id="7" max="1048575" man="1"/>
      </colBreaks>
      <pageMargins left="0.66" right="0.47" top="0.59055118110236227" bottom="0.59055118110236227" header="0.35433070866141736" footer="0.35433070866141736"/>
      <printOptions horizontalCentered="1"/>
      <pageSetup paperSize="9" orientation="portrait" horizontalDpi="300" verticalDpi="300" r:id="rId16"/>
      <headerFooter alignWithMargins="0">
        <oddFooter>&amp;R&amp;"Book Antiqua,Bold"&amp;10Schedule-7/ Page &amp;P of &amp;N</oddFooter>
      </headerFooter>
    </customSheetView>
    <customSheetView guid="{E9F4E142-7D26-464D-BECA-4F3806DB1FE1}" hiddenRows="1" hiddenColumns="1" topLeftCell="A10">
      <selection activeCell="B24" sqref="B24"/>
      <colBreaks count="1" manualBreakCount="1">
        <brk id="7" max="1048575" man="1"/>
      </colBreaks>
      <pageMargins left="0.66" right="0.47" top="0.59055118110236227" bottom="0.59055118110236227" header="0.35433070866141736" footer="0.35433070866141736"/>
      <printOptions horizontalCentered="1"/>
      <pageSetup paperSize="9" orientation="portrait" horizontalDpi="300" verticalDpi="300" r:id="rId17"/>
      <headerFooter alignWithMargins="0">
        <oddFooter>&amp;R&amp;"Book Antiqua,Bold"&amp;10Schedule-7/ Page &amp;P of &amp;N</oddFooter>
      </headerFooter>
    </customSheetView>
    <customSheetView guid="{A7DBDDEF-9245-44C6-9EBF-032DB6E1C0A2}" hiddenRows="1" hiddenColumns="1" topLeftCell="A7">
      <selection activeCell="A21" sqref="A21:F21"/>
      <colBreaks count="1" manualBreakCount="1">
        <brk id="7" max="1048575" man="1"/>
      </colBreaks>
      <pageMargins left="0.66" right="0.47" top="0.59055118110236227" bottom="0.59055118110236227" header="0.35433070866141736" footer="0.35433070866141736"/>
      <printOptions horizontalCentered="1"/>
      <pageSetup paperSize="9" orientation="portrait" r:id="rId18"/>
      <headerFooter alignWithMargins="0">
        <oddFooter>&amp;R&amp;"Book Antiqua,Bold"&amp;10Schedule-7/ Page &amp;P of &amp;N</oddFooter>
      </headerFooter>
    </customSheetView>
    <customSheetView guid="{7487ED9F-BBED-4B2A-9631-22F1A430946B}" hiddenRows="1" hiddenColumns="1" topLeftCell="A10">
      <selection activeCell="A21" sqref="A21:F21"/>
      <colBreaks count="1" manualBreakCount="1">
        <brk id="7" max="1048575" man="1"/>
      </colBreaks>
      <pageMargins left="0.66" right="0.47" top="0.59055118110236227" bottom="0.59055118110236227" header="0.35433070866141736" footer="0.35433070866141736"/>
      <printOptions horizontalCentered="1"/>
      <pageSetup paperSize="9" orientation="portrait" r:id="rId19"/>
      <headerFooter alignWithMargins="0">
        <oddFooter>&amp;R&amp;"Book Antiqua,Bold"&amp;10Schedule-7/ Page &amp;P of &amp;N</oddFooter>
      </headerFooter>
    </customSheetView>
    <customSheetView guid="{B3CE7B10-A914-4559-A6DA-AED8C22AFD6D}" hiddenRows="1" hiddenColumns="1" topLeftCell="A10">
      <selection activeCell="H21" sqref="H21"/>
      <colBreaks count="1" manualBreakCount="1">
        <brk id="7" max="1048575" man="1"/>
      </colBreaks>
      <pageMargins left="0.66" right="0.47" top="0.59055118110236227" bottom="0.59055118110236227" header="0.35433070866141736" footer="0.35433070866141736"/>
      <printOptions horizontalCentered="1"/>
      <pageSetup paperSize="9" orientation="portrait" r:id="rId20"/>
      <headerFooter alignWithMargins="0">
        <oddFooter>&amp;R&amp;"Book Antiqua,Bold"&amp;10Schedule-7/ Page &amp;P of &amp;N</oddFooter>
      </headerFooter>
    </customSheetView>
    <customSheetView guid="{D53177B2-31EC-4222-B97A-A37DCFD9E45B}" printArea="1" hiddenRows="1" hiddenColumns="1" view="pageBreakPreview" topLeftCell="A6">
      <selection activeCell="A22" sqref="A22:F22"/>
      <colBreaks count="1" manualBreakCount="1">
        <brk id="7" max="1048575" man="1"/>
      </colBreaks>
      <pageMargins left="0.66" right="0.47" top="0.59055118110236227" bottom="0.59055118110236227" header="0.35433070866141736" footer="0.35433070866141736"/>
      <printOptions horizontalCentered="1"/>
      <pageSetup paperSize="9" orientation="portrait" r:id="rId21"/>
      <headerFooter alignWithMargins="0">
        <oddFooter>&amp;R&amp;"Book Antiqua,Bold"&amp;10Schedule-7/ Page &amp;P of &amp;N</oddFooter>
      </headerFooter>
    </customSheetView>
    <customSheetView guid="{B835C05C-B615-4DCB-982D-4519616B3CD8}" printArea="1" hiddenRows="1" hiddenColumns="1" view="pageBreakPreview" topLeftCell="A6">
      <selection activeCell="E18" sqref="E18:E19"/>
      <colBreaks count="1" manualBreakCount="1">
        <brk id="7" max="1048575" man="1"/>
      </colBreaks>
      <pageMargins left="0.66" right="0.47" top="0.59055118110236227" bottom="0.59055118110236227" header="0.35433070866141736" footer="0.35433070866141736"/>
      <printOptions horizontalCentered="1"/>
      <pageSetup paperSize="9" orientation="landscape" r:id="rId22"/>
      <headerFooter alignWithMargins="0">
        <oddFooter>&amp;R&amp;"Book Antiqua,Bold"&amp;10Schedule-7/ Page &amp;P of &amp;N</oddFooter>
      </headerFooter>
    </customSheetView>
    <customSheetView guid="{A34CC49F-E309-4C23-B4F6-1E3B307C10D1}" fitToPage="1" printArea="1" hiddenRows="1" hiddenColumns="1" view="pageBreakPreview" topLeftCell="E8">
      <selection activeCell="E25" sqref="E25:M25"/>
      <colBreaks count="1" manualBreakCount="1">
        <brk id="13" max="1048575" man="1"/>
      </colBreaks>
      <pageMargins left="0.25" right="0.25" top="0.75" bottom="0.75" header="0.3" footer="0.3"/>
      <printOptions horizontalCentered="1"/>
      <pageSetup paperSize="9" scale="74" fitToHeight="0" orientation="landscape" r:id="rId23"/>
      <headerFooter alignWithMargins="0">
        <oddFooter>&amp;R&amp;"Book Antiqua,Bold"&amp;10Schedule-7/ Page &amp;P of &amp;N</oddFooter>
      </headerFooter>
    </customSheetView>
    <customSheetView guid="{8909CFDD-4F29-4C72-886E-908773EE94A2}" scale="70" fitToPage="1" printArea="1" hiddenRows="1" hiddenColumns="1" view="pageBreakPreview">
      <selection activeCell="C19" sqref="C19"/>
      <colBreaks count="1" manualBreakCount="1">
        <brk id="13" max="1048575" man="1"/>
      </colBreaks>
      <pageMargins left="0.25" right="0.25" top="0.75" bottom="0.75" header="0.3" footer="0.3"/>
      <printOptions horizontalCentered="1"/>
      <pageSetup paperSize="9" scale="74" fitToHeight="0" orientation="landscape" r:id="rId24"/>
      <headerFooter alignWithMargins="0">
        <oddFooter>&amp;R&amp;"Book Antiqua,Bold"&amp;10Schedule-7/ Page &amp;P of &amp;N</oddFooter>
      </headerFooter>
    </customSheetView>
  </customSheetViews>
  <mergeCells count="145">
    <mergeCell ref="A4:N4"/>
    <mergeCell ref="A3:N3"/>
    <mergeCell ref="A100:M100"/>
    <mergeCell ref="A101:M101"/>
    <mergeCell ref="I10:J10"/>
    <mergeCell ref="I11:J11"/>
    <mergeCell ref="I8:J8"/>
    <mergeCell ref="I9:J9"/>
    <mergeCell ref="A7:J7"/>
    <mergeCell ref="A13:M13"/>
    <mergeCell ref="AK14:AL14"/>
    <mergeCell ref="AH14:AI14"/>
    <mergeCell ref="A104:J104"/>
    <mergeCell ref="J24:M24"/>
    <mergeCell ref="J23:M23"/>
    <mergeCell ref="J22:M22"/>
    <mergeCell ref="E25:M25"/>
    <mergeCell ref="A20:H20"/>
    <mergeCell ref="A21:H21"/>
    <mergeCell ref="B16:N16"/>
    <mergeCell ref="F19:L19"/>
    <mergeCell ref="J120:M120"/>
    <mergeCell ref="J121:M121"/>
    <mergeCell ref="J118:M118"/>
    <mergeCell ref="J119:M119"/>
    <mergeCell ref="I108:J108"/>
    <mergeCell ref="J112:M112"/>
    <mergeCell ref="J113:M113"/>
    <mergeCell ref="J110:M110"/>
    <mergeCell ref="J111:M111"/>
    <mergeCell ref="J114:M114"/>
    <mergeCell ref="J115:M115"/>
    <mergeCell ref="J116:M116"/>
    <mergeCell ref="J117:M117"/>
    <mergeCell ref="J138:M138"/>
    <mergeCell ref="J131:M131"/>
    <mergeCell ref="J132:M132"/>
    <mergeCell ref="J133:M133"/>
    <mergeCell ref="J134:M134"/>
    <mergeCell ref="J137:M137"/>
    <mergeCell ref="J139:M139"/>
    <mergeCell ref="J122:M122"/>
    <mergeCell ref="J123:M123"/>
    <mergeCell ref="J124:M124"/>
    <mergeCell ref="J125:M125"/>
    <mergeCell ref="J128:M128"/>
    <mergeCell ref="J129:M129"/>
    <mergeCell ref="J130:M130"/>
    <mergeCell ref="J135:M135"/>
    <mergeCell ref="J136:M136"/>
    <mergeCell ref="J126:M126"/>
    <mergeCell ref="J127:M127"/>
    <mergeCell ref="J140:M140"/>
    <mergeCell ref="J141:M141"/>
    <mergeCell ref="J142:M142"/>
    <mergeCell ref="J143:M143"/>
    <mergeCell ref="J158:M158"/>
    <mergeCell ref="J159:M159"/>
    <mergeCell ref="J146:M146"/>
    <mergeCell ref="J147:M147"/>
    <mergeCell ref="J148:M148"/>
    <mergeCell ref="J149:M149"/>
    <mergeCell ref="J152:M152"/>
    <mergeCell ref="J153:M153"/>
    <mergeCell ref="J144:M144"/>
    <mergeCell ref="J145:M145"/>
    <mergeCell ref="J160:M160"/>
    <mergeCell ref="J161:M161"/>
    <mergeCell ref="J162:M162"/>
    <mergeCell ref="J163:M163"/>
    <mergeCell ref="J150:M150"/>
    <mergeCell ref="J151:M151"/>
    <mergeCell ref="J154:M154"/>
    <mergeCell ref="J155:M155"/>
    <mergeCell ref="J156:M156"/>
    <mergeCell ref="J157:M157"/>
    <mergeCell ref="J172:M172"/>
    <mergeCell ref="J173:M173"/>
    <mergeCell ref="J174:M174"/>
    <mergeCell ref="J175:M175"/>
    <mergeCell ref="J168:M168"/>
    <mergeCell ref="J169:M169"/>
    <mergeCell ref="J170:M170"/>
    <mergeCell ref="J171:M171"/>
    <mergeCell ref="J164:M164"/>
    <mergeCell ref="J165:M165"/>
    <mergeCell ref="J166:M166"/>
    <mergeCell ref="J167:M167"/>
    <mergeCell ref="J180:M180"/>
    <mergeCell ref="J181:M181"/>
    <mergeCell ref="J184:M184"/>
    <mergeCell ref="J185:M185"/>
    <mergeCell ref="J182:M182"/>
    <mergeCell ref="J183:M183"/>
    <mergeCell ref="J178:M178"/>
    <mergeCell ref="J179:M179"/>
    <mergeCell ref="J176:M176"/>
    <mergeCell ref="J177:M177"/>
    <mergeCell ref="J201:M201"/>
    <mergeCell ref="J186:M186"/>
    <mergeCell ref="J187:M187"/>
    <mergeCell ref="J188:M188"/>
    <mergeCell ref="J189:M189"/>
    <mergeCell ref="J190:M190"/>
    <mergeCell ref="J191:M191"/>
    <mergeCell ref="J196:M196"/>
    <mergeCell ref="J197:M197"/>
    <mergeCell ref="J217:M217"/>
    <mergeCell ref="AH117:AI117"/>
    <mergeCell ref="J213:M213"/>
    <mergeCell ref="J214:M214"/>
    <mergeCell ref="J215:M215"/>
    <mergeCell ref="J216:M216"/>
    <mergeCell ref="J209:M209"/>
    <mergeCell ref="J212:M212"/>
    <mergeCell ref="J204:M204"/>
    <mergeCell ref="J210:M210"/>
    <mergeCell ref="J211:M211"/>
    <mergeCell ref="J205:M205"/>
    <mergeCell ref="J206:M206"/>
    <mergeCell ref="J207:M207"/>
    <mergeCell ref="J208:M208"/>
    <mergeCell ref="J202:M202"/>
    <mergeCell ref="J203:M203"/>
    <mergeCell ref="J198:M198"/>
    <mergeCell ref="J192:M192"/>
    <mergeCell ref="J193:M193"/>
    <mergeCell ref="J194:M194"/>
    <mergeCell ref="J195:M195"/>
    <mergeCell ref="J200:M200"/>
    <mergeCell ref="J199:M199"/>
    <mergeCell ref="I105:J105"/>
    <mergeCell ref="I106:J106"/>
    <mergeCell ref="I107:J107"/>
    <mergeCell ref="AK117:AL117"/>
    <mergeCell ref="AH118:AI118"/>
    <mergeCell ref="AK118:AL118"/>
    <mergeCell ref="AH110:AI110"/>
    <mergeCell ref="AK110:AL110"/>
    <mergeCell ref="AH111:AI111"/>
    <mergeCell ref="AK111:AL111"/>
    <mergeCell ref="AH112:AI112"/>
    <mergeCell ref="AK112:AL112"/>
    <mergeCell ref="AK116:AL116"/>
    <mergeCell ref="AH116:AI116"/>
  </mergeCells>
  <phoneticPr fontId="2" type="noConversion"/>
  <conditionalFormatting sqref="N20">
    <cfRule type="expression" dxfId="12" priority="49" stopIfTrue="1">
      <formula>#REF!=""</formula>
    </cfRule>
  </conditionalFormatting>
  <conditionalFormatting sqref="L18">
    <cfRule type="expression" dxfId="11" priority="29" stopIfTrue="1">
      <formula>K18&gt;0</formula>
    </cfRule>
  </conditionalFormatting>
  <conditionalFormatting sqref="N17">
    <cfRule type="expression" dxfId="10" priority="24" stopIfTrue="1">
      <formula>#REF!=""</formula>
    </cfRule>
  </conditionalFormatting>
  <conditionalFormatting sqref="L17">
    <cfRule type="expression" dxfId="9" priority="23" stopIfTrue="1">
      <formula>K17&gt;0</formula>
    </cfRule>
  </conditionalFormatting>
  <conditionalFormatting sqref="F17">
    <cfRule type="expression" dxfId="8" priority="4" stopIfTrue="1">
      <formula>E17&gt;0</formula>
    </cfRule>
  </conditionalFormatting>
  <conditionalFormatting sqref="F18">
    <cfRule type="expression" dxfId="7" priority="3" stopIfTrue="1">
      <formula>E18&gt;0</formula>
    </cfRule>
  </conditionalFormatting>
  <conditionalFormatting sqref="H17:H18">
    <cfRule type="expression" dxfId="6" priority="2" stopIfTrue="1">
      <formula>G17&gt;0</formula>
    </cfRule>
  </conditionalFormatting>
  <conditionalFormatting sqref="N18">
    <cfRule type="expression" dxfId="5" priority="1" stopIfTrue="1">
      <formula>#REF!=""</formula>
    </cfRule>
  </conditionalFormatting>
  <dataValidations count="3">
    <dataValidation type="decimal" operator="greaterThan" allowBlank="1" showInputMessage="1" showErrorMessage="1" error="Enter only Numeric Value greater than zero or leave the cell blank !" sqref="L17:L18">
      <formula1>0</formula1>
    </dataValidation>
    <dataValidation type="whole" operator="greaterThan" allowBlank="1" showInputMessage="1" showErrorMessage="1" sqref="F17:F18">
      <formula1>1</formula1>
    </dataValidation>
    <dataValidation type="list" operator="greaterThan" allowBlank="1" showInputMessage="1" showErrorMessage="1" sqref="H17:H18">
      <formula1>"0%,5%,12%,18%,28%"</formula1>
    </dataValidation>
  </dataValidations>
  <printOptions horizontalCentered="1"/>
  <pageMargins left="0.25" right="0.25" top="0.75" bottom="0.75" header="0.3" footer="0.3"/>
  <pageSetup paperSize="9" scale="74" fitToHeight="0" orientation="landscape" r:id="rId25"/>
  <headerFooter alignWithMargins="0">
    <oddFooter>&amp;R&amp;"Book Antiqua,Bold"&amp;10Schedule-7/ Page &amp;P of &amp;N</oddFooter>
  </headerFooter>
  <colBreaks count="1" manualBreakCount="1">
    <brk id="13" max="1048575" man="1"/>
  </colBreaks>
  <drawing r:id="rId26"/>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indexed="53"/>
  </sheetPr>
  <dimension ref="A1:AS225"/>
  <sheetViews>
    <sheetView topLeftCell="A7" zoomScale="80" zoomScaleNormal="80" zoomScaleSheetLayoutView="100" workbookViewId="0">
      <selection activeCell="F74" sqref="F74"/>
    </sheetView>
  </sheetViews>
  <sheetFormatPr defaultRowHeight="16.5"/>
  <cols>
    <col min="1" max="1" width="11.375" style="470" customWidth="1"/>
    <col min="2" max="2" width="38.125" style="471" customWidth="1"/>
    <col min="3" max="3" width="7.625" style="471" customWidth="1"/>
    <col min="4" max="4" width="10.25" style="471" customWidth="1"/>
    <col min="5" max="5" width="15.375" style="471" customWidth="1"/>
    <col min="6" max="6" width="11.375" style="471" customWidth="1"/>
    <col min="7" max="7" width="13.625" style="471" customWidth="1"/>
    <col min="8" max="8" width="20.875" style="296" customWidth="1"/>
    <col min="9" max="12" width="9" style="462"/>
    <col min="13" max="29" width="9" style="203"/>
    <col min="30" max="30" width="0" style="254" hidden="1" customWidth="1"/>
    <col min="31" max="31" width="13.875" style="254" hidden="1" customWidth="1"/>
    <col min="32" max="32" width="13.625" style="254" hidden="1" customWidth="1"/>
    <col min="33" max="33" width="21.375" style="203" hidden="1" customWidth="1"/>
    <col min="34" max="34" width="12" style="203" hidden="1" customWidth="1"/>
    <col min="35" max="36" width="0" style="203" hidden="1" customWidth="1"/>
    <col min="37" max="41" width="9" style="203"/>
    <col min="42" max="45" width="9" style="207"/>
    <col min="46" max="16384" width="9" style="463"/>
  </cols>
  <sheetData>
    <row r="1" spans="1:35" ht="18" customHeight="1">
      <c r="A1" s="89" t="str">
        <f>Cover!B3</f>
        <v>Specification No.: CC/NT/W-TW/DOM/A06/23/00495</v>
      </c>
      <c r="B1" s="90"/>
      <c r="C1" s="91"/>
      <c r="D1" s="91"/>
      <c r="E1" s="91"/>
      <c r="F1" s="91"/>
      <c r="G1" s="91"/>
    </row>
    <row r="2" spans="1:35" ht="18.600000000000001" customHeight="1">
      <c r="A2" s="464"/>
      <c r="B2" s="465"/>
      <c r="C2" s="466"/>
      <c r="D2" s="466"/>
      <c r="E2" s="466"/>
      <c r="F2" s="466"/>
      <c r="G2" s="466"/>
    </row>
    <row r="3" spans="1:35" ht="55.5" customHeight="1">
      <c r="A3" s="1553" t="str">
        <f>Cover!$B$2</f>
        <v>Transmission Line Tower Package TW01 for (i) 400kV D/c (Triple HTLS Conductor) line from Pot Head Yard of Kiru HE Project – Kishtwar Pooling Station, (ii) LILO of one ckt. of 400 kV D/c (Triple HTLS Conductor) Kiru – Kishtwar line at Pot Head Yard of Kwar &amp; Pakal Dul HE Projects and (iii) Extension of Kishtwar (GIS) pooling station under Consultancy Works to M/S CVPPPL</v>
      </c>
      <c r="B3" s="1553"/>
      <c r="C3" s="1553"/>
      <c r="D3" s="1553"/>
      <c r="E3" s="1553"/>
      <c r="F3" s="1553"/>
      <c r="G3" s="1553"/>
      <c r="AD3" s="260" t="s">
        <v>342</v>
      </c>
      <c r="AF3" s="250">
        <f>IF(ISERROR(#REF!/('Sch-6'!D14+'Sch-6'!D16+'Sch-6'!D18)),0,#REF!/( 'Sch-6'!D14+'Sch-6'!D16+'Sch-6'!D18))</f>
        <v>0</v>
      </c>
    </row>
    <row r="4" spans="1:35" ht="21.95" customHeight="1">
      <c r="A4" s="1489" t="s">
        <v>419</v>
      </c>
      <c r="B4" s="1489"/>
      <c r="C4" s="1489"/>
      <c r="D4" s="1489"/>
      <c r="E4" s="1489"/>
      <c r="F4" s="1489"/>
      <c r="G4" s="1489"/>
      <c r="AD4" s="260" t="s">
        <v>343</v>
      </c>
      <c r="AF4" s="250" t="e">
        <f>#REF!</f>
        <v>#REF!</v>
      </c>
    </row>
    <row r="5" spans="1:35" ht="18.600000000000001" customHeight="1">
      <c r="A5" s="76"/>
      <c r="B5" s="117"/>
      <c r="C5" s="117"/>
      <c r="D5" s="117"/>
      <c r="E5" s="117"/>
      <c r="F5" s="117"/>
      <c r="G5" s="117"/>
      <c r="AD5" s="260" t="s">
        <v>350</v>
      </c>
      <c r="AF5" s="250">
        <f>IF(ISERROR(#REF!/#REF!),0,#REF! /#REF!)</f>
        <v>0</v>
      </c>
    </row>
    <row r="6" spans="1:35" ht="27.95" customHeight="1">
      <c r="A6" s="33" t="str">
        <f>'Sch-1'!A6</f>
        <v>Bidder’s Name and Address (Sole Bidder) :</v>
      </c>
      <c r="B6" s="44"/>
      <c r="C6" s="44"/>
      <c r="D6" s="44"/>
      <c r="E6" s="661" t="s">
        <v>396</v>
      </c>
      <c r="F6" s="44"/>
      <c r="G6" s="67"/>
      <c r="H6" s="297"/>
      <c r="AD6" s="260" t="s">
        <v>351</v>
      </c>
      <c r="AF6" s="250" t="e">
        <f>#REF!</f>
        <v>#REF!</v>
      </c>
    </row>
    <row r="7" spans="1:35" ht="36" customHeight="1">
      <c r="A7" s="1540" t="str">
        <f>'Sch-1'!A7</f>
        <v/>
      </c>
      <c r="B7" s="1540"/>
      <c r="C7" s="1540"/>
      <c r="D7" s="573"/>
      <c r="E7" s="662" t="str">
        <f>'Sch-1'!M7</f>
        <v>Contracts Services, 3rd Floor</v>
      </c>
      <c r="F7" s="573"/>
      <c r="G7" s="66"/>
      <c r="H7" s="297"/>
      <c r="AD7" s="260" t="s">
        <v>346</v>
      </c>
      <c r="AF7" s="250" t="e">
        <f>SUM(AF3:AF6)</f>
        <v>#REF!</v>
      </c>
    </row>
    <row r="8" spans="1:35" ht="27.95" customHeight="1">
      <c r="A8" s="45" t="s">
        <v>412</v>
      </c>
      <c r="B8" s="1522" t="str">
        <f>IF('Sch-1'!C8=0, "", 'Sch-1'!C8)</f>
        <v xml:space="preserve">…….. …….. …….. …….. …….. …….. </v>
      </c>
      <c r="C8" s="1522"/>
      <c r="D8" s="571"/>
      <c r="E8" s="662" t="str">
        <f>'Sch-1'!M8</f>
        <v>Power Grid Corporation of India Ltd.,</v>
      </c>
      <c r="F8" s="571"/>
      <c r="G8" s="66"/>
      <c r="H8" s="297"/>
    </row>
    <row r="9" spans="1:35" ht="27.95" customHeight="1">
      <c r="A9" s="45" t="s">
        <v>413</v>
      </c>
      <c r="B9" s="1522" t="str">
        <f>IF('Sch-1'!C9=0, "", 'Sch-1'!C9)</f>
        <v xml:space="preserve">…….. …….. …….. …….. …….. …….. </v>
      </c>
      <c r="C9" s="1522"/>
      <c r="D9" s="571"/>
      <c r="E9" s="662" t="str">
        <f>'Sch-1'!M9</f>
        <v>"Saudamini", Plot No.-2</v>
      </c>
      <c r="F9" s="571"/>
      <c r="G9" s="66"/>
      <c r="H9" s="297"/>
    </row>
    <row r="10" spans="1:35" ht="27.95" customHeight="1">
      <c r="A10" s="467"/>
      <c r="B10" s="1555" t="str">
        <f>IF('Sch-1'!C10=0, "", 'Sch-1'!C10)</f>
        <v xml:space="preserve">…….. …….. …….. …….. …….. …….. </v>
      </c>
      <c r="C10" s="1555"/>
      <c r="D10" s="468"/>
      <c r="E10" s="662" t="str">
        <f>'Sch-1'!M10</f>
        <v xml:space="preserve">Sector-29, </v>
      </c>
      <c r="F10" s="468"/>
      <c r="G10" s="393"/>
      <c r="H10" s="297"/>
      <c r="AD10" s="260" t="s">
        <v>278</v>
      </c>
      <c r="AF10" s="262">
        <f>'Sch-1'!AA10</f>
        <v>0</v>
      </c>
    </row>
    <row r="11" spans="1:35" ht="27.95" customHeight="1">
      <c r="A11" s="467"/>
      <c r="B11" s="1555" t="str">
        <f>IF('Sch-1'!C11=0, "", 'Sch-1'!C11)</f>
        <v xml:space="preserve">…….. …….. …….. …….. …….. …….. </v>
      </c>
      <c r="C11" s="1555"/>
      <c r="D11" s="468"/>
      <c r="E11" s="662" t="str">
        <f>'Sch-1'!M11</f>
        <v>Gurgaon (Haryana) - 122001</v>
      </c>
      <c r="F11" s="468"/>
      <c r="G11" s="393"/>
      <c r="H11" s="297"/>
      <c r="AD11" s="260"/>
      <c r="AF11" s="250"/>
    </row>
    <row r="12" spans="1:35" ht="18.600000000000001" customHeight="1">
      <c r="A12" s="467"/>
      <c r="B12" s="468"/>
      <c r="C12" s="468"/>
      <c r="D12" s="468"/>
      <c r="E12" s="468"/>
      <c r="F12" s="468"/>
      <c r="G12" s="393"/>
      <c r="H12" s="297"/>
      <c r="AD12" s="260"/>
      <c r="AF12" s="250"/>
    </row>
    <row r="13" spans="1:35" ht="27.95" customHeight="1">
      <c r="A13" s="1556" t="s">
        <v>71</v>
      </c>
      <c r="B13" s="1556"/>
      <c r="C13" s="1556"/>
      <c r="D13" s="1556"/>
      <c r="E13" s="1556"/>
      <c r="F13" s="1556"/>
      <c r="G13" s="1557"/>
      <c r="AG13" s="254"/>
    </row>
    <row r="14" spans="1:35" ht="33.75" customHeight="1">
      <c r="A14" s="118" t="s">
        <v>434</v>
      </c>
      <c r="B14" s="645" t="s">
        <v>372</v>
      </c>
      <c r="C14" s="645" t="s">
        <v>353</v>
      </c>
      <c r="D14" s="645" t="s">
        <v>354</v>
      </c>
      <c r="E14" s="645" t="s">
        <v>64</v>
      </c>
      <c r="F14" s="119" t="s">
        <v>373</v>
      </c>
      <c r="G14" s="372"/>
      <c r="AE14" s="1539" t="s">
        <v>279</v>
      </c>
      <c r="AF14" s="1539"/>
      <c r="AG14" s="294" t="s">
        <v>287</v>
      </c>
      <c r="AH14" s="1539" t="s">
        <v>280</v>
      </c>
      <c r="AI14" s="1539"/>
    </row>
    <row r="15" spans="1:35" s="577" customFormat="1">
      <c r="A15" s="667" t="s">
        <v>340</v>
      </c>
      <c r="B15" s="663" t="e">
        <f>'Sch-7'!#REF!</f>
        <v>#REF!</v>
      </c>
      <c r="C15" s="663"/>
      <c r="D15" s="663"/>
      <c r="E15" s="664"/>
      <c r="F15" s="665"/>
    </row>
    <row r="16" spans="1:35" s="577" customFormat="1">
      <c r="A16" s="668" t="s">
        <v>459</v>
      </c>
      <c r="B16" s="663" t="e">
        <f>'Sch-7'!#REF!</f>
        <v>#REF!</v>
      </c>
      <c r="C16" s="663" t="e">
        <f>'Sch-7'!#REF!</f>
        <v>#REF!</v>
      </c>
      <c r="D16" s="663" t="e">
        <f>'Sch-7'!#REF!</f>
        <v>#REF!</v>
      </c>
      <c r="E16" s="664" t="e">
        <f>'Sch-7'!#REF!</f>
        <v>#REF!</v>
      </c>
      <c r="F16" s="665" t="e">
        <f>IF(E16=0, "Included", IF(ISERROR(D16*E16), E16, D16*E16))</f>
        <v>#REF!</v>
      </c>
    </row>
    <row r="17" spans="1:35" s="577" customFormat="1">
      <c r="A17" s="668" t="s">
        <v>460</v>
      </c>
      <c r="B17" s="663" t="e">
        <f>'Sch-7'!#REF!</f>
        <v>#REF!</v>
      </c>
      <c r="C17" s="663" t="e">
        <f>'Sch-7'!#REF!</f>
        <v>#REF!</v>
      </c>
      <c r="D17" s="663" t="e">
        <f>'Sch-7'!#REF!</f>
        <v>#REF!</v>
      </c>
      <c r="E17" s="664" t="e">
        <f>'Sch-7'!#REF!</f>
        <v>#REF!</v>
      </c>
      <c r="F17" s="665" t="e">
        <f>IF(E17=0, "Included", IF(ISERROR(D17*E17), E17, D17*E17))</f>
        <v>#REF!</v>
      </c>
    </row>
    <row r="18" spans="1:35" s="577" customFormat="1" ht="15.75">
      <c r="A18" s="671"/>
      <c r="B18" s="673" t="s">
        <v>21</v>
      </c>
      <c r="C18" s="673"/>
      <c r="D18" s="673"/>
      <c r="E18" s="673"/>
      <c r="F18" s="674" t="e">
        <f>SUM(F16:F17)</f>
        <v>#REF!</v>
      </c>
    </row>
    <row r="19" spans="1:35" s="577" customFormat="1" ht="15.75">
      <c r="A19" s="672"/>
      <c r="B19" s="675" t="s">
        <v>22</v>
      </c>
      <c r="C19" s="675"/>
      <c r="D19" s="675"/>
      <c r="E19" s="675"/>
      <c r="F19" s="676" t="e">
        <f>F18</f>
        <v>#REF!</v>
      </c>
    </row>
    <row r="20" spans="1:35" ht="18.600000000000001" customHeight="1">
      <c r="A20" s="660"/>
      <c r="B20" s="370"/>
      <c r="C20" s="370"/>
      <c r="D20" s="370"/>
      <c r="E20" s="370"/>
      <c r="F20" s="370"/>
      <c r="G20" s="659"/>
      <c r="AE20" s="263"/>
      <c r="AF20" s="263"/>
      <c r="AG20" s="254"/>
      <c r="AH20" s="263"/>
      <c r="AI20" s="263"/>
    </row>
    <row r="21" spans="1:35" ht="30.75" customHeight="1">
      <c r="A21" s="574"/>
      <c r="B21" s="574"/>
      <c r="C21" s="574"/>
      <c r="D21" s="574"/>
      <c r="E21" s="574"/>
      <c r="F21" s="574"/>
      <c r="G21" s="574"/>
      <c r="H21" s="298"/>
      <c r="AD21" s="295" t="s">
        <v>262</v>
      </c>
      <c r="AE21" s="264" t="e">
        <f>#REF!-#REF!</f>
        <v>#REF!</v>
      </c>
      <c r="AG21" s="295" t="s">
        <v>281</v>
      </c>
      <c r="AH21" s="264" t="e">
        <f>#REF!-#REF!</f>
        <v>#REF!</v>
      </c>
      <c r="AI21" s="254"/>
    </row>
    <row r="22" spans="1:35" ht="18.600000000000001" customHeight="1">
      <c r="A22" s="1558"/>
      <c r="B22" s="1558"/>
      <c r="C22" s="1558"/>
      <c r="D22" s="1558"/>
      <c r="E22" s="1558"/>
      <c r="F22" s="1558"/>
      <c r="G22" s="1558"/>
      <c r="AD22" s="254" t="s">
        <v>287</v>
      </c>
      <c r="AE22" s="295" t="e">
        <f>IF(#REF!&gt;0,#REF!&amp; " Item(s) in Sch-3", "")</f>
        <v>#REF!</v>
      </c>
      <c r="AF22" s="264"/>
      <c r="AG22" s="254"/>
    </row>
    <row r="23" spans="1:35" ht="27.95" customHeight="1">
      <c r="A23" s="469"/>
      <c r="B23" s="469"/>
      <c r="C23" s="1541" t="s">
        <v>367</v>
      </c>
      <c r="D23" s="1541"/>
      <c r="E23" s="1541"/>
      <c r="F23" s="1541"/>
      <c r="G23" s="1541"/>
      <c r="AE23" s="295"/>
      <c r="AF23" s="264"/>
      <c r="AG23" s="254"/>
    </row>
    <row r="24" spans="1:35" ht="27.95" customHeight="1">
      <c r="A24" s="108" t="s">
        <v>406</v>
      </c>
      <c r="B24" s="124" t="str">
        <f>'Sch-1'!B258</f>
        <v>--</v>
      </c>
      <c r="C24" s="1541" t="str">
        <f>"Printed Name   : " &amp; 'Sch-1'!M259</f>
        <v xml:space="preserve">Printed Name   : </v>
      </c>
      <c r="D24" s="1541"/>
      <c r="E24" s="1541"/>
      <c r="F24" s="1541"/>
      <c r="G24" s="1541"/>
      <c r="AG24" s="254"/>
    </row>
    <row r="25" spans="1:35" ht="27.95" customHeight="1">
      <c r="A25" s="108" t="s">
        <v>407</v>
      </c>
      <c r="B25" s="120" t="str">
        <f>'Sch-1'!B259</f>
        <v/>
      </c>
      <c r="C25" s="1541" t="str">
        <f>"Designation      : " &amp; 'Sch-1'!M260</f>
        <v xml:space="preserve">Designation      : </v>
      </c>
      <c r="D25" s="1541"/>
      <c r="E25" s="1541"/>
      <c r="F25" s="1541"/>
      <c r="G25" s="1541"/>
      <c r="AG25" s="254"/>
    </row>
    <row r="26" spans="1:35" ht="27.95" customHeight="1">
      <c r="A26" s="466"/>
      <c r="B26" s="465"/>
      <c r="C26" s="1541" t="s">
        <v>312</v>
      </c>
      <c r="D26" s="1541"/>
      <c r="E26" s="1541"/>
      <c r="F26" s="1541"/>
      <c r="G26" s="1541"/>
      <c r="AG26" s="254"/>
    </row>
    <row r="27" spans="1:35" ht="27.95" customHeight="1">
      <c r="A27" s="466"/>
      <c r="B27" s="465"/>
      <c r="C27" s="353"/>
      <c r="D27" s="353"/>
      <c r="E27" s="353"/>
      <c r="F27" s="353"/>
      <c r="G27" s="353"/>
      <c r="AG27" s="254"/>
    </row>
    <row r="28" spans="1:35" ht="36.75" customHeight="1">
      <c r="A28" s="121" t="s">
        <v>68</v>
      </c>
      <c r="B28" s="1559" t="s">
        <v>375</v>
      </c>
      <c r="C28" s="1559"/>
      <c r="D28" s="1559"/>
      <c r="E28" s="1559"/>
      <c r="F28" s="1559"/>
      <c r="G28" s="1559"/>
    </row>
    <row r="29" spans="1:35" ht="31.5" customHeight="1">
      <c r="H29" s="299"/>
    </row>
    <row r="101" spans="1:12" s="254" customFormat="1">
      <c r="A101" s="234"/>
      <c r="B101" s="239"/>
      <c r="C101" s="239"/>
      <c r="D101" s="239"/>
      <c r="E101" s="239"/>
      <c r="F101" s="239"/>
      <c r="G101" s="239"/>
      <c r="H101" s="300"/>
      <c r="I101" s="472"/>
      <c r="J101" s="472"/>
      <c r="K101" s="472"/>
      <c r="L101" s="472"/>
    </row>
    <row r="102" spans="1:12" s="254" customFormat="1">
      <c r="A102" s="234"/>
      <c r="B102" s="239"/>
      <c r="C102" s="239"/>
      <c r="D102" s="239"/>
      <c r="E102" s="239"/>
      <c r="F102" s="239"/>
      <c r="G102" s="239"/>
      <c r="H102" s="300"/>
      <c r="I102" s="472"/>
      <c r="J102" s="472"/>
      <c r="K102" s="472"/>
      <c r="L102" s="472"/>
    </row>
    <row r="103" spans="1:12" s="254" customFormat="1">
      <c r="A103" s="234"/>
      <c r="B103" s="239"/>
      <c r="C103" s="239"/>
      <c r="D103" s="239"/>
      <c r="E103" s="239"/>
      <c r="F103" s="239"/>
      <c r="G103" s="239"/>
      <c r="H103" s="300"/>
      <c r="I103" s="472"/>
      <c r="J103" s="472"/>
      <c r="K103" s="472"/>
      <c r="L103" s="472"/>
    </row>
    <row r="104" spans="1:12" s="311" customFormat="1" hidden="1">
      <c r="A104" s="210" t="str">
        <f>A1</f>
        <v>Specification No.: CC/NT/W-TW/DOM/A06/23/00495</v>
      </c>
      <c r="B104" s="108"/>
      <c r="C104" s="209"/>
      <c r="D104" s="209"/>
      <c r="E104" s="209"/>
      <c r="F104" s="209"/>
      <c r="G104" s="209"/>
      <c r="H104" s="208"/>
    </row>
    <row r="105" spans="1:12" s="311" customFormat="1" hidden="1">
      <c r="A105" s="72"/>
      <c r="B105" s="96"/>
      <c r="C105" s="97"/>
      <c r="D105" s="97"/>
      <c r="E105" s="97"/>
      <c r="F105" s="97"/>
      <c r="G105" s="97"/>
      <c r="H105" s="208"/>
    </row>
    <row r="106" spans="1:12" s="311" customFormat="1" ht="35.25" hidden="1" customHeight="1">
      <c r="A106" s="1553" t="str">
        <f t="shared" ref="A106:C107" si="0">A3</f>
        <v>Transmission Line Tower Package TW01 for (i) 400kV D/c (Triple HTLS Conductor) line from Pot Head Yard of Kiru HE Project – Kishtwar Pooling Station, (ii) LILO of one ckt. of 400 kV D/c (Triple HTLS Conductor) Kiru – Kishtwar line at Pot Head Yard of Kwar &amp; Pakal Dul HE Projects and (iii) Extension of Kishtwar (GIS) pooling station under Consultancy Works to M/S CVPPPL</v>
      </c>
      <c r="B106" s="1553">
        <f t="shared" si="0"/>
        <v>0</v>
      </c>
      <c r="C106" s="1553">
        <f t="shared" si="0"/>
        <v>0</v>
      </c>
      <c r="D106" s="1553"/>
      <c r="E106" s="1553"/>
      <c r="F106" s="1553"/>
      <c r="G106" s="1553">
        <f>G3</f>
        <v>0</v>
      </c>
      <c r="H106" s="208"/>
    </row>
    <row r="107" spans="1:12" s="311" customFormat="1" hidden="1">
      <c r="A107" s="1554" t="str">
        <f t="shared" si="0"/>
        <v>(SCHEDULE OF RATES AND PRICES : TYPE TEST CHARGES)</v>
      </c>
      <c r="B107" s="1554">
        <f t="shared" si="0"/>
        <v>0</v>
      </c>
      <c r="C107" s="1554">
        <f t="shared" si="0"/>
        <v>0</v>
      </c>
      <c r="D107" s="1554"/>
      <c r="E107" s="1554"/>
      <c r="F107" s="1554"/>
      <c r="G107" s="1554">
        <f>G4</f>
        <v>0</v>
      </c>
      <c r="H107" s="208"/>
    </row>
    <row r="108" spans="1:12" s="311" customFormat="1" hidden="1">
      <c r="A108" s="365"/>
      <c r="B108" s="366"/>
      <c r="C108" s="366"/>
      <c r="D108" s="366"/>
      <c r="E108" s="366"/>
      <c r="F108" s="366"/>
      <c r="G108" s="366"/>
      <c r="H108" s="208"/>
    </row>
    <row r="109" spans="1:12" s="311" customFormat="1" hidden="1">
      <c r="A109" s="116" t="str">
        <f>A6</f>
        <v>Bidder’s Name and Address (Sole Bidder) :</v>
      </c>
      <c r="B109" s="367"/>
      <c r="C109" s="367"/>
      <c r="D109" s="367"/>
      <c r="E109" s="367"/>
      <c r="F109" s="367"/>
      <c r="G109" s="67">
        <f t="shared" ref="G109:G114" si="1">G6</f>
        <v>0</v>
      </c>
      <c r="H109" s="208"/>
    </row>
    <row r="110" spans="1:12" s="311" customFormat="1" hidden="1">
      <c r="A110" s="1540" t="str">
        <f>A7</f>
        <v/>
      </c>
      <c r="B110" s="1540">
        <f t="shared" ref="B110:C114" si="2">B7</f>
        <v>0</v>
      </c>
      <c r="C110" s="1540">
        <f t="shared" si="2"/>
        <v>0</v>
      </c>
      <c r="D110" s="573"/>
      <c r="E110" s="573"/>
      <c r="F110" s="573"/>
      <c r="G110" s="354">
        <f t="shared" si="1"/>
        <v>0</v>
      </c>
      <c r="H110" s="208"/>
    </row>
    <row r="111" spans="1:12" s="311" customFormat="1" hidden="1">
      <c r="A111" s="368" t="str">
        <f>A8</f>
        <v>Name     :</v>
      </c>
      <c r="B111" s="1535" t="str">
        <f t="shared" si="2"/>
        <v xml:space="preserve">…….. …….. …….. …….. …….. …….. </v>
      </c>
      <c r="C111" s="1535">
        <f t="shared" si="2"/>
        <v>0</v>
      </c>
      <c r="D111" s="572"/>
      <c r="E111" s="572"/>
      <c r="F111" s="572"/>
      <c r="G111" s="354">
        <f t="shared" si="1"/>
        <v>0</v>
      </c>
      <c r="H111" s="208"/>
    </row>
    <row r="112" spans="1:12" s="311" customFormat="1" hidden="1">
      <c r="A112" s="368" t="str">
        <f>A9</f>
        <v>Address :</v>
      </c>
      <c r="B112" s="1535" t="str">
        <f t="shared" si="2"/>
        <v xml:space="preserve">…….. …….. …….. …….. …….. …….. </v>
      </c>
      <c r="C112" s="1535">
        <f t="shared" si="2"/>
        <v>0</v>
      </c>
      <c r="D112" s="572"/>
      <c r="E112" s="572"/>
      <c r="F112" s="572"/>
      <c r="G112" s="354">
        <f t="shared" si="1"/>
        <v>0</v>
      </c>
      <c r="H112" s="208"/>
    </row>
    <row r="113" spans="1:35" s="311" customFormat="1" hidden="1">
      <c r="A113" s="369"/>
      <c r="B113" s="1535" t="str">
        <f t="shared" si="2"/>
        <v xml:space="preserve">…….. …….. …….. …….. …….. …….. </v>
      </c>
      <c r="C113" s="1535">
        <f t="shared" si="2"/>
        <v>0</v>
      </c>
      <c r="D113" s="572"/>
      <c r="E113" s="572"/>
      <c r="F113" s="572"/>
      <c r="G113" s="354">
        <f t="shared" si="1"/>
        <v>0</v>
      </c>
      <c r="H113" s="208"/>
    </row>
    <row r="114" spans="1:35" s="311" customFormat="1" hidden="1">
      <c r="A114" s="369"/>
      <c r="B114" s="1535" t="str">
        <f t="shared" si="2"/>
        <v xml:space="preserve">…….. …….. …….. …….. …….. …….. </v>
      </c>
      <c r="C114" s="1535">
        <f t="shared" si="2"/>
        <v>0</v>
      </c>
      <c r="D114" s="572"/>
      <c r="E114" s="572"/>
      <c r="F114" s="572"/>
      <c r="G114" s="354">
        <f t="shared" si="1"/>
        <v>0</v>
      </c>
      <c r="H114" s="208"/>
    </row>
    <row r="115" spans="1:35" s="311" customFormat="1" hidden="1">
      <c r="A115" s="356"/>
      <c r="B115" s="75"/>
      <c r="C115" s="75"/>
      <c r="D115" s="75"/>
      <c r="E115" s="75"/>
      <c r="F115" s="75"/>
      <c r="G115" s="75"/>
      <c r="H115" s="208"/>
    </row>
    <row r="116" spans="1:35" s="311" customFormat="1" ht="33.75" hidden="1" customHeight="1">
      <c r="A116" s="370" t="str">
        <f>A14</f>
        <v>SL. NO.</v>
      </c>
      <c r="B116" s="371" t="str">
        <f>B14</f>
        <v>Description of Test</v>
      </c>
      <c r="C116" s="1537">
        <f>G14</f>
        <v>0</v>
      </c>
      <c r="D116" s="1537"/>
      <c r="E116" s="1537"/>
      <c r="F116" s="1537"/>
      <c r="G116" s="1537"/>
      <c r="H116" s="208"/>
      <c r="AE116" s="1537"/>
      <c r="AF116" s="1537"/>
      <c r="AH116" s="1537"/>
      <c r="AI116" s="1537"/>
    </row>
    <row r="117" spans="1:35" s="311" customFormat="1" hidden="1">
      <c r="A117" s="366" t="e">
        <f>#REF!</f>
        <v>#REF!</v>
      </c>
      <c r="B117" s="366" t="e">
        <f>#REF!</f>
        <v>#REF!</v>
      </c>
      <c r="C117" s="1538" t="e">
        <f>#REF!</f>
        <v>#REF!</v>
      </c>
      <c r="D117" s="1538"/>
      <c r="E117" s="1538"/>
      <c r="F117" s="1538"/>
      <c r="G117" s="1538"/>
      <c r="H117" s="208"/>
      <c r="AE117" s="1538"/>
      <c r="AF117" s="1538"/>
      <c r="AH117" s="1538"/>
      <c r="AI117" s="1538"/>
    </row>
    <row r="118" spans="1:35" s="311" customFormat="1" hidden="1">
      <c r="A118" s="373" t="e">
        <f>#REF!</f>
        <v>#REF!</v>
      </c>
      <c r="B118" s="374" t="e">
        <f>#REF!</f>
        <v>#REF!</v>
      </c>
      <c r="C118" s="1538"/>
      <c r="D118" s="1538"/>
      <c r="E118" s="1538"/>
      <c r="F118" s="1538"/>
      <c r="G118" s="1538"/>
      <c r="H118" s="208"/>
      <c r="AE118" s="1538"/>
      <c r="AF118" s="1538"/>
      <c r="AH118" s="1538"/>
      <c r="AI118" s="1538"/>
    </row>
    <row r="119" spans="1:35" s="311" customFormat="1" hidden="1">
      <c r="A119" s="375" t="e">
        <f>#REF!</f>
        <v>#REF!</v>
      </c>
      <c r="B119" s="376" t="e">
        <f>#REF!</f>
        <v>#REF!</v>
      </c>
      <c r="C119" s="1536" t="e">
        <f>#REF!</f>
        <v>#REF!</v>
      </c>
      <c r="D119" s="1536"/>
      <c r="E119" s="1536"/>
      <c r="F119" s="1536"/>
      <c r="G119" s="1536"/>
      <c r="H119" s="378"/>
      <c r="AE119" s="377"/>
      <c r="AF119" s="377"/>
      <c r="AH119" s="377"/>
      <c r="AI119" s="377"/>
    </row>
    <row r="120" spans="1:35" s="311" customFormat="1" hidden="1">
      <c r="A120" s="375" t="e">
        <f>#REF!</f>
        <v>#REF!</v>
      </c>
      <c r="B120" s="376" t="e">
        <f>#REF!</f>
        <v>#REF!</v>
      </c>
      <c r="C120" s="1536" t="e">
        <f>#REF!</f>
        <v>#REF!</v>
      </c>
      <c r="D120" s="1536"/>
      <c r="E120" s="1536"/>
      <c r="F120" s="1536"/>
      <c r="G120" s="1536"/>
      <c r="H120" s="378"/>
      <c r="AE120" s="379"/>
      <c r="AF120" s="379"/>
      <c r="AH120" s="377"/>
      <c r="AI120" s="379"/>
    </row>
    <row r="121" spans="1:35" s="311" customFormat="1" ht="20.100000000000001" hidden="1" customHeight="1">
      <c r="A121" s="380"/>
      <c r="B121" s="374" t="e">
        <f>#REF!</f>
        <v>#REF!</v>
      </c>
      <c r="C121" s="1536" t="e">
        <f>#REF!</f>
        <v>#REF!</v>
      </c>
      <c r="D121" s="1536"/>
      <c r="E121" s="1536"/>
      <c r="F121" s="1536"/>
      <c r="G121" s="1536"/>
      <c r="H121" s="208"/>
      <c r="AE121" s="379"/>
      <c r="AF121" s="379"/>
      <c r="AH121" s="379"/>
      <c r="AI121" s="379"/>
    </row>
    <row r="122" spans="1:35" s="311" customFormat="1" hidden="1">
      <c r="A122" s="373" t="e">
        <f>#REF!</f>
        <v>#REF!</v>
      </c>
      <c r="B122" s="374" t="e">
        <f>#REF!</f>
        <v>#REF!</v>
      </c>
      <c r="C122" s="1536"/>
      <c r="D122" s="1536"/>
      <c r="E122" s="1536"/>
      <c r="F122" s="1536"/>
      <c r="G122" s="1536"/>
      <c r="H122" s="208"/>
      <c r="AE122" s="1536"/>
      <c r="AF122" s="1536"/>
      <c r="AH122" s="1536"/>
      <c r="AI122" s="1536"/>
    </row>
    <row r="123" spans="1:35" s="311" customFormat="1" hidden="1">
      <c r="A123" s="381" t="e">
        <f>#REF!</f>
        <v>#REF!</v>
      </c>
      <c r="B123" s="374" t="e">
        <f>#REF!</f>
        <v>#REF!</v>
      </c>
      <c r="C123" s="1536"/>
      <c r="D123" s="1536"/>
      <c r="E123" s="1536"/>
      <c r="F123" s="1536"/>
      <c r="G123" s="1536"/>
      <c r="H123" s="208"/>
      <c r="AE123" s="1536"/>
      <c r="AF123" s="1536"/>
      <c r="AH123" s="1536"/>
      <c r="AI123" s="1536"/>
    </row>
    <row r="124" spans="1:35" s="311" customFormat="1" hidden="1">
      <c r="A124" s="382" t="e">
        <f>#REF!</f>
        <v>#REF!</v>
      </c>
      <c r="B124" s="374" t="e">
        <f>#REF!</f>
        <v>#REF!</v>
      </c>
      <c r="C124" s="1536"/>
      <c r="D124" s="1536"/>
      <c r="E124" s="1536"/>
      <c r="F124" s="1536"/>
      <c r="G124" s="1536"/>
      <c r="H124" s="208"/>
      <c r="AE124" s="1536"/>
      <c r="AF124" s="1536"/>
      <c r="AH124" s="1536"/>
      <c r="AI124" s="1536"/>
    </row>
    <row r="125" spans="1:35" s="311" customFormat="1" hidden="1">
      <c r="A125" s="375" t="e">
        <f>#REF!</f>
        <v>#REF!</v>
      </c>
      <c r="B125" s="376" t="e">
        <f>#REF!</f>
        <v>#REF!</v>
      </c>
      <c r="C125" s="1536" t="e">
        <f>#REF!</f>
        <v>#REF!</v>
      </c>
      <c r="D125" s="1536"/>
      <c r="E125" s="1536"/>
      <c r="F125" s="1536"/>
      <c r="G125" s="1536"/>
      <c r="H125" s="378"/>
      <c r="AE125" s="379"/>
      <c r="AF125" s="379"/>
      <c r="AH125" s="377"/>
      <c r="AI125" s="379"/>
    </row>
    <row r="126" spans="1:35" s="311" customFormat="1" hidden="1">
      <c r="A126" s="375" t="e">
        <f>#REF!</f>
        <v>#REF!</v>
      </c>
      <c r="B126" s="376" t="e">
        <f>#REF!</f>
        <v>#REF!</v>
      </c>
      <c r="C126" s="1536" t="e">
        <f>#REF!</f>
        <v>#REF!</v>
      </c>
      <c r="D126" s="1536"/>
      <c r="E126" s="1536"/>
      <c r="F126" s="1536"/>
      <c r="G126" s="1536"/>
      <c r="H126" s="378"/>
      <c r="AE126" s="379"/>
      <c r="AF126" s="379"/>
      <c r="AH126" s="377"/>
      <c r="AI126" s="379"/>
    </row>
    <row r="127" spans="1:35" s="311" customFormat="1" hidden="1">
      <c r="A127" s="375" t="e">
        <f>#REF!</f>
        <v>#REF!</v>
      </c>
      <c r="B127" s="376" t="e">
        <f>#REF!</f>
        <v>#REF!</v>
      </c>
      <c r="C127" s="1536" t="e">
        <f>#REF!</f>
        <v>#REF!</v>
      </c>
      <c r="D127" s="1536"/>
      <c r="E127" s="1536"/>
      <c r="F127" s="1536"/>
      <c r="G127" s="1536"/>
      <c r="H127" s="378"/>
      <c r="AE127" s="379"/>
      <c r="AF127" s="379"/>
      <c r="AH127" s="377"/>
      <c r="AI127" s="379"/>
    </row>
    <row r="128" spans="1:35" s="311" customFormat="1" hidden="1">
      <c r="A128" s="375" t="e">
        <f>#REF!</f>
        <v>#REF!</v>
      </c>
      <c r="B128" s="376" t="e">
        <f>#REF!</f>
        <v>#REF!</v>
      </c>
      <c r="C128" s="1536" t="e">
        <f>#REF!</f>
        <v>#REF!</v>
      </c>
      <c r="D128" s="1536"/>
      <c r="E128" s="1536"/>
      <c r="F128" s="1536"/>
      <c r="G128" s="1536"/>
      <c r="H128" s="378"/>
      <c r="AE128" s="379"/>
      <c r="AF128" s="379"/>
      <c r="AH128" s="377"/>
      <c r="AI128" s="379"/>
    </row>
    <row r="129" spans="1:35" s="311" customFormat="1" hidden="1">
      <c r="A129" s="375"/>
      <c r="B129" s="374" t="e">
        <f>#REF!</f>
        <v>#REF!</v>
      </c>
      <c r="C129" s="1536" t="e">
        <f>#REF!</f>
        <v>#REF!</v>
      </c>
      <c r="D129" s="1536"/>
      <c r="E129" s="1536"/>
      <c r="F129" s="1536"/>
      <c r="G129" s="1536"/>
      <c r="H129" s="378"/>
      <c r="AE129" s="379"/>
      <c r="AF129" s="379"/>
      <c r="AH129" s="379"/>
      <c r="AI129" s="379"/>
    </row>
    <row r="130" spans="1:35" s="311" customFormat="1" ht="20.100000000000001" hidden="1" customHeight="1">
      <c r="A130" s="382" t="e">
        <f>#REF!</f>
        <v>#REF!</v>
      </c>
      <c r="B130" s="374" t="e">
        <f>#REF!</f>
        <v>#REF!</v>
      </c>
      <c r="C130" s="1536"/>
      <c r="D130" s="1536"/>
      <c r="E130" s="1536"/>
      <c r="F130" s="1536"/>
      <c r="G130" s="1536"/>
      <c r="H130" s="378"/>
      <c r="AE130" s="379"/>
      <c r="AF130" s="379"/>
      <c r="AH130" s="379"/>
      <c r="AI130" s="379"/>
    </row>
    <row r="131" spans="1:35" s="311" customFormat="1" hidden="1">
      <c r="A131" s="375" t="e">
        <f>#REF!</f>
        <v>#REF!</v>
      </c>
      <c r="B131" s="376" t="e">
        <f>#REF!</f>
        <v>#REF!</v>
      </c>
      <c r="C131" s="1536" t="e">
        <f>#REF!</f>
        <v>#REF!</v>
      </c>
      <c r="D131" s="1536"/>
      <c r="E131" s="1536"/>
      <c r="F131" s="1536"/>
      <c r="G131" s="1536"/>
      <c r="H131" s="378"/>
      <c r="AE131" s="379"/>
      <c r="AF131" s="379"/>
      <c r="AH131" s="377"/>
      <c r="AI131" s="379"/>
    </row>
    <row r="132" spans="1:35" s="311" customFormat="1" hidden="1">
      <c r="A132" s="375" t="e">
        <f>#REF!</f>
        <v>#REF!</v>
      </c>
      <c r="B132" s="376" t="e">
        <f>#REF!</f>
        <v>#REF!</v>
      </c>
      <c r="C132" s="1536" t="e">
        <f>#REF!</f>
        <v>#REF!</v>
      </c>
      <c r="D132" s="1536"/>
      <c r="E132" s="1536"/>
      <c r="F132" s="1536"/>
      <c r="G132" s="1536"/>
      <c r="H132" s="378"/>
      <c r="AE132" s="379"/>
      <c r="AF132" s="379"/>
      <c r="AH132" s="377"/>
      <c r="AI132" s="379"/>
    </row>
    <row r="133" spans="1:35" s="311" customFormat="1" ht="20.100000000000001" hidden="1" customHeight="1">
      <c r="A133" s="375" t="e">
        <f>#REF!</f>
        <v>#REF!</v>
      </c>
      <c r="B133" s="376" t="e">
        <f>#REF!</f>
        <v>#REF!</v>
      </c>
      <c r="C133" s="1536" t="e">
        <f>#REF!</f>
        <v>#REF!</v>
      </c>
      <c r="D133" s="1536"/>
      <c r="E133" s="1536"/>
      <c r="F133" s="1536"/>
      <c r="G133" s="1536"/>
      <c r="H133" s="378"/>
      <c r="AE133" s="379"/>
      <c r="AF133" s="379"/>
      <c r="AH133" s="377"/>
      <c r="AI133" s="379"/>
    </row>
    <row r="134" spans="1:35" s="311" customFormat="1" hidden="1">
      <c r="A134" s="375" t="e">
        <f>#REF!</f>
        <v>#REF!</v>
      </c>
      <c r="B134" s="376" t="e">
        <f>#REF!</f>
        <v>#REF!</v>
      </c>
      <c r="C134" s="1536" t="e">
        <f>#REF!</f>
        <v>#REF!</v>
      </c>
      <c r="D134" s="1536"/>
      <c r="E134" s="1536"/>
      <c r="F134" s="1536"/>
      <c r="G134" s="1536"/>
      <c r="H134" s="378"/>
      <c r="AE134" s="379"/>
      <c r="AF134" s="379"/>
      <c r="AH134" s="377"/>
      <c r="AI134" s="379"/>
    </row>
    <row r="135" spans="1:35" s="312" customFormat="1" ht="20.100000000000001" hidden="1" customHeight="1">
      <c r="A135" s="383"/>
      <c r="B135" s="374" t="e">
        <f>#REF!</f>
        <v>#REF!</v>
      </c>
      <c r="C135" s="1536" t="e">
        <f>#REF!</f>
        <v>#REF!</v>
      </c>
      <c r="D135" s="1536"/>
      <c r="E135" s="1536"/>
      <c r="F135" s="1536"/>
      <c r="G135" s="1536"/>
      <c r="H135" s="378"/>
      <c r="AE135" s="379"/>
      <c r="AF135" s="379"/>
      <c r="AH135" s="379"/>
      <c r="AI135" s="379"/>
    </row>
    <row r="136" spans="1:35" s="311" customFormat="1" ht="24" hidden="1" customHeight="1">
      <c r="A136" s="382" t="e">
        <f>#REF!</f>
        <v>#REF!</v>
      </c>
      <c r="B136" s="374" t="e">
        <f>#REF!</f>
        <v>#REF!</v>
      </c>
      <c r="C136" s="1536"/>
      <c r="D136" s="1536"/>
      <c r="E136" s="1536"/>
      <c r="F136" s="1536"/>
      <c r="G136" s="1536"/>
      <c r="H136" s="378"/>
      <c r="AE136" s="379"/>
      <c r="AF136" s="379"/>
      <c r="AH136" s="379"/>
      <c r="AI136" s="379"/>
    </row>
    <row r="137" spans="1:35" s="311" customFormat="1" hidden="1">
      <c r="A137" s="375" t="e">
        <f>#REF!</f>
        <v>#REF!</v>
      </c>
      <c r="B137" s="376" t="e">
        <f>#REF!</f>
        <v>#REF!</v>
      </c>
      <c r="C137" s="1536" t="e">
        <f>#REF!</f>
        <v>#REF!</v>
      </c>
      <c r="D137" s="1536"/>
      <c r="E137" s="1536"/>
      <c r="F137" s="1536"/>
      <c r="G137" s="1536"/>
      <c r="H137" s="378"/>
      <c r="AE137" s="379"/>
      <c r="AF137" s="379"/>
      <c r="AH137" s="377"/>
      <c r="AI137" s="379"/>
    </row>
    <row r="138" spans="1:35" s="311" customFormat="1" hidden="1">
      <c r="A138" s="375" t="e">
        <f>#REF!</f>
        <v>#REF!</v>
      </c>
      <c r="B138" s="376" t="e">
        <f>#REF!</f>
        <v>#REF!</v>
      </c>
      <c r="C138" s="1536" t="e">
        <f>#REF!</f>
        <v>#REF!</v>
      </c>
      <c r="D138" s="1536"/>
      <c r="E138" s="1536"/>
      <c r="F138" s="1536"/>
      <c r="G138" s="1536"/>
      <c r="H138" s="378"/>
      <c r="AE138" s="379"/>
      <c r="AF138" s="379"/>
      <c r="AH138" s="377"/>
      <c r="AI138" s="379"/>
    </row>
    <row r="139" spans="1:35" s="311" customFormat="1" ht="33" hidden="1" customHeight="1">
      <c r="A139" s="375" t="e">
        <f>#REF!</f>
        <v>#REF!</v>
      </c>
      <c r="B139" s="376" t="e">
        <f>#REF!</f>
        <v>#REF!</v>
      </c>
      <c r="C139" s="1536" t="e">
        <f>#REF!</f>
        <v>#REF!</v>
      </c>
      <c r="D139" s="1536"/>
      <c r="E139" s="1536"/>
      <c r="F139" s="1536"/>
      <c r="G139" s="1536"/>
      <c r="H139" s="378"/>
      <c r="AE139" s="379"/>
      <c r="AF139" s="379"/>
      <c r="AH139" s="377"/>
      <c r="AI139" s="379"/>
    </row>
    <row r="140" spans="1:35" s="312" customFormat="1" ht="20.100000000000001" hidden="1" customHeight="1">
      <c r="A140" s="375"/>
      <c r="B140" s="374" t="e">
        <f>#REF!</f>
        <v>#REF!</v>
      </c>
      <c r="C140" s="1536" t="e">
        <f>#REF!</f>
        <v>#REF!</v>
      </c>
      <c r="D140" s="1536"/>
      <c r="E140" s="1536"/>
      <c r="F140" s="1536"/>
      <c r="G140" s="1536"/>
      <c r="H140" s="378"/>
      <c r="AE140" s="379"/>
      <c r="AF140" s="379"/>
      <c r="AH140" s="379"/>
      <c r="AI140" s="379"/>
    </row>
    <row r="141" spans="1:35" s="311" customFormat="1" ht="20.100000000000001" hidden="1" customHeight="1">
      <c r="A141" s="382" t="e">
        <f>#REF!</f>
        <v>#REF!</v>
      </c>
      <c r="B141" s="374" t="e">
        <f>#REF!</f>
        <v>#REF!</v>
      </c>
      <c r="C141" s="1536"/>
      <c r="D141" s="1536"/>
      <c r="E141" s="1536"/>
      <c r="F141" s="1536"/>
      <c r="G141" s="1536"/>
      <c r="H141" s="378"/>
      <c r="AE141" s="379"/>
      <c r="AF141" s="379"/>
      <c r="AH141" s="379"/>
      <c r="AI141" s="379"/>
    </row>
    <row r="142" spans="1:35" s="311" customFormat="1" hidden="1">
      <c r="A142" s="375" t="e">
        <f>#REF!</f>
        <v>#REF!</v>
      </c>
      <c r="B142" s="376" t="e">
        <f>#REF!</f>
        <v>#REF!</v>
      </c>
      <c r="C142" s="1536" t="e">
        <f>#REF!</f>
        <v>#REF!</v>
      </c>
      <c r="D142" s="1536"/>
      <c r="E142" s="1536"/>
      <c r="F142" s="1536"/>
      <c r="G142" s="1536"/>
      <c r="H142" s="378"/>
      <c r="AE142" s="379"/>
      <c r="AF142" s="379"/>
      <c r="AH142" s="377"/>
      <c r="AI142" s="379"/>
    </row>
    <row r="143" spans="1:35" s="311" customFormat="1" hidden="1">
      <c r="A143" s="375" t="e">
        <f>#REF!</f>
        <v>#REF!</v>
      </c>
      <c r="B143" s="376" t="e">
        <f>#REF!</f>
        <v>#REF!</v>
      </c>
      <c r="C143" s="1536" t="e">
        <f>#REF!</f>
        <v>#REF!</v>
      </c>
      <c r="D143" s="1536"/>
      <c r="E143" s="1536"/>
      <c r="F143" s="1536"/>
      <c r="G143" s="1536"/>
      <c r="H143" s="378"/>
      <c r="AE143" s="379"/>
      <c r="AF143" s="379"/>
      <c r="AH143" s="377"/>
      <c r="AI143" s="379"/>
    </row>
    <row r="144" spans="1:35" s="311" customFormat="1" hidden="1">
      <c r="A144" s="375" t="e">
        <f>#REF!</f>
        <v>#REF!</v>
      </c>
      <c r="B144" s="376" t="e">
        <f>#REF!</f>
        <v>#REF!</v>
      </c>
      <c r="C144" s="1536" t="e">
        <f>#REF!</f>
        <v>#REF!</v>
      </c>
      <c r="D144" s="1536"/>
      <c r="E144" s="1536"/>
      <c r="F144" s="1536"/>
      <c r="G144" s="1536"/>
      <c r="H144" s="378"/>
      <c r="AE144" s="379"/>
      <c r="AF144" s="379"/>
      <c r="AH144" s="377"/>
      <c r="AI144" s="379"/>
    </row>
    <row r="145" spans="1:35" s="311" customFormat="1" hidden="1">
      <c r="A145" s="375"/>
      <c r="B145" s="374" t="e">
        <f>#REF!</f>
        <v>#REF!</v>
      </c>
      <c r="C145" s="1536" t="e">
        <f>#REF!</f>
        <v>#REF!</v>
      </c>
      <c r="D145" s="1536"/>
      <c r="E145" s="1536"/>
      <c r="F145" s="1536"/>
      <c r="G145" s="1536"/>
      <c r="H145" s="378"/>
      <c r="AE145" s="379"/>
      <c r="AF145" s="379"/>
      <c r="AH145" s="379"/>
      <c r="AI145" s="379"/>
    </row>
    <row r="146" spans="1:35" s="311" customFormat="1" ht="20.100000000000001" hidden="1" customHeight="1">
      <c r="A146" s="382" t="e">
        <f>#REF!</f>
        <v>#REF!</v>
      </c>
      <c r="B146" s="374" t="e">
        <f>#REF!</f>
        <v>#REF!</v>
      </c>
      <c r="C146" s="1536"/>
      <c r="D146" s="1536"/>
      <c r="E146" s="1536"/>
      <c r="F146" s="1536"/>
      <c r="G146" s="1536"/>
      <c r="H146" s="378"/>
      <c r="AE146" s="379"/>
      <c r="AF146" s="379"/>
      <c r="AH146" s="379"/>
      <c r="AI146" s="379"/>
    </row>
    <row r="147" spans="1:35" s="311" customFormat="1" hidden="1">
      <c r="A147" s="375" t="e">
        <f>#REF!</f>
        <v>#REF!</v>
      </c>
      <c r="B147" s="376" t="e">
        <f>#REF!</f>
        <v>#REF!</v>
      </c>
      <c r="C147" s="1536" t="e">
        <f>#REF!</f>
        <v>#REF!</v>
      </c>
      <c r="D147" s="1536"/>
      <c r="E147" s="1536"/>
      <c r="F147" s="1536"/>
      <c r="G147" s="1536"/>
      <c r="H147" s="378"/>
      <c r="AE147" s="379"/>
      <c r="AF147" s="379"/>
      <c r="AH147" s="377"/>
      <c r="AI147" s="379"/>
    </row>
    <row r="148" spans="1:35" s="311" customFormat="1" hidden="1">
      <c r="A148" s="375" t="e">
        <f>#REF!</f>
        <v>#REF!</v>
      </c>
      <c r="B148" s="376" t="e">
        <f>#REF!</f>
        <v>#REF!</v>
      </c>
      <c r="C148" s="1536" t="e">
        <f>#REF!</f>
        <v>#REF!</v>
      </c>
      <c r="D148" s="1536"/>
      <c r="E148" s="1536"/>
      <c r="F148" s="1536"/>
      <c r="G148" s="1536"/>
      <c r="H148" s="378"/>
      <c r="AE148" s="379"/>
      <c r="AF148" s="379"/>
      <c r="AH148" s="377"/>
      <c r="AI148" s="379"/>
    </row>
    <row r="149" spans="1:35" s="311" customFormat="1" hidden="1">
      <c r="A149" s="375" t="e">
        <f>#REF!</f>
        <v>#REF!</v>
      </c>
      <c r="B149" s="376" t="e">
        <f>#REF!</f>
        <v>#REF!</v>
      </c>
      <c r="C149" s="1536" t="e">
        <f>#REF!</f>
        <v>#REF!</v>
      </c>
      <c r="D149" s="1536"/>
      <c r="E149" s="1536"/>
      <c r="F149" s="1536"/>
      <c r="G149" s="1536"/>
      <c r="H149" s="378"/>
      <c r="AE149" s="379"/>
      <c r="AF149" s="379"/>
      <c r="AH149" s="377"/>
      <c r="AI149" s="379"/>
    </row>
    <row r="150" spans="1:35" s="311" customFormat="1" hidden="1">
      <c r="A150" s="375" t="e">
        <f>#REF!</f>
        <v>#REF!</v>
      </c>
      <c r="B150" s="376" t="e">
        <f>#REF!</f>
        <v>#REF!</v>
      </c>
      <c r="C150" s="1536" t="e">
        <f>#REF!</f>
        <v>#REF!</v>
      </c>
      <c r="D150" s="1536"/>
      <c r="E150" s="1536"/>
      <c r="F150" s="1536"/>
      <c r="G150" s="1536"/>
      <c r="H150" s="378"/>
      <c r="AE150" s="379"/>
      <c r="AF150" s="379"/>
      <c r="AH150" s="377"/>
      <c r="AI150" s="379"/>
    </row>
    <row r="151" spans="1:35" s="312" customFormat="1" ht="20.100000000000001" hidden="1" customHeight="1">
      <c r="A151" s="375"/>
      <c r="B151" s="374" t="e">
        <f>#REF!</f>
        <v>#REF!</v>
      </c>
      <c r="C151" s="1536" t="e">
        <f>#REF!</f>
        <v>#REF!</v>
      </c>
      <c r="D151" s="1536"/>
      <c r="E151" s="1536"/>
      <c r="F151" s="1536"/>
      <c r="G151" s="1536"/>
      <c r="H151" s="378"/>
      <c r="AE151" s="379"/>
      <c r="AF151" s="379"/>
      <c r="AH151" s="379"/>
      <c r="AI151" s="379"/>
    </row>
    <row r="152" spans="1:35" s="311" customFormat="1" ht="20.100000000000001" hidden="1" customHeight="1">
      <c r="A152" s="384"/>
      <c r="B152" s="374" t="e">
        <f>#REF!</f>
        <v>#REF!</v>
      </c>
      <c r="C152" s="1536" t="e">
        <f>#REF!</f>
        <v>#REF!</v>
      </c>
      <c r="D152" s="1536"/>
      <c r="E152" s="1536"/>
      <c r="F152" s="1536"/>
      <c r="G152" s="1536"/>
      <c r="H152" s="378"/>
      <c r="AE152" s="379"/>
      <c r="AF152" s="379"/>
      <c r="AH152" s="379"/>
      <c r="AI152" s="379"/>
    </row>
    <row r="153" spans="1:35" s="311" customFormat="1" hidden="1">
      <c r="A153" s="384"/>
      <c r="B153" s="374"/>
      <c r="C153" s="1536"/>
      <c r="D153" s="1536"/>
      <c r="E153" s="1536"/>
      <c r="F153" s="1536"/>
      <c r="G153" s="1536"/>
      <c r="H153" s="378"/>
      <c r="AE153" s="379"/>
      <c r="AF153" s="379"/>
      <c r="AH153" s="379"/>
      <c r="AI153" s="379"/>
    </row>
    <row r="154" spans="1:35" s="311" customFormat="1" ht="20.100000000000001" hidden="1" customHeight="1">
      <c r="A154" s="381" t="e">
        <f>#REF!</f>
        <v>#REF!</v>
      </c>
      <c r="B154" s="374" t="e">
        <f>#REF!</f>
        <v>#REF!</v>
      </c>
      <c r="C154" s="1536"/>
      <c r="D154" s="1536"/>
      <c r="E154" s="1536"/>
      <c r="F154" s="1536"/>
      <c r="G154" s="1536"/>
      <c r="H154" s="378"/>
      <c r="AE154" s="379"/>
      <c r="AF154" s="379"/>
      <c r="AH154" s="379"/>
      <c r="AI154" s="379"/>
    </row>
    <row r="155" spans="1:35" s="311" customFormat="1" ht="30" hidden="1" customHeight="1">
      <c r="A155" s="382" t="e">
        <f>#REF!</f>
        <v>#REF!</v>
      </c>
      <c r="B155" s="374" t="e">
        <f>#REF!</f>
        <v>#REF!</v>
      </c>
      <c r="C155" s="1536"/>
      <c r="D155" s="1536"/>
      <c r="E155" s="1536"/>
      <c r="F155" s="1536"/>
      <c r="G155" s="1536"/>
      <c r="H155" s="378"/>
      <c r="AE155" s="379"/>
      <c r="AF155" s="379"/>
      <c r="AH155" s="379"/>
      <c r="AI155" s="379"/>
    </row>
    <row r="156" spans="1:35" s="311" customFormat="1" hidden="1">
      <c r="A156" s="375" t="e">
        <f>#REF!</f>
        <v>#REF!</v>
      </c>
      <c r="B156" s="376" t="e">
        <f>#REF!</f>
        <v>#REF!</v>
      </c>
      <c r="C156" s="1536" t="e">
        <f>#REF!</f>
        <v>#REF!</v>
      </c>
      <c r="D156" s="1536"/>
      <c r="E156" s="1536"/>
      <c r="F156" s="1536"/>
      <c r="G156" s="1536"/>
      <c r="H156" s="378"/>
      <c r="AE156" s="379"/>
      <c r="AF156" s="379"/>
      <c r="AH156" s="377"/>
      <c r="AI156" s="379"/>
    </row>
    <row r="157" spans="1:35" s="311" customFormat="1" hidden="1">
      <c r="A157" s="375" t="e">
        <f>#REF!</f>
        <v>#REF!</v>
      </c>
      <c r="B157" s="376" t="e">
        <f>#REF!</f>
        <v>#REF!</v>
      </c>
      <c r="C157" s="1536" t="e">
        <f>#REF!</f>
        <v>#REF!</v>
      </c>
      <c r="D157" s="1536"/>
      <c r="E157" s="1536"/>
      <c r="F157" s="1536"/>
      <c r="G157" s="1536"/>
      <c r="H157" s="378"/>
      <c r="AE157" s="379"/>
      <c r="AF157" s="379"/>
      <c r="AH157" s="377"/>
      <c r="AI157" s="379"/>
    </row>
    <row r="158" spans="1:35" s="311" customFormat="1" hidden="1">
      <c r="A158" s="375" t="e">
        <f>#REF!</f>
        <v>#REF!</v>
      </c>
      <c r="B158" s="376" t="e">
        <f>#REF!</f>
        <v>#REF!</v>
      </c>
      <c r="C158" s="1536" t="e">
        <f>#REF!</f>
        <v>#REF!</v>
      </c>
      <c r="D158" s="1536"/>
      <c r="E158" s="1536"/>
      <c r="F158" s="1536"/>
      <c r="G158" s="1536"/>
      <c r="H158" s="378"/>
      <c r="AE158" s="379"/>
      <c r="AF158" s="379"/>
      <c r="AH158" s="377"/>
      <c r="AI158" s="379"/>
    </row>
    <row r="159" spans="1:35" s="311" customFormat="1" ht="20.100000000000001" hidden="1" customHeight="1">
      <c r="A159" s="385"/>
      <c r="B159" s="374" t="e">
        <f>#REF!</f>
        <v>#REF!</v>
      </c>
      <c r="C159" s="1536" t="e">
        <f>#REF!</f>
        <v>#REF!</v>
      </c>
      <c r="D159" s="1536"/>
      <c r="E159" s="1536"/>
      <c r="F159" s="1536"/>
      <c r="G159" s="1536"/>
      <c r="H159" s="378"/>
      <c r="AE159" s="379"/>
      <c r="AF159" s="379"/>
      <c r="AH159" s="379"/>
      <c r="AI159" s="379"/>
    </row>
    <row r="160" spans="1:35" s="311" customFormat="1" ht="20.100000000000001" hidden="1" customHeight="1">
      <c r="A160" s="384"/>
      <c r="B160" s="374" t="e">
        <f>#REF!</f>
        <v>#REF!</v>
      </c>
      <c r="C160" s="1536" t="e">
        <f>#REF!</f>
        <v>#REF!</v>
      </c>
      <c r="D160" s="1536"/>
      <c r="E160" s="1536"/>
      <c r="F160" s="1536"/>
      <c r="G160" s="1536"/>
      <c r="H160" s="378"/>
      <c r="AE160" s="379"/>
      <c r="AF160" s="379"/>
      <c r="AH160" s="379"/>
      <c r="AI160" s="379"/>
    </row>
    <row r="161" spans="1:35" s="311" customFormat="1" ht="20.100000000000001" hidden="1" customHeight="1">
      <c r="A161" s="373" t="e">
        <f>#REF!</f>
        <v>#REF!</v>
      </c>
      <c r="B161" s="374" t="e">
        <f>#REF!</f>
        <v>#REF!</v>
      </c>
      <c r="C161" s="1536"/>
      <c r="D161" s="1536"/>
      <c r="E161" s="1536"/>
      <c r="F161" s="1536"/>
      <c r="G161" s="1536"/>
      <c r="H161" s="378"/>
      <c r="AE161" s="379"/>
      <c r="AF161" s="379"/>
      <c r="AH161" s="379"/>
      <c r="AI161" s="379"/>
    </row>
    <row r="162" spans="1:35" s="311" customFormat="1" ht="30" hidden="1" customHeight="1">
      <c r="A162" s="381" t="e">
        <f>#REF!</f>
        <v>#REF!</v>
      </c>
      <c r="B162" s="374" t="e">
        <f>#REF!</f>
        <v>#REF!</v>
      </c>
      <c r="C162" s="1536"/>
      <c r="D162" s="1536"/>
      <c r="E162" s="1536"/>
      <c r="F162" s="1536"/>
      <c r="G162" s="1536"/>
      <c r="H162" s="378"/>
      <c r="AE162" s="379"/>
      <c r="AF162" s="379"/>
      <c r="AH162" s="379"/>
      <c r="AI162" s="379"/>
    </row>
    <row r="163" spans="1:35" s="311" customFormat="1" ht="20.100000000000001" hidden="1" customHeight="1">
      <c r="A163" s="375" t="e">
        <f>#REF!</f>
        <v>#REF!</v>
      </c>
      <c r="B163" s="376" t="e">
        <f>#REF!</f>
        <v>#REF!</v>
      </c>
      <c r="C163" s="1536" t="e">
        <f>#REF!</f>
        <v>#REF!</v>
      </c>
      <c r="D163" s="1536"/>
      <c r="E163" s="1536"/>
      <c r="F163" s="1536"/>
      <c r="G163" s="1536"/>
      <c r="H163" s="378"/>
      <c r="AE163" s="379"/>
      <c r="AF163" s="379"/>
      <c r="AH163" s="377"/>
      <c r="AI163" s="379"/>
    </row>
    <row r="164" spans="1:35" s="311" customFormat="1" ht="20.100000000000001" hidden="1" customHeight="1">
      <c r="A164" s="375" t="e">
        <f>#REF!</f>
        <v>#REF!</v>
      </c>
      <c r="B164" s="376" t="e">
        <f>#REF!</f>
        <v>#REF!</v>
      </c>
      <c r="C164" s="1536" t="e">
        <f>#REF!</f>
        <v>#REF!</v>
      </c>
      <c r="D164" s="1536"/>
      <c r="E164" s="1536"/>
      <c r="F164" s="1536"/>
      <c r="G164" s="1536"/>
      <c r="H164" s="378"/>
      <c r="AE164" s="379"/>
      <c r="AF164" s="379"/>
      <c r="AH164" s="377"/>
      <c r="AI164" s="379"/>
    </row>
    <row r="165" spans="1:35" s="311" customFormat="1" ht="20.100000000000001" hidden="1" customHeight="1">
      <c r="A165" s="375" t="e">
        <f>#REF!</f>
        <v>#REF!</v>
      </c>
      <c r="B165" s="376" t="e">
        <f>#REF!</f>
        <v>#REF!</v>
      </c>
      <c r="C165" s="1536" t="e">
        <f>#REF!</f>
        <v>#REF!</v>
      </c>
      <c r="D165" s="1536"/>
      <c r="E165" s="1536"/>
      <c r="F165" s="1536"/>
      <c r="G165" s="1536"/>
      <c r="H165" s="378"/>
      <c r="AE165" s="379"/>
      <c r="AF165" s="379"/>
      <c r="AH165" s="377"/>
      <c r="AI165" s="379"/>
    </row>
    <row r="166" spans="1:35" s="311" customFormat="1" ht="20.100000000000001" hidden="1" customHeight="1">
      <c r="A166" s="375" t="e">
        <f>#REF!</f>
        <v>#REF!</v>
      </c>
      <c r="B166" s="376" t="e">
        <f>#REF!</f>
        <v>#REF!</v>
      </c>
      <c r="C166" s="1536" t="e">
        <f>#REF!</f>
        <v>#REF!</v>
      </c>
      <c r="D166" s="1536"/>
      <c r="E166" s="1536"/>
      <c r="F166" s="1536"/>
      <c r="G166" s="1536"/>
      <c r="H166" s="378"/>
      <c r="AE166" s="379"/>
      <c r="AF166" s="379"/>
      <c r="AH166" s="377"/>
      <c r="AI166" s="379"/>
    </row>
    <row r="167" spans="1:35" s="311" customFormat="1" ht="20.100000000000001" hidden="1" customHeight="1">
      <c r="A167" s="375" t="e">
        <f>#REF!</f>
        <v>#REF!</v>
      </c>
      <c r="B167" s="376" t="e">
        <f>#REF!</f>
        <v>#REF!</v>
      </c>
      <c r="C167" s="1536" t="e">
        <f>#REF!</f>
        <v>#REF!</v>
      </c>
      <c r="D167" s="1536"/>
      <c r="E167" s="1536"/>
      <c r="F167" s="1536"/>
      <c r="G167" s="1536"/>
      <c r="H167" s="378"/>
      <c r="AE167" s="379"/>
      <c r="AF167" s="379"/>
      <c r="AH167" s="377"/>
      <c r="AI167" s="379"/>
    </row>
    <row r="168" spans="1:35" s="311" customFormat="1" ht="20.100000000000001" hidden="1" customHeight="1">
      <c r="A168" s="380"/>
      <c r="B168" s="374" t="e">
        <f>#REF!</f>
        <v>#REF!</v>
      </c>
      <c r="C168" s="1536" t="e">
        <f>#REF!</f>
        <v>#REF!</v>
      </c>
      <c r="D168" s="1536"/>
      <c r="E168" s="1536"/>
      <c r="F168" s="1536"/>
      <c r="G168" s="1536"/>
      <c r="H168" s="378"/>
      <c r="AE168" s="379"/>
      <c r="AF168" s="379"/>
      <c r="AH168" s="379"/>
      <c r="AI168" s="379"/>
    </row>
    <row r="169" spans="1:35" s="311" customFormat="1" ht="20.100000000000001" hidden="1" customHeight="1">
      <c r="A169" s="381" t="e">
        <f>#REF!</f>
        <v>#REF!</v>
      </c>
      <c r="B169" s="374" t="e">
        <f>#REF!</f>
        <v>#REF!</v>
      </c>
      <c r="C169" s="1536"/>
      <c r="D169" s="1536"/>
      <c r="E169" s="1536"/>
      <c r="F169" s="1536"/>
      <c r="G169" s="1536"/>
      <c r="H169" s="378"/>
      <c r="AE169" s="379"/>
      <c r="AF169" s="379"/>
      <c r="AH169" s="379"/>
      <c r="AI169" s="379"/>
    </row>
    <row r="170" spans="1:35" s="311" customFormat="1" ht="20.100000000000001" hidden="1" customHeight="1">
      <c r="A170" s="375" t="e">
        <f>#REF!</f>
        <v>#REF!</v>
      </c>
      <c r="B170" s="386" t="e">
        <f>#REF!</f>
        <v>#REF!</v>
      </c>
      <c r="C170" s="1536" t="e">
        <f>#REF!</f>
        <v>#REF!</v>
      </c>
      <c r="D170" s="1536"/>
      <c r="E170" s="1536"/>
      <c r="F170" s="1536"/>
      <c r="G170" s="1536"/>
      <c r="H170" s="378"/>
      <c r="AE170" s="379"/>
      <c r="AF170" s="379"/>
      <c r="AH170" s="377"/>
      <c r="AI170" s="379"/>
    </row>
    <row r="171" spans="1:35" s="311" customFormat="1" ht="20.100000000000001" hidden="1" customHeight="1">
      <c r="A171" s="375" t="e">
        <f>#REF!</f>
        <v>#REF!</v>
      </c>
      <c r="B171" s="386" t="e">
        <f>#REF!</f>
        <v>#REF!</v>
      </c>
      <c r="C171" s="1536" t="e">
        <f>#REF!</f>
        <v>#REF!</v>
      </c>
      <c r="D171" s="1536"/>
      <c r="E171" s="1536"/>
      <c r="F171" s="1536"/>
      <c r="G171" s="1536"/>
      <c r="H171" s="378"/>
      <c r="AE171" s="379"/>
      <c r="AF171" s="379"/>
      <c r="AH171" s="377"/>
      <c r="AI171" s="379"/>
    </row>
    <row r="172" spans="1:35" s="311" customFormat="1" ht="20.100000000000001" hidden="1" customHeight="1">
      <c r="A172" s="375" t="e">
        <f>#REF!</f>
        <v>#REF!</v>
      </c>
      <c r="B172" s="386" t="e">
        <f>#REF!</f>
        <v>#REF!</v>
      </c>
      <c r="C172" s="1536" t="e">
        <f>#REF!</f>
        <v>#REF!</v>
      </c>
      <c r="D172" s="1536"/>
      <c r="E172" s="1536"/>
      <c r="F172" s="1536"/>
      <c r="G172" s="1536"/>
      <c r="H172" s="378"/>
      <c r="AE172" s="379"/>
      <c r="AF172" s="379"/>
      <c r="AH172" s="377"/>
      <c r="AI172" s="379"/>
    </row>
    <row r="173" spans="1:35" s="311" customFormat="1" ht="20.100000000000001" hidden="1" customHeight="1">
      <c r="A173" s="375" t="e">
        <f>#REF!</f>
        <v>#REF!</v>
      </c>
      <c r="B173" s="386" t="e">
        <f>#REF!</f>
        <v>#REF!</v>
      </c>
      <c r="C173" s="1536" t="e">
        <f>#REF!</f>
        <v>#REF!</v>
      </c>
      <c r="D173" s="1536"/>
      <c r="E173" s="1536"/>
      <c r="F173" s="1536"/>
      <c r="G173" s="1536"/>
      <c r="H173" s="378"/>
      <c r="AE173" s="379"/>
      <c r="AF173" s="379"/>
      <c r="AH173" s="377"/>
      <c r="AI173" s="379"/>
    </row>
    <row r="174" spans="1:35" s="311" customFormat="1" ht="20.100000000000001" hidden="1" customHeight="1">
      <c r="A174" s="375" t="e">
        <f>#REF!</f>
        <v>#REF!</v>
      </c>
      <c r="B174" s="386" t="e">
        <f>#REF!</f>
        <v>#REF!</v>
      </c>
      <c r="C174" s="1536" t="e">
        <f>#REF!</f>
        <v>#REF!</v>
      </c>
      <c r="D174" s="1536"/>
      <c r="E174" s="1536"/>
      <c r="F174" s="1536"/>
      <c r="G174" s="1536"/>
      <c r="H174" s="378"/>
      <c r="AE174" s="379"/>
      <c r="AF174" s="379"/>
      <c r="AH174" s="377"/>
      <c r="AI174" s="379"/>
    </row>
    <row r="175" spans="1:35" s="311" customFormat="1" ht="20.100000000000001" hidden="1" customHeight="1">
      <c r="A175" s="375" t="e">
        <f>#REF!</f>
        <v>#REF!</v>
      </c>
      <c r="B175" s="386" t="e">
        <f>#REF!</f>
        <v>#REF!</v>
      </c>
      <c r="C175" s="1536" t="e">
        <f>#REF!</f>
        <v>#REF!</v>
      </c>
      <c r="D175" s="1536"/>
      <c r="E175" s="1536"/>
      <c r="F175" s="1536"/>
      <c r="G175" s="1536"/>
      <c r="H175" s="378"/>
      <c r="AE175" s="379"/>
      <c r="AF175" s="379"/>
      <c r="AH175" s="377"/>
      <c r="AI175" s="379"/>
    </row>
    <row r="176" spans="1:35" s="311" customFormat="1" ht="20.100000000000001" hidden="1" customHeight="1">
      <c r="A176" s="387"/>
      <c r="B176" s="374" t="e">
        <f>#REF!</f>
        <v>#REF!</v>
      </c>
      <c r="C176" s="1536" t="e">
        <f>#REF!</f>
        <v>#REF!</v>
      </c>
      <c r="D176" s="1536"/>
      <c r="E176" s="1536"/>
      <c r="F176" s="1536"/>
      <c r="G176" s="1536"/>
      <c r="H176" s="378"/>
      <c r="AE176" s="379"/>
      <c r="AF176" s="379"/>
      <c r="AH176" s="379"/>
      <c r="AI176" s="379"/>
    </row>
    <row r="177" spans="1:35" s="311" customFormat="1" ht="35.25" hidden="1" customHeight="1">
      <c r="A177" s="381" t="e">
        <f>#REF!</f>
        <v>#REF!</v>
      </c>
      <c r="B177" s="374" t="e">
        <f>#REF!</f>
        <v>#REF!</v>
      </c>
      <c r="C177" s="1536"/>
      <c r="D177" s="1536"/>
      <c r="E177" s="1536"/>
      <c r="F177" s="1536"/>
      <c r="G177" s="1536"/>
      <c r="H177" s="378"/>
      <c r="AE177" s="379"/>
      <c r="AF177" s="379"/>
      <c r="AH177" s="379"/>
      <c r="AI177" s="379"/>
    </row>
    <row r="178" spans="1:35" s="311" customFormat="1" ht="19.5" hidden="1" customHeight="1">
      <c r="A178" s="375" t="e">
        <f>#REF!</f>
        <v>#REF!</v>
      </c>
      <c r="B178" s="386" t="e">
        <f>#REF!</f>
        <v>#REF!</v>
      </c>
      <c r="C178" s="1536" t="e">
        <f>#REF!</f>
        <v>#REF!</v>
      </c>
      <c r="D178" s="1536"/>
      <c r="E178" s="1536"/>
      <c r="F178" s="1536"/>
      <c r="G178" s="1536"/>
      <c r="H178" s="378"/>
      <c r="AE178" s="379"/>
      <c r="AF178" s="379"/>
      <c r="AH178" s="377"/>
      <c r="AI178" s="379"/>
    </row>
    <row r="179" spans="1:35" s="311" customFormat="1" ht="19.5" hidden="1" customHeight="1">
      <c r="A179" s="375" t="e">
        <f>#REF!</f>
        <v>#REF!</v>
      </c>
      <c r="B179" s="386" t="e">
        <f>#REF!</f>
        <v>#REF!</v>
      </c>
      <c r="C179" s="1536" t="e">
        <f>#REF!</f>
        <v>#REF!</v>
      </c>
      <c r="D179" s="1536"/>
      <c r="E179" s="1536"/>
      <c r="F179" s="1536"/>
      <c r="G179" s="1536"/>
      <c r="H179" s="378"/>
      <c r="AE179" s="379"/>
      <c r="AF179" s="379"/>
      <c r="AH179" s="377"/>
      <c r="AI179" s="379"/>
    </row>
    <row r="180" spans="1:35" s="311" customFormat="1" ht="19.5" hidden="1" customHeight="1">
      <c r="A180" s="375" t="e">
        <f>#REF!</f>
        <v>#REF!</v>
      </c>
      <c r="B180" s="386" t="e">
        <f>#REF!</f>
        <v>#REF!</v>
      </c>
      <c r="C180" s="1536" t="e">
        <f>#REF!</f>
        <v>#REF!</v>
      </c>
      <c r="D180" s="1536"/>
      <c r="E180" s="1536"/>
      <c r="F180" s="1536"/>
      <c r="G180" s="1536"/>
      <c r="H180" s="378"/>
      <c r="AE180" s="379"/>
      <c r="AF180" s="379"/>
      <c r="AH180" s="377"/>
      <c r="AI180" s="379"/>
    </row>
    <row r="181" spans="1:35" s="311" customFormat="1" ht="19.5" hidden="1" customHeight="1">
      <c r="A181" s="375" t="e">
        <f>#REF!</f>
        <v>#REF!</v>
      </c>
      <c r="B181" s="386" t="e">
        <f>#REF!</f>
        <v>#REF!</v>
      </c>
      <c r="C181" s="1536" t="e">
        <f>#REF!</f>
        <v>#REF!</v>
      </c>
      <c r="D181" s="1536"/>
      <c r="E181" s="1536"/>
      <c r="F181" s="1536"/>
      <c r="G181" s="1536"/>
      <c r="H181" s="378"/>
      <c r="AE181" s="379"/>
      <c r="AF181" s="379"/>
      <c r="AH181" s="377"/>
      <c r="AI181" s="379"/>
    </row>
    <row r="182" spans="1:35" s="311" customFormat="1" ht="33" hidden="1" customHeight="1">
      <c r="A182" s="375" t="e">
        <f>#REF!</f>
        <v>#REF!</v>
      </c>
      <c r="B182" s="386" t="e">
        <f>#REF!</f>
        <v>#REF!</v>
      </c>
      <c r="C182" s="1536" t="e">
        <f>#REF!</f>
        <v>#REF!</v>
      </c>
      <c r="D182" s="1536"/>
      <c r="E182" s="1536"/>
      <c r="F182" s="1536"/>
      <c r="G182" s="1536"/>
      <c r="H182" s="378"/>
      <c r="AE182" s="379"/>
      <c r="AF182" s="379"/>
      <c r="AH182" s="377"/>
      <c r="AI182" s="379"/>
    </row>
    <row r="183" spans="1:35" s="311" customFormat="1" ht="19.5" hidden="1" customHeight="1">
      <c r="A183" s="375" t="e">
        <f>#REF!</f>
        <v>#REF!</v>
      </c>
      <c r="B183" s="386" t="e">
        <f>#REF!</f>
        <v>#REF!</v>
      </c>
      <c r="C183" s="1536" t="e">
        <f>#REF!</f>
        <v>#REF!</v>
      </c>
      <c r="D183" s="1536"/>
      <c r="E183" s="1536"/>
      <c r="F183" s="1536"/>
      <c r="G183" s="1536"/>
      <c r="H183" s="378"/>
      <c r="AE183" s="379"/>
      <c r="AF183" s="379"/>
      <c r="AH183" s="377"/>
      <c r="AI183" s="379"/>
    </row>
    <row r="184" spans="1:35" s="311" customFormat="1" ht="19.5" hidden="1" customHeight="1">
      <c r="A184" s="375" t="e">
        <f>#REF!</f>
        <v>#REF!</v>
      </c>
      <c r="B184" s="386" t="e">
        <f>#REF!</f>
        <v>#REF!</v>
      </c>
      <c r="C184" s="1536" t="e">
        <f>#REF!</f>
        <v>#REF!</v>
      </c>
      <c r="D184" s="1536"/>
      <c r="E184" s="1536"/>
      <c r="F184" s="1536"/>
      <c r="G184" s="1536"/>
      <c r="H184" s="378"/>
      <c r="AE184" s="379"/>
      <c r="AF184" s="379"/>
      <c r="AH184" s="377"/>
      <c r="AI184" s="379"/>
    </row>
    <row r="185" spans="1:35" s="311" customFormat="1" ht="19.5" hidden="1" customHeight="1">
      <c r="A185" s="375" t="e">
        <f>#REF!</f>
        <v>#REF!</v>
      </c>
      <c r="B185" s="386" t="e">
        <f>#REF!</f>
        <v>#REF!</v>
      </c>
      <c r="C185" s="1536" t="e">
        <f>#REF!</f>
        <v>#REF!</v>
      </c>
      <c r="D185" s="1536"/>
      <c r="E185" s="1536"/>
      <c r="F185" s="1536"/>
      <c r="G185" s="1536"/>
      <c r="H185" s="378"/>
      <c r="AE185" s="379"/>
      <c r="AF185" s="379"/>
      <c r="AH185" s="377"/>
      <c r="AI185" s="379"/>
    </row>
    <row r="186" spans="1:35" s="311" customFormat="1" ht="19.5" hidden="1" customHeight="1">
      <c r="A186" s="375" t="e">
        <f>#REF!</f>
        <v>#REF!</v>
      </c>
      <c r="B186" s="386" t="e">
        <f>#REF!</f>
        <v>#REF!</v>
      </c>
      <c r="C186" s="1536" t="e">
        <f>#REF!</f>
        <v>#REF!</v>
      </c>
      <c r="D186" s="1536"/>
      <c r="E186" s="1536"/>
      <c r="F186" s="1536"/>
      <c r="G186" s="1536"/>
      <c r="H186" s="378"/>
      <c r="AE186" s="379"/>
      <c r="AF186" s="379"/>
      <c r="AH186" s="377"/>
      <c r="AI186" s="379"/>
    </row>
    <row r="187" spans="1:35" s="311" customFormat="1" ht="19.5" hidden="1" customHeight="1">
      <c r="A187" s="387"/>
      <c r="B187" s="374" t="e">
        <f>#REF!</f>
        <v>#REF!</v>
      </c>
      <c r="C187" s="1536" t="e">
        <f>#REF!</f>
        <v>#REF!</v>
      </c>
      <c r="D187" s="1536"/>
      <c r="E187" s="1536"/>
      <c r="F187" s="1536"/>
      <c r="G187" s="1536"/>
      <c r="H187" s="378"/>
      <c r="AE187" s="379"/>
      <c r="AF187" s="379"/>
      <c r="AH187" s="379"/>
      <c r="AI187" s="379"/>
    </row>
    <row r="188" spans="1:35" s="311" customFormat="1" ht="19.5" hidden="1" customHeight="1">
      <c r="A188" s="381" t="e">
        <f>#REF!</f>
        <v>#REF!</v>
      </c>
      <c r="B188" s="374" t="e">
        <f>#REF!</f>
        <v>#REF!</v>
      </c>
      <c r="C188" s="1536"/>
      <c r="D188" s="1536"/>
      <c r="E188" s="1536"/>
      <c r="F188" s="1536"/>
      <c r="G188" s="1536"/>
      <c r="H188" s="378"/>
      <c r="AE188" s="379"/>
      <c r="AF188" s="379"/>
      <c r="AH188" s="379"/>
      <c r="AI188" s="379"/>
    </row>
    <row r="189" spans="1:35" s="311" customFormat="1" ht="19.5" hidden="1" customHeight="1">
      <c r="A189" s="375" t="e">
        <f>#REF!</f>
        <v>#REF!</v>
      </c>
      <c r="B189" s="376" t="e">
        <f>#REF!</f>
        <v>#REF!</v>
      </c>
      <c r="C189" s="1536" t="e">
        <f>#REF!</f>
        <v>#REF!</v>
      </c>
      <c r="D189" s="1536"/>
      <c r="E189" s="1536"/>
      <c r="F189" s="1536"/>
      <c r="G189" s="1536"/>
      <c r="H189" s="378"/>
      <c r="AE189" s="379"/>
      <c r="AF189" s="379"/>
      <c r="AH189" s="377"/>
      <c r="AI189" s="379"/>
    </row>
    <row r="190" spans="1:35" s="311" customFormat="1" ht="19.5" hidden="1" customHeight="1">
      <c r="A190" s="375" t="e">
        <f>#REF!</f>
        <v>#REF!</v>
      </c>
      <c r="B190" s="376" t="e">
        <f>#REF!</f>
        <v>#REF!</v>
      </c>
      <c r="C190" s="1536" t="e">
        <f>#REF!</f>
        <v>#REF!</v>
      </c>
      <c r="D190" s="1536"/>
      <c r="E190" s="1536"/>
      <c r="F190" s="1536"/>
      <c r="G190" s="1536"/>
      <c r="H190" s="378"/>
      <c r="AE190" s="379"/>
      <c r="AF190" s="379"/>
      <c r="AH190" s="377"/>
      <c r="AI190" s="379"/>
    </row>
    <row r="191" spans="1:35" s="311" customFormat="1" ht="19.5" hidden="1" customHeight="1">
      <c r="A191" s="375" t="e">
        <f>#REF!</f>
        <v>#REF!</v>
      </c>
      <c r="B191" s="376" t="e">
        <f>#REF!</f>
        <v>#REF!</v>
      </c>
      <c r="C191" s="1536" t="e">
        <f>#REF!</f>
        <v>#REF!</v>
      </c>
      <c r="D191" s="1536"/>
      <c r="E191" s="1536"/>
      <c r="F191" s="1536"/>
      <c r="G191" s="1536"/>
      <c r="H191" s="378"/>
      <c r="AE191" s="379"/>
      <c r="AF191" s="379"/>
      <c r="AH191" s="377"/>
      <c r="AI191" s="379"/>
    </row>
    <row r="192" spans="1:35" s="311" customFormat="1" ht="19.5" hidden="1" customHeight="1">
      <c r="A192" s="387"/>
      <c r="B192" s="374" t="e">
        <f>#REF!</f>
        <v>#REF!</v>
      </c>
      <c r="C192" s="1536" t="e">
        <f>#REF!</f>
        <v>#REF!</v>
      </c>
      <c r="D192" s="1536"/>
      <c r="E192" s="1536"/>
      <c r="F192" s="1536"/>
      <c r="G192" s="1536"/>
      <c r="H192" s="378"/>
      <c r="AE192" s="379"/>
      <c r="AF192" s="379"/>
      <c r="AH192" s="379"/>
      <c r="AI192" s="379"/>
    </row>
    <row r="193" spans="1:35" s="311" customFormat="1" ht="33" hidden="1" customHeight="1">
      <c r="A193" s="381" t="e">
        <f>#REF!</f>
        <v>#REF!</v>
      </c>
      <c r="B193" s="374" t="e">
        <f>#REF!</f>
        <v>#REF!</v>
      </c>
      <c r="C193" s="1536"/>
      <c r="D193" s="1536"/>
      <c r="E193" s="1536"/>
      <c r="F193" s="1536"/>
      <c r="G193" s="1536"/>
      <c r="H193" s="378"/>
      <c r="AE193" s="379"/>
      <c r="AF193" s="379"/>
      <c r="AH193" s="379"/>
      <c r="AI193" s="379"/>
    </row>
    <row r="194" spans="1:35" s="311" customFormat="1" ht="19.5" hidden="1" customHeight="1">
      <c r="A194" s="387" t="e">
        <f>#REF!</f>
        <v>#REF!</v>
      </c>
      <c r="B194" s="376" t="e">
        <f>#REF!</f>
        <v>#REF!</v>
      </c>
      <c r="C194" s="1536" t="e">
        <f>#REF!</f>
        <v>#REF!</v>
      </c>
      <c r="D194" s="1536"/>
      <c r="E194" s="1536"/>
      <c r="F194" s="1536"/>
      <c r="G194" s="1536"/>
      <c r="H194" s="378"/>
      <c r="AE194" s="379"/>
      <c r="AF194" s="379"/>
      <c r="AH194" s="377"/>
      <c r="AI194" s="379"/>
    </row>
    <row r="195" spans="1:35" s="311" customFormat="1" ht="19.5" hidden="1" customHeight="1">
      <c r="A195" s="387" t="e">
        <f>#REF!</f>
        <v>#REF!</v>
      </c>
      <c r="B195" s="376" t="e">
        <f>#REF!</f>
        <v>#REF!</v>
      </c>
      <c r="C195" s="1536" t="e">
        <f>#REF!</f>
        <v>#REF!</v>
      </c>
      <c r="D195" s="1536"/>
      <c r="E195" s="1536"/>
      <c r="F195" s="1536"/>
      <c r="G195" s="1536"/>
      <c r="H195" s="378"/>
      <c r="AE195" s="379"/>
      <c r="AF195" s="379"/>
      <c r="AH195" s="377"/>
      <c r="AI195" s="379"/>
    </row>
    <row r="196" spans="1:35" s="311" customFormat="1" ht="19.5" hidden="1" customHeight="1">
      <c r="A196" s="387" t="e">
        <f>#REF!</f>
        <v>#REF!</v>
      </c>
      <c r="B196" s="376" t="e">
        <f>#REF!</f>
        <v>#REF!</v>
      </c>
      <c r="C196" s="1536" t="e">
        <f>#REF!</f>
        <v>#REF!</v>
      </c>
      <c r="D196" s="1536"/>
      <c r="E196" s="1536"/>
      <c r="F196" s="1536"/>
      <c r="G196" s="1536"/>
      <c r="H196" s="378"/>
      <c r="AE196" s="379"/>
      <c r="AF196" s="379"/>
      <c r="AH196" s="377"/>
      <c r="AI196" s="379"/>
    </row>
    <row r="197" spans="1:35" s="311" customFormat="1" ht="19.5" hidden="1" customHeight="1">
      <c r="A197" s="387"/>
      <c r="B197" s="374" t="e">
        <f>#REF!</f>
        <v>#REF!</v>
      </c>
      <c r="C197" s="1536" t="e">
        <f>#REF!</f>
        <v>#REF!</v>
      </c>
      <c r="D197" s="1536"/>
      <c r="E197" s="1536"/>
      <c r="F197" s="1536"/>
      <c r="G197" s="1536"/>
      <c r="H197" s="378"/>
      <c r="AE197" s="379"/>
      <c r="AF197" s="379"/>
      <c r="AH197" s="379"/>
      <c r="AI197" s="379"/>
    </row>
    <row r="198" spans="1:35" s="311" customFormat="1" ht="19.5" hidden="1" customHeight="1">
      <c r="A198" s="381" t="e">
        <f>#REF!</f>
        <v>#REF!</v>
      </c>
      <c r="B198" s="374" t="e">
        <f>#REF!</f>
        <v>#REF!</v>
      </c>
      <c r="C198" s="1536"/>
      <c r="D198" s="1536"/>
      <c r="E198" s="1536"/>
      <c r="F198" s="1536"/>
      <c r="G198" s="1536"/>
      <c r="H198" s="378"/>
      <c r="AE198" s="379"/>
      <c r="AF198" s="379"/>
      <c r="AH198" s="379"/>
      <c r="AI198" s="379"/>
    </row>
    <row r="199" spans="1:35" s="311" customFormat="1" ht="19.5" hidden="1" customHeight="1">
      <c r="A199" s="375" t="e">
        <f>#REF!</f>
        <v>#REF!</v>
      </c>
      <c r="B199" s="376" t="e">
        <f>#REF!</f>
        <v>#REF!</v>
      </c>
      <c r="C199" s="1536" t="e">
        <f>#REF!</f>
        <v>#REF!</v>
      </c>
      <c r="D199" s="1536"/>
      <c r="E199" s="1536"/>
      <c r="F199" s="1536"/>
      <c r="G199" s="1536"/>
      <c r="H199" s="378"/>
      <c r="AE199" s="379"/>
      <c r="AF199" s="379"/>
      <c r="AH199" s="377"/>
      <c r="AI199" s="379"/>
    </row>
    <row r="200" spans="1:35" s="311" customFormat="1" ht="19.5" hidden="1" customHeight="1">
      <c r="A200" s="375" t="e">
        <f>#REF!</f>
        <v>#REF!</v>
      </c>
      <c r="B200" s="376" t="e">
        <f>#REF!</f>
        <v>#REF!</v>
      </c>
      <c r="C200" s="1536" t="e">
        <f>#REF!</f>
        <v>#REF!</v>
      </c>
      <c r="D200" s="1536"/>
      <c r="E200" s="1536"/>
      <c r="F200" s="1536"/>
      <c r="G200" s="1536"/>
      <c r="H200" s="378"/>
      <c r="AE200" s="379"/>
      <c r="AF200" s="379"/>
      <c r="AH200" s="377"/>
      <c r="AI200" s="379"/>
    </row>
    <row r="201" spans="1:35" s="311" customFormat="1" ht="19.5" hidden="1" customHeight="1">
      <c r="A201" s="387"/>
      <c r="B201" s="374" t="e">
        <f>#REF!</f>
        <v>#REF!</v>
      </c>
      <c r="C201" s="1536" t="e">
        <f>#REF!</f>
        <v>#REF!</v>
      </c>
      <c r="D201" s="1536"/>
      <c r="E201" s="1536"/>
      <c r="F201" s="1536"/>
      <c r="G201" s="1536"/>
      <c r="H201" s="378"/>
      <c r="AE201" s="379"/>
      <c r="AF201" s="379"/>
      <c r="AH201" s="379"/>
      <c r="AI201" s="379"/>
    </row>
    <row r="202" spans="1:35" s="311" customFormat="1" ht="33" hidden="1" customHeight="1">
      <c r="A202" s="381" t="e">
        <f>#REF!</f>
        <v>#REF!</v>
      </c>
      <c r="B202" s="374" t="e">
        <f>#REF!</f>
        <v>#REF!</v>
      </c>
      <c r="C202" s="1536"/>
      <c r="D202" s="1536"/>
      <c r="E202" s="1536"/>
      <c r="F202" s="1536"/>
      <c r="G202" s="1536"/>
      <c r="H202" s="378"/>
      <c r="AE202" s="379"/>
      <c r="AF202" s="379"/>
      <c r="AH202" s="379"/>
      <c r="AI202" s="379"/>
    </row>
    <row r="203" spans="1:35" s="311" customFormat="1" ht="19.5" hidden="1" customHeight="1">
      <c r="A203" s="375" t="e">
        <f>#REF!</f>
        <v>#REF!</v>
      </c>
      <c r="B203" s="376" t="e">
        <f>#REF!</f>
        <v>#REF!</v>
      </c>
      <c r="C203" s="1536" t="e">
        <f>#REF!</f>
        <v>#REF!</v>
      </c>
      <c r="D203" s="1536"/>
      <c r="E203" s="1536"/>
      <c r="F203" s="1536"/>
      <c r="G203" s="1536"/>
      <c r="H203" s="378"/>
      <c r="AE203" s="379"/>
      <c r="AF203" s="379"/>
      <c r="AH203" s="377"/>
      <c r="AI203" s="379"/>
    </row>
    <row r="204" spans="1:35" s="311" customFormat="1" ht="19.5" hidden="1" customHeight="1">
      <c r="A204" s="375" t="e">
        <f>#REF!</f>
        <v>#REF!</v>
      </c>
      <c r="B204" s="376" t="e">
        <f>#REF!</f>
        <v>#REF!</v>
      </c>
      <c r="C204" s="1536" t="e">
        <f>#REF!</f>
        <v>#REF!</v>
      </c>
      <c r="D204" s="1536"/>
      <c r="E204" s="1536"/>
      <c r="F204" s="1536"/>
      <c r="G204" s="1536"/>
      <c r="H204" s="378"/>
      <c r="AE204" s="379"/>
      <c r="AF204" s="379"/>
      <c r="AH204" s="377"/>
      <c r="AI204" s="379"/>
    </row>
    <row r="205" spans="1:35" s="311" customFormat="1" ht="19.5" hidden="1" customHeight="1">
      <c r="A205" s="375" t="e">
        <f>#REF!</f>
        <v>#REF!</v>
      </c>
      <c r="B205" s="376" t="e">
        <f>#REF!</f>
        <v>#REF!</v>
      </c>
      <c r="C205" s="1536" t="e">
        <f>#REF!</f>
        <v>#REF!</v>
      </c>
      <c r="D205" s="1536"/>
      <c r="E205" s="1536"/>
      <c r="F205" s="1536"/>
      <c r="G205" s="1536"/>
      <c r="H205" s="378"/>
      <c r="AE205" s="379"/>
      <c r="AF205" s="379"/>
      <c r="AH205" s="377"/>
      <c r="AI205" s="379"/>
    </row>
    <row r="206" spans="1:35" s="311" customFormat="1" ht="19.5" hidden="1" customHeight="1">
      <c r="A206" s="375" t="e">
        <f>#REF!</f>
        <v>#REF!</v>
      </c>
      <c r="B206" s="376" t="e">
        <f>#REF!</f>
        <v>#REF!</v>
      </c>
      <c r="C206" s="1536" t="e">
        <f>#REF!</f>
        <v>#REF!</v>
      </c>
      <c r="D206" s="1536"/>
      <c r="E206" s="1536"/>
      <c r="F206" s="1536"/>
      <c r="G206" s="1536"/>
      <c r="H206" s="378"/>
      <c r="AE206" s="379"/>
      <c r="AF206" s="379"/>
      <c r="AH206" s="377"/>
      <c r="AI206" s="379"/>
    </row>
    <row r="207" spans="1:35" s="311" customFormat="1" ht="19.5" hidden="1" customHeight="1">
      <c r="A207" s="375" t="e">
        <f>#REF!</f>
        <v>#REF!</v>
      </c>
      <c r="B207" s="376" t="e">
        <f>#REF!</f>
        <v>#REF!</v>
      </c>
      <c r="C207" s="1536" t="e">
        <f>#REF!</f>
        <v>#REF!</v>
      </c>
      <c r="D207" s="1536"/>
      <c r="E207" s="1536"/>
      <c r="F207" s="1536"/>
      <c r="G207" s="1536"/>
      <c r="H207" s="378"/>
      <c r="AE207" s="379"/>
      <c r="AF207" s="379"/>
      <c r="AH207" s="377"/>
      <c r="AI207" s="379"/>
    </row>
    <row r="208" spans="1:35" s="311" customFormat="1" ht="19.5" hidden="1" customHeight="1">
      <c r="A208" s="375" t="e">
        <f>#REF!</f>
        <v>#REF!</v>
      </c>
      <c r="B208" s="376" t="e">
        <f>#REF!</f>
        <v>#REF!</v>
      </c>
      <c r="C208" s="1536" t="e">
        <f>#REF!</f>
        <v>#REF!</v>
      </c>
      <c r="D208" s="1536"/>
      <c r="E208" s="1536"/>
      <c r="F208" s="1536"/>
      <c r="G208" s="1536"/>
      <c r="H208" s="378"/>
      <c r="AE208" s="379"/>
      <c r="AF208" s="379"/>
      <c r="AH208" s="377"/>
      <c r="AI208" s="379"/>
    </row>
    <row r="209" spans="1:35" s="311" customFormat="1" ht="19.5" hidden="1" customHeight="1">
      <c r="A209" s="387"/>
      <c r="B209" s="374" t="e">
        <f>#REF!</f>
        <v>#REF!</v>
      </c>
      <c r="C209" s="1536" t="e">
        <f>#REF!</f>
        <v>#REF!</v>
      </c>
      <c r="D209" s="1536"/>
      <c r="E209" s="1536"/>
      <c r="F209" s="1536"/>
      <c r="G209" s="1536"/>
      <c r="H209" s="378"/>
      <c r="AE209" s="379"/>
      <c r="AF209" s="379"/>
      <c r="AH209" s="379"/>
      <c r="AI209" s="379"/>
    </row>
    <row r="210" spans="1:35" s="311" customFormat="1" ht="33" hidden="1" customHeight="1">
      <c r="A210" s="381" t="e">
        <f>#REF!</f>
        <v>#REF!</v>
      </c>
      <c r="B210" s="374" t="e">
        <f>#REF!</f>
        <v>#REF!</v>
      </c>
      <c r="C210" s="1536"/>
      <c r="D210" s="1536"/>
      <c r="E210" s="1536"/>
      <c r="F210" s="1536"/>
      <c r="G210" s="1536"/>
      <c r="H210" s="378"/>
      <c r="AE210" s="379"/>
      <c r="AF210" s="379"/>
      <c r="AH210" s="379"/>
      <c r="AI210" s="379"/>
    </row>
    <row r="211" spans="1:35" s="311" customFormat="1" ht="33" hidden="1" customHeight="1">
      <c r="A211" s="375" t="e">
        <f>#REF!</f>
        <v>#REF!</v>
      </c>
      <c r="B211" s="376" t="e">
        <f>#REF!</f>
        <v>#REF!</v>
      </c>
      <c r="C211" s="1536" t="e">
        <f>#REF!</f>
        <v>#REF!</v>
      </c>
      <c r="D211" s="1536"/>
      <c r="E211" s="1536"/>
      <c r="F211" s="1536"/>
      <c r="G211" s="1536"/>
      <c r="H211" s="378"/>
      <c r="AE211" s="379"/>
      <c r="AF211" s="379"/>
      <c r="AH211" s="377"/>
      <c r="AI211" s="379"/>
    </row>
    <row r="212" spans="1:35" s="311" customFormat="1" ht="19.5" hidden="1" customHeight="1">
      <c r="A212" s="375" t="e">
        <f>#REF!</f>
        <v>#REF!</v>
      </c>
      <c r="B212" s="376" t="e">
        <f>#REF!</f>
        <v>#REF!</v>
      </c>
      <c r="C212" s="1536" t="e">
        <f>#REF!</f>
        <v>#REF!</v>
      </c>
      <c r="D212" s="1536"/>
      <c r="E212" s="1536"/>
      <c r="F212" s="1536"/>
      <c r="G212" s="1536"/>
      <c r="H212" s="378"/>
      <c r="AE212" s="379"/>
      <c r="AF212" s="379"/>
      <c r="AH212" s="377"/>
      <c r="AI212" s="379"/>
    </row>
    <row r="213" spans="1:35" s="311" customFormat="1" ht="19.5" hidden="1" customHeight="1">
      <c r="A213" s="375" t="e">
        <f>#REF!</f>
        <v>#REF!</v>
      </c>
      <c r="B213" s="376" t="e">
        <f>#REF!</f>
        <v>#REF!</v>
      </c>
      <c r="C213" s="1536" t="e">
        <f>#REF!</f>
        <v>#REF!</v>
      </c>
      <c r="D213" s="1536"/>
      <c r="E213" s="1536"/>
      <c r="F213" s="1536"/>
      <c r="G213" s="1536"/>
      <c r="H213" s="378"/>
      <c r="AE213" s="379"/>
      <c r="AF213" s="379"/>
      <c r="AH213" s="377"/>
      <c r="AI213" s="379"/>
    </row>
    <row r="214" spans="1:35" s="311" customFormat="1" ht="19.5" hidden="1" customHeight="1">
      <c r="A214" s="387" t="e">
        <f>#REF!</f>
        <v>#REF!</v>
      </c>
      <c r="B214" s="374" t="e">
        <f>#REF!</f>
        <v>#REF!</v>
      </c>
      <c r="C214" s="1536" t="e">
        <f>#REF!</f>
        <v>#REF!</v>
      </c>
      <c r="D214" s="1536"/>
      <c r="E214" s="1536"/>
      <c r="F214" s="1536"/>
      <c r="G214" s="1536"/>
      <c r="H214" s="378"/>
      <c r="AE214" s="379"/>
      <c r="AF214" s="379"/>
      <c r="AH214" s="379"/>
      <c r="AI214" s="379"/>
    </row>
    <row r="215" spans="1:35" s="311" customFormat="1" ht="33" hidden="1" customHeight="1">
      <c r="A215" s="381" t="e">
        <f>#REF!</f>
        <v>#REF!</v>
      </c>
      <c r="B215" s="374" t="e">
        <f>#REF!</f>
        <v>#REF!</v>
      </c>
      <c r="C215" s="1536"/>
      <c r="D215" s="1536"/>
      <c r="E215" s="1536"/>
      <c r="F215" s="1536"/>
      <c r="G215" s="1536"/>
      <c r="H215" s="378"/>
      <c r="AE215" s="379"/>
      <c r="AF215" s="379"/>
      <c r="AH215" s="379"/>
      <c r="AI215" s="379"/>
    </row>
    <row r="216" spans="1:35" s="311" customFormat="1" ht="19.5" hidden="1" customHeight="1">
      <c r="A216" s="375" t="e">
        <f>#REF!</f>
        <v>#REF!</v>
      </c>
      <c r="B216" s="376" t="e">
        <f>#REF!</f>
        <v>#REF!</v>
      </c>
      <c r="C216" s="1536" t="e">
        <f>#REF!</f>
        <v>#REF!</v>
      </c>
      <c r="D216" s="1536"/>
      <c r="E216" s="1536"/>
      <c r="F216" s="1536"/>
      <c r="G216" s="1536"/>
      <c r="H216" s="378"/>
      <c r="AE216" s="379"/>
      <c r="AF216" s="379"/>
      <c r="AH216" s="377"/>
      <c r="AI216" s="379"/>
    </row>
    <row r="217" spans="1:35" s="311" customFormat="1" ht="19.5" hidden="1" customHeight="1">
      <c r="A217" s="375" t="e">
        <f>#REF!</f>
        <v>#REF!</v>
      </c>
      <c r="B217" s="376" t="e">
        <f>#REF!</f>
        <v>#REF!</v>
      </c>
      <c r="C217" s="1536" t="e">
        <f>#REF!</f>
        <v>#REF!</v>
      </c>
      <c r="D217" s="1536"/>
      <c r="E217" s="1536"/>
      <c r="F217" s="1536"/>
      <c r="G217" s="1536"/>
      <c r="H217" s="378"/>
      <c r="AE217" s="379"/>
      <c r="AF217" s="379"/>
      <c r="AH217" s="377"/>
      <c r="AI217" s="379"/>
    </row>
    <row r="218" spans="1:35" s="311" customFormat="1" ht="32.25" hidden="1" customHeight="1">
      <c r="A218" s="375" t="e">
        <f>#REF!</f>
        <v>#REF!</v>
      </c>
      <c r="B218" s="376" t="e">
        <f>#REF!</f>
        <v>#REF!</v>
      </c>
      <c r="C218" s="1536" t="e">
        <f>#REF!</f>
        <v>#REF!</v>
      </c>
      <c r="D218" s="1536"/>
      <c r="E218" s="1536"/>
      <c r="F218" s="1536"/>
      <c r="G218" s="1536"/>
      <c r="H218" s="378"/>
      <c r="AE218" s="379"/>
      <c r="AF218" s="379"/>
      <c r="AH218" s="377"/>
      <c r="AI218" s="379"/>
    </row>
    <row r="219" spans="1:35" s="311" customFormat="1" ht="19.5" hidden="1" customHeight="1">
      <c r="A219" s="375" t="e">
        <f>#REF!</f>
        <v>#REF!</v>
      </c>
      <c r="B219" s="376" t="e">
        <f>#REF!</f>
        <v>#REF!</v>
      </c>
      <c r="C219" s="1536" t="e">
        <f>#REF!</f>
        <v>#REF!</v>
      </c>
      <c r="D219" s="1536"/>
      <c r="E219" s="1536"/>
      <c r="F219" s="1536"/>
      <c r="G219" s="1536"/>
      <c r="H219" s="378"/>
      <c r="AE219" s="379"/>
      <c r="AF219" s="379"/>
      <c r="AH219" s="377"/>
      <c r="AI219" s="379"/>
    </row>
    <row r="220" spans="1:35" s="311" customFormat="1" ht="19.5" hidden="1" customHeight="1">
      <c r="A220" s="380"/>
      <c r="B220" s="374" t="e">
        <f>#REF!</f>
        <v>#REF!</v>
      </c>
      <c r="C220" s="1536" t="e">
        <f>#REF!</f>
        <v>#REF!</v>
      </c>
      <c r="D220" s="1536"/>
      <c r="E220" s="1536"/>
      <c r="F220" s="1536"/>
      <c r="G220" s="1536"/>
      <c r="H220" s="208"/>
      <c r="AE220" s="379"/>
      <c r="AF220" s="379"/>
      <c r="AH220" s="379"/>
      <c r="AI220" s="379"/>
    </row>
    <row r="221" spans="1:35" s="311" customFormat="1" hidden="1">
      <c r="A221" s="383"/>
      <c r="B221" s="374" t="e">
        <f>#REF!</f>
        <v>#REF!</v>
      </c>
      <c r="C221" s="1536" t="e">
        <f>#REF!</f>
        <v>#REF!</v>
      </c>
      <c r="D221" s="1536"/>
      <c r="E221" s="1536"/>
      <c r="F221" s="1536"/>
      <c r="G221" s="1536"/>
      <c r="H221" s="208"/>
      <c r="AE221" s="379"/>
      <c r="AF221" s="379"/>
      <c r="AH221" s="379"/>
      <c r="AI221" s="379"/>
    </row>
    <row r="222" spans="1:35" s="311" customFormat="1" ht="19.5" hidden="1" customHeight="1">
      <c r="A222" s="384"/>
      <c r="B222" s="374" t="e">
        <f>#REF!</f>
        <v>#REF!</v>
      </c>
      <c r="C222" s="1536" t="e">
        <f>#REF!</f>
        <v>#REF!</v>
      </c>
      <c r="D222" s="1536"/>
      <c r="E222" s="1536"/>
      <c r="F222" s="1536"/>
      <c r="G222" s="1536"/>
      <c r="H222" s="208"/>
      <c r="AE222" s="379"/>
      <c r="AF222" s="379"/>
      <c r="AH222" s="379"/>
      <c r="AI222" s="379"/>
    </row>
    <row r="223" spans="1:35" s="254" customFormat="1">
      <c r="A223" s="265"/>
      <c r="B223" s="266"/>
      <c r="C223" s="1539"/>
      <c r="D223" s="1539"/>
      <c r="E223" s="1539"/>
      <c r="F223" s="1539"/>
      <c r="G223" s="1539"/>
      <c r="H223" s="300"/>
      <c r="I223" s="472"/>
      <c r="J223" s="472"/>
      <c r="K223" s="472"/>
      <c r="L223" s="472"/>
    </row>
    <row r="224" spans="1:35" s="254" customFormat="1">
      <c r="A224" s="234"/>
      <c r="B224" s="239"/>
      <c r="C224" s="239"/>
      <c r="D224" s="239"/>
      <c r="E224" s="239"/>
      <c r="F224" s="239"/>
      <c r="G224" s="239"/>
      <c r="H224" s="300"/>
      <c r="I224" s="472"/>
      <c r="J224" s="472"/>
      <c r="K224" s="472"/>
      <c r="L224" s="472"/>
    </row>
    <row r="225" spans="1:12" s="254" customFormat="1">
      <c r="A225" s="234"/>
      <c r="B225" s="239"/>
      <c r="C225" s="239"/>
      <c r="D225" s="239"/>
      <c r="E225" s="239"/>
      <c r="F225" s="239"/>
      <c r="G225" s="239"/>
      <c r="H225" s="300"/>
      <c r="I225" s="472"/>
      <c r="J225" s="472"/>
      <c r="K225" s="472"/>
      <c r="L225" s="472"/>
    </row>
  </sheetData>
  <sheetProtection password="CFB5" sheet="1" objects="1" scenarios="1" formatColumns="0" formatRows="0" selectLockedCells="1"/>
  <customSheetViews>
    <customSheetView guid="{223BC0FC-814D-40F0-9795-CE82A16FF3A5}"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1"/>
      <headerFooter alignWithMargins="0">
        <oddFooter>&amp;R&amp;"Book Antiqua,Bold"&amp;10Schedule-7/ Page &amp;P of &amp;N</oddFooter>
      </headerFooter>
    </customSheetView>
    <customSheetView guid="{B53AB765-D844-4672-9326-008E7DD94E4F}"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2"/>
      <headerFooter alignWithMargins="0">
        <oddFooter>&amp;R&amp;"Book Antiqua,Bold"&amp;10Schedule-7/ Page &amp;P of &amp;N</oddFooter>
      </headerFooter>
    </customSheetView>
    <customSheetView guid="{A41EE4DE-0D82-4A56-8210-F78316511D11}"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3"/>
      <headerFooter alignWithMargins="0">
        <oddFooter>&amp;R&amp;"Book Antiqua,Bold"&amp;10Schedule-7/ Page &amp;P of &amp;N</oddFooter>
      </headerFooter>
    </customSheetView>
    <customSheetView guid="{1E0C44A1-9358-4FBD-8C2C-4DB661DA1476}"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4"/>
      <headerFooter alignWithMargins="0">
        <oddFooter>&amp;R&amp;"Book Antiqua,Bold"&amp;10Schedule-7/ Page &amp;P of &amp;N</oddFooter>
      </headerFooter>
    </customSheetView>
    <customSheetView guid="{498493C3-769C-4143-9114-C68CD1D40B11}"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5"/>
      <headerFooter alignWithMargins="0">
        <oddFooter>&amp;R&amp;"Book Antiqua,Bold"&amp;10Schedule-7/ Page &amp;P of &amp;N</oddFooter>
      </headerFooter>
    </customSheetView>
    <customSheetView guid="{C431BC99-7569-44AB-83F6-AB73BDED3783}"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6"/>
      <headerFooter alignWithMargins="0">
        <oddFooter>&amp;R&amp;"Book Antiqua,Bold"&amp;10Schedule-7/ Page &amp;P of &amp;N</oddFooter>
      </headerFooter>
    </customSheetView>
    <customSheetView guid="{E97134B6-5E8D-4951-8DA0-73D065532361}"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7"/>
      <headerFooter alignWithMargins="0">
        <oddFooter>&amp;R&amp;"Book Antiqua,Bold"&amp;10Schedule-7/ Page &amp;P of &amp;N</oddFooter>
      </headerFooter>
    </customSheetView>
    <customSheetView guid="{D0757F9E-DF41-4B40-A5E5-F4F8FDD8D61D}"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8"/>
      <headerFooter alignWithMargins="0">
        <oddFooter>&amp;R&amp;"Book Antiqua,Bold"&amp;10Schedule-7/ Page &amp;P of &amp;N</oddFooter>
      </headerFooter>
    </customSheetView>
    <customSheetView guid="{EE46BCD1-F715-4FA9-A5FC-1B125AD601E0}"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9"/>
      <headerFooter alignWithMargins="0">
        <oddFooter>&amp;R&amp;"Book Antiqua,Bold"&amp;10Schedule-7/ Page &amp;P of &amp;N</oddFooter>
      </headerFooter>
    </customSheetView>
    <customSheetView guid="{4AA1107B-A795-4744-B566-827168772C7A}"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10"/>
      <headerFooter alignWithMargins="0">
        <oddFooter>&amp;R&amp;"Book Antiqua,Bold"&amp;10Schedule-7/ Page &amp;P of &amp;N</oddFooter>
      </headerFooter>
    </customSheetView>
    <customSheetView guid="{B23AD343-29DA-4CE0-BD10-47BF44F3782F}"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11"/>
      <headerFooter alignWithMargins="0">
        <oddFooter>&amp;R&amp;"Book Antiqua,Bold"&amp;10Schedule-7/ Page &amp;P of &amp;N</oddFooter>
      </headerFooter>
    </customSheetView>
    <customSheetView guid="{ECE9294F-C910-4036-88BC-B1F2176FB06B}"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12"/>
      <headerFooter alignWithMargins="0">
        <oddFooter>&amp;R&amp;"Book Antiqua,Bold"&amp;10Schedule-7/ Page &amp;P of &amp;N</oddFooter>
      </headerFooter>
    </customSheetView>
    <customSheetView guid="{27A45B7A-04F2-4516-B80B-5ED0825D4ED3}" scale="80" hiddenRows="1" hiddenColumns="1" state="hidden" topLeftCell="A8">
      <selection activeCell="A4" sqref="A4:G4"/>
      <colBreaks count="1" manualBreakCount="1">
        <brk id="7" max="1048575" man="1"/>
      </colBreaks>
      <pageMargins left="0.78740157480314998" right="0.38" top="0.61" bottom="0.57999999999999996" header="0.34" footer="0.36"/>
      <printOptions horizontalCentered="1"/>
      <pageSetup paperSize="9" orientation="portrait" horizontalDpi="300" verticalDpi="300" r:id="rId13"/>
      <headerFooter alignWithMargins="0">
        <oddFooter>&amp;R&amp;"Book Antiqua,Bold"&amp;10Schedule-7/ Page &amp;P of &amp;N</oddFooter>
      </headerFooter>
    </customSheetView>
    <customSheetView guid="{E9F4E142-7D26-464D-BECA-4F3806DB1FE1}"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14"/>
      <headerFooter alignWithMargins="0">
        <oddFooter>&amp;R&amp;"Book Antiqua,Bold"&amp;10Schedule-7/ Page &amp;P of &amp;N</oddFooter>
      </headerFooter>
    </customSheetView>
    <customSheetView guid="{A7DBDDEF-9245-44C6-9EBF-032DB6E1C0A2}"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15"/>
      <headerFooter alignWithMargins="0">
        <oddFooter>&amp;R&amp;"Book Antiqua,Bold"&amp;10Schedule-7/ Page &amp;P of &amp;N</oddFooter>
      </headerFooter>
    </customSheetView>
    <customSheetView guid="{7487ED9F-BBED-4B2A-9631-22F1A430946B}"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16"/>
      <headerFooter alignWithMargins="0">
        <oddFooter>&amp;R&amp;"Book Antiqua,Bold"&amp;10Schedule-7/ Page &amp;P of &amp;N</oddFooter>
      </headerFooter>
    </customSheetView>
    <customSheetView guid="{B3CE7B10-A914-4559-A6DA-AED8C22AFD6D}"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17"/>
      <headerFooter alignWithMargins="0">
        <oddFooter>&amp;R&amp;"Book Antiqua,Bold"&amp;10Schedule-7/ Page &amp;P of &amp;N</oddFooter>
      </headerFooter>
    </customSheetView>
    <customSheetView guid="{D53177B2-31EC-4222-B97A-A37DCFD9E45B}"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18"/>
      <headerFooter alignWithMargins="0">
        <oddFooter>&amp;R&amp;"Book Antiqua,Bold"&amp;10Schedule-7/ Page &amp;P of &amp;N</oddFooter>
      </headerFooter>
    </customSheetView>
    <customSheetView guid="{B835C05C-B615-4DCB-982D-4519616B3CD8}"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19"/>
      <headerFooter alignWithMargins="0">
        <oddFooter>&amp;R&amp;"Book Antiqua,Bold"&amp;10Schedule-7/ Page &amp;P of &amp;N</oddFooter>
      </headerFooter>
    </customSheetView>
    <customSheetView guid="{A34CC49F-E309-4C23-B4F6-1E3B307C10D1}"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20"/>
      <headerFooter alignWithMargins="0">
        <oddFooter>&amp;R&amp;"Book Antiqua,Bold"&amp;10Schedule-7/ Page &amp;P of &amp;N</oddFooter>
      </headerFooter>
    </customSheetView>
    <customSheetView guid="{8909CFDD-4F29-4C72-886E-908773EE94A2}"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21"/>
      <headerFooter alignWithMargins="0">
        <oddFooter>&amp;R&amp;"Book Antiqua,Bold"&amp;10Schedule-7/ Page &amp;P of &amp;N</oddFooter>
      </headerFooter>
    </customSheetView>
  </customSheetViews>
  <mergeCells count="143">
    <mergeCell ref="C211:G211"/>
    <mergeCell ref="C212:G212"/>
    <mergeCell ref="C221:G221"/>
    <mergeCell ref="C219:G219"/>
    <mergeCell ref="C213:G213"/>
    <mergeCell ref="C214:G214"/>
    <mergeCell ref="C222:G222"/>
    <mergeCell ref="C223:G223"/>
    <mergeCell ref="C215:G215"/>
    <mergeCell ref="C216:G216"/>
    <mergeCell ref="C217:G217"/>
    <mergeCell ref="C218:G218"/>
    <mergeCell ref="C220:G220"/>
    <mergeCell ref="C201:G201"/>
    <mergeCell ref="C202:G202"/>
    <mergeCell ref="C199:G199"/>
    <mergeCell ref="C200:G200"/>
    <mergeCell ref="C197:G197"/>
    <mergeCell ref="C198:G198"/>
    <mergeCell ref="C209:G209"/>
    <mergeCell ref="C210:G210"/>
    <mergeCell ref="C203:G203"/>
    <mergeCell ref="C204:G204"/>
    <mergeCell ref="C205:G205"/>
    <mergeCell ref="C206:G206"/>
    <mergeCell ref="C207:G207"/>
    <mergeCell ref="C208:G208"/>
    <mergeCell ref="C195:G195"/>
    <mergeCell ref="C196:G196"/>
    <mergeCell ref="C183:G183"/>
    <mergeCell ref="C184:G184"/>
    <mergeCell ref="C191:G191"/>
    <mergeCell ref="C192:G192"/>
    <mergeCell ref="C193:G193"/>
    <mergeCell ref="C194:G194"/>
    <mergeCell ref="C185:G185"/>
    <mergeCell ref="C186:G186"/>
    <mergeCell ref="C187:G187"/>
    <mergeCell ref="C188:G188"/>
    <mergeCell ref="C189:G189"/>
    <mergeCell ref="C190:G190"/>
    <mergeCell ref="C181:G181"/>
    <mergeCell ref="C182:G182"/>
    <mergeCell ref="C162:G162"/>
    <mergeCell ref="C163:G163"/>
    <mergeCell ref="C177:G177"/>
    <mergeCell ref="C178:G178"/>
    <mergeCell ref="C167:G167"/>
    <mergeCell ref="C168:G168"/>
    <mergeCell ref="C169:G169"/>
    <mergeCell ref="C170:G170"/>
    <mergeCell ref="C173:G173"/>
    <mergeCell ref="C174:G174"/>
    <mergeCell ref="C175:G175"/>
    <mergeCell ref="C176:G176"/>
    <mergeCell ref="C179:G179"/>
    <mergeCell ref="C180:G180"/>
    <mergeCell ref="C171:G171"/>
    <mergeCell ref="C172:G172"/>
    <mergeCell ref="C165:G165"/>
    <mergeCell ref="C164:G164"/>
    <mergeCell ref="C166:G166"/>
    <mergeCell ref="C155:G155"/>
    <mergeCell ref="C156:G156"/>
    <mergeCell ref="C157:G157"/>
    <mergeCell ref="C158:G158"/>
    <mergeCell ref="C159:G159"/>
    <mergeCell ref="C160:G160"/>
    <mergeCell ref="C161:G161"/>
    <mergeCell ref="C151:G151"/>
    <mergeCell ref="C152:G152"/>
    <mergeCell ref="C139:G139"/>
    <mergeCell ref="C140:G140"/>
    <mergeCell ref="C141:G141"/>
    <mergeCell ref="C142:G142"/>
    <mergeCell ref="C153:G153"/>
    <mergeCell ref="C154:G154"/>
    <mergeCell ref="C149:G149"/>
    <mergeCell ref="C150:G150"/>
    <mergeCell ref="C131:G131"/>
    <mergeCell ref="C132:G132"/>
    <mergeCell ref="C133:G133"/>
    <mergeCell ref="C134:G134"/>
    <mergeCell ref="C135:G135"/>
    <mergeCell ref="C136:G136"/>
    <mergeCell ref="C137:G137"/>
    <mergeCell ref="C138:G138"/>
    <mergeCell ref="C143:G143"/>
    <mergeCell ref="C144:G144"/>
    <mergeCell ref="C145:G145"/>
    <mergeCell ref="C146:G146"/>
    <mergeCell ref="C147:G147"/>
    <mergeCell ref="C148:G148"/>
    <mergeCell ref="C129:G129"/>
    <mergeCell ref="C121:G121"/>
    <mergeCell ref="C122:G122"/>
    <mergeCell ref="AH123:AI123"/>
    <mergeCell ref="AE122:AF122"/>
    <mergeCell ref="AH122:AI122"/>
    <mergeCell ref="C130:G130"/>
    <mergeCell ref="C123:G123"/>
    <mergeCell ref="AE123:AF123"/>
    <mergeCell ref="C125:G125"/>
    <mergeCell ref="C126:G126"/>
    <mergeCell ref="C127:G127"/>
    <mergeCell ref="C128:G128"/>
    <mergeCell ref="C124:G124"/>
    <mergeCell ref="AE124:AF124"/>
    <mergeCell ref="AH117:AI117"/>
    <mergeCell ref="C118:G118"/>
    <mergeCell ref="AE118:AF118"/>
    <mergeCell ref="AH118:AI118"/>
    <mergeCell ref="C117:G117"/>
    <mergeCell ref="AE116:AF116"/>
    <mergeCell ref="AE117:AF117"/>
    <mergeCell ref="AH116:AI116"/>
    <mergeCell ref="AH124:AI124"/>
    <mergeCell ref="C116:G116"/>
    <mergeCell ref="C120:G120"/>
    <mergeCell ref="C119:G119"/>
    <mergeCell ref="A3:G3"/>
    <mergeCell ref="A4:G4"/>
    <mergeCell ref="A7:C7"/>
    <mergeCell ref="B8:C8"/>
    <mergeCell ref="B11:C11"/>
    <mergeCell ref="A13:G13"/>
    <mergeCell ref="AE14:AF14"/>
    <mergeCell ref="AH14:AI14"/>
    <mergeCell ref="B114:C114"/>
    <mergeCell ref="B9:C9"/>
    <mergeCell ref="B10:C10"/>
    <mergeCell ref="C24:G24"/>
    <mergeCell ref="C25:G25"/>
    <mergeCell ref="A106:G106"/>
    <mergeCell ref="A107:G107"/>
    <mergeCell ref="A22:G22"/>
    <mergeCell ref="C23:G23"/>
    <mergeCell ref="A110:C110"/>
    <mergeCell ref="B111:C111"/>
    <mergeCell ref="B112:C112"/>
    <mergeCell ref="B113:C113"/>
    <mergeCell ref="C26:G26"/>
    <mergeCell ref="B28:G28"/>
  </mergeCells>
  <phoneticPr fontId="30" type="noConversion"/>
  <conditionalFormatting sqref="H15:H19">
    <cfRule type="expression" dxfId="4" priority="2" stopIfTrue="1">
      <formula>G15=""</formula>
    </cfRule>
  </conditionalFormatting>
  <conditionalFormatting sqref="E15:E17">
    <cfRule type="expression" dxfId="3" priority="1" stopIfTrue="1">
      <formula>D15&gt;0</formula>
    </cfRule>
  </conditionalFormatting>
  <printOptions horizontalCentered="1"/>
  <pageMargins left="0.78740157480314998" right="0.38" top="0.61" bottom="0.57999999999999996" header="0.34" footer="0.36"/>
  <pageSetup paperSize="9" orientation="portrait" horizontalDpi="300" verticalDpi="300" r:id="rId22"/>
  <headerFooter alignWithMargins="0">
    <oddFooter>&amp;R&amp;"Book Antiqua,Bold"&amp;10Schedule-7/ Page &amp;P of &amp;N</oddFooter>
  </headerFooter>
  <colBreaks count="1" manualBreakCount="1">
    <brk id="7" max="1048575" man="1"/>
  </colBreaks>
  <drawing r:id="rId2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indexed="11"/>
  </sheetPr>
  <dimension ref="A1:U43"/>
  <sheetViews>
    <sheetView showZeros="0" view="pageBreakPreview" topLeftCell="B1" zoomScaleNormal="100" zoomScaleSheetLayoutView="100" workbookViewId="0">
      <selection activeCell="G16" sqref="G16"/>
    </sheetView>
  </sheetViews>
  <sheetFormatPr defaultRowHeight="16.5"/>
  <cols>
    <col min="1" max="2" width="6.625" style="606" customWidth="1"/>
    <col min="3" max="3" width="21.625" style="606" customWidth="1"/>
    <col min="4" max="4" width="13.375" style="606" customWidth="1"/>
    <col min="5" max="5" width="23.625" style="606" customWidth="1"/>
    <col min="6" max="6" width="11.875" style="606" customWidth="1"/>
    <col min="7" max="7" width="15.875" style="606" customWidth="1"/>
    <col min="8" max="8" width="15.625" style="773" hidden="1" customWidth="1"/>
    <col min="9" max="9" width="20" style="774" hidden="1" customWidth="1"/>
    <col min="10" max="10" width="41.5" style="774" hidden="1" customWidth="1"/>
    <col min="11" max="11" width="21.25" style="774" hidden="1" customWidth="1"/>
    <col min="12" max="13" width="14.25" style="774" customWidth="1"/>
    <col min="14" max="16" width="9" style="775" customWidth="1"/>
    <col min="17" max="19" width="9" style="689"/>
    <col min="20" max="21" width="9" style="690"/>
    <col min="22" max="16384" width="9" style="601"/>
  </cols>
  <sheetData>
    <row r="1" spans="1:21" s="600" customFormat="1" ht="39.950000000000003" customHeight="1">
      <c r="A1" s="1575" t="s">
        <v>26</v>
      </c>
      <c r="B1" s="1575"/>
      <c r="C1" s="1575"/>
      <c r="D1" s="1575"/>
      <c r="E1" s="1575"/>
      <c r="F1" s="1575"/>
      <c r="G1" s="1575"/>
      <c r="H1" s="770"/>
      <c r="I1" s="771"/>
      <c r="J1" s="771"/>
      <c r="K1" s="771"/>
      <c r="L1" s="771"/>
      <c r="M1" s="771"/>
      <c r="N1" s="771"/>
      <c r="O1" s="771"/>
      <c r="P1" s="771"/>
      <c r="Q1" s="687"/>
      <c r="R1" s="687"/>
      <c r="S1" s="687"/>
      <c r="T1" s="688"/>
      <c r="U1" s="688"/>
    </row>
    <row r="2" spans="1:21" ht="18" customHeight="1">
      <c r="A2" s="89" t="str">
        <f>Cover!B3</f>
        <v>Specification No.: CC/NT/W-TW/DOM/A06/23/00495</v>
      </c>
      <c r="B2" s="89"/>
      <c r="C2" s="90"/>
      <c r="D2" s="91"/>
      <c r="E2" s="91"/>
      <c r="F2" s="91"/>
      <c r="G2" s="93" t="s">
        <v>27</v>
      </c>
    </row>
    <row r="3" spans="1:21" ht="18" customHeight="1">
      <c r="A3" s="72"/>
      <c r="B3" s="72"/>
      <c r="C3" s="96"/>
      <c r="D3" s="97"/>
      <c r="E3" s="97"/>
      <c r="F3" s="97"/>
      <c r="G3" s="98"/>
    </row>
    <row r="4" spans="1:21" ht="18.95" customHeight="1">
      <c r="A4" s="1576" t="s">
        <v>28</v>
      </c>
      <c r="B4" s="1576"/>
      <c r="C4" s="1576"/>
      <c r="D4" s="1576"/>
      <c r="E4" s="1576"/>
      <c r="F4" s="1576"/>
      <c r="G4" s="1576"/>
    </row>
    <row r="5" spans="1:21" ht="21" customHeight="1">
      <c r="A5" s="67" t="s">
        <v>396</v>
      </c>
      <c r="B5" s="67"/>
      <c r="C5" s="602"/>
      <c r="D5" s="602"/>
      <c r="E5" s="602"/>
      <c r="F5" s="602"/>
      <c r="G5" s="602"/>
    </row>
    <row r="6" spans="1:21" ht="21" customHeight="1">
      <c r="A6" s="66" t="s">
        <v>398</v>
      </c>
      <c r="B6" s="66"/>
      <c r="C6" s="602"/>
      <c r="D6" s="602"/>
      <c r="E6" s="602"/>
      <c r="F6" s="602"/>
      <c r="G6" s="602"/>
    </row>
    <row r="7" spans="1:21" ht="21" customHeight="1">
      <c r="A7" s="66" t="s">
        <v>400</v>
      </c>
      <c r="B7" s="66"/>
      <c r="C7" s="602"/>
      <c r="D7" s="602"/>
      <c r="E7" s="602"/>
      <c r="F7" s="602"/>
      <c r="G7" s="602"/>
    </row>
    <row r="8" spans="1:21" ht="21" customHeight="1">
      <c r="A8" s="66" t="s">
        <v>401</v>
      </c>
      <c r="B8" s="66"/>
      <c r="C8" s="602"/>
      <c r="D8" s="602"/>
      <c r="E8" s="602"/>
      <c r="F8" s="602"/>
      <c r="G8" s="602"/>
    </row>
    <row r="9" spans="1:21" ht="21" customHeight="1">
      <c r="A9" s="66" t="s">
        <v>29</v>
      </c>
      <c r="B9" s="66"/>
      <c r="C9" s="602"/>
      <c r="D9" s="602"/>
      <c r="E9" s="602"/>
      <c r="F9" s="602"/>
      <c r="G9" s="602"/>
    </row>
    <row r="10" spans="1:21" ht="21" customHeight="1">
      <c r="A10" s="66" t="s">
        <v>402</v>
      </c>
      <c r="B10" s="66"/>
      <c r="C10" s="602"/>
      <c r="D10" s="602"/>
      <c r="E10" s="602"/>
      <c r="F10" s="602"/>
      <c r="G10" s="602"/>
    </row>
    <row r="11" spans="1:21" ht="21" customHeight="1">
      <c r="A11" s="602"/>
      <c r="B11" s="602"/>
      <c r="C11" s="602"/>
      <c r="D11" s="602"/>
      <c r="E11" s="602"/>
      <c r="F11" s="602"/>
      <c r="G11" s="602"/>
    </row>
    <row r="12" spans="1:21" ht="117.75" customHeight="1">
      <c r="A12" s="603" t="s">
        <v>30</v>
      </c>
      <c r="B12" s="603"/>
      <c r="C12" s="1577" t="str">
        <f>Cover!$B$2</f>
        <v>Transmission Line Tower Package TW01 for (i) 400kV D/c (Triple HTLS Conductor) line from Pot Head Yard of Kiru HE Project – Kishtwar Pooling Station, (ii) LILO of one ckt. of 400 kV D/c (Triple HTLS Conductor) Kiru – Kishtwar line at Pot Head Yard of Kwar &amp; Pakal Dul HE Projects and (iii) Extension of Kishtwar (GIS) pooling station under Consultancy Works to M/S CVPPPL</v>
      </c>
      <c r="D12" s="1577"/>
      <c r="E12" s="1577"/>
      <c r="F12" s="1577"/>
      <c r="G12" s="1577"/>
    </row>
    <row r="13" spans="1:21" ht="21" customHeight="1">
      <c r="A13" s="604" t="s">
        <v>31</v>
      </c>
      <c r="B13" s="604"/>
      <c r="C13" s="605"/>
      <c r="D13" s="604"/>
      <c r="E13" s="604"/>
      <c r="F13" s="604"/>
      <c r="G13" s="604"/>
    </row>
    <row r="14" spans="1:21" ht="55.5" customHeight="1">
      <c r="A14" s="1578" t="s">
        <v>32</v>
      </c>
      <c r="B14" s="1578"/>
      <c r="C14" s="1578"/>
      <c r="D14" s="1578"/>
      <c r="E14" s="1578"/>
      <c r="F14" s="1578"/>
      <c r="G14" s="1578"/>
      <c r="I14" s="1010" t="s">
        <v>33</v>
      </c>
      <c r="J14" s="776" t="s">
        <v>34</v>
      </c>
    </row>
    <row r="15" spans="1:21" ht="69.95" customHeight="1">
      <c r="B15" s="607">
        <v>1</v>
      </c>
      <c r="C15" s="1561" t="s">
        <v>548</v>
      </c>
      <c r="D15" s="1562"/>
      <c r="E15" s="1562"/>
      <c r="F15" s="1563"/>
      <c r="G15" s="608"/>
      <c r="H15" s="777">
        <f>'Sch-1'!N250+'Sch-2'!J251+'Sch-3 '!P176+'Sch-4'!P22+'Sch-4b'!P30+'Sch-7'!M20</f>
        <v>0</v>
      </c>
      <c r="I15" s="778">
        <f>IF(H15=0,0,G15/H15)</f>
        <v>0</v>
      </c>
    </row>
    <row r="16" spans="1:21" ht="69.95" customHeight="1">
      <c r="B16" s="607">
        <v>2</v>
      </c>
      <c r="C16" s="1561" t="s">
        <v>549</v>
      </c>
      <c r="D16" s="1562"/>
      <c r="E16" s="1562"/>
      <c r="F16" s="1563"/>
      <c r="G16" s="609"/>
      <c r="H16" s="777">
        <f>'Sch-1'!N250+'Sch-2'!J251+'Sch-3 '!P176+'Sch-4'!P22+'Sch-4b'!P30+'Sch-7'!M20</f>
        <v>0</v>
      </c>
      <c r="I16" s="779">
        <f>G16</f>
        <v>0</v>
      </c>
    </row>
    <row r="17" spans="1:21" s="610" customFormat="1" ht="54.95" customHeight="1">
      <c r="B17" s="611">
        <v>3</v>
      </c>
      <c r="C17" s="1564" t="s">
        <v>35</v>
      </c>
      <c r="D17" s="1565"/>
      <c r="E17" s="1565"/>
      <c r="F17" s="1566"/>
      <c r="G17" s="612"/>
      <c r="H17" s="772"/>
      <c r="I17" s="780"/>
      <c r="J17" s="780"/>
      <c r="K17" s="780"/>
      <c r="L17" s="780"/>
      <c r="M17" s="780"/>
      <c r="N17" s="781"/>
      <c r="O17" s="781"/>
      <c r="P17" s="781"/>
      <c r="Q17" s="691"/>
      <c r="R17" s="691"/>
      <c r="S17" s="691"/>
      <c r="T17" s="692"/>
      <c r="U17" s="692"/>
    </row>
    <row r="18" spans="1:21" s="610" customFormat="1" ht="21" customHeight="1">
      <c r="B18" s="613"/>
      <c r="C18" s="923" t="s">
        <v>498</v>
      </c>
      <c r="D18" s="615"/>
      <c r="E18" s="616"/>
      <c r="F18" s="617" t="s">
        <v>36</v>
      </c>
      <c r="G18" s="618"/>
      <c r="H18" s="782">
        <f>'Sch-1'!N250</f>
        <v>0</v>
      </c>
      <c r="I18" s="783">
        <f t="shared" ref="I18:I23" si="0">IF(H18=0,0,G18/H18)</f>
        <v>0</v>
      </c>
      <c r="J18" s="784" t="s">
        <v>501</v>
      </c>
      <c r="K18" s="1009">
        <f>I15+I16+I18+I25</f>
        <v>0</v>
      </c>
      <c r="L18" s="780"/>
      <c r="M18" s="780"/>
      <c r="N18" s="781"/>
      <c r="O18" s="781"/>
      <c r="P18" s="781"/>
      <c r="Q18" s="691"/>
      <c r="R18" s="691"/>
      <c r="S18" s="691"/>
      <c r="T18" s="692"/>
      <c r="U18" s="692"/>
    </row>
    <row r="19" spans="1:21" s="610" customFormat="1" ht="21" customHeight="1">
      <c r="B19" s="613"/>
      <c r="C19" s="614" t="s">
        <v>37</v>
      </c>
      <c r="D19" s="615"/>
      <c r="E19" s="616"/>
      <c r="F19" s="617" t="s">
        <v>36</v>
      </c>
      <c r="G19" s="618"/>
      <c r="H19" s="782">
        <f>'Sch-2'!J251</f>
        <v>0</v>
      </c>
      <c r="I19" s="783">
        <f t="shared" si="0"/>
        <v>0</v>
      </c>
      <c r="J19" s="784" t="s">
        <v>37</v>
      </c>
      <c r="K19" s="1009">
        <f>I15+I16+I19+I26</f>
        <v>0</v>
      </c>
      <c r="L19" s="780"/>
      <c r="M19" s="780"/>
      <c r="N19" s="781"/>
      <c r="O19" s="781"/>
      <c r="P19" s="781"/>
      <c r="Q19" s="691"/>
      <c r="R19" s="691"/>
      <c r="S19" s="691"/>
      <c r="T19" s="692"/>
      <c r="U19" s="692"/>
    </row>
    <row r="20" spans="1:21" s="610" customFormat="1" ht="21" customHeight="1">
      <c r="B20" s="613"/>
      <c r="C20" s="614" t="s">
        <v>38</v>
      </c>
      <c r="D20" s="615"/>
      <c r="E20" s="616"/>
      <c r="F20" s="617" t="s">
        <v>36</v>
      </c>
      <c r="G20" s="618"/>
      <c r="H20" s="782">
        <f>'Sch-3 '!P176</f>
        <v>0</v>
      </c>
      <c r="I20" s="783">
        <f t="shared" si="0"/>
        <v>0</v>
      </c>
      <c r="J20" s="784" t="s">
        <v>38</v>
      </c>
      <c r="K20" s="1009">
        <f>I15+I16+I20+I27</f>
        <v>0</v>
      </c>
      <c r="L20" s="780"/>
      <c r="M20" s="780"/>
      <c r="N20" s="781"/>
      <c r="O20" s="781"/>
      <c r="P20" s="781"/>
      <c r="Q20" s="691"/>
      <c r="R20" s="691"/>
      <c r="S20" s="691"/>
      <c r="T20" s="692"/>
      <c r="U20" s="692"/>
    </row>
    <row r="21" spans="1:21" s="610" customFormat="1" ht="21" customHeight="1">
      <c r="B21" s="613"/>
      <c r="C21" s="923" t="s">
        <v>547</v>
      </c>
      <c r="D21" s="615"/>
      <c r="E21" s="616"/>
      <c r="F21" s="617" t="s">
        <v>36</v>
      </c>
      <c r="G21" s="1013"/>
      <c r="H21" s="782">
        <f>'Sch-4'!P22</f>
        <v>0</v>
      </c>
      <c r="I21" s="783">
        <f t="shared" si="0"/>
        <v>0</v>
      </c>
      <c r="J21" s="784" t="s">
        <v>547</v>
      </c>
      <c r="K21" s="1009">
        <f>I15+I16+I21+I28</f>
        <v>0</v>
      </c>
      <c r="L21" s="780"/>
      <c r="M21" s="780"/>
      <c r="N21" s="781"/>
      <c r="O21" s="781"/>
      <c r="P21" s="781"/>
      <c r="Q21" s="691"/>
      <c r="R21" s="691"/>
      <c r="S21" s="691"/>
      <c r="T21" s="692"/>
      <c r="U21" s="692"/>
    </row>
    <row r="22" spans="1:21" s="610" customFormat="1" ht="21" hidden="1" customHeight="1">
      <c r="B22" s="613"/>
      <c r="C22" s="923" t="s">
        <v>550</v>
      </c>
      <c r="D22" s="615"/>
      <c r="E22" s="616"/>
      <c r="F22" s="617" t="s">
        <v>36</v>
      </c>
      <c r="G22" s="618"/>
      <c r="H22" s="782">
        <f>'Sch-4b'!P30</f>
        <v>0</v>
      </c>
      <c r="I22" s="783">
        <f t="shared" si="0"/>
        <v>0</v>
      </c>
      <c r="J22" s="784" t="s">
        <v>551</v>
      </c>
      <c r="K22" s="1009">
        <f>I15+I16+I22+I29</f>
        <v>0</v>
      </c>
      <c r="L22" s="780"/>
      <c r="M22" s="780"/>
      <c r="N22" s="781"/>
      <c r="O22" s="781"/>
      <c r="P22" s="781"/>
      <c r="Q22" s="691"/>
      <c r="R22" s="691"/>
      <c r="S22" s="691"/>
      <c r="T22" s="692"/>
      <c r="U22" s="692"/>
    </row>
    <row r="23" spans="1:21" s="610" customFormat="1" ht="23.25" customHeight="1">
      <c r="B23" s="619"/>
      <c r="C23" s="620" t="s">
        <v>65</v>
      </c>
      <c r="D23" s="621"/>
      <c r="E23" s="616"/>
      <c r="F23" s="622" t="s">
        <v>36</v>
      </c>
      <c r="G23" s="1013"/>
      <c r="H23" s="782">
        <f>'Sch-7'!M20</f>
        <v>0</v>
      </c>
      <c r="I23" s="783">
        <f t="shared" si="0"/>
        <v>0</v>
      </c>
      <c r="J23" s="784" t="s">
        <v>65</v>
      </c>
      <c r="K23" s="1009">
        <f>I15+I16+I23+I30</f>
        <v>0</v>
      </c>
      <c r="L23" s="780"/>
      <c r="M23" s="780"/>
      <c r="N23" s="781"/>
      <c r="O23" s="781"/>
      <c r="P23" s="781"/>
      <c r="Q23" s="691"/>
      <c r="R23" s="691"/>
      <c r="S23" s="691"/>
      <c r="T23" s="692"/>
      <c r="U23" s="692"/>
    </row>
    <row r="24" spans="1:21" s="610" customFormat="1" ht="54.95" customHeight="1">
      <c r="B24" s="611">
        <v>4</v>
      </c>
      <c r="C24" s="1567" t="s">
        <v>39</v>
      </c>
      <c r="D24" s="1568"/>
      <c r="E24" s="1568"/>
      <c r="F24" s="1569"/>
      <c r="G24" s="612"/>
      <c r="H24" s="772"/>
      <c r="I24" s="780"/>
      <c r="J24" s="780"/>
      <c r="K24" s="780"/>
      <c r="L24" s="780"/>
      <c r="M24" s="780"/>
      <c r="N24" s="781"/>
      <c r="O24" s="781"/>
      <c r="P24" s="781"/>
      <c r="Q24" s="691"/>
      <c r="R24" s="691"/>
      <c r="S24" s="691"/>
      <c r="T24" s="692"/>
      <c r="U24" s="692"/>
    </row>
    <row r="25" spans="1:21" s="610" customFormat="1" ht="21" customHeight="1">
      <c r="A25" s="623"/>
      <c r="B25" s="613"/>
      <c r="C25" s="923" t="s">
        <v>499</v>
      </c>
      <c r="D25" s="615"/>
      <c r="E25" s="624"/>
      <c r="F25" s="617" t="s">
        <v>40</v>
      </c>
      <c r="G25" s="625"/>
      <c r="H25" s="782">
        <f>'Sch-1'!N250</f>
        <v>0</v>
      </c>
      <c r="I25" s="785">
        <f t="shared" ref="I25:I30" si="1">G25</f>
        <v>0</v>
      </c>
      <c r="J25" s="780"/>
      <c r="K25" s="780"/>
      <c r="L25" s="780"/>
      <c r="M25" s="780"/>
      <c r="N25" s="781"/>
      <c r="O25" s="781"/>
      <c r="P25" s="781"/>
      <c r="Q25" s="691"/>
      <c r="R25" s="691"/>
      <c r="S25" s="691"/>
      <c r="T25" s="692"/>
      <c r="U25" s="692"/>
    </row>
    <row r="26" spans="1:21" s="610" customFormat="1" ht="21" customHeight="1">
      <c r="A26" s="623"/>
      <c r="B26" s="613"/>
      <c r="C26" s="614" t="s">
        <v>37</v>
      </c>
      <c r="D26" s="615"/>
      <c r="E26" s="624"/>
      <c r="F26" s="617" t="s">
        <v>40</v>
      </c>
      <c r="G26" s="625"/>
      <c r="H26" s="782">
        <f>'Sch-2'!J251</f>
        <v>0</v>
      </c>
      <c r="I26" s="785">
        <f t="shared" si="1"/>
        <v>0</v>
      </c>
      <c r="J26" s="780"/>
      <c r="K26" s="780"/>
      <c r="L26" s="780"/>
      <c r="M26" s="780"/>
      <c r="N26" s="781"/>
      <c r="O26" s="781"/>
      <c r="P26" s="781"/>
      <c r="Q26" s="691"/>
      <c r="R26" s="691"/>
      <c r="S26" s="691"/>
      <c r="T26" s="692"/>
      <c r="U26" s="692"/>
    </row>
    <row r="27" spans="1:21" s="610" customFormat="1" ht="21" customHeight="1">
      <c r="A27" s="623"/>
      <c r="B27" s="613"/>
      <c r="C27" s="614" t="s">
        <v>38</v>
      </c>
      <c r="D27" s="615"/>
      <c r="E27" s="624"/>
      <c r="F27" s="617" t="s">
        <v>40</v>
      </c>
      <c r="G27" s="625"/>
      <c r="H27" s="782">
        <f>'Sch-3 '!P176</f>
        <v>0</v>
      </c>
      <c r="I27" s="785">
        <f t="shared" si="1"/>
        <v>0</v>
      </c>
      <c r="J27" s="780"/>
      <c r="K27" s="780"/>
      <c r="L27" s="780"/>
      <c r="M27" s="780"/>
      <c r="N27" s="781"/>
      <c r="O27" s="781"/>
      <c r="P27" s="781"/>
      <c r="Q27" s="691"/>
      <c r="R27" s="691"/>
      <c r="S27" s="691"/>
      <c r="T27" s="692"/>
      <c r="U27" s="692"/>
    </row>
    <row r="28" spans="1:21" s="610" customFormat="1" ht="21" customHeight="1">
      <c r="A28" s="623"/>
      <c r="B28" s="613"/>
      <c r="C28" s="923" t="s">
        <v>547</v>
      </c>
      <c r="D28" s="615"/>
      <c r="E28" s="624"/>
      <c r="F28" s="617" t="s">
        <v>40</v>
      </c>
      <c r="G28" s="1013"/>
      <c r="H28" s="782">
        <f>'Sch-4'!P22</f>
        <v>0</v>
      </c>
      <c r="I28" s="785">
        <f t="shared" si="1"/>
        <v>0</v>
      </c>
      <c r="J28" s="780"/>
      <c r="K28" s="780"/>
      <c r="L28" s="780"/>
      <c r="M28" s="780"/>
      <c r="N28" s="781"/>
      <c r="O28" s="781"/>
      <c r="P28" s="781"/>
      <c r="Q28" s="691"/>
      <c r="R28" s="691"/>
      <c r="S28" s="691"/>
      <c r="T28" s="692"/>
      <c r="U28" s="692"/>
    </row>
    <row r="29" spans="1:21" s="610" customFormat="1" ht="21" hidden="1" customHeight="1">
      <c r="A29" s="623"/>
      <c r="B29" s="613"/>
      <c r="C29" s="923" t="s">
        <v>550</v>
      </c>
      <c r="D29" s="615"/>
      <c r="E29" s="624"/>
      <c r="F29" s="617" t="s">
        <v>40</v>
      </c>
      <c r="G29" s="625"/>
      <c r="H29" s="782">
        <f>'Sch-4b'!P30</f>
        <v>0</v>
      </c>
      <c r="I29" s="785">
        <f t="shared" si="1"/>
        <v>0</v>
      </c>
      <c r="J29" s="780"/>
      <c r="K29" s="780"/>
      <c r="L29" s="780"/>
      <c r="M29" s="780"/>
      <c r="N29" s="781"/>
      <c r="O29" s="781"/>
      <c r="P29" s="781"/>
      <c r="Q29" s="691"/>
      <c r="R29" s="691"/>
      <c r="S29" s="691"/>
      <c r="T29" s="692"/>
      <c r="U29" s="692"/>
    </row>
    <row r="30" spans="1:21" s="610" customFormat="1" ht="21" customHeight="1">
      <c r="A30" s="623"/>
      <c r="B30" s="619"/>
      <c r="C30" s="620" t="s">
        <v>65</v>
      </c>
      <c r="D30" s="621"/>
      <c r="E30" s="626"/>
      <c r="F30" s="622" t="s">
        <v>40</v>
      </c>
      <c r="G30" s="1013"/>
      <c r="H30" s="782">
        <f>'Sch-7'!M20</f>
        <v>0</v>
      </c>
      <c r="I30" s="785">
        <f t="shared" si="1"/>
        <v>0</v>
      </c>
      <c r="J30" s="780"/>
      <c r="K30" s="780"/>
      <c r="L30" s="780"/>
      <c r="M30" s="780"/>
      <c r="N30" s="781"/>
      <c r="O30" s="781"/>
      <c r="P30" s="781"/>
      <c r="Q30" s="691"/>
      <c r="R30" s="691"/>
      <c r="S30" s="691"/>
      <c r="T30" s="692"/>
      <c r="U30" s="692"/>
    </row>
    <row r="31" spans="1:21" s="610" customFormat="1">
      <c r="A31" s="623"/>
      <c r="B31" s="627"/>
      <c r="C31" s="1570" t="s">
        <v>472</v>
      </c>
      <c r="D31" s="1571"/>
      <c r="E31" s="1571"/>
      <c r="F31" s="1571"/>
      <c r="G31" s="1571"/>
      <c r="H31" s="772"/>
      <c r="I31" s="780"/>
      <c r="J31" s="780"/>
      <c r="K31" s="780"/>
      <c r="L31" s="780"/>
      <c r="M31" s="780"/>
      <c r="N31" s="781"/>
      <c r="O31" s="781"/>
      <c r="P31" s="781"/>
      <c r="Q31" s="691"/>
      <c r="R31" s="691"/>
      <c r="S31" s="691"/>
      <c r="T31" s="692"/>
      <c r="U31" s="692"/>
    </row>
    <row r="32" spans="1:21" s="610" customFormat="1" ht="48.75" hidden="1" customHeight="1">
      <c r="A32" s="623"/>
      <c r="B32" s="693">
        <v>5</v>
      </c>
      <c r="C32" s="1572" t="s">
        <v>471</v>
      </c>
      <c r="D32" s="1572"/>
      <c r="E32" s="1572"/>
      <c r="F32" s="1572"/>
      <c r="G32" s="1572"/>
      <c r="H32" s="772"/>
      <c r="I32" s="780"/>
      <c r="J32" s="780"/>
      <c r="K32" s="780"/>
      <c r="L32" s="780"/>
      <c r="M32" s="780"/>
      <c r="N32" s="781"/>
      <c r="O32" s="781"/>
      <c r="P32" s="781"/>
      <c r="Q32" s="691"/>
      <c r="R32" s="691"/>
      <c r="S32" s="691"/>
      <c r="T32" s="692"/>
      <c r="U32" s="692"/>
    </row>
    <row r="33" spans="1:21" s="610" customFormat="1" ht="48.75" hidden="1" customHeight="1">
      <c r="A33" s="623"/>
      <c r="B33" s="1573"/>
      <c r="C33" s="1573"/>
      <c r="D33" s="1573"/>
      <c r="E33" s="1573"/>
      <c r="F33" s="1573"/>
      <c r="G33" s="1573"/>
      <c r="H33" s="772"/>
      <c r="I33" s="780"/>
      <c r="J33" s="780"/>
      <c r="K33" s="780"/>
      <c r="L33" s="780"/>
      <c r="M33" s="780"/>
      <c r="N33" s="781"/>
      <c r="O33" s="781"/>
      <c r="P33" s="781"/>
      <c r="Q33" s="691"/>
      <c r="R33" s="691"/>
      <c r="S33" s="691"/>
      <c r="T33" s="692"/>
      <c r="U33" s="692"/>
    </row>
    <row r="34" spans="1:21" s="610" customFormat="1" ht="48.75" hidden="1" customHeight="1">
      <c r="A34" s="623"/>
      <c r="B34" s="628"/>
      <c r="C34" s="1572" t="s">
        <v>0</v>
      </c>
      <c r="D34" s="1574"/>
      <c r="E34" s="1574"/>
      <c r="F34" s="1574"/>
      <c r="G34" s="1574"/>
      <c r="H34" s="772"/>
      <c r="I34" s="780"/>
      <c r="J34" s="780"/>
      <c r="K34" s="780"/>
      <c r="L34" s="780"/>
      <c r="M34" s="780"/>
      <c r="N34" s="781"/>
      <c r="O34" s="781"/>
      <c r="P34" s="781"/>
      <c r="Q34" s="691"/>
      <c r="R34" s="691"/>
      <c r="S34" s="691"/>
      <c r="T34" s="692"/>
      <c r="U34" s="692"/>
    </row>
    <row r="35" spans="1:21" s="610" customFormat="1" ht="33" customHeight="1">
      <c r="A35" s="604" t="s">
        <v>41</v>
      </c>
      <c r="B35" s="628"/>
      <c r="C35" s="629"/>
      <c r="E35" s="630"/>
      <c r="F35" s="630"/>
      <c r="G35" s="631"/>
      <c r="H35" s="772"/>
      <c r="I35" s="780"/>
      <c r="J35" s="780"/>
      <c r="K35" s="780"/>
      <c r="L35" s="780"/>
      <c r="M35" s="780"/>
      <c r="N35" s="781"/>
      <c r="O35" s="781"/>
      <c r="P35" s="781"/>
      <c r="Q35" s="691"/>
      <c r="R35" s="691"/>
      <c r="S35" s="691"/>
      <c r="T35" s="692"/>
      <c r="U35" s="692"/>
    </row>
    <row r="36" spans="1:21" s="610" customFormat="1" ht="33" customHeight="1">
      <c r="A36" s="632" t="s">
        <v>83</v>
      </c>
      <c r="B36" s="628"/>
      <c r="C36" s="629"/>
      <c r="E36" s="630"/>
      <c r="F36" s="630"/>
      <c r="G36" s="631"/>
      <c r="H36" s="772"/>
      <c r="I36" s="780"/>
      <c r="J36" s="780"/>
      <c r="K36" s="780"/>
      <c r="L36" s="780"/>
      <c r="M36" s="780"/>
      <c r="N36" s="781"/>
      <c r="O36" s="781"/>
      <c r="P36" s="781"/>
      <c r="Q36" s="691"/>
      <c r="R36" s="691"/>
      <c r="S36" s="691"/>
      <c r="T36" s="692"/>
      <c r="U36" s="692"/>
    </row>
    <row r="37" spans="1:21" s="610" customFormat="1" ht="33" customHeight="1">
      <c r="B37" s="632"/>
      <c r="D37" s="633"/>
      <c r="E37" s="634"/>
      <c r="F37" s="634"/>
      <c r="G37" s="634"/>
      <c r="H37" s="772"/>
      <c r="I37" s="780"/>
      <c r="J37" s="780"/>
      <c r="K37" s="780"/>
      <c r="L37" s="780"/>
      <c r="M37" s="780"/>
      <c r="N37" s="781"/>
      <c r="O37" s="781"/>
      <c r="P37" s="781"/>
      <c r="Q37" s="691"/>
      <c r="R37" s="691"/>
      <c r="S37" s="691"/>
      <c r="T37" s="692"/>
      <c r="U37" s="692"/>
    </row>
    <row r="38" spans="1:21" ht="33" customHeight="1">
      <c r="A38" s="635"/>
      <c r="B38" s="635"/>
      <c r="C38" s="636"/>
      <c r="D38" s="634"/>
      <c r="E38" s="632"/>
      <c r="F38" s="632"/>
      <c r="G38" s="637" t="s">
        <v>84</v>
      </c>
    </row>
    <row r="39" spans="1:21" ht="33" customHeight="1">
      <c r="A39" s="635"/>
      <c r="B39" s="635"/>
      <c r="C39" s="636"/>
      <c r="D39" s="634"/>
      <c r="E39" s="632"/>
      <c r="F39" s="632"/>
      <c r="G39" s="637" t="str">
        <f>"For and on behalf of " &amp; 'Sch-1'!C8</f>
        <v xml:space="preserve">For and on behalf of …….. …….. …….. …….. …….. …….. </v>
      </c>
    </row>
    <row r="40" spans="1:21" ht="33" customHeight="1">
      <c r="A40" s="638"/>
      <c r="B40" s="638"/>
      <c r="C40" s="638"/>
      <c r="D40" s="639"/>
      <c r="E40" s="640"/>
      <c r="F40" s="640"/>
      <c r="G40" s="601"/>
    </row>
    <row r="41" spans="1:21" ht="33" customHeight="1">
      <c r="A41" s="641" t="s">
        <v>254</v>
      </c>
      <c r="B41" s="641"/>
      <c r="C41" s="639" t="str">
        <f>IF('Sch-1'!B258=0,"", 'Sch-1'!B258)</f>
        <v>--</v>
      </c>
      <c r="D41" s="639"/>
      <c r="E41" s="640" t="s">
        <v>85</v>
      </c>
      <c r="F41" s="1560" t="str">
        <f>'Sch-1'!M259</f>
        <v/>
      </c>
      <c r="G41" s="1560"/>
    </row>
    <row r="42" spans="1:21" ht="33" customHeight="1">
      <c r="A42" s="641" t="s">
        <v>255</v>
      </c>
      <c r="B42" s="641"/>
      <c r="C42" s="639" t="str">
        <f>IF('Sch-1'!B259=0,"", 'Sch-1'!B259)</f>
        <v/>
      </c>
      <c r="D42" s="642"/>
      <c r="E42" s="640" t="s">
        <v>86</v>
      </c>
      <c r="F42" s="1560" t="str">
        <f>'Sch-1'!M260</f>
        <v/>
      </c>
      <c r="G42" s="1560"/>
    </row>
    <row r="43" spans="1:21" ht="33" customHeight="1">
      <c r="A43" s="635"/>
      <c r="B43" s="635"/>
      <c r="C43" s="635"/>
      <c r="D43" s="635"/>
      <c r="E43" s="640"/>
      <c r="F43" s="640"/>
      <c r="G43" s="601"/>
    </row>
  </sheetData>
  <sheetProtection password="CC69" sheet="1" formatColumns="0" formatRows="0" selectLockedCells="1"/>
  <customSheetViews>
    <customSheetView guid="{223BC0FC-814D-40F0-9795-CE82A16FF3A5}" showPageBreaks="1" zeroValues="0" printArea="1" hiddenRows="1" hiddenColumns="1" view="pageBreakPreview" topLeftCell="B1">
      <selection activeCell="G16" sqref="G16"/>
      <pageMargins left="0.72" right="0.49" top="0.62" bottom="0.52" header="0.32" footer="0.27"/>
      <pageSetup scale="95" orientation="portrait" r:id="rId1"/>
      <headerFooter alignWithMargins="0">
        <oddFooter>&amp;R&amp;"Book Antiqua,Bold"&amp;10Letter of Discount  / Page &amp;P of &amp;N</oddFooter>
      </headerFooter>
    </customSheetView>
    <customSheetView guid="{B53AB765-D844-4672-9326-008E7DD94E4F}" showPageBreaks="1" zeroValues="0" printArea="1" hiddenRows="1" hiddenColumns="1" view="pageBreakPreview" topLeftCell="B1">
      <selection activeCell="G16" sqref="G16"/>
      <pageMargins left="0.72" right="0.49" top="0.62" bottom="0.52" header="0.32" footer="0.27"/>
      <pageSetup scale="96" orientation="portrait" r:id="rId2"/>
      <headerFooter alignWithMargins="0">
        <oddFooter>&amp;R&amp;"Book Antiqua,Bold"&amp;10Letter of Discount  / Page &amp;P of &amp;N</oddFooter>
      </headerFooter>
    </customSheetView>
    <customSheetView guid="{A41EE4DE-0D82-4A56-8210-F78316511D11}" showPageBreaks="1" zeroValues="0" printArea="1" hiddenRows="1" hiddenColumns="1" view="pageBreakPreview" topLeftCell="B2">
      <selection activeCell="G18" sqref="G18"/>
      <pageMargins left="0.72" right="0.49" top="0.62" bottom="0.52" header="0.32" footer="0.27"/>
      <pageSetup scale="96" orientation="portrait" r:id="rId3"/>
      <headerFooter alignWithMargins="0">
        <oddFooter>&amp;R&amp;"Book Antiqua,Bold"&amp;10Letter of Discount  / Page &amp;P of &amp;N</oddFooter>
      </headerFooter>
    </customSheetView>
    <customSheetView guid="{1E0C44A1-9358-4FBD-8C2C-4DB661DA1476}" showPageBreaks="1" zeroValues="0" printArea="1" hiddenRows="1" hiddenColumns="1" view="pageBreakPreview" topLeftCell="B1">
      <selection activeCell="G15" sqref="G15"/>
      <pageMargins left="0.72" right="0.49" top="0.62" bottom="0.52" header="0.32" footer="0.27"/>
      <pageSetup scale="96" orientation="portrait" r:id="rId4"/>
      <headerFooter alignWithMargins="0">
        <oddFooter>&amp;R&amp;"Book Antiqua,Bold"&amp;10Letter of Discount  / Page &amp;P of &amp;N</oddFooter>
      </headerFooter>
    </customSheetView>
    <customSheetView guid="{498493C3-769C-4143-9114-C68CD1D40B11}" showPageBreaks="1" zeroValues="0" printArea="1" hiddenRows="1" hiddenColumns="1" view="pageBreakPreview" topLeftCell="B1">
      <selection activeCell="G16" sqref="G16"/>
      <pageMargins left="0.72" right="0.49" top="0.62" bottom="0.52" header="0.32" footer="0.27"/>
      <pageSetup scale="96" orientation="portrait" r:id="rId5"/>
      <headerFooter alignWithMargins="0">
        <oddFooter>&amp;R&amp;"Book Antiqua,Bold"&amp;10Letter of Discount  / Page &amp;P of &amp;N</oddFooter>
      </headerFooter>
    </customSheetView>
    <customSheetView guid="{C431BC99-7569-44AB-83F6-AB73BDED3783}" showPageBreaks="1" zeroValues="0" printArea="1" hiddenRows="1" hiddenColumns="1" view="pageBreakPreview" topLeftCell="A17">
      <selection activeCell="G27" sqref="G27"/>
      <pageMargins left="0.72" right="0.49" top="0.62" bottom="0.52" header="0.32" footer="0.27"/>
      <pageSetup scale="96" orientation="portrait" r:id="rId6"/>
      <headerFooter alignWithMargins="0">
        <oddFooter>&amp;R&amp;"Book Antiqua,Bold"&amp;10Letter of Discount  / Page &amp;P of &amp;N</oddFooter>
      </headerFooter>
    </customSheetView>
    <customSheetView guid="{E97134B6-5E8D-4951-8DA0-73D065532361}" showPageBreaks="1" zeroValues="0" printArea="1" hiddenRows="1" hiddenColumns="1" view="pageBreakPreview">
      <selection activeCell="G16" sqref="G16"/>
      <pageMargins left="0.72" right="0.49" top="0.62" bottom="0.52" header="0.32" footer="0.27"/>
      <pageSetup scale="96" orientation="portrait" r:id="rId7"/>
      <headerFooter alignWithMargins="0">
        <oddFooter>&amp;R&amp;"Book Antiqua,Bold"&amp;10Letter of Discount  / Page &amp;P of &amp;N</oddFooter>
      </headerFooter>
    </customSheetView>
    <customSheetView guid="{D0757F9E-DF41-4B40-A5E5-F4F8FDD8D61D}" zeroValues="0" hiddenRows="1" hiddenColumns="1" topLeftCell="A18">
      <selection activeCell="G27" sqref="G27"/>
      <pageMargins left="0.72" right="0.49" top="0.62" bottom="0.52" header="0.32" footer="0.27"/>
      <pageSetup scale="96" orientation="portrait" r:id="rId8"/>
      <headerFooter alignWithMargins="0">
        <oddFooter>&amp;R&amp;"Book Antiqua,Bold"&amp;10Letter of Discount  / Page &amp;P of &amp;N</oddFooter>
      </headerFooter>
    </customSheetView>
    <customSheetView guid="{EE46BCD1-F715-4FA9-A5FC-1B125AD601E0}" zeroValues="0" hiddenRows="1" hiddenColumns="1">
      <selection activeCell="G24" sqref="G24"/>
      <pageMargins left="0.72" right="0.49" top="0.62" bottom="0.52" header="0.32" footer="0.27"/>
      <pageSetup scale="96" orientation="portrait" r:id="rId9"/>
      <headerFooter alignWithMargins="0">
        <oddFooter>&amp;R&amp;"Book Antiqua,Bold"&amp;10Letter of Discount  / Page &amp;P of &amp;N</oddFooter>
      </headerFooter>
    </customSheetView>
    <customSheetView guid="{4AA1107B-A795-4744-B566-827168772C7A}" zeroValues="0" hiddenRows="1" hiddenColumns="1" topLeftCell="A4">
      <selection activeCell="G24" sqref="G24"/>
      <pageMargins left="0.72" right="0.49" top="0.62" bottom="0.52" header="0.32" footer="0.27"/>
      <pageSetup scale="96" orientation="portrait" r:id="rId10"/>
      <headerFooter alignWithMargins="0">
        <oddFooter>&amp;R&amp;"Book Antiqua,Bold"&amp;10Letter of Discount  / Page &amp;P of &amp;N</oddFooter>
      </headerFooter>
    </customSheetView>
    <customSheetView guid="{B23AD343-29DA-4CE0-BD10-47BF44F3782F}" zeroValues="0" hiddenRows="1" hiddenColumns="1">
      <selection activeCell="E36" sqref="E36"/>
      <pageMargins left="0.72" right="0.49" top="0.62" bottom="0.52" header="0.32" footer="0.27"/>
      <pageSetup scale="96" orientation="portrait" r:id="rId11"/>
      <headerFooter alignWithMargins="0">
        <oddFooter>&amp;R&amp;"Book Antiqua,Bold"&amp;10Letter of Discount  / Page &amp;P of &amp;N</oddFooter>
      </headerFooter>
    </customSheetView>
    <customSheetView guid="{ECE9294F-C910-4036-88BC-B1F2176FB06B}" zeroValues="0" printArea="1" hiddenRows="1" hiddenColumns="1">
      <selection activeCell="G24" sqref="G24"/>
      <pageMargins left="0.72" right="0.49" top="0.62" bottom="0.52" header="0.32" footer="0.27"/>
      <pageSetup scale="96" orientation="portrait" r:id="rId12"/>
      <headerFooter alignWithMargins="0">
        <oddFooter>&amp;R&amp;"Book Antiqua,Bold"&amp;10Letter of Discount  / Page &amp;P of &amp;N</oddFooter>
      </headerFooter>
    </customSheetView>
    <customSheetView guid="{27A45B7A-04F2-4516-B80B-5ED0825D4ED3}" zeroValues="0" hiddenRows="1" hiddenColumns="1" state="hidden">
      <selection activeCell="G15" sqref="G15"/>
      <pageMargins left="0.72" right="0.49" top="0.62" bottom="0.52" header="0.32" footer="0.27"/>
      <pageSetup scale="96" orientation="portrait" r:id="rId13"/>
      <headerFooter alignWithMargins="0">
        <oddFooter>&amp;R&amp;"Book Antiqua,Bold"&amp;10Letter of Discount  / Page &amp;P of &amp;N</oddFooter>
      </headerFooter>
    </customSheetView>
    <customSheetView guid="{E9F4E142-7D26-464D-BECA-4F3806DB1FE1}" zeroValues="0" hiddenRows="1" hiddenColumns="1">
      <selection activeCell="E36" sqref="E36"/>
      <pageMargins left="0.72" right="0.49" top="0.62" bottom="0.52" header="0.32" footer="0.27"/>
      <pageSetup scale="96" orientation="portrait" r:id="rId14"/>
      <headerFooter alignWithMargins="0">
        <oddFooter>&amp;R&amp;"Book Antiqua,Bold"&amp;10Letter of Discount  / Page &amp;P of &amp;N</oddFooter>
      </headerFooter>
    </customSheetView>
    <customSheetView guid="{A7DBDDEF-9245-44C6-9EBF-032DB6E1C0A2}" zeroValues="0" hiddenRows="1" hiddenColumns="1" topLeftCell="A10">
      <selection activeCell="G24" sqref="G24"/>
      <pageMargins left="0.72" right="0.49" top="0.62" bottom="0.52" header="0.32" footer="0.27"/>
      <pageSetup scale="96" orientation="portrait" r:id="rId15"/>
      <headerFooter alignWithMargins="0">
        <oddFooter>&amp;R&amp;"Book Antiqua,Bold"&amp;10Letter of Discount  / Page &amp;P of &amp;N</oddFooter>
      </headerFooter>
    </customSheetView>
    <customSheetView guid="{7487ED9F-BBED-4B2A-9631-22F1A430946B}" zeroValues="0" hiddenRows="1" hiddenColumns="1" topLeftCell="A4">
      <selection activeCell="G24" sqref="G24"/>
      <pageMargins left="0.72" right="0.49" top="0.62" bottom="0.52" header="0.32" footer="0.27"/>
      <pageSetup scale="96" orientation="portrait" r:id="rId16"/>
      <headerFooter alignWithMargins="0">
        <oddFooter>&amp;R&amp;"Book Antiqua,Bold"&amp;10Letter of Discount  / Page &amp;P of &amp;N</oddFooter>
      </headerFooter>
    </customSheetView>
    <customSheetView guid="{B3CE7B10-A914-4559-A6DA-AED8C22AFD6D}" zeroValues="0" hiddenRows="1" hiddenColumns="1" topLeftCell="A25">
      <selection activeCell="G27" sqref="G27"/>
      <pageMargins left="0.72" right="0.49" top="0.62" bottom="0.52" header="0.32" footer="0.27"/>
      <pageSetup scale="96" orientation="portrait" r:id="rId17"/>
      <headerFooter alignWithMargins="0">
        <oddFooter>&amp;R&amp;"Book Antiqua,Bold"&amp;10Letter of Discount  / Page &amp;P of &amp;N</oddFooter>
      </headerFooter>
    </customSheetView>
    <customSheetView guid="{D53177B2-31EC-4222-B97A-A37DCFD9E45B}" showPageBreaks="1" zeroValues="0" printArea="1" hiddenRows="1" hiddenColumns="1" view="pageBreakPreview">
      <selection activeCell="G16" sqref="G16"/>
      <pageMargins left="0.72" right="0.49" top="0.62" bottom="0.52" header="0.32" footer="0.27"/>
      <pageSetup scale="96" orientation="portrait" r:id="rId18"/>
      <headerFooter alignWithMargins="0">
        <oddFooter>&amp;R&amp;"Book Antiqua,Bold"&amp;10Letter of Discount  / Page &amp;P of &amp;N</oddFooter>
      </headerFooter>
    </customSheetView>
    <customSheetView guid="{B835C05C-B615-4DCB-982D-4519616B3CD8}" showPageBreaks="1" zeroValues="0" printArea="1" hiddenRows="1" hiddenColumns="1" view="pageBreakPreview" topLeftCell="A11">
      <selection activeCell="G24" sqref="G24:G27"/>
      <pageMargins left="0.72" right="0.49" top="0.62" bottom="0.52" header="0.32" footer="0.27"/>
      <pageSetup scale="96" orientation="portrait" r:id="rId19"/>
      <headerFooter alignWithMargins="0">
        <oddFooter>&amp;R&amp;"Book Antiqua,Bold"&amp;10Letter of Discount  / Page &amp;P of &amp;N</oddFooter>
      </headerFooter>
    </customSheetView>
    <customSheetView guid="{A34CC49F-E309-4C23-B4F6-1E3B307C10D1}" showPageBreaks="1" zeroValues="0" printArea="1" hiddenRows="1" hiddenColumns="1" view="pageBreakPreview" topLeftCell="B15">
      <selection activeCell="G15" sqref="G15"/>
      <pageMargins left="0.72" right="0.49" top="0.62" bottom="0.52" header="0.32" footer="0.27"/>
      <pageSetup scale="96" orientation="portrait" r:id="rId20"/>
      <headerFooter alignWithMargins="0">
        <oddFooter>&amp;R&amp;"Book Antiqua,Bold"&amp;10Letter of Discount  / Page &amp;P of &amp;N</oddFooter>
      </headerFooter>
    </customSheetView>
    <customSheetView guid="{8909CFDD-4F29-4C72-886E-908773EE94A2}" showPageBreaks="1" zeroValues="0" printArea="1" hiddenRows="1" hiddenColumns="1" view="pageBreakPreview" topLeftCell="B1">
      <selection activeCell="G16" sqref="G16"/>
      <pageMargins left="0.72" right="0.49" top="0.62" bottom="0.52" header="0.32" footer="0.27"/>
      <pageSetup scale="96" orientation="portrait" r:id="rId21"/>
      <headerFooter alignWithMargins="0">
        <oddFooter>&amp;R&amp;"Book Antiqua,Bold"&amp;10Letter of Discount  / Page &amp;P of &amp;N</oddFooter>
      </headerFooter>
    </customSheetView>
  </customSheetViews>
  <mergeCells count="14">
    <mergeCell ref="C15:F15"/>
    <mergeCell ref="A1:G1"/>
    <mergeCell ref="A4:G4"/>
    <mergeCell ref="C12:G12"/>
    <mergeCell ref="A14:G14"/>
    <mergeCell ref="F41:G41"/>
    <mergeCell ref="F42:G42"/>
    <mergeCell ref="C16:F16"/>
    <mergeCell ref="C17:F17"/>
    <mergeCell ref="C24:F24"/>
    <mergeCell ref="C31:G31"/>
    <mergeCell ref="C32:G32"/>
    <mergeCell ref="B33:G33"/>
    <mergeCell ref="C34:G34"/>
  </mergeCells>
  <phoneticPr fontId="30" type="noConversion"/>
  <dataValidations count="3">
    <dataValidation operator="greaterThanOrEqual" allowBlank="1" showInputMessage="1" showErrorMessage="1" error="Enter numeric figure without decimal only" sqref="G15"/>
    <dataValidation type="decimal" allowBlank="1" showInputMessage="1" showErrorMessage="1" error="Enter in percent only." sqref="G16 G25:G27 G29:G30">
      <formula1>0</formula1>
      <formula2>100</formula2>
    </dataValidation>
    <dataValidation type="decimal" operator="greaterThan" allowBlank="1" showInputMessage="1" showErrorMessage="1" error="Enter numeric figures only." sqref="G18:G23 G28">
      <formula1>0</formula1>
    </dataValidation>
  </dataValidations>
  <pageMargins left="0.72" right="0.49" top="0.62" bottom="0.52" header="0.32" footer="0.27"/>
  <pageSetup scale="95" orientation="portrait" r:id="rId22"/>
  <headerFooter alignWithMargins="0">
    <oddFooter>&amp;R&amp;"Book Antiqua,Bold"&amp;10Letter of Discount  / Page &amp;P of &amp;N</oddFooter>
  </headerFooter>
  <drawing r:id="rId2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indexed="37"/>
    <pageSetUpPr fitToPage="1"/>
  </sheetPr>
  <dimension ref="A1:H17"/>
  <sheetViews>
    <sheetView showGridLines="0" view="pageBreakPreview" zoomScale="130" zoomScaleNormal="100" zoomScaleSheetLayoutView="130" workbookViewId="0">
      <selection activeCell="B2" sqref="B2:E2"/>
    </sheetView>
  </sheetViews>
  <sheetFormatPr defaultColWidth="8" defaultRowHeight="13.5"/>
  <cols>
    <col min="1" max="1" width="8.625" style="32" customWidth="1"/>
    <col min="2" max="2" width="11.125" style="32" customWidth="1"/>
    <col min="3" max="4" width="38.625" style="32" customWidth="1"/>
    <col min="5" max="5" width="11.25" style="32" customWidth="1"/>
    <col min="6" max="6" width="8.625" style="26" customWidth="1"/>
    <col min="7" max="7" width="8" style="26" customWidth="1"/>
    <col min="8" max="16384" width="8" style="18"/>
  </cols>
  <sheetData>
    <row r="1" spans="1:8" ht="30.75" customHeight="1">
      <c r="A1" s="789"/>
      <c r="B1" s="1328"/>
      <c r="C1" s="1329"/>
      <c r="D1" s="1329"/>
      <c r="E1" s="1330"/>
      <c r="F1" s="331"/>
      <c r="G1" s="1310"/>
      <c r="H1" s="17"/>
    </row>
    <row r="2" spans="1:8" ht="78.75" customHeight="1">
      <c r="A2" s="1345" t="s">
        <v>311</v>
      </c>
      <c r="B2" s="1333" t="str">
        <f>Basic!B1</f>
        <v>Transmission Line Tower Package TW01 for (i) 400kV D/c (Triple HTLS Conductor) line from Pot Head Yard of Kiru HE Project – Kishtwar Pooling Station, (ii) LILO of one ckt. of 400 kV D/c (Triple HTLS Conductor) Kiru – Kishtwar line at Pot Head Yard of Kwar &amp; Pakal Dul HE Projects and (iii) Extension of Kishtwar (GIS) pooling station under Consultancy Works to M/S CVPPPL</v>
      </c>
      <c r="C2" s="1334"/>
      <c r="D2" s="1334"/>
      <c r="E2" s="1335"/>
      <c r="F2" s="1348" t="str">
        <f>Basic!B3</f>
        <v>Transmission Line Tower Package TW01</v>
      </c>
      <c r="G2" s="16"/>
      <c r="H2" s="17"/>
    </row>
    <row r="3" spans="1:8" ht="23.25" customHeight="1">
      <c r="A3" s="1346"/>
      <c r="B3" s="1336" t="str">
        <f>Basic!B5</f>
        <v>Specification No.: CC/NT/W-TW/DOM/A06/23/00495</v>
      </c>
      <c r="C3" s="1337"/>
      <c r="D3" s="1337"/>
      <c r="E3" s="1338"/>
      <c r="F3" s="1349"/>
      <c r="G3" s="16"/>
      <c r="H3" s="17"/>
    </row>
    <row r="4" spans="1:8" ht="39.950000000000003" customHeight="1">
      <c r="A4" s="1346"/>
      <c r="B4" s="329">
        <v>1</v>
      </c>
      <c r="C4" s="1331" t="s">
        <v>571</v>
      </c>
      <c r="D4" s="1331"/>
      <c r="E4" s="1332"/>
      <c r="F4" s="1349"/>
      <c r="G4" s="16"/>
      <c r="H4" s="17"/>
    </row>
    <row r="5" spans="1:8" ht="30" customHeight="1">
      <c r="A5" s="1346"/>
      <c r="B5" s="329">
        <v>2</v>
      </c>
      <c r="C5" s="1331" t="s">
        <v>572</v>
      </c>
      <c r="D5" s="1331"/>
      <c r="E5" s="1332"/>
      <c r="F5" s="1349"/>
      <c r="G5" s="16"/>
      <c r="H5" s="17"/>
    </row>
    <row r="6" spans="1:8" s="26" customFormat="1" ht="30" customHeight="1">
      <c r="A6" s="1346"/>
      <c r="B6" s="329">
        <v>3</v>
      </c>
      <c r="C6" s="1331" t="s">
        <v>269</v>
      </c>
      <c r="D6" s="1331"/>
      <c r="E6" s="1332"/>
      <c r="F6" s="1349"/>
      <c r="G6" s="16"/>
      <c r="H6" s="16"/>
    </row>
    <row r="7" spans="1:8" ht="52.5" hidden="1" customHeight="1">
      <c r="A7" s="1346"/>
      <c r="B7" s="329">
        <v>4</v>
      </c>
      <c r="C7" s="1331" t="s">
        <v>458</v>
      </c>
      <c r="D7" s="1331"/>
      <c r="E7" s="1332"/>
      <c r="F7" s="1349"/>
      <c r="G7" s="16"/>
      <c r="H7" s="17"/>
    </row>
    <row r="8" spans="1:8" ht="9.75" customHeight="1">
      <c r="A8" s="1346"/>
      <c r="B8" s="20"/>
      <c r="C8" s="19"/>
      <c r="D8" s="19"/>
      <c r="E8" s="21"/>
      <c r="F8" s="1349"/>
      <c r="G8" s="16"/>
      <c r="H8" s="17"/>
    </row>
    <row r="9" spans="1:8" ht="23.25" customHeight="1">
      <c r="A9" s="1346"/>
      <c r="B9" s="1355"/>
      <c r="C9" s="1356"/>
      <c r="D9" s="1356"/>
      <c r="E9" s="1357"/>
      <c r="F9" s="1349"/>
      <c r="G9" s="16"/>
      <c r="H9" s="17"/>
    </row>
    <row r="10" spans="1:8" ht="10.5" customHeight="1">
      <c r="A10" s="1346"/>
      <c r="B10" s="22"/>
      <c r="C10" s="23"/>
      <c r="D10" s="23"/>
      <c r="E10" s="24"/>
      <c r="F10" s="1349"/>
      <c r="G10" s="16"/>
      <c r="H10" s="17"/>
    </row>
    <row r="11" spans="1:8" ht="24" customHeight="1">
      <c r="A11" s="1346"/>
      <c r="B11" s="1353" t="s">
        <v>392</v>
      </c>
      <c r="C11" s="1354"/>
      <c r="D11" s="1354"/>
      <c r="E11" s="25"/>
      <c r="F11" s="1349"/>
    </row>
    <row r="12" spans="1:8" ht="28.5" customHeight="1">
      <c r="A12" s="1347"/>
      <c r="B12" s="1339" t="s">
        <v>393</v>
      </c>
      <c r="C12" s="1340"/>
      <c r="D12" s="1340"/>
      <c r="E12" s="27"/>
      <c r="F12" s="1350"/>
      <c r="G12" s="16"/>
      <c r="H12" s="17"/>
    </row>
    <row r="13" spans="1:8" ht="24" customHeight="1">
      <c r="A13" s="1344"/>
      <c r="B13" s="1341" t="s">
        <v>394</v>
      </c>
      <c r="C13" s="1342"/>
      <c r="D13" s="1342"/>
      <c r="E13" s="25"/>
      <c r="F13" s="1343"/>
      <c r="G13" s="28"/>
      <c r="H13" s="28"/>
    </row>
    <row r="14" spans="1:8" ht="15.95" customHeight="1">
      <c r="A14" s="1344"/>
      <c r="B14" s="1351" t="s">
        <v>395</v>
      </c>
      <c r="C14" s="1352"/>
      <c r="D14" s="1352"/>
      <c r="E14" s="29"/>
      <c r="F14" s="1343"/>
      <c r="G14" s="28"/>
      <c r="H14" s="28"/>
    </row>
    <row r="15" spans="1:8" ht="15.75">
      <c r="A15" s="30"/>
      <c r="B15" s="31"/>
      <c r="C15" s="31"/>
      <c r="D15" s="31"/>
      <c r="E15" s="31"/>
      <c r="F15" s="16"/>
      <c r="G15" s="16"/>
      <c r="H15" s="17"/>
    </row>
    <row r="16" spans="1:8" ht="15.75">
      <c r="A16" s="30"/>
      <c r="B16" s="19"/>
      <c r="C16" s="19"/>
      <c r="D16" s="19"/>
      <c r="E16" s="19"/>
      <c r="F16" s="16"/>
      <c r="G16" s="16"/>
      <c r="H16" s="17"/>
    </row>
    <row r="17" spans="1:8" ht="15.75">
      <c r="A17" s="30"/>
      <c r="B17" s="30"/>
      <c r="C17" s="30"/>
      <c r="D17" s="30"/>
      <c r="E17" s="30"/>
      <c r="F17" s="16"/>
      <c r="G17" s="16"/>
      <c r="H17" s="17"/>
    </row>
  </sheetData>
  <sheetProtection password="CC69" sheet="1" formatColumns="0" formatRows="0" selectLockedCells="1"/>
  <customSheetViews>
    <customSheetView guid="{223BC0FC-814D-40F0-9795-CE82A16FF3A5}" scale="130" showPageBreaks="1" showGridLines="0" fitToPage="1" printArea="1" hiddenRows="1" view="pageBreakPreview">
      <selection activeCell="B2" sqref="B2:E2"/>
      <pageMargins left="0.15748031496063" right="0.23622047244094499" top="0.78" bottom="0.98425196850393704" header="0.35433070866141703" footer="0.511811023622047"/>
      <printOptions horizontalCentered="1"/>
      <pageSetup paperSize="9" fitToHeight="0" orientation="landscape" r:id="rId1"/>
      <headerFooter alignWithMargins="0"/>
    </customSheetView>
    <customSheetView guid="{B53AB765-D844-4672-9326-008E7DD94E4F}" scale="130" showPageBreaks="1" showGridLines="0" fitToPage="1" printArea="1" hiddenRows="1" view="pageBreakPreview" topLeftCell="A4">
      <selection activeCell="B3" sqref="B3:E3"/>
      <pageMargins left="0.15748031496063" right="0.23622047244094499" top="0.78" bottom="0.98425196850393704" header="0.35433070866141703" footer="0.511811023622047"/>
      <printOptions horizontalCentered="1"/>
      <pageSetup paperSize="9" fitToHeight="0" orientation="landscape" r:id="rId2"/>
      <headerFooter alignWithMargins="0"/>
    </customSheetView>
    <customSheetView guid="{A41EE4DE-0D82-4A56-8210-F78316511D11}" scale="130" showPageBreaks="1" showGridLines="0" fitToPage="1" printArea="1" hiddenRows="1" view="pageBreakPreview">
      <selection activeCell="B13" sqref="B13:D13"/>
      <pageMargins left="0.15748031496063" right="0.23622047244094499" top="0.78" bottom="0.98425196850393704" header="0.35433070866141703" footer="0.511811023622047"/>
      <printOptions horizontalCentered="1"/>
      <pageSetup paperSize="9" fitToHeight="0" orientation="landscape" r:id="rId3"/>
      <headerFooter alignWithMargins="0"/>
    </customSheetView>
    <customSheetView guid="{1E0C44A1-9358-4FBD-8C2C-4DB661DA1476}" scale="130" showPageBreaks="1" showGridLines="0" fitToPage="1" printArea="1" hiddenRows="1" view="pageBreakPreview">
      <selection activeCell="I4" sqref="I4"/>
      <pageMargins left="0.15748031496063" right="0.23622047244094499" top="0.78" bottom="0.98425196850393704" header="0.35433070866141703" footer="0.511811023622047"/>
      <printOptions horizontalCentered="1"/>
      <pageSetup paperSize="9" fitToHeight="0" orientation="landscape" r:id="rId4"/>
      <headerFooter alignWithMargins="0"/>
    </customSheetView>
    <customSheetView guid="{498493C3-769C-4143-9114-C68CD1D40B11}" showPageBreaks="1" showGridLines="0" fitToPage="1" printArea="1" hiddenRows="1" view="pageBreakPreview">
      <selection activeCell="I5" sqref="I5"/>
      <pageMargins left="0.15748031496063" right="0.23622047244094499" top="0.78" bottom="0.98425196850393704" header="0.35433070866141703" footer="0.511811023622047"/>
      <printOptions horizontalCentered="1"/>
      <pageSetup paperSize="9" fitToHeight="0" orientation="landscape" r:id="rId5"/>
      <headerFooter alignWithMargins="0"/>
    </customSheetView>
    <customSheetView guid="{C431BC99-7569-44AB-83F6-AB73BDED3783}" showGridLines="0" hiddenRows="1">
      <selection activeCell="B2" sqref="B2:E2"/>
      <pageMargins left="0.15748031496063" right="0.23622047244094499" top="0.78" bottom="0.98425196850393704" header="0.35433070866141703" footer="0.511811023622047"/>
      <printOptions horizontalCentered="1"/>
      <pageSetup paperSize="9" orientation="landscape" r:id="rId6"/>
      <headerFooter alignWithMargins="0"/>
    </customSheetView>
    <customSheetView guid="{E97134B6-5E8D-4951-8DA0-73D065532361}" showGridLines="0" hiddenRows="1">
      <selection activeCell="B2" sqref="B2:E2"/>
      <pageMargins left="0.15748031496063" right="0.23622047244094499" top="0.78" bottom="0.98425196850393704" header="0.35433070866141703" footer="0.511811023622047"/>
      <printOptions horizontalCentered="1"/>
      <pageSetup paperSize="9" orientation="landscape" r:id="rId7"/>
      <headerFooter alignWithMargins="0"/>
    </customSheetView>
    <customSheetView guid="{D0757F9E-DF41-4B40-A5E5-F4F8FDD8D61D}" showGridLines="0" hiddenRows="1">
      <selection activeCell="B2" sqref="B2:E2"/>
      <pageMargins left="0.15748031496063" right="0.23622047244094499" top="0.78" bottom="0.98425196850393704" header="0.35433070866141703" footer="0.511811023622047"/>
      <printOptions horizontalCentered="1"/>
      <pageSetup paperSize="9" orientation="landscape" r:id="rId8"/>
      <headerFooter alignWithMargins="0"/>
    </customSheetView>
    <customSheetView guid="{EE46BCD1-F715-4FA9-A5FC-1B125AD601E0}" showGridLines="0" hiddenRows="1">
      <selection activeCell="C15" sqref="C15"/>
      <pageMargins left="0.15748031496063" right="0.23622047244094499" top="0.78" bottom="0.98425196850393704" header="0.35433070866141703" footer="0.511811023622047"/>
      <printOptions horizontalCentered="1"/>
      <pageSetup paperSize="9" orientation="landscape" r:id="rId9"/>
      <headerFooter alignWithMargins="0"/>
    </customSheetView>
    <customSheetView guid="{4AA1107B-A795-4744-B566-827168772C7A}" showGridLines="0" hiddenRows="1">
      <selection activeCell="B2" sqref="B2:E2"/>
      <pageMargins left="0.15748031496063" right="0.23622047244094499" top="0.78" bottom="0.98425196850393704" header="0.35433070866141703" footer="0.511811023622047"/>
      <printOptions horizontalCentered="1"/>
      <pageSetup paperSize="9" orientation="landscape" r:id="rId10"/>
      <headerFooter alignWithMargins="0"/>
    </customSheetView>
    <customSheetView guid="{B23AD343-29DA-4CE0-BD10-47BF44F3782F}" showGridLines="0" hiddenRows="1">
      <selection activeCell="G8" sqref="G8"/>
      <pageMargins left="0.15748031496063" right="0.23622047244094499" top="0.78" bottom="0.98425196850393704" header="0.35433070866141703" footer="0.511811023622047"/>
      <printOptions horizontalCentered="1"/>
      <pageSetup paperSize="9" orientation="landscape" r:id="rId11"/>
      <headerFooter alignWithMargins="0"/>
    </customSheetView>
    <customSheetView guid="{ECE9294F-C910-4036-88BC-B1F2176FB06B}" showGridLines="0" hiddenRows="1">
      <selection activeCell="B2" sqref="B2:E2"/>
      <pageMargins left="0.15748031496063" right="0.23622047244094499" top="0.78" bottom="0.98425196850393704" header="0.35433070866141703" footer="0.511811023622047"/>
      <printOptions horizontalCentered="1"/>
      <pageSetup paperSize="9" orientation="landscape" r:id="rId12"/>
      <headerFooter alignWithMargins="0"/>
    </customSheetView>
    <customSheetView guid="{4F65FF32-EC61-4022-A399-2986D7B6B8B3}" showGridLines="0" showRuler="0">
      <selection activeCell="B2" sqref="B2:E2"/>
      <pageMargins left="0.15748031496063" right="0.23622047244094499" top="0.78" bottom="0.98425196850393704" header="0.35433070866141703" footer="0.511811023622047"/>
      <printOptions horizontalCentered="1"/>
      <pageSetup paperSize="9" orientation="landscape" r:id="rId13"/>
      <headerFooter alignWithMargins="0"/>
    </customSheetView>
    <customSheetView guid="{01ACF2E1-8E61-4459-ABC1-B6C183DEED61}" showGridLines="0" showRuler="0">
      <pageMargins left="0.15748031496063" right="0.23622047244094499" top="0.78" bottom="0.98425196850393704" header="0.35433070866141703" footer="0.511811023622047"/>
      <printOptions horizontalCentered="1"/>
      <pageSetup paperSize="9" orientation="landscape" r:id="rId14"/>
      <headerFooter alignWithMargins="0"/>
    </customSheetView>
    <customSheetView guid="{14D7F02E-BCCA-4517-ABC7-537FF4AEB67A}" showGridLines="0">
      <selection activeCell="B2" sqref="B2:E2"/>
      <pageMargins left="0.15748031496063" right="0.23622047244094499" top="0.78" bottom="0.98425196850393704" header="0.35433070866141703" footer="0.511811023622047"/>
      <printOptions horizontalCentered="1"/>
      <pageSetup paperSize="9" orientation="landscape" r:id="rId15"/>
      <headerFooter alignWithMargins="0"/>
    </customSheetView>
    <customSheetView guid="{27A45B7A-04F2-4516-B80B-5ED0825D4ED3}" showGridLines="0" hiddenRows="1">
      <selection activeCell="I4" sqref="I4"/>
      <pageMargins left="0.15748031496063" right="0.23622047244094499" top="0.78" bottom="0.98425196850393704" header="0.35433070866141703" footer="0.511811023622047"/>
      <printOptions horizontalCentered="1"/>
      <pageSetup paperSize="9" orientation="landscape" r:id="rId16"/>
      <headerFooter alignWithMargins="0"/>
    </customSheetView>
    <customSheetView guid="{E9F4E142-7D26-464D-BECA-4F3806DB1FE1}" showGridLines="0" hiddenRows="1">
      <selection activeCell="G8" sqref="G8"/>
      <pageMargins left="0.15748031496063" right="0.23622047244094499" top="0.78" bottom="0.98425196850393704" header="0.35433070866141703" footer="0.511811023622047"/>
      <printOptions horizontalCentered="1"/>
      <pageSetup paperSize="9" orientation="landscape" r:id="rId17"/>
      <headerFooter alignWithMargins="0"/>
    </customSheetView>
    <customSheetView guid="{A7DBDDEF-9245-44C6-9EBF-032DB6E1C0A2}" showGridLines="0" hiddenRows="1">
      <selection activeCell="B11" sqref="B11:D11"/>
      <pageMargins left="0.15748031496063" right="0.23622047244094499" top="0.78" bottom="0.98425196850393704" header="0.35433070866141703" footer="0.511811023622047"/>
      <printOptions horizontalCentered="1"/>
      <pageSetup paperSize="9" orientation="landscape" r:id="rId18"/>
      <headerFooter alignWithMargins="0"/>
    </customSheetView>
    <customSheetView guid="{7487ED9F-BBED-4B2A-9631-22F1A430946B}" showGridLines="0" hiddenRows="1">
      <selection activeCell="B2" sqref="B2:E2"/>
      <pageMargins left="0.15748031496063" right="0.23622047244094499" top="0.78" bottom="0.98425196850393704" header="0.35433070866141703" footer="0.511811023622047"/>
      <printOptions horizontalCentered="1"/>
      <pageSetup paperSize="9" orientation="landscape" r:id="rId19"/>
      <headerFooter alignWithMargins="0"/>
    </customSheetView>
    <customSheetView guid="{B3CE7B10-A914-4559-A6DA-AED8C22AFD6D}" showGridLines="0" hiddenRows="1">
      <selection activeCell="B2" sqref="B2:E2"/>
      <pageMargins left="0.15748031496063" right="0.23622047244094499" top="0.78" bottom="0.98425196850393704" header="0.35433070866141703" footer="0.511811023622047"/>
      <printOptions horizontalCentered="1"/>
      <pageSetup paperSize="9" orientation="landscape" r:id="rId20"/>
      <headerFooter alignWithMargins="0"/>
    </customSheetView>
    <customSheetView guid="{D53177B2-31EC-4222-B97A-A37DCFD9E45B}" showGridLines="0" hiddenRows="1">
      <selection activeCell="B2" sqref="B2:E2"/>
      <pageMargins left="0.15748031496063" right="0.23622047244094499" top="0.78" bottom="0.98425196850393704" header="0.35433070866141703" footer="0.511811023622047"/>
      <printOptions horizontalCentered="1"/>
      <pageSetup paperSize="9" orientation="landscape" r:id="rId21"/>
      <headerFooter alignWithMargins="0"/>
    </customSheetView>
    <customSheetView guid="{B835C05C-B615-4DCB-982D-4519616B3CD8}" showGridLines="0" hiddenRows="1">
      <selection activeCell="B2" sqref="B2:E2"/>
      <pageMargins left="0.15748031496063" right="0.23622047244094499" top="0.78" bottom="0.98425196850393704" header="0.35433070866141703" footer="0.511811023622047"/>
      <printOptions horizontalCentered="1"/>
      <pageSetup paperSize="9" orientation="landscape" r:id="rId22"/>
      <headerFooter alignWithMargins="0"/>
    </customSheetView>
    <customSheetView guid="{A34CC49F-E309-4C23-B4F6-1E3B307C10D1}" showPageBreaks="1" showGridLines="0" fitToPage="1" printArea="1" hiddenRows="1" view="pageBreakPreview">
      <selection activeCell="D17" sqref="D17"/>
      <pageMargins left="0.15748031496063" right="0.23622047244094499" top="0.78" bottom="0.98425196850393704" header="0.35433070866141703" footer="0.511811023622047"/>
      <printOptions horizontalCentered="1"/>
      <pageSetup paperSize="9" fitToHeight="0" orientation="landscape" r:id="rId23"/>
      <headerFooter alignWithMargins="0"/>
    </customSheetView>
    <customSheetView guid="{8909CFDD-4F29-4C72-886E-908773EE94A2}" scale="130" showPageBreaks="1" showGridLines="0" fitToPage="1" printArea="1" hiddenRows="1" view="pageBreakPreview">
      <selection activeCell="B2" sqref="B2:E2"/>
      <pageMargins left="0.15748031496063" right="0.23622047244094499" top="0.78" bottom="0.98425196850393704" header="0.35433070866141703" footer="0.511811023622047"/>
      <printOptions horizontalCentered="1"/>
      <pageSetup paperSize="9" fitToHeight="0" orientation="landscape" r:id="rId24"/>
      <headerFooter alignWithMargins="0"/>
    </customSheetView>
  </customSheetViews>
  <mergeCells count="16">
    <mergeCell ref="B12:D12"/>
    <mergeCell ref="B13:D13"/>
    <mergeCell ref="F13:F14"/>
    <mergeCell ref="A13:A14"/>
    <mergeCell ref="A2:A12"/>
    <mergeCell ref="F2:F12"/>
    <mergeCell ref="B14:D14"/>
    <mergeCell ref="B11:D11"/>
    <mergeCell ref="C6:E6"/>
    <mergeCell ref="B9:E9"/>
    <mergeCell ref="C7:E7"/>
    <mergeCell ref="B1:E1"/>
    <mergeCell ref="C4:E4"/>
    <mergeCell ref="C5:E5"/>
    <mergeCell ref="B2:E2"/>
    <mergeCell ref="B3:E3"/>
  </mergeCells>
  <phoneticPr fontId="2" type="noConversion"/>
  <printOptions horizontalCentered="1"/>
  <pageMargins left="0.15748031496063" right="0.23622047244094499" top="0.78" bottom="0.98425196850393704" header="0.35433070866141703" footer="0.511811023622047"/>
  <pageSetup paperSize="9" fitToHeight="0" orientation="landscape" r:id="rId25"/>
  <headerFooter alignWithMargins="0"/>
  <drawing r:id="rId26"/>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indexed="35"/>
  </sheetPr>
  <dimension ref="A1:F21"/>
  <sheetViews>
    <sheetView zoomScaleNormal="100" zoomScaleSheetLayoutView="100" workbookViewId="0">
      <selection activeCell="C8" sqref="C8"/>
    </sheetView>
  </sheetViews>
  <sheetFormatPr defaultRowHeight="16.5"/>
  <cols>
    <col min="1" max="1" width="9" style="656"/>
    <col min="2" max="2" width="26.875" style="657" customWidth="1"/>
    <col min="3" max="3" width="22.875" style="657" customWidth="1"/>
    <col min="4" max="5" width="15.625" style="657" customWidth="1"/>
    <col min="6" max="16384" width="9" style="633"/>
  </cols>
  <sheetData>
    <row r="1" spans="1:6">
      <c r="A1" s="643"/>
      <c r="B1" s="644"/>
      <c r="C1" s="644"/>
      <c r="D1" s="644"/>
      <c r="E1" s="644"/>
    </row>
    <row r="2" spans="1:6" ht="21.95" customHeight="1">
      <c r="A2" s="1579" t="s">
        <v>42</v>
      </c>
      <c r="B2" s="1579"/>
      <c r="C2" s="1579"/>
      <c r="D2" s="1579"/>
      <c r="E2" s="633"/>
    </row>
    <row r="3" spans="1:6">
      <c r="A3" s="643"/>
      <c r="B3" s="644"/>
      <c r="C3" s="644"/>
      <c r="D3" s="644"/>
      <c r="E3" s="644"/>
    </row>
    <row r="4" spans="1:6" ht="30">
      <c r="A4" s="645" t="s">
        <v>43</v>
      </c>
      <c r="B4" s="646" t="s">
        <v>44</v>
      </c>
      <c r="C4" s="645" t="s">
        <v>73</v>
      </c>
      <c r="D4" s="645" t="s">
        <v>45</v>
      </c>
      <c r="E4" s="645" t="s">
        <v>46</v>
      </c>
    </row>
    <row r="5" spans="1:6" ht="18" customHeight="1">
      <c r="A5" s="647" t="s">
        <v>47</v>
      </c>
      <c r="B5" s="647" t="s">
        <v>48</v>
      </c>
      <c r="C5" s="647" t="s">
        <v>49</v>
      </c>
      <c r="D5" s="647" t="s">
        <v>50</v>
      </c>
      <c r="E5" s="647" t="s">
        <v>51</v>
      </c>
    </row>
    <row r="6" spans="1:6" ht="45" customHeight="1">
      <c r="A6" s="648">
        <v>1</v>
      </c>
      <c r="B6" s="649"/>
      <c r="C6" s="650"/>
      <c r="D6" s="651"/>
      <c r="E6" s="652">
        <f t="shared" ref="E6:E15" si="0">C6*D6</f>
        <v>0</v>
      </c>
    </row>
    <row r="7" spans="1:6" ht="45" customHeight="1">
      <c r="A7" s="648">
        <v>2</v>
      </c>
      <c r="B7" s="649"/>
      <c r="C7" s="650"/>
      <c r="D7" s="651"/>
      <c r="E7" s="652">
        <f t="shared" si="0"/>
        <v>0</v>
      </c>
    </row>
    <row r="8" spans="1:6" ht="45" customHeight="1">
      <c r="A8" s="648">
        <v>3</v>
      </c>
      <c r="B8" s="649"/>
      <c r="C8" s="650"/>
      <c r="D8" s="651"/>
      <c r="E8" s="652">
        <f t="shared" si="0"/>
        <v>0</v>
      </c>
    </row>
    <row r="9" spans="1:6" ht="45" customHeight="1">
      <c r="A9" s="648">
        <v>4</v>
      </c>
      <c r="B9" s="649"/>
      <c r="C9" s="650"/>
      <c r="D9" s="651"/>
      <c r="E9" s="652">
        <f t="shared" si="0"/>
        <v>0</v>
      </c>
    </row>
    <row r="10" spans="1:6" ht="45" customHeight="1">
      <c r="A10" s="648">
        <v>5</v>
      </c>
      <c r="B10" s="649"/>
      <c r="C10" s="650"/>
      <c r="D10" s="651"/>
      <c r="E10" s="652">
        <f t="shared" si="0"/>
        <v>0</v>
      </c>
    </row>
    <row r="11" spans="1:6" ht="45" customHeight="1">
      <c r="A11" s="648">
        <v>6</v>
      </c>
      <c r="B11" s="649"/>
      <c r="C11" s="650"/>
      <c r="D11" s="651"/>
      <c r="E11" s="652">
        <f t="shared" si="0"/>
        <v>0</v>
      </c>
    </row>
    <row r="12" spans="1:6" ht="45" customHeight="1">
      <c r="A12" s="648">
        <v>7</v>
      </c>
      <c r="B12" s="649"/>
      <c r="C12" s="650"/>
      <c r="D12" s="651"/>
      <c r="E12" s="652">
        <f t="shared" si="0"/>
        <v>0</v>
      </c>
    </row>
    <row r="13" spans="1:6" ht="45" customHeight="1">
      <c r="A13" s="648">
        <v>8</v>
      </c>
      <c r="B13" s="649"/>
      <c r="C13" s="650"/>
      <c r="D13" s="651"/>
      <c r="E13" s="652">
        <f t="shared" si="0"/>
        <v>0</v>
      </c>
    </row>
    <row r="14" spans="1:6" ht="45" customHeight="1">
      <c r="A14" s="648">
        <v>9</v>
      </c>
      <c r="B14" s="649"/>
      <c r="C14" s="650"/>
      <c r="D14" s="651"/>
      <c r="E14" s="652">
        <f t="shared" si="0"/>
        <v>0</v>
      </c>
    </row>
    <row r="15" spans="1:6" ht="45" customHeight="1">
      <c r="A15" s="648">
        <v>10</v>
      </c>
      <c r="B15" s="649"/>
      <c r="C15" s="650"/>
      <c r="D15" s="651"/>
      <c r="E15" s="652">
        <f t="shared" si="0"/>
        <v>0</v>
      </c>
    </row>
    <row r="16" spans="1:6" ht="45" customHeight="1">
      <c r="A16" s="653"/>
      <c r="B16" s="654" t="s">
        <v>52</v>
      </c>
      <c r="C16" s="654"/>
      <c r="D16" s="654"/>
      <c r="E16" s="654">
        <f>SUM(E6:E15)</f>
        <v>0</v>
      </c>
      <c r="F16" s="655"/>
    </row>
    <row r="17" ht="30" customHeight="1"/>
    <row r="18" ht="30" customHeight="1"/>
    <row r="19" ht="30" customHeight="1"/>
    <row r="20" ht="30" customHeight="1"/>
    <row r="21" ht="30" customHeight="1"/>
  </sheetData>
  <sheetProtection password="916E" sheet="1" formatColumns="0" formatRows="0" selectLockedCells="1"/>
  <customSheetViews>
    <customSheetView guid="{223BC0FC-814D-40F0-9795-CE82A16FF3A5}" state="hidden">
      <selection activeCell="C8" sqref="C8"/>
      <pageMargins left="0.75" right="0.75" top="0.65" bottom="1" header="0.5" footer="0.5"/>
      <pageSetup orientation="portrait" r:id="rId1"/>
      <headerFooter alignWithMargins="0"/>
    </customSheetView>
    <customSheetView guid="{B53AB765-D844-4672-9326-008E7DD94E4F}" state="hidden">
      <selection activeCell="C8" sqref="C8"/>
      <pageMargins left="0.75" right="0.75" top="0.65" bottom="1" header="0.5" footer="0.5"/>
      <pageSetup orientation="portrait" r:id="rId2"/>
      <headerFooter alignWithMargins="0"/>
    </customSheetView>
    <customSheetView guid="{A41EE4DE-0D82-4A56-8210-F78316511D11}" state="hidden">
      <selection activeCell="C8" sqref="C8"/>
      <pageMargins left="0.75" right="0.75" top="0.65" bottom="1" header="0.5" footer="0.5"/>
      <pageSetup orientation="portrait" r:id="rId3"/>
      <headerFooter alignWithMargins="0"/>
    </customSheetView>
    <customSheetView guid="{1E0C44A1-9358-4FBD-8C2C-4DB661DA1476}" state="hidden">
      <selection activeCell="C8" sqref="C8"/>
      <pageMargins left="0.75" right="0.75" top="0.65" bottom="1" header="0.5" footer="0.5"/>
      <pageSetup orientation="portrait" r:id="rId4"/>
      <headerFooter alignWithMargins="0"/>
    </customSheetView>
    <customSheetView guid="{498493C3-769C-4143-9114-C68CD1D40B11}" state="hidden">
      <selection activeCell="C8" sqref="C8"/>
      <pageMargins left="0.75" right="0.75" top="0.65" bottom="1" header="0.5" footer="0.5"/>
      <pageSetup orientation="portrait" r:id="rId5"/>
      <headerFooter alignWithMargins="0"/>
    </customSheetView>
    <customSheetView guid="{C431BC99-7569-44AB-83F6-AB73BDED3783}" state="hidden">
      <selection activeCell="C8" sqref="C8"/>
      <pageMargins left="0.75" right="0.75" top="0.65" bottom="1" header="0.5" footer="0.5"/>
      <pageSetup orientation="portrait" r:id="rId6"/>
      <headerFooter alignWithMargins="0"/>
    </customSheetView>
    <customSheetView guid="{E97134B6-5E8D-4951-8DA0-73D065532361}" state="hidden">
      <selection activeCell="C8" sqref="C8"/>
      <pageMargins left="0.75" right="0.75" top="0.65" bottom="1" header="0.5" footer="0.5"/>
      <pageSetup orientation="portrait" r:id="rId7"/>
      <headerFooter alignWithMargins="0"/>
    </customSheetView>
    <customSheetView guid="{D0757F9E-DF41-4B40-A5E5-F4F8FDD8D61D}" state="hidden">
      <selection activeCell="C8" sqref="C8"/>
      <pageMargins left="0.75" right="0.75" top="0.65" bottom="1" header="0.5" footer="0.5"/>
      <pageSetup orientation="portrait" r:id="rId8"/>
      <headerFooter alignWithMargins="0"/>
    </customSheetView>
    <customSheetView guid="{EE46BCD1-F715-4FA9-A5FC-1B125AD601E0}">
      <selection activeCell="B6" sqref="B6:D15"/>
      <pageMargins left="0.75" right="0.75" top="0.65" bottom="1" header="0.5" footer="0.5"/>
      <pageSetup orientation="portrait" r:id="rId9"/>
      <headerFooter alignWithMargins="0"/>
    </customSheetView>
    <customSheetView guid="{4AA1107B-A795-4744-B566-827168772C7A}">
      <selection activeCell="B6" sqref="B6:D15"/>
      <pageMargins left="0.75" right="0.75" top="0.65" bottom="1" header="0.5" footer="0.5"/>
      <pageSetup orientation="portrait" r:id="rId10"/>
      <headerFooter alignWithMargins="0"/>
    </customSheetView>
    <customSheetView guid="{B23AD343-29DA-4CE0-BD10-47BF44F3782F}">
      <selection activeCell="G8" sqref="G8"/>
      <pageMargins left="0.75" right="0.75" top="0.65" bottom="1" header="0.5" footer="0.5"/>
      <pageSetup orientation="portrait" r:id="rId11"/>
      <headerFooter alignWithMargins="0"/>
    </customSheetView>
    <customSheetView guid="{ECE9294F-C910-4036-88BC-B1F2176FB06B}">
      <selection activeCell="B9" sqref="B9"/>
      <pageMargins left="0.75" right="0.75" top="0.65" bottom="1" header="0.5" footer="0.5"/>
      <pageSetup orientation="portrait" r:id="rId12"/>
      <headerFooter alignWithMargins="0"/>
    </customSheetView>
    <customSheetView guid="{27A45B7A-04F2-4516-B80B-5ED0825D4ED3}" scale="70">
      <selection activeCell="C6" sqref="C6:D6"/>
      <pageMargins left="0.75" right="0.75" top="0.65" bottom="1" header="0.5" footer="0.5"/>
      <pageSetup orientation="portrait" r:id="rId13"/>
      <headerFooter alignWithMargins="0"/>
    </customSheetView>
    <customSheetView guid="{E9F4E142-7D26-464D-BECA-4F3806DB1FE1}">
      <selection activeCell="G8" sqref="G8"/>
      <pageMargins left="0.75" right="0.75" top="0.65" bottom="1" header="0.5" footer="0.5"/>
      <pageSetup orientation="portrait" r:id="rId14"/>
      <headerFooter alignWithMargins="0"/>
    </customSheetView>
    <customSheetView guid="{A7DBDDEF-9245-44C6-9EBF-032DB6E1C0A2}" topLeftCell="A9">
      <selection activeCell="B6" sqref="B6:D15"/>
      <pageMargins left="0.75" right="0.75" top="0.65" bottom="1" header="0.5" footer="0.5"/>
      <pageSetup orientation="portrait" r:id="rId15"/>
      <headerFooter alignWithMargins="0"/>
    </customSheetView>
    <customSheetView guid="{7487ED9F-BBED-4B2A-9631-22F1A430946B}">
      <selection activeCell="B6" sqref="B6:D15"/>
      <pageMargins left="0.75" right="0.75" top="0.65" bottom="1" header="0.5" footer="0.5"/>
      <pageSetup orientation="portrait" r:id="rId16"/>
      <headerFooter alignWithMargins="0"/>
    </customSheetView>
    <customSheetView guid="{B3CE7B10-A914-4559-A6DA-AED8C22AFD6D}" state="hidden">
      <selection activeCell="C8" sqref="C8"/>
      <pageMargins left="0.75" right="0.75" top="0.65" bottom="1" header="0.5" footer="0.5"/>
      <pageSetup orientation="portrait" r:id="rId17"/>
      <headerFooter alignWithMargins="0"/>
    </customSheetView>
    <customSheetView guid="{D53177B2-31EC-4222-B97A-A37DCFD9E45B}" state="hidden">
      <selection activeCell="C8" sqref="C8"/>
      <pageMargins left="0.75" right="0.75" top="0.65" bottom="1" header="0.5" footer="0.5"/>
      <pageSetup orientation="portrait" r:id="rId18"/>
      <headerFooter alignWithMargins="0"/>
    </customSheetView>
    <customSheetView guid="{B835C05C-B615-4DCB-982D-4519616B3CD8}" state="hidden">
      <selection activeCell="C8" sqref="C8"/>
      <pageMargins left="0.75" right="0.75" top="0.65" bottom="1" header="0.5" footer="0.5"/>
      <pageSetup orientation="portrait" r:id="rId19"/>
      <headerFooter alignWithMargins="0"/>
    </customSheetView>
    <customSheetView guid="{A34CC49F-E309-4C23-B4F6-1E3B307C10D1}" state="hidden">
      <selection activeCell="C8" sqref="C8"/>
      <pageMargins left="0.75" right="0.75" top="0.65" bottom="1" header="0.5" footer="0.5"/>
      <pageSetup orientation="portrait" r:id="rId20"/>
      <headerFooter alignWithMargins="0"/>
    </customSheetView>
    <customSheetView guid="{8909CFDD-4F29-4C72-886E-908773EE94A2}" state="hidden">
      <selection activeCell="C8" sqref="C8"/>
      <pageMargins left="0.75" right="0.75" top="0.65" bottom="1" header="0.5" footer="0.5"/>
      <pageSetup orientation="portrait" r:id="rId21"/>
      <headerFooter alignWithMargins="0"/>
    </customSheetView>
  </customSheetViews>
  <mergeCells count="1">
    <mergeCell ref="A2:D2"/>
  </mergeCells>
  <phoneticPr fontId="30" type="noConversion"/>
  <pageMargins left="0.75" right="0.75" top="0.65" bottom="1" header="0.5" footer="0.5"/>
  <pageSetup orientation="portrait" r:id="rId22"/>
  <headerFooter alignWithMargins="0"/>
  <drawing r:id="rId2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indexed="47"/>
  </sheetPr>
  <dimension ref="A1:F21"/>
  <sheetViews>
    <sheetView zoomScaleNormal="100" workbookViewId="0">
      <selection activeCell="B6" sqref="B6"/>
    </sheetView>
  </sheetViews>
  <sheetFormatPr defaultRowHeight="16.5"/>
  <cols>
    <col min="1" max="1" width="9" style="656"/>
    <col min="2" max="2" width="26.875" style="657" customWidth="1"/>
    <col min="3" max="3" width="22.875" style="657" customWidth="1"/>
    <col min="4" max="5" width="15.625" style="657" customWidth="1"/>
    <col min="6" max="16384" width="9" style="633"/>
  </cols>
  <sheetData>
    <row r="1" spans="1:6">
      <c r="A1" s="643"/>
      <c r="B1" s="644"/>
      <c r="C1" s="644"/>
      <c r="D1" s="644"/>
      <c r="E1" s="644"/>
    </row>
    <row r="2" spans="1:6" ht="21.95" customHeight="1">
      <c r="A2" s="1579" t="s">
        <v>53</v>
      </c>
      <c r="B2" s="1579"/>
      <c r="C2" s="1579"/>
      <c r="D2" s="1580"/>
      <c r="E2"/>
    </row>
    <row r="3" spans="1:6">
      <c r="A3" s="643"/>
      <c r="B3" s="644"/>
      <c r="C3" s="644"/>
      <c r="D3" s="644"/>
      <c r="E3" s="644"/>
    </row>
    <row r="4" spans="1:6" ht="36" customHeight="1">
      <c r="A4" s="645" t="s">
        <v>43</v>
      </c>
      <c r="B4" s="646" t="s">
        <v>44</v>
      </c>
      <c r="C4" s="645" t="s">
        <v>54</v>
      </c>
      <c r="D4" s="645" t="s">
        <v>55</v>
      </c>
      <c r="E4" s="645" t="s">
        <v>56</v>
      </c>
    </row>
    <row r="5" spans="1:6" ht="18" customHeight="1">
      <c r="A5" s="647" t="s">
        <v>47</v>
      </c>
      <c r="B5" s="647" t="s">
        <v>48</v>
      </c>
      <c r="C5" s="647" t="s">
        <v>49</v>
      </c>
      <c r="D5" s="647" t="s">
        <v>50</v>
      </c>
      <c r="E5" s="647" t="s">
        <v>51</v>
      </c>
    </row>
    <row r="6" spans="1:6" ht="45" customHeight="1">
      <c r="A6" s="648">
        <v>1</v>
      </c>
      <c r="B6" s="649"/>
      <c r="C6" s="650"/>
      <c r="D6" s="651"/>
      <c r="E6" s="652">
        <f>C6*D6</f>
        <v>0</v>
      </c>
    </row>
    <row r="7" spans="1:6" ht="45" customHeight="1">
      <c r="A7" s="648">
        <v>2</v>
      </c>
      <c r="B7" s="649"/>
      <c r="C7" s="650"/>
      <c r="D7" s="651"/>
      <c r="E7" s="652">
        <f t="shared" ref="E7:E15" si="0">C7*D7</f>
        <v>0</v>
      </c>
    </row>
    <row r="8" spans="1:6" ht="45" customHeight="1">
      <c r="A8" s="648">
        <v>3</v>
      </c>
      <c r="B8" s="649"/>
      <c r="C8" s="650"/>
      <c r="D8" s="651"/>
      <c r="E8" s="652">
        <f t="shared" si="0"/>
        <v>0</v>
      </c>
    </row>
    <row r="9" spans="1:6" ht="45" customHeight="1">
      <c r="A9" s="648">
        <v>4</v>
      </c>
      <c r="B9" s="649"/>
      <c r="C9" s="650"/>
      <c r="D9" s="651"/>
      <c r="E9" s="652">
        <f t="shared" si="0"/>
        <v>0</v>
      </c>
    </row>
    <row r="10" spans="1:6" ht="45" customHeight="1">
      <c r="A10" s="648">
        <v>5</v>
      </c>
      <c r="B10" s="649"/>
      <c r="C10" s="650"/>
      <c r="D10" s="651"/>
      <c r="E10" s="652">
        <f t="shared" si="0"/>
        <v>0</v>
      </c>
    </row>
    <row r="11" spans="1:6" ht="45" customHeight="1">
      <c r="A11" s="648">
        <v>6</v>
      </c>
      <c r="B11" s="649"/>
      <c r="C11" s="650"/>
      <c r="D11" s="651"/>
      <c r="E11" s="652">
        <f t="shared" si="0"/>
        <v>0</v>
      </c>
    </row>
    <row r="12" spans="1:6" ht="45" customHeight="1">
      <c r="A12" s="648">
        <v>7</v>
      </c>
      <c r="B12" s="649"/>
      <c r="C12" s="650"/>
      <c r="D12" s="651"/>
      <c r="E12" s="652">
        <f t="shared" si="0"/>
        <v>0</v>
      </c>
    </row>
    <row r="13" spans="1:6" ht="45" customHeight="1">
      <c r="A13" s="648">
        <v>8</v>
      </c>
      <c r="B13" s="649"/>
      <c r="C13" s="650"/>
      <c r="D13" s="651"/>
      <c r="E13" s="652">
        <f t="shared" si="0"/>
        <v>0</v>
      </c>
    </row>
    <row r="14" spans="1:6" ht="45" customHeight="1">
      <c r="A14" s="648">
        <v>9</v>
      </c>
      <c r="B14" s="649"/>
      <c r="C14" s="650"/>
      <c r="D14" s="651"/>
      <c r="E14" s="652">
        <f t="shared" si="0"/>
        <v>0</v>
      </c>
    </row>
    <row r="15" spans="1:6" ht="45" customHeight="1">
      <c r="A15" s="648">
        <v>10</v>
      </c>
      <c r="B15" s="649"/>
      <c r="C15" s="650"/>
      <c r="D15" s="651"/>
      <c r="E15" s="652">
        <f t="shared" si="0"/>
        <v>0</v>
      </c>
    </row>
    <row r="16" spans="1:6" ht="45" customHeight="1">
      <c r="A16" s="653"/>
      <c r="B16" s="654" t="s">
        <v>52</v>
      </c>
      <c r="C16" s="654"/>
      <c r="D16" s="654"/>
      <c r="E16" s="654">
        <f>SUM(E6:E15)</f>
        <v>0</v>
      </c>
      <c r="F16" s="655"/>
    </row>
    <row r="17" ht="30" customHeight="1"/>
    <row r="18" ht="30" customHeight="1"/>
    <row r="19" ht="30" customHeight="1"/>
    <row r="20" ht="30" customHeight="1"/>
    <row r="21" ht="30" customHeight="1"/>
  </sheetData>
  <sheetProtection password="916E" sheet="1" formatColumns="0" formatRows="0" selectLockedCells="1"/>
  <customSheetViews>
    <customSheetView guid="{223BC0FC-814D-40F0-9795-CE82A16FF3A5}" state="hidden">
      <selection activeCell="B6" sqref="B6"/>
      <pageMargins left="0.75" right="0.75" top="0.65" bottom="1" header="0.5" footer="0.5"/>
      <pageSetup orientation="portrait" r:id="rId1"/>
      <headerFooter alignWithMargins="0"/>
    </customSheetView>
    <customSheetView guid="{B53AB765-D844-4672-9326-008E7DD94E4F}" state="hidden">
      <selection activeCell="B6" sqref="B6"/>
      <pageMargins left="0.75" right="0.75" top="0.65" bottom="1" header="0.5" footer="0.5"/>
      <pageSetup orientation="portrait" r:id="rId2"/>
      <headerFooter alignWithMargins="0"/>
    </customSheetView>
    <customSheetView guid="{A41EE4DE-0D82-4A56-8210-F78316511D11}" state="hidden">
      <selection activeCell="B6" sqref="B6"/>
      <pageMargins left="0.75" right="0.75" top="0.65" bottom="1" header="0.5" footer="0.5"/>
      <pageSetup orientation="portrait" r:id="rId3"/>
      <headerFooter alignWithMargins="0"/>
    </customSheetView>
    <customSheetView guid="{1E0C44A1-9358-4FBD-8C2C-4DB661DA1476}" state="hidden">
      <selection activeCell="B6" sqref="B6"/>
      <pageMargins left="0.75" right="0.75" top="0.65" bottom="1" header="0.5" footer="0.5"/>
      <pageSetup orientation="portrait" r:id="rId4"/>
      <headerFooter alignWithMargins="0"/>
    </customSheetView>
    <customSheetView guid="{498493C3-769C-4143-9114-C68CD1D40B11}" state="hidden">
      <selection activeCell="B6" sqref="B6"/>
      <pageMargins left="0.75" right="0.75" top="0.65" bottom="1" header="0.5" footer="0.5"/>
      <pageSetup orientation="portrait" r:id="rId5"/>
      <headerFooter alignWithMargins="0"/>
    </customSheetView>
    <customSheetView guid="{C431BC99-7569-44AB-83F6-AB73BDED3783}" state="hidden">
      <selection activeCell="B6" sqref="B6"/>
      <pageMargins left="0.75" right="0.75" top="0.65" bottom="1" header="0.5" footer="0.5"/>
      <pageSetup orientation="portrait" r:id="rId6"/>
      <headerFooter alignWithMargins="0"/>
    </customSheetView>
    <customSheetView guid="{E97134B6-5E8D-4951-8DA0-73D065532361}" state="hidden">
      <selection activeCell="B6" sqref="B6"/>
      <pageMargins left="0.75" right="0.75" top="0.65" bottom="1" header="0.5" footer="0.5"/>
      <pageSetup orientation="portrait" r:id="rId7"/>
      <headerFooter alignWithMargins="0"/>
    </customSheetView>
    <customSheetView guid="{D0757F9E-DF41-4B40-A5E5-F4F8FDD8D61D}" state="hidden">
      <selection activeCell="B6" sqref="B6"/>
      <pageMargins left="0.75" right="0.75" top="0.65" bottom="1" header="0.5" footer="0.5"/>
      <pageSetup orientation="portrait" r:id="rId8"/>
      <headerFooter alignWithMargins="0"/>
    </customSheetView>
    <customSheetView guid="{EE46BCD1-F715-4FA9-A5FC-1B125AD601E0}">
      <selection activeCell="G8" sqref="G8"/>
      <pageMargins left="0.75" right="0.75" top="0.65" bottom="1" header="0.5" footer="0.5"/>
      <pageSetup orientation="portrait" r:id="rId9"/>
      <headerFooter alignWithMargins="0"/>
    </customSheetView>
    <customSheetView guid="{4AA1107B-A795-4744-B566-827168772C7A}" topLeftCell="A10">
      <selection activeCell="G8" sqref="G8"/>
      <pageMargins left="0.75" right="0.75" top="0.65" bottom="1" header="0.5" footer="0.5"/>
      <pageSetup orientation="portrait" r:id="rId10"/>
      <headerFooter alignWithMargins="0"/>
    </customSheetView>
    <customSheetView guid="{B23AD343-29DA-4CE0-BD10-47BF44F3782F}">
      <selection activeCell="G8" sqref="G8"/>
      <pageMargins left="0.75" right="0.75" top="0.65" bottom="1" header="0.5" footer="0.5"/>
      <pageSetup orientation="portrait" r:id="rId11"/>
      <headerFooter alignWithMargins="0"/>
    </customSheetView>
    <customSheetView guid="{ECE9294F-C910-4036-88BC-B1F2176FB06B}">
      <selection activeCell="B11" sqref="B11"/>
      <pageMargins left="0.75" right="0.75" top="0.65" bottom="1" header="0.5" footer="0.5"/>
      <pageSetup orientation="portrait" r:id="rId12"/>
      <headerFooter alignWithMargins="0"/>
    </customSheetView>
    <customSheetView guid="{27A45B7A-04F2-4516-B80B-5ED0825D4ED3}" scale="70">
      <selection activeCell="C6" sqref="C6:D6"/>
      <pageMargins left="0.75" right="0.75" top="0.65" bottom="1" header="0.5" footer="0.5"/>
      <pageSetup orientation="portrait" r:id="rId13"/>
      <headerFooter alignWithMargins="0"/>
    </customSheetView>
    <customSheetView guid="{E9F4E142-7D26-464D-BECA-4F3806DB1FE1}">
      <selection activeCell="G8" sqref="G8"/>
      <pageMargins left="0.75" right="0.75" top="0.65" bottom="1" header="0.5" footer="0.5"/>
      <pageSetup orientation="portrait" r:id="rId14"/>
      <headerFooter alignWithMargins="0"/>
    </customSheetView>
    <customSheetView guid="{A7DBDDEF-9245-44C6-9EBF-032DB6E1C0A2}" topLeftCell="A10">
      <selection activeCell="G8" sqref="G8"/>
      <pageMargins left="0.75" right="0.75" top="0.65" bottom="1" header="0.5" footer="0.5"/>
      <pageSetup orientation="portrait" r:id="rId15"/>
      <headerFooter alignWithMargins="0"/>
    </customSheetView>
    <customSheetView guid="{7487ED9F-BBED-4B2A-9631-22F1A430946B}" topLeftCell="A10">
      <selection activeCell="G8" sqref="G8"/>
      <pageMargins left="0.75" right="0.75" top="0.65" bottom="1" header="0.5" footer="0.5"/>
      <pageSetup orientation="portrait" r:id="rId16"/>
      <headerFooter alignWithMargins="0"/>
    </customSheetView>
    <customSheetView guid="{B3CE7B10-A914-4559-A6DA-AED8C22AFD6D}" state="hidden">
      <selection activeCell="B6" sqref="B6"/>
      <pageMargins left="0.75" right="0.75" top="0.65" bottom="1" header="0.5" footer="0.5"/>
      <pageSetup orientation="portrait" r:id="rId17"/>
      <headerFooter alignWithMargins="0"/>
    </customSheetView>
    <customSheetView guid="{D53177B2-31EC-4222-B97A-A37DCFD9E45B}" state="hidden">
      <selection activeCell="B6" sqref="B6"/>
      <pageMargins left="0.75" right="0.75" top="0.65" bottom="1" header="0.5" footer="0.5"/>
      <pageSetup orientation="portrait" r:id="rId18"/>
      <headerFooter alignWithMargins="0"/>
    </customSheetView>
    <customSheetView guid="{B835C05C-B615-4DCB-982D-4519616B3CD8}" state="hidden">
      <selection activeCell="B6" sqref="B6"/>
      <pageMargins left="0.75" right="0.75" top="0.65" bottom="1" header="0.5" footer="0.5"/>
      <pageSetup orientation="portrait" r:id="rId19"/>
      <headerFooter alignWithMargins="0"/>
    </customSheetView>
    <customSheetView guid="{A34CC49F-E309-4C23-B4F6-1E3B307C10D1}" state="hidden">
      <selection activeCell="B6" sqref="B6"/>
      <pageMargins left="0.75" right="0.75" top="0.65" bottom="1" header="0.5" footer="0.5"/>
      <pageSetup orientation="portrait" r:id="rId20"/>
      <headerFooter alignWithMargins="0"/>
    </customSheetView>
    <customSheetView guid="{8909CFDD-4F29-4C72-886E-908773EE94A2}" state="hidden">
      <selection activeCell="B6" sqref="B6"/>
      <pageMargins left="0.75" right="0.75" top="0.65" bottom="1" header="0.5" footer="0.5"/>
      <pageSetup orientation="portrait" r:id="rId21"/>
      <headerFooter alignWithMargins="0"/>
    </customSheetView>
  </customSheetViews>
  <mergeCells count="1">
    <mergeCell ref="A2:D2"/>
  </mergeCells>
  <phoneticPr fontId="30" type="noConversion"/>
  <pageMargins left="0.75" right="0.75" top="0.65" bottom="1" header="0.5" footer="0.5"/>
  <pageSetup orientation="portrait" r:id="rId22"/>
  <headerFooter alignWithMargins="0"/>
  <drawing r:id="rId2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indexed="61"/>
  </sheetPr>
  <dimension ref="A1:G21"/>
  <sheetViews>
    <sheetView zoomScaleNormal="100" zoomScaleSheetLayoutView="100" workbookViewId="0">
      <selection activeCell="E8" sqref="E8"/>
    </sheetView>
  </sheetViews>
  <sheetFormatPr defaultRowHeight="16.5"/>
  <cols>
    <col min="1" max="1" width="7.625" style="656" customWidth="1"/>
    <col min="2" max="4" width="20.625" style="657" customWidth="1"/>
    <col min="5" max="5" width="9.625" style="657" customWidth="1"/>
    <col min="6" max="6" width="12.625" style="657" customWidth="1"/>
    <col min="7" max="16384" width="9" style="633"/>
  </cols>
  <sheetData>
    <row r="1" spans="1:7">
      <c r="A1" s="643"/>
      <c r="B1" s="644"/>
      <c r="C1" s="644"/>
      <c r="D1" s="644"/>
      <c r="E1" s="644"/>
      <c r="F1" s="644"/>
    </row>
    <row r="2" spans="1:7" ht="21.95" customHeight="1">
      <c r="A2" s="1579" t="s">
        <v>57</v>
      </c>
      <c r="B2" s="1579"/>
      <c r="C2" s="1579"/>
      <c r="D2" s="1579"/>
      <c r="E2" s="1580"/>
      <c r="F2" s="633"/>
    </row>
    <row r="3" spans="1:7">
      <c r="A3" s="643"/>
      <c r="B3" s="644"/>
      <c r="C3" s="644"/>
      <c r="D3" s="644"/>
      <c r="E3" s="644"/>
      <c r="F3" s="644"/>
    </row>
    <row r="4" spans="1:7" ht="53.25" customHeight="1">
      <c r="A4" s="645" t="s">
        <v>43</v>
      </c>
      <c r="B4" s="646" t="s">
        <v>44</v>
      </c>
      <c r="C4" s="645" t="s">
        <v>58</v>
      </c>
      <c r="D4" s="645" t="s">
        <v>59</v>
      </c>
      <c r="E4" s="645" t="s">
        <v>60</v>
      </c>
      <c r="F4" s="645" t="s">
        <v>61</v>
      </c>
    </row>
    <row r="5" spans="1:7" ht="18" customHeight="1">
      <c r="A5" s="647" t="s">
        <v>47</v>
      </c>
      <c r="B5" s="647" t="s">
        <v>48</v>
      </c>
      <c r="C5" s="647" t="s">
        <v>49</v>
      </c>
      <c r="D5" s="647" t="s">
        <v>50</v>
      </c>
      <c r="E5" s="658" t="s">
        <v>62</v>
      </c>
      <c r="F5" s="647" t="s">
        <v>63</v>
      </c>
    </row>
    <row r="6" spans="1:7" ht="45" customHeight="1">
      <c r="A6" s="648">
        <v>1</v>
      </c>
      <c r="B6" s="649"/>
      <c r="C6" s="650"/>
      <c r="D6" s="650"/>
      <c r="E6" s="651"/>
      <c r="F6" s="652">
        <f>C6*E6</f>
        <v>0</v>
      </c>
    </row>
    <row r="7" spans="1:7" ht="45" customHeight="1">
      <c r="A7" s="648">
        <v>2</v>
      </c>
      <c r="B7" s="649"/>
      <c r="C7" s="650"/>
      <c r="D7" s="650"/>
      <c r="E7" s="651"/>
      <c r="F7" s="652">
        <f t="shared" ref="F7:F15" si="0">C7*E7</f>
        <v>0</v>
      </c>
    </row>
    <row r="8" spans="1:7" ht="45" customHeight="1">
      <c r="A8" s="648">
        <v>3</v>
      </c>
      <c r="B8" s="649"/>
      <c r="C8" s="650"/>
      <c r="D8" s="650"/>
      <c r="E8" s="651"/>
      <c r="F8" s="652">
        <f t="shared" si="0"/>
        <v>0</v>
      </c>
    </row>
    <row r="9" spans="1:7" ht="45" customHeight="1">
      <c r="A9" s="648">
        <v>4</v>
      </c>
      <c r="B9" s="649"/>
      <c r="C9" s="650"/>
      <c r="D9" s="650"/>
      <c r="E9" s="651"/>
      <c r="F9" s="652">
        <f t="shared" si="0"/>
        <v>0</v>
      </c>
    </row>
    <row r="10" spans="1:7" ht="45" customHeight="1">
      <c r="A10" s="648">
        <v>5</v>
      </c>
      <c r="B10" s="649"/>
      <c r="C10" s="650"/>
      <c r="D10" s="650"/>
      <c r="E10" s="651"/>
      <c r="F10" s="652">
        <f t="shared" si="0"/>
        <v>0</v>
      </c>
    </row>
    <row r="11" spans="1:7" ht="45" customHeight="1">
      <c r="A11" s="648">
        <v>6</v>
      </c>
      <c r="B11" s="649"/>
      <c r="C11" s="650"/>
      <c r="D11" s="650"/>
      <c r="E11" s="651"/>
      <c r="F11" s="652">
        <f t="shared" si="0"/>
        <v>0</v>
      </c>
    </row>
    <row r="12" spans="1:7" ht="45" customHeight="1">
      <c r="A12" s="648">
        <v>7</v>
      </c>
      <c r="B12" s="649"/>
      <c r="C12" s="650"/>
      <c r="D12" s="650"/>
      <c r="E12" s="651"/>
      <c r="F12" s="652">
        <f t="shared" si="0"/>
        <v>0</v>
      </c>
    </row>
    <row r="13" spans="1:7" ht="45" customHeight="1">
      <c r="A13" s="648">
        <v>8</v>
      </c>
      <c r="B13" s="649"/>
      <c r="C13" s="650"/>
      <c r="D13" s="650"/>
      <c r="E13" s="651"/>
      <c r="F13" s="652">
        <f t="shared" si="0"/>
        <v>0</v>
      </c>
    </row>
    <row r="14" spans="1:7" ht="45" customHeight="1">
      <c r="A14" s="648">
        <v>9</v>
      </c>
      <c r="B14" s="649"/>
      <c r="C14" s="650"/>
      <c r="D14" s="650"/>
      <c r="E14" s="651"/>
      <c r="F14" s="652">
        <f t="shared" si="0"/>
        <v>0</v>
      </c>
    </row>
    <row r="15" spans="1:7" ht="45" customHeight="1">
      <c r="A15" s="648">
        <v>10</v>
      </c>
      <c r="B15" s="649"/>
      <c r="C15" s="650"/>
      <c r="D15" s="650"/>
      <c r="E15" s="651"/>
      <c r="F15" s="652">
        <f t="shared" si="0"/>
        <v>0</v>
      </c>
    </row>
    <row r="16" spans="1:7" ht="45" customHeight="1">
      <c r="A16" s="653"/>
      <c r="B16" s="654" t="s">
        <v>52</v>
      </c>
      <c r="C16" s="654"/>
      <c r="D16" s="654"/>
      <c r="E16" s="654"/>
      <c r="F16" s="654">
        <f>SUM(F6:F15)</f>
        <v>0</v>
      </c>
      <c r="G16" s="655"/>
    </row>
    <row r="17" ht="30" customHeight="1"/>
    <row r="18" ht="30" customHeight="1"/>
    <row r="19" ht="30" customHeight="1"/>
    <row r="20" ht="30" customHeight="1"/>
    <row r="21" ht="30" customHeight="1"/>
  </sheetData>
  <sheetProtection password="E848" sheet="1" formatColumns="0" formatRows="0" selectLockedCells="1"/>
  <customSheetViews>
    <customSheetView guid="{223BC0FC-814D-40F0-9795-CE82A16FF3A5}" state="hidden">
      <selection activeCell="E8" sqref="E8"/>
      <pageMargins left="0.75" right="0.62" top="0.65" bottom="1" header="0.5" footer="0.5"/>
      <pageSetup orientation="portrait" r:id="rId1"/>
      <headerFooter alignWithMargins="0"/>
    </customSheetView>
    <customSheetView guid="{B53AB765-D844-4672-9326-008E7DD94E4F}" state="hidden">
      <selection activeCell="E8" sqref="E8"/>
      <pageMargins left="0.75" right="0.62" top="0.65" bottom="1" header="0.5" footer="0.5"/>
      <pageSetup orientation="portrait" r:id="rId2"/>
      <headerFooter alignWithMargins="0"/>
    </customSheetView>
    <customSheetView guid="{A41EE4DE-0D82-4A56-8210-F78316511D11}" state="hidden">
      <selection activeCell="E8" sqref="E8"/>
      <pageMargins left="0.75" right="0.62" top="0.65" bottom="1" header="0.5" footer="0.5"/>
      <pageSetup orientation="portrait" r:id="rId3"/>
      <headerFooter alignWithMargins="0"/>
    </customSheetView>
    <customSheetView guid="{1E0C44A1-9358-4FBD-8C2C-4DB661DA1476}" state="hidden">
      <selection activeCell="E8" sqref="E8"/>
      <pageMargins left="0.75" right="0.62" top="0.65" bottom="1" header="0.5" footer="0.5"/>
      <pageSetup orientation="portrait" r:id="rId4"/>
      <headerFooter alignWithMargins="0"/>
    </customSheetView>
    <customSheetView guid="{498493C3-769C-4143-9114-C68CD1D40B11}" state="hidden">
      <selection activeCell="E8" sqref="E8"/>
      <pageMargins left="0.75" right="0.62" top="0.65" bottom="1" header="0.5" footer="0.5"/>
      <pageSetup orientation="portrait" r:id="rId5"/>
      <headerFooter alignWithMargins="0"/>
    </customSheetView>
    <customSheetView guid="{C431BC99-7569-44AB-83F6-AB73BDED3783}" state="hidden">
      <selection activeCell="E8" sqref="E8"/>
      <pageMargins left="0.75" right="0.62" top="0.65" bottom="1" header="0.5" footer="0.5"/>
      <pageSetup orientation="portrait" r:id="rId6"/>
      <headerFooter alignWithMargins="0"/>
    </customSheetView>
    <customSheetView guid="{E97134B6-5E8D-4951-8DA0-73D065532361}" state="hidden">
      <selection activeCell="E8" sqref="E8"/>
      <pageMargins left="0.75" right="0.62" top="0.65" bottom="1" header="0.5" footer="0.5"/>
      <pageSetup orientation="portrait" r:id="rId7"/>
      <headerFooter alignWithMargins="0"/>
    </customSheetView>
    <customSheetView guid="{D0757F9E-DF41-4B40-A5E5-F4F8FDD8D61D}" state="hidden">
      <selection activeCell="E8" sqref="E8"/>
      <pageMargins left="0.75" right="0.62" top="0.65" bottom="1" header="0.5" footer="0.5"/>
      <pageSetup orientation="portrait" r:id="rId8"/>
      <headerFooter alignWithMargins="0"/>
    </customSheetView>
    <customSheetView guid="{EE46BCD1-F715-4FA9-A5FC-1B125AD601E0}">
      <selection activeCell="E8" sqref="E8"/>
      <pageMargins left="0.75" right="0.62" top="0.65" bottom="1" header="0.5" footer="0.5"/>
      <pageSetup orientation="portrait" r:id="rId9"/>
      <headerFooter alignWithMargins="0"/>
    </customSheetView>
    <customSheetView guid="{4AA1107B-A795-4744-B566-827168772C7A}">
      <selection activeCell="E8" sqref="E8"/>
      <pageMargins left="0.75" right="0.62" top="0.65" bottom="1" header="0.5" footer="0.5"/>
      <pageSetup orientation="portrait" r:id="rId10"/>
      <headerFooter alignWithMargins="0"/>
    </customSheetView>
    <customSheetView guid="{B23AD343-29DA-4CE0-BD10-47BF44F3782F}">
      <selection activeCell="G8" sqref="G8"/>
      <pageMargins left="0.75" right="0.62" top="0.65" bottom="1" header="0.5" footer="0.5"/>
      <pageSetup orientation="portrait" r:id="rId11"/>
      <headerFooter alignWithMargins="0"/>
    </customSheetView>
    <customSheetView guid="{ECE9294F-C910-4036-88BC-B1F2176FB06B}">
      <selection activeCell="B6" sqref="B6"/>
      <pageMargins left="0.75" right="0.62" top="0.65" bottom="1" header="0.5" footer="0.5"/>
      <pageSetup orientation="portrait" r:id="rId12"/>
      <headerFooter alignWithMargins="0"/>
    </customSheetView>
    <customSheetView guid="{27A45B7A-04F2-4516-B80B-5ED0825D4ED3}" scale="70">
      <selection activeCell="C6" sqref="C6"/>
      <pageMargins left="0.75" right="0.62" top="0.65" bottom="1" header="0.5" footer="0.5"/>
      <pageSetup orientation="portrait" r:id="rId13"/>
      <headerFooter alignWithMargins="0"/>
    </customSheetView>
    <customSheetView guid="{E9F4E142-7D26-464D-BECA-4F3806DB1FE1}">
      <selection activeCell="G8" sqref="G8"/>
      <pageMargins left="0.75" right="0.62" top="0.65" bottom="1" header="0.5" footer="0.5"/>
      <pageSetup orientation="portrait" r:id="rId14"/>
      <headerFooter alignWithMargins="0"/>
    </customSheetView>
    <customSheetView guid="{A7DBDDEF-9245-44C6-9EBF-032DB6E1C0A2}" topLeftCell="A9">
      <selection activeCell="B9" sqref="B9"/>
      <pageMargins left="0.75" right="0.62" top="0.65" bottom="1" header="0.5" footer="0.5"/>
      <pageSetup orientation="portrait" r:id="rId15"/>
      <headerFooter alignWithMargins="0"/>
    </customSheetView>
    <customSheetView guid="{7487ED9F-BBED-4B2A-9631-22F1A430946B}">
      <selection activeCell="E8" sqref="E8"/>
      <pageMargins left="0.75" right="0.62" top="0.65" bottom="1" header="0.5" footer="0.5"/>
      <pageSetup orientation="portrait" r:id="rId16"/>
      <headerFooter alignWithMargins="0"/>
    </customSheetView>
    <customSheetView guid="{B3CE7B10-A914-4559-A6DA-AED8C22AFD6D}" state="hidden">
      <selection activeCell="E8" sqref="E8"/>
      <pageMargins left="0.75" right="0.62" top="0.65" bottom="1" header="0.5" footer="0.5"/>
      <pageSetup orientation="portrait" r:id="rId17"/>
      <headerFooter alignWithMargins="0"/>
    </customSheetView>
    <customSheetView guid="{D53177B2-31EC-4222-B97A-A37DCFD9E45B}" state="hidden">
      <selection activeCell="E8" sqref="E8"/>
      <pageMargins left="0.75" right="0.62" top="0.65" bottom="1" header="0.5" footer="0.5"/>
      <pageSetup orientation="portrait" r:id="rId18"/>
      <headerFooter alignWithMargins="0"/>
    </customSheetView>
    <customSheetView guid="{B835C05C-B615-4DCB-982D-4519616B3CD8}" state="hidden">
      <selection activeCell="E8" sqref="E8"/>
      <pageMargins left="0.75" right="0.62" top="0.65" bottom="1" header="0.5" footer="0.5"/>
      <pageSetup orientation="portrait" r:id="rId19"/>
      <headerFooter alignWithMargins="0"/>
    </customSheetView>
    <customSheetView guid="{A34CC49F-E309-4C23-B4F6-1E3B307C10D1}" state="hidden">
      <selection activeCell="E8" sqref="E8"/>
      <pageMargins left="0.75" right="0.62" top="0.65" bottom="1" header="0.5" footer="0.5"/>
      <pageSetup orientation="portrait" r:id="rId20"/>
      <headerFooter alignWithMargins="0"/>
    </customSheetView>
    <customSheetView guid="{8909CFDD-4F29-4C72-886E-908773EE94A2}" state="hidden">
      <selection activeCell="E8" sqref="E8"/>
      <pageMargins left="0.75" right="0.62" top="0.65" bottom="1" header="0.5" footer="0.5"/>
      <pageSetup orientation="portrait" r:id="rId21"/>
      <headerFooter alignWithMargins="0"/>
    </customSheetView>
  </customSheetViews>
  <mergeCells count="1">
    <mergeCell ref="A2:E2"/>
  </mergeCells>
  <phoneticPr fontId="30" type="noConversion"/>
  <pageMargins left="0.75" right="0.62" top="0.65" bottom="1" header="0.5" footer="0.5"/>
  <pageSetup orientation="portrait" r:id="rId22"/>
  <headerFooter alignWithMargins="0"/>
  <drawing r:id="rId2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AO80"/>
  <sheetViews>
    <sheetView showGridLines="0" showZeros="0" tabSelected="1" view="pageBreakPreview" topLeftCell="A7" zoomScaleNormal="100" zoomScaleSheetLayoutView="100" workbookViewId="0">
      <selection activeCell="F52" sqref="F52"/>
    </sheetView>
  </sheetViews>
  <sheetFormatPr defaultColWidth="8" defaultRowHeight="16.5"/>
  <cols>
    <col min="1" max="1" width="9.375" style="527" customWidth="1"/>
    <col min="2" max="2" width="9.375" style="530" customWidth="1"/>
    <col min="3" max="3" width="12.875" style="527" customWidth="1"/>
    <col min="4" max="4" width="18.125" style="527" customWidth="1"/>
    <col min="5" max="5" width="18.75" style="527" customWidth="1"/>
    <col min="6" max="6" width="29" style="527" customWidth="1"/>
    <col min="7" max="8" width="8" style="527" hidden="1" customWidth="1"/>
    <col min="9" max="11" width="8" style="526" hidden="1" customWidth="1"/>
    <col min="12" max="24" width="8" style="526" customWidth="1"/>
    <col min="25" max="25" width="8" style="526" hidden="1" customWidth="1"/>
    <col min="26" max="27" width="8" style="528" hidden="1" customWidth="1"/>
    <col min="28" max="28" width="17.5" style="528" hidden="1" customWidth="1"/>
    <col min="29" max="29" width="12.125" style="528" hidden="1" customWidth="1"/>
    <col min="30" max="30" width="8" style="524" hidden="1" customWidth="1"/>
    <col min="31" max="31" width="8" style="525" hidden="1" customWidth="1"/>
    <col min="32" max="32" width="12" style="525" hidden="1" customWidth="1"/>
    <col min="33" max="35" width="8" style="524" hidden="1" customWidth="1"/>
    <col min="36" max="36" width="9.125" style="524" hidden="1" customWidth="1"/>
    <col min="37" max="40" width="8" style="524" hidden="1" customWidth="1"/>
    <col min="41" max="41" width="8" style="524" customWidth="1"/>
    <col min="42" max="16384" width="8" style="526"/>
  </cols>
  <sheetData>
    <row r="1" spans="1:36" ht="17.25">
      <c r="A1" s="518" t="str">
        <f>Cover!B3</f>
        <v>Specification No.: CC/NT/W-TW/DOM/A06/23/00495</v>
      </c>
      <c r="B1" s="518"/>
      <c r="C1" s="519"/>
      <c r="D1" s="519"/>
      <c r="E1" s="519"/>
      <c r="F1" s="520" t="s">
        <v>308</v>
      </c>
      <c r="G1" s="521"/>
      <c r="H1" s="521"/>
      <c r="I1" s="522"/>
      <c r="J1" s="522"/>
      <c r="K1" s="522"/>
      <c r="L1" s="522"/>
      <c r="M1" s="522"/>
      <c r="N1" s="522"/>
      <c r="O1" s="522"/>
      <c r="P1" s="522"/>
      <c r="Q1" s="522"/>
      <c r="R1" s="522"/>
      <c r="S1" s="522"/>
      <c r="T1" s="522"/>
      <c r="U1" s="522"/>
      <c r="V1" s="522"/>
      <c r="W1" s="522"/>
      <c r="X1" s="522"/>
      <c r="Y1" s="522"/>
      <c r="Z1" s="523" t="str">
        <f>'Names of Bidder'!D6</f>
        <v>Sole Bidder</v>
      </c>
      <c r="AA1" s="523"/>
      <c r="AB1" s="523"/>
      <c r="AC1" s="523"/>
      <c r="AE1" s="525">
        <v>1</v>
      </c>
      <c r="AF1" s="525" t="s">
        <v>97</v>
      </c>
      <c r="AI1" s="525">
        <v>1</v>
      </c>
      <c r="AJ1" s="524" t="s">
        <v>101</v>
      </c>
    </row>
    <row r="2" spans="1:36">
      <c r="B2" s="527"/>
      <c r="Z2" s="528">
        <f>'Names of Bidder'!L6</f>
        <v>0</v>
      </c>
      <c r="AE2" s="525">
        <v>2</v>
      </c>
      <c r="AF2" s="525" t="s">
        <v>98</v>
      </c>
      <c r="AI2" s="525">
        <v>2</v>
      </c>
      <c r="AJ2" s="524" t="s">
        <v>102</v>
      </c>
    </row>
    <row r="3" spans="1:36">
      <c r="A3" s="1599" t="s">
        <v>252</v>
      </c>
      <c r="B3" s="1599"/>
      <c r="C3" s="1599"/>
      <c r="D3" s="1599"/>
      <c r="E3" s="1599"/>
      <c r="F3" s="1599"/>
      <c r="G3" s="521"/>
      <c r="H3" s="521"/>
      <c r="I3" s="522"/>
      <c r="J3" s="522"/>
      <c r="K3" s="522"/>
      <c r="L3" s="522"/>
      <c r="M3" s="522"/>
      <c r="N3" s="522"/>
      <c r="O3" s="522"/>
      <c r="P3" s="522"/>
      <c r="Q3" s="522"/>
      <c r="R3" s="522"/>
      <c r="S3" s="522"/>
      <c r="T3" s="522"/>
      <c r="U3" s="522"/>
      <c r="V3" s="522"/>
      <c r="W3" s="522"/>
      <c r="X3" s="522"/>
      <c r="Y3" s="522"/>
      <c r="Z3" s="523"/>
      <c r="AA3" s="523"/>
      <c r="AB3" s="523"/>
      <c r="AC3" s="523"/>
      <c r="AE3" s="525">
        <v>3</v>
      </c>
      <c r="AF3" s="525" t="s">
        <v>99</v>
      </c>
      <c r="AI3" s="525">
        <v>3</v>
      </c>
      <c r="AJ3" s="524" t="s">
        <v>103</v>
      </c>
    </row>
    <row r="4" spans="1:36">
      <c r="A4" s="529"/>
      <c r="B4" s="529"/>
      <c r="C4" s="529"/>
      <c r="D4" s="529"/>
      <c r="E4" s="529"/>
      <c r="F4" s="529"/>
      <c r="G4" s="521"/>
      <c r="H4" s="521"/>
      <c r="I4" s="522"/>
      <c r="J4" s="522"/>
      <c r="K4" s="522"/>
      <c r="L4" s="522"/>
      <c r="M4" s="522"/>
      <c r="N4" s="522"/>
      <c r="O4" s="522"/>
      <c r="P4" s="522"/>
      <c r="Q4" s="522"/>
      <c r="R4" s="522"/>
      <c r="S4" s="522"/>
      <c r="T4" s="522"/>
      <c r="U4" s="522"/>
      <c r="V4" s="522"/>
      <c r="W4" s="522"/>
      <c r="X4" s="522"/>
      <c r="Y4" s="522"/>
      <c r="Z4" s="523"/>
      <c r="AA4" s="523"/>
      <c r="AB4" s="523"/>
      <c r="AC4" s="523"/>
      <c r="AE4" s="525">
        <v>4</v>
      </c>
      <c r="AF4" s="525" t="s">
        <v>100</v>
      </c>
      <c r="AI4" s="525">
        <v>4</v>
      </c>
      <c r="AJ4" s="524" t="s">
        <v>104</v>
      </c>
    </row>
    <row r="5" spans="1:36">
      <c r="A5" s="530" t="s">
        <v>87</v>
      </c>
      <c r="C5" s="1600"/>
      <c r="D5" s="1600"/>
      <c r="E5" s="1600"/>
      <c r="F5" s="1600"/>
      <c r="AE5" s="525">
        <v>5</v>
      </c>
      <c r="AF5" s="525" t="s">
        <v>100</v>
      </c>
      <c r="AI5" s="525">
        <v>5</v>
      </c>
      <c r="AJ5" s="524" t="s">
        <v>105</v>
      </c>
    </row>
    <row r="6" spans="1:36">
      <c r="A6" s="530" t="s">
        <v>75</v>
      </c>
      <c r="B6" s="1601" t="str">
        <f>'Sch-1'!B258</f>
        <v>--</v>
      </c>
      <c r="C6" s="1601"/>
      <c r="AE6" s="525">
        <v>6</v>
      </c>
      <c r="AF6" s="525" t="s">
        <v>100</v>
      </c>
      <c r="AG6" s="532" t="e">
        <f>DAY(B6)</f>
        <v>#VALUE!</v>
      </c>
      <c r="AI6" s="525">
        <v>6</v>
      </c>
      <c r="AJ6" s="524" t="s">
        <v>106</v>
      </c>
    </row>
    <row r="7" spans="1:36">
      <c r="A7" s="530"/>
      <c r="B7" s="531"/>
      <c r="C7" s="531"/>
      <c r="AE7" s="525">
        <v>7</v>
      </c>
      <c r="AF7" s="525" t="s">
        <v>100</v>
      </c>
      <c r="AG7" s="532" t="e">
        <f>MONTH(B6)</f>
        <v>#VALUE!</v>
      </c>
      <c r="AI7" s="525">
        <v>7</v>
      </c>
      <c r="AJ7" s="524" t="s">
        <v>107</v>
      </c>
    </row>
    <row r="8" spans="1:36">
      <c r="A8" s="533" t="s">
        <v>396</v>
      </c>
      <c r="B8" s="534"/>
      <c r="C8" s="521"/>
      <c r="D8" s="521"/>
      <c r="E8" s="521"/>
      <c r="F8" s="535"/>
      <c r="G8" s="521"/>
      <c r="H8" s="521"/>
      <c r="I8" s="522"/>
      <c r="J8" s="522"/>
      <c r="K8" s="522"/>
      <c r="L8" s="522"/>
      <c r="M8" s="522"/>
      <c r="N8" s="522"/>
      <c r="O8" s="522"/>
      <c r="P8" s="522"/>
      <c r="Q8" s="522"/>
      <c r="R8" s="522"/>
      <c r="S8" s="522"/>
      <c r="T8" s="522"/>
      <c r="U8" s="522"/>
      <c r="V8" s="522"/>
      <c r="W8" s="522"/>
      <c r="X8" s="522"/>
      <c r="Y8" s="522"/>
      <c r="Z8" s="523"/>
      <c r="AA8" s="523"/>
      <c r="AB8" s="523"/>
      <c r="AC8" s="523"/>
      <c r="AE8" s="525">
        <v>8</v>
      </c>
      <c r="AF8" s="525" t="s">
        <v>100</v>
      </c>
      <c r="AG8" s="532" t="e">
        <f>LOOKUP(AG7,AI1:AI12,AJ1:AJ12)</f>
        <v>#VALUE!</v>
      </c>
      <c r="AI8" s="525">
        <v>8</v>
      </c>
      <c r="AJ8" s="524" t="s">
        <v>108</v>
      </c>
    </row>
    <row r="9" spans="1:36">
      <c r="A9" s="536" t="str">
        <f>'Sch-1'!M7</f>
        <v>Contracts Services, 3rd Floor</v>
      </c>
      <c r="B9" s="536"/>
      <c r="F9" s="537"/>
      <c r="AE9" s="525">
        <v>9</v>
      </c>
      <c r="AF9" s="525" t="s">
        <v>100</v>
      </c>
      <c r="AG9" s="532" t="e">
        <f>YEAR(B6)</f>
        <v>#VALUE!</v>
      </c>
      <c r="AI9" s="525">
        <v>9</v>
      </c>
      <c r="AJ9" s="524" t="s">
        <v>109</v>
      </c>
    </row>
    <row r="10" spans="1:36">
      <c r="A10" s="536" t="str">
        <f>'Sch-1'!M8</f>
        <v>Power Grid Corporation of India Ltd.,</v>
      </c>
      <c r="B10" s="536"/>
      <c r="F10" s="537"/>
      <c r="AE10" s="525">
        <v>10</v>
      </c>
      <c r="AF10" s="525" t="s">
        <v>100</v>
      </c>
      <c r="AI10" s="525">
        <v>10</v>
      </c>
      <c r="AJ10" s="524" t="s">
        <v>110</v>
      </c>
    </row>
    <row r="11" spans="1:36">
      <c r="A11" s="536" t="str">
        <f>'Sch-1'!M9</f>
        <v>"Saudamini", Plot No.-2</v>
      </c>
      <c r="B11" s="536"/>
      <c r="F11" s="537"/>
      <c r="AE11" s="525">
        <v>11</v>
      </c>
      <c r="AF11" s="525" t="s">
        <v>100</v>
      </c>
      <c r="AI11" s="525">
        <v>11</v>
      </c>
      <c r="AJ11" s="524" t="s">
        <v>111</v>
      </c>
    </row>
    <row r="12" spans="1:36">
      <c r="A12" s="536" t="str">
        <f>'Sch-1'!M10</f>
        <v xml:space="preserve">Sector-29, </v>
      </c>
      <c r="B12" s="536"/>
      <c r="F12" s="537"/>
      <c r="AE12" s="525">
        <v>12</v>
      </c>
      <c r="AF12" s="525" t="s">
        <v>100</v>
      </c>
      <c r="AI12" s="525">
        <v>12</v>
      </c>
      <c r="AJ12" s="524" t="s">
        <v>112</v>
      </c>
    </row>
    <row r="13" spans="1:36">
      <c r="A13" s="536" t="str">
        <f>'Sch-1'!M11</f>
        <v>Gurgaon (Haryana) - 122001</v>
      </c>
      <c r="B13" s="536"/>
      <c r="F13" s="537"/>
      <c r="AE13" s="525">
        <v>13</v>
      </c>
      <c r="AF13" s="525" t="s">
        <v>100</v>
      </c>
    </row>
    <row r="14" spans="1:36" ht="22.5" customHeight="1">
      <c r="A14" s="530"/>
      <c r="F14" s="537"/>
      <c r="AE14" s="525">
        <v>14</v>
      </c>
      <c r="AF14" s="525" t="s">
        <v>100</v>
      </c>
    </row>
    <row r="15" spans="1:36" ht="87.75" customHeight="1">
      <c r="A15" s="1294" t="s">
        <v>88</v>
      </c>
      <c r="B15" s="1597" t="str">
        <f>Cover!B2</f>
        <v>Transmission Line Tower Package TW01 for (i) 400kV D/c (Triple HTLS Conductor) line from Pot Head Yard of Kiru HE Project – Kishtwar Pooling Station, (ii) LILO of one ckt. of 400 kV D/c (Triple HTLS Conductor) Kiru – Kishtwar line at Pot Head Yard of Kwar &amp; Pakal Dul HE Projects and (iii) Extension of Kishtwar (GIS) pooling station under Consultancy Works to M/S CVPPPL</v>
      </c>
      <c r="C15" s="1597"/>
      <c r="D15" s="1597"/>
      <c r="E15" s="1597"/>
      <c r="F15" s="1597"/>
      <c r="AE15" s="525">
        <v>15</v>
      </c>
      <c r="AF15" s="525" t="s">
        <v>100</v>
      </c>
    </row>
    <row r="16" spans="1:36" ht="27.75" customHeight="1">
      <c r="A16" s="527" t="s">
        <v>76</v>
      </c>
      <c r="B16" s="527"/>
      <c r="C16" s="537"/>
      <c r="D16" s="537"/>
      <c r="E16" s="537"/>
      <c r="F16" s="537"/>
      <c r="AE16" s="525">
        <v>16</v>
      </c>
      <c r="AF16" s="525" t="s">
        <v>100</v>
      </c>
    </row>
    <row r="17" spans="1:41" ht="152.25" customHeight="1">
      <c r="A17" s="539">
        <v>1</v>
      </c>
      <c r="B17" s="1584" t="str">
        <f>Z17 &amp;AB17 &amp; AC17 &amp; AA17</f>
        <v>In continuation of First Envelope of our Bid, we hereby submit the Second Envelope of the Bid, both of which shall be read together and in conjunction with each other, and shall be construed as an integral part of our Bid. Accordingly, we the undersigned, offer to design, manufacture, test, deliver, install and commission (including carrying out Trial Operation, Performance &amp; Guarantee Test as per provision of Technical Specification) under the above-named package in full conformity with the said Bidding Documents for the sum of Rs. 0 (Rs. Zero Only ) or such other sums as may be determined in accordance with the terms and conditions of the Bidding Documents.</v>
      </c>
      <c r="C17" s="1584"/>
      <c r="D17" s="1584"/>
      <c r="E17" s="1584"/>
      <c r="F17" s="1584"/>
      <c r="Z17" s="540" t="s">
        <v>96</v>
      </c>
      <c r="AA17" s="925" t="s">
        <v>502</v>
      </c>
      <c r="AB17" s="541">
        <f>'Sch-6 After Discount'!D28</f>
        <v>0</v>
      </c>
      <c r="AC17" s="542" t="str">
        <f>" (" &amp; 'N to W'!A4 &amp; ")"</f>
        <v xml:space="preserve"> (Rs. Zero Only )</v>
      </c>
      <c r="AE17" s="525">
        <v>17</v>
      </c>
      <c r="AF17" s="525" t="s">
        <v>100</v>
      </c>
    </row>
    <row r="18" spans="1:41" ht="39" customHeight="1">
      <c r="B18" s="1602" t="s">
        <v>77</v>
      </c>
      <c r="C18" s="1602"/>
      <c r="D18" s="1602"/>
      <c r="E18" s="1602"/>
      <c r="F18" s="1602"/>
      <c r="AE18" s="525">
        <v>18</v>
      </c>
      <c r="AF18" s="525" t="s">
        <v>100</v>
      </c>
    </row>
    <row r="19" spans="1:41" s="527" customFormat="1" ht="27.75" customHeight="1">
      <c r="A19" s="543">
        <v>2</v>
      </c>
      <c r="B19" s="1598" t="s">
        <v>78</v>
      </c>
      <c r="C19" s="1598"/>
      <c r="D19" s="1598"/>
      <c r="E19" s="1598"/>
      <c r="F19" s="1598"/>
      <c r="G19" s="521"/>
      <c r="H19" s="521"/>
      <c r="I19" s="521"/>
      <c r="J19" s="521"/>
      <c r="K19" s="521"/>
      <c r="L19" s="521"/>
      <c r="M19" s="521"/>
      <c r="N19" s="521"/>
      <c r="O19" s="521"/>
      <c r="P19" s="521"/>
      <c r="Q19" s="521"/>
      <c r="R19" s="521"/>
      <c r="S19" s="521"/>
      <c r="T19" s="521"/>
      <c r="U19" s="521"/>
      <c r="V19" s="521"/>
      <c r="W19" s="521"/>
      <c r="X19" s="521"/>
      <c r="Y19" s="521"/>
      <c r="Z19" s="544"/>
      <c r="AA19" s="544"/>
      <c r="AB19" s="544"/>
      <c r="AC19" s="544"/>
      <c r="AD19" s="545"/>
      <c r="AE19" s="525">
        <v>19</v>
      </c>
      <c r="AF19" s="525" t="s">
        <v>100</v>
      </c>
      <c r="AG19" s="545"/>
      <c r="AH19" s="545"/>
      <c r="AI19" s="545"/>
      <c r="AJ19" s="545"/>
      <c r="AK19" s="545"/>
      <c r="AL19" s="545"/>
      <c r="AM19" s="545"/>
      <c r="AN19" s="545"/>
      <c r="AO19" s="545"/>
    </row>
    <row r="20" spans="1:41" ht="39.75" customHeight="1">
      <c r="A20" s="539">
        <v>2.1</v>
      </c>
      <c r="B20" s="1584" t="s">
        <v>79</v>
      </c>
      <c r="C20" s="1584"/>
      <c r="D20" s="1584"/>
      <c r="E20" s="1584"/>
      <c r="F20" s="1584"/>
      <c r="AE20" s="525">
        <v>20</v>
      </c>
      <c r="AF20" s="525" t="s">
        <v>100</v>
      </c>
    </row>
    <row r="21" spans="1:41" ht="36.75" customHeight="1">
      <c r="B21" s="1581" t="s">
        <v>437</v>
      </c>
      <c r="C21" s="1581"/>
      <c r="D21" s="1584" t="s">
        <v>80</v>
      </c>
      <c r="E21" s="1584"/>
      <c r="F21" s="1584"/>
      <c r="AE21" s="525">
        <v>21</v>
      </c>
      <c r="AF21" s="525" t="s">
        <v>97</v>
      </c>
    </row>
    <row r="22" spans="1:41" ht="33" customHeight="1">
      <c r="B22" s="1581" t="s">
        <v>438</v>
      </c>
      <c r="C22" s="1581"/>
      <c r="D22" s="926" t="s">
        <v>503</v>
      </c>
      <c r="E22" s="538"/>
      <c r="F22" s="538"/>
      <c r="AE22" s="525">
        <v>22</v>
      </c>
      <c r="AF22" s="525" t="s">
        <v>100</v>
      </c>
    </row>
    <row r="23" spans="1:41" ht="27.95" customHeight="1">
      <c r="B23" s="1581" t="s">
        <v>439</v>
      </c>
      <c r="C23" s="1581"/>
      <c r="D23" s="538" t="s">
        <v>95</v>
      </c>
      <c r="E23" s="538"/>
      <c r="F23" s="538"/>
      <c r="H23" s="547"/>
      <c r="AE23" s="525">
        <v>23</v>
      </c>
      <c r="AF23" s="525" t="s">
        <v>100</v>
      </c>
    </row>
    <row r="24" spans="1:41" ht="27.95" customHeight="1">
      <c r="B24" s="1582" t="s">
        <v>559</v>
      </c>
      <c r="C24" s="1581"/>
      <c r="D24" s="538" t="s">
        <v>81</v>
      </c>
      <c r="E24" s="538"/>
      <c r="F24" s="538"/>
      <c r="AE24" s="525">
        <v>24</v>
      </c>
      <c r="AF24" s="525" t="s">
        <v>100</v>
      </c>
    </row>
    <row r="25" spans="1:41" ht="27.95" hidden="1" customHeight="1">
      <c r="B25" s="1582" t="s">
        <v>538</v>
      </c>
      <c r="C25" s="1581"/>
      <c r="D25" s="926" t="s">
        <v>539</v>
      </c>
      <c r="E25" s="538"/>
      <c r="F25" s="538"/>
    </row>
    <row r="26" spans="1:41" ht="27.95" customHeight="1">
      <c r="B26" s="1581" t="s">
        <v>440</v>
      </c>
      <c r="C26" s="1581"/>
      <c r="D26" s="538" t="s">
        <v>443</v>
      </c>
      <c r="E26" s="538"/>
      <c r="F26" s="538"/>
      <c r="AE26" s="525">
        <v>25</v>
      </c>
      <c r="AF26" s="525" t="s">
        <v>100</v>
      </c>
    </row>
    <row r="27" spans="1:41" ht="27.95" customHeight="1">
      <c r="B27" s="1581" t="s">
        <v>441</v>
      </c>
      <c r="C27" s="1581"/>
      <c r="D27" s="538" t="s">
        <v>444</v>
      </c>
      <c r="E27" s="538"/>
      <c r="F27" s="538"/>
      <c r="AE27" s="525">
        <v>26</v>
      </c>
      <c r="AF27" s="525" t="s">
        <v>100</v>
      </c>
    </row>
    <row r="28" spans="1:41" ht="27.95" customHeight="1">
      <c r="B28" s="1581" t="s">
        <v>442</v>
      </c>
      <c r="C28" s="1581"/>
      <c r="D28" s="538" t="s">
        <v>82</v>
      </c>
      <c r="E28" s="538"/>
      <c r="F28" s="538"/>
      <c r="AE28" s="525">
        <v>27</v>
      </c>
      <c r="AF28" s="525" t="s">
        <v>100</v>
      </c>
    </row>
    <row r="29" spans="1:41" ht="114.75" customHeight="1">
      <c r="A29" s="546">
        <v>2.2000000000000002</v>
      </c>
      <c r="B29" s="1584" t="s">
        <v>89</v>
      </c>
      <c r="C29" s="1584"/>
      <c r="D29" s="1584"/>
      <c r="E29" s="1584"/>
      <c r="F29" s="1584"/>
      <c r="AE29" s="525">
        <v>28</v>
      </c>
      <c r="AF29" s="525" t="s">
        <v>100</v>
      </c>
    </row>
    <row r="30" spans="1:41" ht="85.5" customHeight="1">
      <c r="A30" s="546">
        <v>2.2999999999999998</v>
      </c>
      <c r="B30" s="1584" t="s">
        <v>90</v>
      </c>
      <c r="C30" s="1584"/>
      <c r="D30" s="1584"/>
      <c r="E30" s="1584"/>
      <c r="F30" s="1584"/>
      <c r="AE30" s="525">
        <v>29</v>
      </c>
      <c r="AF30" s="525" t="s">
        <v>100</v>
      </c>
    </row>
    <row r="31" spans="1:41" ht="146.25" customHeight="1">
      <c r="A31" s="546">
        <v>2.4</v>
      </c>
      <c r="B31" s="1584" t="s">
        <v>91</v>
      </c>
      <c r="C31" s="1584"/>
      <c r="D31" s="1584"/>
      <c r="E31" s="1584"/>
      <c r="F31" s="1584"/>
      <c r="AE31" s="525">
        <v>30</v>
      </c>
      <c r="AF31" s="525" t="s">
        <v>100</v>
      </c>
    </row>
    <row r="32" spans="1:41" ht="93" customHeight="1">
      <c r="A32" s="546">
        <v>2.5</v>
      </c>
      <c r="B32" s="1584" t="s">
        <v>92</v>
      </c>
      <c r="C32" s="1584"/>
      <c r="D32" s="1584"/>
      <c r="E32" s="1584"/>
      <c r="F32" s="1584"/>
      <c r="AE32" s="525">
        <v>31</v>
      </c>
      <c r="AF32" s="525" t="s">
        <v>97</v>
      </c>
    </row>
    <row r="33" spans="1:29" ht="98.25" customHeight="1">
      <c r="A33" s="539">
        <v>3</v>
      </c>
      <c r="B33" s="1584" t="s">
        <v>113</v>
      </c>
      <c r="C33" s="1584"/>
      <c r="D33" s="1584"/>
      <c r="E33" s="1584"/>
      <c r="F33" s="1584"/>
    </row>
    <row r="34" spans="1:29" ht="98.25" customHeight="1">
      <c r="A34" s="539">
        <v>3.1</v>
      </c>
      <c r="B34" s="1585" t="s">
        <v>504</v>
      </c>
      <c r="C34" s="1585"/>
      <c r="D34" s="1585"/>
      <c r="E34" s="1585"/>
      <c r="F34" s="1585"/>
    </row>
    <row r="35" spans="1:29" ht="144" customHeight="1">
      <c r="A35" s="546">
        <v>3.2</v>
      </c>
      <c r="B35" s="1583" t="s">
        <v>540</v>
      </c>
      <c r="C35" s="1584"/>
      <c r="D35" s="1584"/>
      <c r="E35" s="1584"/>
      <c r="F35" s="1584"/>
    </row>
    <row r="36" spans="1:29" ht="15.75" customHeight="1">
      <c r="A36" s="546"/>
      <c r="B36" s="1584"/>
      <c r="C36" s="1584"/>
      <c r="D36" s="1584"/>
      <c r="E36" s="1584"/>
      <c r="F36" s="1584"/>
    </row>
    <row r="37" spans="1:29" ht="58.5" customHeight="1">
      <c r="A37" s="546">
        <v>3.3</v>
      </c>
      <c r="B37" s="1583" t="s">
        <v>505</v>
      </c>
      <c r="C37" s="1584"/>
      <c r="D37" s="1584"/>
      <c r="E37" s="1584"/>
      <c r="F37" s="1584"/>
    </row>
    <row r="38" spans="1:29" ht="5.25" customHeight="1">
      <c r="A38" s="546"/>
      <c r="B38" s="1584"/>
      <c r="C38" s="1584"/>
      <c r="D38" s="1584"/>
      <c r="E38" s="1584"/>
      <c r="F38" s="1584"/>
    </row>
    <row r="39" spans="1:29" ht="84" customHeight="1">
      <c r="A39" s="539">
        <v>4</v>
      </c>
      <c r="B39" s="1590" t="s">
        <v>93</v>
      </c>
      <c r="C39" s="1590"/>
      <c r="D39" s="1590"/>
      <c r="E39" s="1590"/>
      <c r="F39" s="1590"/>
      <c r="H39" s="527">
        <f>'Names of Bidder'!K6</f>
        <v>1</v>
      </c>
    </row>
    <row r="40" spans="1:29" ht="117" customHeight="1">
      <c r="A40" s="539">
        <v>5</v>
      </c>
      <c r="B40" s="1584" t="s">
        <v>94</v>
      </c>
      <c r="C40" s="1584"/>
      <c r="D40" s="1584"/>
      <c r="E40" s="1584"/>
      <c r="F40" s="1584"/>
    </row>
    <row r="41" spans="1:29" ht="30" customHeight="1">
      <c r="B41" s="548" t="str">
        <f>IF(ISERROR("Dated this " &amp; AG6 &amp; LOOKUP(AG6,AE1:AE32,AF1:AF32) &amp; " day of " &amp; AG8 &amp; " " &amp;AG9), "", "Dated this " &amp; AG6 &amp; LOOKUP(AG6,AE1:AE32,AF1:AF32) &amp; " day of " &amp; AG8 &amp; " " &amp;AG9)</f>
        <v/>
      </c>
      <c r="C41" s="548"/>
      <c r="D41" s="548"/>
      <c r="E41" s="549"/>
      <c r="F41" s="549"/>
    </row>
    <row r="42" spans="1:29" ht="30" customHeight="1">
      <c r="B42" s="548" t="s">
        <v>83</v>
      </c>
      <c r="C42" s="550"/>
      <c r="D42" s="551"/>
      <c r="E42" s="551"/>
      <c r="F42" s="551"/>
    </row>
    <row r="43" spans="1:29" ht="30" customHeight="1">
      <c r="B43" s="552"/>
      <c r="C43" s="551"/>
      <c r="D43" s="551"/>
      <c r="E43" s="548"/>
      <c r="F43" s="553" t="s">
        <v>84</v>
      </c>
    </row>
    <row r="44" spans="1:29" ht="30" customHeight="1">
      <c r="B44" s="552"/>
      <c r="C44" s="551"/>
      <c r="D44" s="548"/>
      <c r="E44" s="548"/>
      <c r="F44" s="553" t="str">
        <f>"For and on behalf of " &amp; 'Sch-1'!C8</f>
        <v xml:space="preserve">For and on behalf of …….. …….. …….. …….. …….. …….. </v>
      </c>
    </row>
    <row r="45" spans="1:29" ht="30" customHeight="1">
      <c r="A45" s="526"/>
      <c r="B45" s="526"/>
      <c r="C45" s="554"/>
      <c r="D45" s="522"/>
      <c r="E45" s="555" t="s">
        <v>366</v>
      </c>
      <c r="F45" s="556"/>
      <c r="G45" s="521"/>
      <c r="H45" s="521"/>
      <c r="I45" s="522"/>
      <c r="J45" s="522"/>
      <c r="K45" s="522"/>
      <c r="L45" s="522"/>
      <c r="M45" s="522"/>
      <c r="N45" s="522"/>
      <c r="O45" s="522"/>
      <c r="P45" s="522"/>
      <c r="Q45" s="522"/>
      <c r="R45" s="522"/>
      <c r="S45" s="522"/>
      <c r="T45" s="522"/>
      <c r="U45" s="522"/>
      <c r="V45" s="522"/>
      <c r="W45" s="522"/>
      <c r="X45" s="522"/>
      <c r="Y45" s="522"/>
      <c r="Z45" s="523"/>
      <c r="AA45" s="523"/>
      <c r="AB45" s="523"/>
      <c r="AC45" s="523"/>
    </row>
    <row r="46" spans="1:29" ht="30" customHeight="1">
      <c r="A46" s="557" t="s">
        <v>254</v>
      </c>
      <c r="B46" s="1591" t="str">
        <f>'Sch-1'!B258</f>
        <v>--</v>
      </c>
      <c r="C46" s="1591"/>
      <c r="D46" s="522"/>
      <c r="E46" s="555" t="s">
        <v>85</v>
      </c>
      <c r="F46" s="558" t="str">
        <f>'Sch-1'!M259</f>
        <v/>
      </c>
      <c r="G46" s="521"/>
      <c r="H46" s="521"/>
      <c r="I46" s="522"/>
      <c r="J46" s="522"/>
      <c r="K46" s="522"/>
      <c r="L46" s="522"/>
      <c r="M46" s="522"/>
      <c r="N46" s="522"/>
      <c r="O46" s="522"/>
      <c r="P46" s="522"/>
      <c r="Q46" s="522"/>
      <c r="R46" s="522"/>
      <c r="S46" s="522"/>
      <c r="T46" s="522"/>
      <c r="U46" s="522"/>
      <c r="V46" s="522"/>
      <c r="W46" s="522"/>
      <c r="X46" s="522"/>
      <c r="Y46" s="522"/>
      <c r="Z46" s="523"/>
      <c r="AA46" s="523"/>
      <c r="AB46" s="523"/>
      <c r="AC46" s="523"/>
    </row>
    <row r="47" spans="1:29" ht="30" customHeight="1">
      <c r="A47" s="557" t="s">
        <v>255</v>
      </c>
      <c r="B47" s="558" t="str">
        <f>'Sch-1'!B259</f>
        <v/>
      </c>
      <c r="C47" s="559"/>
      <c r="D47" s="522"/>
      <c r="E47" s="555" t="s">
        <v>86</v>
      </c>
      <c r="F47" s="558" t="str">
        <f>'Sch-1'!M260</f>
        <v/>
      </c>
      <c r="G47" s="521"/>
      <c r="H47" s="521"/>
      <c r="I47" s="522"/>
      <c r="J47" s="522"/>
      <c r="K47" s="522"/>
      <c r="L47" s="522"/>
      <c r="M47" s="522"/>
      <c r="N47" s="522"/>
      <c r="O47" s="522"/>
      <c r="P47" s="522"/>
      <c r="Q47" s="522"/>
      <c r="R47" s="522"/>
      <c r="S47" s="522"/>
      <c r="T47" s="522"/>
      <c r="U47" s="522"/>
      <c r="V47" s="522"/>
      <c r="W47" s="522"/>
      <c r="X47" s="522"/>
      <c r="Y47" s="522"/>
      <c r="Z47" s="523"/>
      <c r="AA47" s="523"/>
      <c r="AB47" s="523"/>
      <c r="AC47" s="523"/>
    </row>
    <row r="48" spans="1:29" ht="30" customHeight="1">
      <c r="B48" s="527"/>
      <c r="D48" s="526"/>
      <c r="E48" s="555" t="s">
        <v>365</v>
      </c>
      <c r="F48" s="521"/>
      <c r="G48" s="521"/>
      <c r="H48" s="521"/>
      <c r="I48" s="522"/>
      <c r="J48" s="522"/>
      <c r="K48" s="522"/>
      <c r="L48" s="522"/>
      <c r="M48" s="522"/>
      <c r="N48" s="522"/>
      <c r="O48" s="522"/>
      <c r="P48" s="522"/>
      <c r="Q48" s="522"/>
      <c r="R48" s="522"/>
      <c r="S48" s="522"/>
      <c r="T48" s="522"/>
      <c r="U48" s="522"/>
      <c r="V48" s="522"/>
      <c r="W48" s="522"/>
      <c r="X48" s="522"/>
      <c r="Y48" s="522"/>
      <c r="Z48" s="523"/>
      <c r="AA48" s="523"/>
      <c r="AB48" s="523"/>
      <c r="AC48" s="523"/>
    </row>
    <row r="49" spans="1:41" ht="40.5" customHeight="1">
      <c r="A49" s="1588" t="str">
        <f>IF(H23="Sole Bidder", "", "In case of bid from a Joint Venture, name &amp; designation of representative of JV partner is to be provided and Bid Form is also to be signed by him.")</f>
        <v>In case of bid from a Joint Venture, name &amp; designation of representative of JV partner is to be provided and Bid Form is also to be signed by him.</v>
      </c>
      <c r="B49" s="1588"/>
      <c r="C49" s="1588"/>
      <c r="D49" s="1588"/>
      <c r="E49" s="1588"/>
      <c r="F49" s="1588"/>
    </row>
    <row r="50" spans="1:41" ht="30" customHeight="1">
      <c r="A50" s="560"/>
      <c r="B50" s="560"/>
      <c r="C50" s="548" t="str">
        <f>IF(Z2="2 or More", "Other Partner-2", "")</f>
        <v/>
      </c>
      <c r="D50" s="560"/>
      <c r="E50" s="561"/>
      <c r="F50" s="561" t="str">
        <f>IF(Z2=1,"Other Partner",IF(Z2="2 or More","Other Partner-1",""))</f>
        <v/>
      </c>
    </row>
    <row r="51" spans="1:41" ht="30" customHeight="1">
      <c r="A51" s="548"/>
      <c r="B51" s="553" t="str">
        <f>IF(Z2="2 or More", "Signature :", "")</f>
        <v/>
      </c>
      <c r="C51" s="562"/>
      <c r="D51" s="563"/>
      <c r="E51" s="564"/>
      <c r="F51" s="563"/>
      <c r="G51" s="521"/>
      <c r="H51" s="521"/>
      <c r="I51" s="522"/>
      <c r="J51" s="522"/>
      <c r="K51" s="522"/>
      <c r="L51" s="522"/>
      <c r="M51" s="522"/>
      <c r="N51" s="522"/>
      <c r="O51" s="522"/>
      <c r="P51" s="522"/>
      <c r="Q51" s="522"/>
      <c r="R51" s="522"/>
      <c r="S51" s="522"/>
      <c r="T51" s="522"/>
      <c r="U51" s="522"/>
      <c r="V51" s="522"/>
      <c r="W51" s="522"/>
      <c r="X51" s="522"/>
      <c r="Y51" s="522"/>
      <c r="Z51" s="523"/>
      <c r="AA51" s="523"/>
      <c r="AB51" s="523"/>
      <c r="AC51" s="523"/>
    </row>
    <row r="52" spans="1:41" s="527" customFormat="1" ht="30" customHeight="1">
      <c r="A52" s="548"/>
      <c r="B52" s="553" t="str">
        <f>IF(Z2="2 or More", "Printed Name :", "")</f>
        <v/>
      </c>
      <c r="C52" s="517"/>
      <c r="D52" s="548"/>
      <c r="E52" s="553" t="str">
        <f>IF(Z1="Sole Bidder", "", "Printed Name :")</f>
        <v/>
      </c>
      <c r="F52" s="684"/>
      <c r="H52" s="530"/>
      <c r="Z52" s="565"/>
      <c r="AA52" s="565"/>
      <c r="AB52" s="565"/>
      <c r="AC52" s="565"/>
      <c r="AD52" s="545"/>
      <c r="AE52" s="525"/>
      <c r="AF52" s="525"/>
      <c r="AG52" s="545"/>
      <c r="AH52" s="545"/>
      <c r="AI52" s="545"/>
      <c r="AJ52" s="545"/>
      <c r="AK52" s="545"/>
      <c r="AL52" s="545"/>
      <c r="AM52" s="545"/>
      <c r="AN52" s="545"/>
      <c r="AO52" s="545"/>
    </row>
    <row r="53" spans="1:41" s="527" customFormat="1" ht="30" customHeight="1">
      <c r="A53" s="548"/>
      <c r="B53" s="553" t="str">
        <f>IF(Z2="2 or More", "Designation :", "")</f>
        <v/>
      </c>
      <c r="C53" s="517"/>
      <c r="D53" s="548"/>
      <c r="E53" s="553" t="str">
        <f>IF(Z1="Sole Bidder", "", "Designation :")</f>
        <v/>
      </c>
      <c r="F53" s="684"/>
      <c r="H53" s="530"/>
      <c r="Z53" s="565"/>
      <c r="AA53" s="565"/>
      <c r="AB53" s="565"/>
      <c r="AC53" s="565"/>
      <c r="AD53" s="545"/>
      <c r="AE53" s="525"/>
      <c r="AF53" s="525"/>
      <c r="AG53" s="545"/>
      <c r="AH53" s="545"/>
      <c r="AI53" s="545"/>
      <c r="AJ53" s="545"/>
      <c r="AK53" s="545"/>
      <c r="AL53" s="545"/>
      <c r="AM53" s="545"/>
      <c r="AN53" s="545"/>
      <c r="AO53" s="545"/>
    </row>
    <row r="54" spans="1:41" s="527" customFormat="1" ht="30" customHeight="1">
      <c r="A54" s="548"/>
      <c r="B54" s="553" t="str">
        <f>IF(Z2=2, "Common Seal :", "")</f>
        <v/>
      </c>
      <c r="C54" s="562"/>
      <c r="D54" s="563"/>
      <c r="E54" s="564"/>
      <c r="F54" s="566"/>
      <c r="G54" s="521"/>
      <c r="H54" s="556"/>
      <c r="I54" s="521"/>
      <c r="J54" s="521"/>
      <c r="K54" s="521"/>
      <c r="L54" s="521"/>
      <c r="M54" s="521"/>
      <c r="N54" s="521"/>
      <c r="O54" s="521"/>
      <c r="P54" s="521"/>
      <c r="Q54" s="521"/>
      <c r="R54" s="521"/>
      <c r="S54" s="521"/>
      <c r="T54" s="521"/>
      <c r="U54" s="521"/>
      <c r="V54" s="521"/>
      <c r="W54" s="521"/>
      <c r="X54" s="521"/>
      <c r="Y54" s="521"/>
      <c r="Z54" s="544"/>
      <c r="AA54" s="544"/>
      <c r="AB54" s="544"/>
      <c r="AC54" s="544"/>
      <c r="AD54" s="545"/>
      <c r="AE54" s="525"/>
      <c r="AF54" s="525"/>
      <c r="AG54" s="545"/>
      <c r="AH54" s="545"/>
      <c r="AI54" s="545"/>
      <c r="AJ54" s="545"/>
      <c r="AK54" s="545"/>
      <c r="AL54" s="545"/>
      <c r="AM54" s="545"/>
      <c r="AN54" s="545"/>
      <c r="AO54" s="545"/>
    </row>
    <row r="55" spans="1:41" s="527" customFormat="1" ht="33" customHeight="1">
      <c r="A55" s="567" t="s">
        <v>253</v>
      </c>
      <c r="B55" s="568"/>
      <c r="C55" s="569"/>
      <c r="D55" s="566"/>
      <c r="E55" s="570"/>
      <c r="F55" s="566"/>
      <c r="G55" s="521"/>
      <c r="H55" s="556"/>
      <c r="I55" s="521"/>
      <c r="J55" s="521"/>
      <c r="K55" s="521"/>
      <c r="L55" s="521"/>
      <c r="M55" s="521"/>
      <c r="N55" s="521"/>
      <c r="O55" s="521"/>
      <c r="P55" s="521"/>
      <c r="Q55" s="521"/>
      <c r="R55" s="521"/>
      <c r="S55" s="521"/>
      <c r="T55" s="521"/>
      <c r="U55" s="521"/>
      <c r="V55" s="521"/>
      <c r="W55" s="521"/>
      <c r="X55" s="521"/>
      <c r="Y55" s="521"/>
      <c r="Z55" s="544"/>
      <c r="AA55" s="544"/>
      <c r="AB55" s="544"/>
      <c r="AC55" s="544"/>
      <c r="AD55" s="545"/>
      <c r="AE55" s="525"/>
      <c r="AF55" s="525"/>
      <c r="AG55" s="545"/>
      <c r="AH55" s="545"/>
      <c r="AI55" s="545"/>
      <c r="AJ55" s="545"/>
      <c r="AK55" s="545"/>
      <c r="AL55" s="545"/>
      <c r="AM55" s="545"/>
      <c r="AN55" s="545"/>
      <c r="AO55" s="545"/>
    </row>
    <row r="56" spans="1:41" s="527" customFormat="1" ht="33" customHeight="1">
      <c r="A56" s="1589" t="s">
        <v>271</v>
      </c>
      <c r="B56" s="1589"/>
      <c r="C56" s="1589"/>
      <c r="D56" s="1586"/>
      <c r="E56" s="1587"/>
      <c r="F56" s="1587"/>
      <c r="H56" s="530"/>
      <c r="Z56" s="565"/>
      <c r="AA56" s="565"/>
      <c r="AB56" s="565"/>
      <c r="AC56" s="565"/>
      <c r="AD56" s="545"/>
      <c r="AE56" s="525"/>
      <c r="AF56" s="525"/>
      <c r="AG56" s="545"/>
      <c r="AH56" s="545"/>
      <c r="AI56" s="545"/>
      <c r="AJ56" s="545"/>
      <c r="AK56" s="545"/>
      <c r="AL56" s="545"/>
      <c r="AM56" s="545"/>
      <c r="AN56" s="545"/>
      <c r="AO56" s="545"/>
    </row>
    <row r="57" spans="1:41" s="527" customFormat="1" ht="33" customHeight="1">
      <c r="A57" s="1596"/>
      <c r="B57" s="1596"/>
      <c r="C57" s="1596"/>
      <c r="D57" s="473"/>
      <c r="E57" s="473"/>
      <c r="F57" s="473"/>
      <c r="H57" s="530"/>
      <c r="Z57" s="565"/>
      <c r="AA57" s="565"/>
      <c r="AB57" s="565"/>
      <c r="AC57" s="565"/>
      <c r="AD57" s="545"/>
      <c r="AE57" s="525"/>
      <c r="AF57" s="525"/>
      <c r="AG57" s="545"/>
      <c r="AH57" s="545"/>
      <c r="AI57" s="545"/>
      <c r="AJ57" s="545"/>
      <c r="AK57" s="545"/>
      <c r="AL57" s="545"/>
      <c r="AM57" s="545"/>
      <c r="AN57" s="545"/>
      <c r="AO57" s="545"/>
    </row>
    <row r="58" spans="1:41" s="527" customFormat="1" ht="33" customHeight="1">
      <c r="A58" s="1595"/>
      <c r="B58" s="1595"/>
      <c r="C58" s="1595"/>
      <c r="D58" s="473"/>
      <c r="E58" s="473"/>
      <c r="F58" s="473"/>
      <c r="H58" s="530"/>
      <c r="Z58" s="565"/>
      <c r="AA58" s="565"/>
      <c r="AB58" s="565"/>
      <c r="AC58" s="565"/>
      <c r="AD58" s="545"/>
      <c r="AE58" s="525"/>
      <c r="AF58" s="525"/>
      <c r="AG58" s="545"/>
      <c r="AH58" s="545"/>
      <c r="AI58" s="545"/>
      <c r="AJ58" s="545"/>
      <c r="AK58" s="545"/>
      <c r="AL58" s="545"/>
      <c r="AM58" s="545"/>
      <c r="AN58" s="545"/>
      <c r="AO58" s="545"/>
    </row>
    <row r="59" spans="1:41" s="527" customFormat="1" ht="33" customHeight="1">
      <c r="A59" s="1594" t="s">
        <v>272</v>
      </c>
      <c r="B59" s="1594"/>
      <c r="C59" s="1594"/>
      <c r="D59" s="1586"/>
      <c r="E59" s="1587"/>
      <c r="F59" s="1587"/>
      <c r="H59" s="530"/>
      <c r="Z59" s="565"/>
      <c r="AA59" s="565"/>
      <c r="AB59" s="565"/>
      <c r="AC59" s="565"/>
      <c r="AD59" s="545"/>
      <c r="AE59" s="525"/>
      <c r="AF59" s="525"/>
      <c r="AG59" s="545"/>
      <c r="AH59" s="545"/>
      <c r="AI59" s="545"/>
      <c r="AJ59" s="545"/>
      <c r="AK59" s="545"/>
      <c r="AL59" s="545"/>
      <c r="AM59" s="545"/>
      <c r="AN59" s="545"/>
      <c r="AO59" s="545"/>
    </row>
    <row r="60" spans="1:41" s="527" customFormat="1" ht="33" customHeight="1">
      <c r="A60" s="1594" t="s">
        <v>270</v>
      </c>
      <c r="B60" s="1594"/>
      <c r="C60" s="1594"/>
      <c r="D60" s="1586"/>
      <c r="E60" s="1587"/>
      <c r="F60" s="1587"/>
      <c r="H60" s="530"/>
      <c r="Z60" s="565"/>
      <c r="AA60" s="565"/>
      <c r="AB60" s="565"/>
      <c r="AC60" s="565"/>
      <c r="AD60" s="545"/>
      <c r="AE60" s="525"/>
      <c r="AF60" s="525"/>
      <c r="AG60" s="545"/>
      <c r="AH60" s="545"/>
      <c r="AI60" s="545"/>
      <c r="AJ60" s="545"/>
      <c r="AK60" s="545"/>
      <c r="AL60" s="545"/>
      <c r="AM60" s="545"/>
      <c r="AN60" s="545"/>
      <c r="AO60" s="545"/>
    </row>
    <row r="61" spans="1:41" s="527" customFormat="1" ht="33" customHeight="1">
      <c r="A61" s="1594" t="s">
        <v>273</v>
      </c>
      <c r="B61" s="1594"/>
      <c r="C61" s="1594"/>
      <c r="D61" s="1586"/>
      <c r="E61" s="1587"/>
      <c r="F61" s="1587"/>
      <c r="H61" s="530"/>
      <c r="Z61" s="565"/>
      <c r="AA61" s="565"/>
      <c r="AB61" s="565"/>
      <c r="AC61" s="565"/>
      <c r="AD61" s="545"/>
      <c r="AE61" s="525"/>
      <c r="AF61" s="525"/>
      <c r="AG61" s="545"/>
      <c r="AH61" s="545"/>
      <c r="AI61" s="545"/>
      <c r="AJ61" s="545"/>
      <c r="AK61" s="545"/>
      <c r="AL61" s="545"/>
      <c r="AM61" s="545"/>
      <c r="AN61" s="545"/>
      <c r="AO61" s="545"/>
    </row>
    <row r="62" spans="1:41" s="527" customFormat="1" ht="33" customHeight="1">
      <c r="A62" s="1589" t="s">
        <v>274</v>
      </c>
      <c r="B62" s="1589"/>
      <c r="C62" s="1589"/>
      <c r="D62" s="1586"/>
      <c r="E62" s="1587"/>
      <c r="F62" s="1587"/>
      <c r="H62" s="530"/>
      <c r="Z62" s="565"/>
      <c r="AA62" s="565"/>
      <c r="AB62" s="565"/>
      <c r="AC62" s="565"/>
      <c r="AD62" s="545"/>
      <c r="AE62" s="525"/>
      <c r="AF62" s="525"/>
      <c r="AG62" s="545"/>
      <c r="AH62" s="545"/>
      <c r="AI62" s="545"/>
      <c r="AJ62" s="545"/>
      <c r="AK62" s="545"/>
      <c r="AL62" s="545"/>
      <c r="AM62" s="545"/>
      <c r="AN62" s="545"/>
      <c r="AO62" s="545"/>
    </row>
    <row r="63" spans="1:41" s="527" customFormat="1" ht="33" customHeight="1">
      <c r="A63" s="1596"/>
      <c r="B63" s="1596"/>
      <c r="C63" s="1596"/>
      <c r="D63" s="473"/>
      <c r="E63" s="473"/>
      <c r="F63" s="473"/>
      <c r="H63" s="530"/>
      <c r="Z63" s="565"/>
      <c r="AA63" s="565"/>
      <c r="AB63" s="565"/>
      <c r="AC63" s="565"/>
      <c r="AD63" s="545"/>
      <c r="AE63" s="525"/>
      <c r="AF63" s="525"/>
      <c r="AG63" s="545"/>
      <c r="AH63" s="545"/>
      <c r="AI63" s="545"/>
      <c r="AJ63" s="545"/>
      <c r="AK63" s="545"/>
      <c r="AL63" s="545"/>
      <c r="AM63" s="545"/>
      <c r="AN63" s="545"/>
      <c r="AO63" s="545"/>
    </row>
    <row r="64" spans="1:41" s="527" customFormat="1" ht="33" customHeight="1">
      <c r="A64" s="1595"/>
      <c r="B64" s="1595"/>
      <c r="C64" s="1595"/>
      <c r="D64" s="473"/>
      <c r="E64" s="473"/>
      <c r="F64" s="473"/>
      <c r="H64" s="530"/>
      <c r="Z64" s="565"/>
      <c r="AA64" s="565"/>
      <c r="AB64" s="565"/>
      <c r="AC64" s="565"/>
      <c r="AD64" s="545"/>
      <c r="AE64" s="525"/>
      <c r="AF64" s="525"/>
      <c r="AG64" s="545"/>
      <c r="AH64" s="545"/>
      <c r="AI64" s="545"/>
      <c r="AJ64" s="545"/>
      <c r="AK64" s="545"/>
      <c r="AL64" s="545"/>
      <c r="AM64" s="545"/>
      <c r="AN64" s="545"/>
      <c r="AO64" s="545"/>
    </row>
    <row r="65" spans="1:41" s="527" customFormat="1" ht="60.75" customHeight="1">
      <c r="A65" s="1593" t="str">
        <f>"Note: Bidders may note that no prescribed proforma has been enclosed for Attachment 2 : Power of Attorney. Bidders may use their own proforma for furnishing the required information with the bid."</f>
        <v>Note: Bidders may note that no prescribed proforma has been enclosed for Attachment 2 : Power of Attorney. Bidders may use their own proforma for furnishing the required information with the bid.</v>
      </c>
      <c r="B65" s="1593"/>
      <c r="C65" s="1593"/>
      <c r="D65" s="1593"/>
      <c r="E65" s="1593"/>
      <c r="F65" s="1593"/>
      <c r="H65" s="530"/>
      <c r="Z65" s="565"/>
      <c r="AA65" s="565"/>
      <c r="AB65" s="565"/>
      <c r="AC65" s="565"/>
      <c r="AD65" s="545"/>
      <c r="AE65" s="525"/>
      <c r="AF65" s="525"/>
      <c r="AG65" s="545"/>
      <c r="AH65" s="545"/>
      <c r="AI65" s="545"/>
      <c r="AJ65" s="545"/>
      <c r="AK65" s="545"/>
      <c r="AL65" s="545"/>
      <c r="AM65" s="545"/>
      <c r="AN65" s="545"/>
      <c r="AO65" s="545"/>
    </row>
    <row r="66" spans="1:41" s="527" customFormat="1" ht="33" customHeight="1">
      <c r="A66" s="1592" t="s">
        <v>141</v>
      </c>
      <c r="B66" s="1592"/>
      <c r="C66" s="1592"/>
      <c r="D66" s="1592"/>
      <c r="E66" s="1592"/>
      <c r="F66" s="1592"/>
      <c r="H66" s="530"/>
      <c r="Z66" s="565"/>
      <c r="AA66" s="565"/>
      <c r="AB66" s="565"/>
      <c r="AC66" s="565"/>
      <c r="AD66" s="545"/>
      <c r="AE66" s="525"/>
      <c r="AF66" s="525"/>
      <c r="AG66" s="545"/>
      <c r="AH66" s="545"/>
      <c r="AI66" s="545"/>
      <c r="AJ66" s="545"/>
      <c r="AK66" s="545"/>
      <c r="AL66" s="545"/>
      <c r="AM66" s="545"/>
      <c r="AN66" s="545"/>
      <c r="AO66" s="545"/>
    </row>
    <row r="67" spans="1:41" s="527" customFormat="1" ht="33" customHeight="1">
      <c r="A67" s="530"/>
      <c r="B67" s="530"/>
      <c r="H67" s="530"/>
      <c r="Z67" s="565"/>
      <c r="AA67" s="565"/>
      <c r="AB67" s="565"/>
      <c r="AC67" s="565"/>
      <c r="AD67" s="545"/>
      <c r="AE67" s="525"/>
      <c r="AF67" s="525"/>
      <c r="AG67" s="545"/>
      <c r="AH67" s="545"/>
      <c r="AI67" s="545"/>
      <c r="AJ67" s="545"/>
      <c r="AK67" s="545"/>
      <c r="AL67" s="545"/>
      <c r="AM67" s="545"/>
      <c r="AN67" s="545"/>
      <c r="AO67" s="545"/>
    </row>
    <row r="68" spans="1:41" s="527" customFormat="1" ht="33" customHeight="1">
      <c r="A68" s="530"/>
      <c r="B68" s="530"/>
      <c r="H68" s="530"/>
      <c r="Z68" s="565"/>
      <c r="AA68" s="565"/>
      <c r="AB68" s="565"/>
      <c r="AC68" s="565"/>
      <c r="AD68" s="545"/>
      <c r="AE68" s="525"/>
      <c r="AF68" s="525"/>
      <c r="AG68" s="545"/>
      <c r="AH68" s="545"/>
      <c r="AI68" s="545"/>
      <c r="AJ68" s="545"/>
      <c r="AK68" s="545"/>
      <c r="AL68" s="545"/>
      <c r="AM68" s="545"/>
      <c r="AN68" s="545"/>
      <c r="AO68" s="545"/>
    </row>
    <row r="69" spans="1:41">
      <c r="A69" s="530"/>
    </row>
    <row r="70" spans="1:41">
      <c r="A70" s="530"/>
    </row>
    <row r="71" spans="1:41">
      <c r="A71" s="530"/>
    </row>
    <row r="72" spans="1:41">
      <c r="A72" s="530"/>
    </row>
    <row r="73" spans="1:41">
      <c r="A73" s="530"/>
    </row>
    <row r="74" spans="1:41">
      <c r="A74" s="530"/>
    </row>
    <row r="75" spans="1:41">
      <c r="A75" s="530"/>
    </row>
    <row r="76" spans="1:41">
      <c r="A76" s="530"/>
    </row>
    <row r="77" spans="1:41">
      <c r="A77" s="530"/>
    </row>
    <row r="78" spans="1:41">
      <c r="A78" s="530"/>
    </row>
    <row r="79" spans="1:41">
      <c r="A79" s="530"/>
    </row>
    <row r="80" spans="1:41">
      <c r="A80" s="530"/>
    </row>
  </sheetData>
  <sheetProtection password="CC69" sheet="1" formatColumns="0" formatRows="0" selectLockedCells="1"/>
  <customSheetViews>
    <customSheetView guid="{223BC0FC-814D-40F0-9795-CE82A16FF3A5}" showPageBreaks="1" showGridLines="0" zeroValues="0" printArea="1" hiddenRows="1" hiddenColumns="1" view="pageBreakPreview" topLeftCell="A7">
      <selection activeCell="F52" sqref="F52"/>
      <pageMargins left="0.75" right="0.77" top="0.62" bottom="0.61" header="0.39" footer="0.32"/>
      <pageSetup scale="93" orientation="portrait" r:id="rId1"/>
      <headerFooter alignWithMargins="0">
        <oddFooter>&amp;R&amp;"Book Antiqua,Bold"&amp;8Bid Form (1st Envelope)  / Page &amp;P of &amp;N</oddFooter>
      </headerFooter>
    </customSheetView>
    <customSheetView guid="{B53AB765-D844-4672-9326-008E7DD94E4F}" showPageBreaks="1" showGridLines="0" zeroValues="0" printArea="1" hiddenRows="1" hiddenColumns="1" view="pageBreakPreview">
      <selection activeCell="F52" sqref="F52"/>
      <pageMargins left="0.75" right="0.77" top="0.62" bottom="0.61" header="0.39" footer="0.32"/>
      <pageSetup orientation="portrait" r:id="rId2"/>
      <headerFooter alignWithMargins="0">
        <oddFooter>&amp;R&amp;"Book Antiqua,Bold"&amp;8Bid Form (1st Envelope)  / Page &amp;P of &amp;N</oddFooter>
      </headerFooter>
    </customSheetView>
    <customSheetView guid="{A41EE4DE-0D82-4A56-8210-F78316511D11}" showPageBreaks="1" showGridLines="0" zeroValues="0" printArea="1" hiddenRows="1" hiddenColumns="1" view="pageBreakPreview" topLeftCell="A23">
      <selection activeCell="D56" sqref="D56:F56"/>
      <pageMargins left="0.75" right="0.77" top="0.62" bottom="0.61" header="0.39" footer="0.32"/>
      <pageSetup orientation="portrait" r:id="rId3"/>
      <headerFooter alignWithMargins="0">
        <oddFooter>&amp;R&amp;"Book Antiqua,Bold"&amp;8Bid Form (1st Envelope)  / Page &amp;P of &amp;N</oddFooter>
      </headerFooter>
    </customSheetView>
    <customSheetView guid="{1E0C44A1-9358-4FBD-8C2C-4DB661DA1476}" showPageBreaks="1" showGridLines="0" zeroValues="0" printArea="1" hiddenRows="1" hiddenColumns="1" view="pageBreakPreview" topLeftCell="A35">
      <selection activeCell="F53" sqref="F53"/>
      <pageMargins left="0.75" right="0.77" top="0.62" bottom="0.61" header="0.39" footer="0.32"/>
      <pageSetup orientation="portrait" r:id="rId4"/>
      <headerFooter alignWithMargins="0">
        <oddFooter>&amp;R&amp;"Book Antiqua,Bold"&amp;8Bid Form (1st Envelope)  / Page &amp;P of &amp;N</oddFooter>
      </headerFooter>
    </customSheetView>
    <customSheetView guid="{498493C3-769C-4143-9114-C68CD1D40B11}" showPageBreaks="1" showGridLines="0" zeroValues="0" printArea="1" hiddenRows="1" hiddenColumns="1" view="pageBreakPreview">
      <selection activeCell="F53" sqref="F53"/>
      <pageMargins left="0.75" right="0.77" top="0.62" bottom="0.61" header="0.39" footer="0.32"/>
      <pageSetup orientation="portrait" r:id="rId5"/>
      <headerFooter alignWithMargins="0">
        <oddFooter>&amp;R&amp;"Book Antiqua,Bold"&amp;8Bid Form (1st Envelope)  / Page &amp;P of &amp;N</oddFooter>
      </headerFooter>
    </customSheetView>
    <customSheetView guid="{C431BC99-7569-44AB-83F6-AB73BDED3783}" showGridLines="0" zeroValues="0" topLeftCell="A27">
      <selection activeCell="F50" sqref="F50"/>
      <rowBreaks count="1" manualBreakCount="1">
        <brk id="52" max="5" man="1"/>
      </rowBreaks>
      <pageMargins left="0.75" right="0.77" top="0.62" bottom="0.61" header="0.39" footer="0.32"/>
      <pageSetup orientation="portrait" r:id="rId6"/>
      <headerFooter alignWithMargins="0">
        <oddFooter>&amp;R&amp;"Book Antiqua,Bold"&amp;8Bid Form (1st Envelope)  / Page &amp;P of &amp;N</oddFooter>
      </headerFooter>
    </customSheetView>
    <customSheetView guid="{E97134B6-5E8D-4951-8DA0-73D065532361}" showGridLines="0" zeroValues="0">
      <selection activeCell="F50" sqref="F50"/>
      <rowBreaks count="1" manualBreakCount="1">
        <brk id="52" max="5" man="1"/>
      </rowBreaks>
      <pageMargins left="0.75" right="0.77" top="0.62" bottom="0.61" header="0.39" footer="0.32"/>
      <pageSetup orientation="portrait" r:id="rId7"/>
      <headerFooter alignWithMargins="0">
        <oddFooter>&amp;R&amp;"Book Antiqua,Bold"&amp;8Bid Form (1st Envelope)  / Page &amp;P of &amp;N</oddFooter>
      </headerFooter>
    </customSheetView>
    <customSheetView guid="{D0757F9E-DF41-4B40-A5E5-F4F8FDD8D61D}" showGridLines="0" zeroValues="0" topLeftCell="A39">
      <selection activeCell="F50" sqref="F50"/>
      <rowBreaks count="1" manualBreakCount="1">
        <brk id="52" max="5" man="1"/>
      </rowBreaks>
      <pageMargins left="0.75" right="0.77" top="0.62" bottom="0.61" header="0.39" footer="0.32"/>
      <pageSetup orientation="portrait" r:id="rId8"/>
      <headerFooter alignWithMargins="0">
        <oddFooter>&amp;R&amp;"Book Antiqua,Bold"&amp;8Bid Form (1st Envelope)  / Page &amp;P of &amp;N</oddFooter>
      </headerFooter>
    </customSheetView>
    <customSheetView guid="{EE46BCD1-F715-4FA9-A5FC-1B125AD601E0}" showGridLines="0" zeroValues="0" topLeftCell="A28">
      <selection activeCell="D59" sqref="D59:F59"/>
      <rowBreaks count="1" manualBreakCount="1">
        <brk id="52" max="5" man="1"/>
      </rowBreaks>
      <pageMargins left="0.75" right="0.77" top="0.62" bottom="0.61" header="0.39" footer="0.32"/>
      <pageSetup orientation="portrait" r:id="rId9"/>
      <headerFooter alignWithMargins="0">
        <oddFooter>&amp;R&amp;"Book Antiqua,Bold"&amp;8Bid Form (1st Envelope)  / Page &amp;P of &amp;N</oddFooter>
      </headerFooter>
    </customSheetView>
    <customSheetView guid="{4AA1107B-A795-4744-B566-827168772C7A}" showGridLines="0" zeroValues="0">
      <selection activeCell="F50" sqref="F50"/>
      <rowBreaks count="1" manualBreakCount="1">
        <brk id="52" max="5" man="1"/>
      </rowBreaks>
      <pageMargins left="0.75" right="0.77" top="0.62" bottom="0.61" header="0.39" footer="0.32"/>
      <pageSetup orientation="portrait" r:id="rId10"/>
      <headerFooter alignWithMargins="0">
        <oddFooter>&amp;R&amp;"Book Antiqua,Bold"&amp;8Bid Form (1st Envelope)  / Page &amp;P of &amp;N</oddFooter>
      </headerFooter>
    </customSheetView>
    <customSheetView guid="{B23AD343-29DA-4CE0-BD10-47BF44F3782F}" showGridLines="0" zeroValues="0" topLeftCell="A49">
      <selection activeCell="F50" sqref="F50"/>
      <rowBreaks count="1" manualBreakCount="1">
        <brk id="52" max="5" man="1"/>
      </rowBreaks>
      <pageMargins left="0.75" right="0.77" top="0.62" bottom="0.61" header="0.39" footer="0.32"/>
      <pageSetup orientation="portrait" r:id="rId11"/>
      <headerFooter alignWithMargins="0">
        <oddFooter>&amp;R&amp;"Book Antiqua,Bold"&amp;8Bid Form (1st Envelope)  / Page &amp;P of &amp;N</oddFooter>
      </headerFooter>
    </customSheetView>
    <customSheetView guid="{ECE9294F-C910-4036-88BC-B1F2176FB06B}" showGridLines="0" zeroValues="0">
      <selection activeCell="C5" sqref="C5:F5"/>
      <rowBreaks count="1" manualBreakCount="1">
        <brk id="52" max="5" man="1"/>
      </rowBreaks>
      <pageMargins left="0.75" right="0.77" top="0.62" bottom="0.61" header="0.39" footer="0.32"/>
      <pageSetup orientation="portrait" r:id="rId12"/>
      <headerFooter alignWithMargins="0">
        <oddFooter>&amp;R&amp;"Book Antiqua,Bold"&amp;8Bid Form (1st Envelope)  / Page &amp;P of &amp;N</oddFooter>
      </headerFooter>
    </customSheetView>
    <customSheetView guid="{4F65FF32-EC61-4022-A399-2986D7B6B8B3}" showGridLines="0" zeroValues="0" hiddenColumns="1" showRuler="0">
      <selection activeCell="C5" sqref="C5:F5"/>
      <pageMargins left="0.75" right="0.77" top="0.62" bottom="0.61" header="0.39" footer="0.32"/>
      <pageSetup orientation="portrait" r:id="rId13"/>
      <headerFooter alignWithMargins="0">
        <oddFooter>&amp;R&amp;"Book Antiqua,Bold"&amp;8Bid Form (1st Envelope)  / Page &amp;P of &amp;N</oddFooter>
      </headerFooter>
    </customSheetView>
    <customSheetView guid="{01ACF2E1-8E61-4459-ABC1-B6C183DEED61}" showGridLines="0" zeroValues="0" showRuler="0">
      <selection activeCell="C5" sqref="C5:F5"/>
      <pageMargins left="0.75" right="0.77" top="0.73" bottom="0.75" header="0.52" footer="0.45"/>
      <pageSetup orientation="portrait" r:id="rId14"/>
      <headerFooter alignWithMargins="0">
        <oddFooter>&amp;R&amp;"Book Antiqua,Bold"&amp;8Bid Form (1st Envelope)  / Page &amp;P of &amp;N</oddFooter>
      </headerFooter>
    </customSheetView>
    <customSheetView guid="{14D7F02E-BCCA-4517-ABC7-537FF4AEB67A}" showGridLines="0" zeroValues="0">
      <selection activeCell="D54" sqref="D54:F54"/>
      <rowBreaks count="1" manualBreakCount="1">
        <brk id="52" max="5" man="1"/>
      </rowBreaks>
      <pageMargins left="0.75" right="0.77" top="0.62" bottom="0.61" header="0.39" footer="0.32"/>
      <pageSetup orientation="portrait" r:id="rId15"/>
      <headerFooter alignWithMargins="0">
        <oddFooter>&amp;R&amp;"Book Antiqua,Bold"&amp;8Bid Form (1st Envelope)  / Page &amp;P of &amp;N</oddFooter>
      </headerFooter>
    </customSheetView>
    <customSheetView guid="{27A45B7A-04F2-4516-B80B-5ED0825D4ED3}" showGridLines="0" zeroValues="0" topLeftCell="A4">
      <selection activeCell="C5" sqref="C5:F5"/>
      <rowBreaks count="1" manualBreakCount="1">
        <brk id="52" max="5" man="1"/>
      </rowBreaks>
      <pageMargins left="0.75" right="0.77" top="0.62" bottom="0.61" header="0.39" footer="0.32"/>
      <pageSetup orientation="portrait" r:id="rId16"/>
      <headerFooter alignWithMargins="0">
        <oddFooter>&amp;R&amp;"Book Antiqua,Bold"&amp;8Bid Form (1st Envelope)  / Page &amp;P of &amp;N</oddFooter>
      </headerFooter>
    </customSheetView>
    <customSheetView guid="{E9F4E142-7D26-464D-BECA-4F3806DB1FE1}" showGridLines="0" zeroValues="0" topLeftCell="A49">
      <selection activeCell="F50" sqref="F50"/>
      <rowBreaks count="1" manualBreakCount="1">
        <brk id="52" max="5" man="1"/>
      </rowBreaks>
      <pageMargins left="0.75" right="0.77" top="0.62" bottom="0.61" header="0.39" footer="0.32"/>
      <pageSetup orientation="portrait" r:id="rId17"/>
      <headerFooter alignWithMargins="0">
        <oddFooter>&amp;R&amp;"Book Antiqua,Bold"&amp;8Bid Form (1st Envelope)  / Page &amp;P of &amp;N</oddFooter>
      </headerFooter>
    </customSheetView>
    <customSheetView guid="{A7DBDDEF-9245-44C6-9EBF-032DB6E1C0A2}" showGridLines="0" zeroValues="0" topLeftCell="A25">
      <selection activeCell="F50" sqref="F50"/>
      <rowBreaks count="1" manualBreakCount="1">
        <brk id="52" max="5" man="1"/>
      </rowBreaks>
      <pageMargins left="0.75" right="0.77" top="0.62" bottom="0.61" header="0.39" footer="0.32"/>
      <pageSetup orientation="portrait" r:id="rId18"/>
      <headerFooter alignWithMargins="0">
        <oddFooter>&amp;R&amp;"Book Antiqua,Bold"&amp;8Bid Form (1st Envelope)  / Page &amp;P of &amp;N</oddFooter>
      </headerFooter>
    </customSheetView>
    <customSheetView guid="{7487ED9F-BBED-4B2A-9631-22F1A430946B}" showGridLines="0" zeroValues="0">
      <selection activeCell="F50" sqref="F50"/>
      <rowBreaks count="1" manualBreakCount="1">
        <brk id="52" max="5" man="1"/>
      </rowBreaks>
      <pageMargins left="0.75" right="0.77" top="0.62" bottom="0.61" header="0.39" footer="0.32"/>
      <pageSetup orientation="portrait" r:id="rId19"/>
      <headerFooter alignWithMargins="0">
        <oddFooter>&amp;R&amp;"Book Antiqua,Bold"&amp;8Bid Form (1st Envelope)  / Page &amp;P of &amp;N</oddFooter>
      </headerFooter>
    </customSheetView>
    <customSheetView guid="{B3CE7B10-A914-4559-A6DA-AED8C22AFD6D}" showGridLines="0" zeroValues="0" topLeftCell="A39">
      <selection activeCell="F50" sqref="F50"/>
      <rowBreaks count="1" manualBreakCount="1">
        <brk id="52" max="5" man="1"/>
      </rowBreaks>
      <pageMargins left="0.75" right="0.77" top="0.62" bottom="0.61" header="0.39" footer="0.32"/>
      <pageSetup orientation="portrait" r:id="rId20"/>
      <headerFooter alignWithMargins="0">
        <oddFooter>&amp;R&amp;"Book Antiqua,Bold"&amp;8Bid Form (1st Envelope)  / Page &amp;P of &amp;N</oddFooter>
      </headerFooter>
    </customSheetView>
    <customSheetView guid="{D53177B2-31EC-4222-B97A-A37DCFD9E45B}" showGridLines="0" zeroValues="0">
      <selection activeCell="F50" sqref="F50"/>
      <rowBreaks count="1" manualBreakCount="1">
        <brk id="52" max="5" man="1"/>
      </rowBreaks>
      <pageMargins left="0.75" right="0.77" top="0.62" bottom="0.61" header="0.39" footer="0.32"/>
      <pageSetup orientation="portrait" r:id="rId21"/>
      <headerFooter alignWithMargins="0">
        <oddFooter>&amp;R&amp;"Book Antiqua,Bold"&amp;8Bid Form (1st Envelope)  / Page &amp;P of &amp;N</oddFooter>
      </headerFooter>
    </customSheetView>
    <customSheetView guid="{B835C05C-B615-4DCB-982D-4519616B3CD8}" showGridLines="0" zeroValues="0" topLeftCell="A27">
      <selection activeCell="F50" sqref="F50"/>
      <rowBreaks count="1" manualBreakCount="1">
        <brk id="52" max="5" man="1"/>
      </rowBreaks>
      <pageMargins left="0.75" right="0.77" top="0.62" bottom="0.61" header="0.39" footer="0.32"/>
      <pageSetup orientation="portrait" r:id="rId22"/>
      <headerFooter alignWithMargins="0">
        <oddFooter>&amp;R&amp;"Book Antiqua,Bold"&amp;8Bid Form (1st Envelope)  / Page &amp;P of &amp;N</oddFooter>
      </headerFooter>
    </customSheetView>
    <customSheetView guid="{A34CC49F-E309-4C23-B4F6-1E3B307C10D1}" showPageBreaks="1" showGridLines="0" zeroValues="0" printArea="1" hiddenRows="1" hiddenColumns="1" view="pageBreakPreview" topLeftCell="A36">
      <selection activeCell="F53" sqref="F53"/>
      <pageMargins left="0.75" right="0.77" top="0.62" bottom="0.61" header="0.39" footer="0.32"/>
      <pageSetup orientation="portrait" r:id="rId23"/>
      <headerFooter alignWithMargins="0">
        <oddFooter>&amp;R&amp;"Book Antiqua,Bold"&amp;8Bid Form (1st Envelope)  / Page &amp;P of &amp;N</oddFooter>
      </headerFooter>
    </customSheetView>
    <customSheetView guid="{8909CFDD-4F29-4C72-886E-908773EE94A2}" showPageBreaks="1" showGridLines="0" zeroValues="0" printArea="1" hiddenRows="1" hiddenColumns="1" view="pageBreakPreview" topLeftCell="A7">
      <selection activeCell="F52" sqref="F52"/>
      <pageMargins left="0.75" right="0.77" top="0.62" bottom="0.61" header="0.39" footer="0.32"/>
      <pageSetup orientation="portrait" r:id="rId24"/>
      <headerFooter alignWithMargins="0">
        <oddFooter>&amp;R&amp;"Book Antiqua,Bold"&amp;8Bid Form (1st Envelope)  / Page &amp;P of &amp;N</oddFooter>
      </headerFooter>
    </customSheetView>
  </customSheetViews>
  <mergeCells count="47">
    <mergeCell ref="B15:F15"/>
    <mergeCell ref="B20:F20"/>
    <mergeCell ref="D21:F21"/>
    <mergeCell ref="B19:F19"/>
    <mergeCell ref="A3:F3"/>
    <mergeCell ref="C5:F5"/>
    <mergeCell ref="B6:C6"/>
    <mergeCell ref="B17:F17"/>
    <mergeCell ref="B18:F18"/>
    <mergeCell ref="B21:C21"/>
    <mergeCell ref="A66:F66"/>
    <mergeCell ref="B30:F30"/>
    <mergeCell ref="B31:F31"/>
    <mergeCell ref="B32:F32"/>
    <mergeCell ref="D62:F62"/>
    <mergeCell ref="B33:F33"/>
    <mergeCell ref="A65:F65"/>
    <mergeCell ref="A61:C61"/>
    <mergeCell ref="A64:C64"/>
    <mergeCell ref="D61:F61"/>
    <mergeCell ref="A63:C63"/>
    <mergeCell ref="A57:C57"/>
    <mergeCell ref="A60:C60"/>
    <mergeCell ref="A58:C58"/>
    <mergeCell ref="A62:C62"/>
    <mergeCell ref="A59:C59"/>
    <mergeCell ref="D59:F59"/>
    <mergeCell ref="D60:F60"/>
    <mergeCell ref="B40:F40"/>
    <mergeCell ref="B29:F29"/>
    <mergeCell ref="B27:C27"/>
    <mergeCell ref="B37:F37"/>
    <mergeCell ref="D56:F56"/>
    <mergeCell ref="B36:F36"/>
    <mergeCell ref="B38:F38"/>
    <mergeCell ref="A49:F49"/>
    <mergeCell ref="A56:C56"/>
    <mergeCell ref="B39:F39"/>
    <mergeCell ref="B46:C46"/>
    <mergeCell ref="B22:C22"/>
    <mergeCell ref="B23:C23"/>
    <mergeCell ref="B24:C24"/>
    <mergeCell ref="B26:C26"/>
    <mergeCell ref="B35:F35"/>
    <mergeCell ref="B28:C28"/>
    <mergeCell ref="B34:F34"/>
    <mergeCell ref="B25:C25"/>
  </mergeCells>
  <phoneticPr fontId="35" type="noConversion"/>
  <conditionalFormatting sqref="F52:F53">
    <cfRule type="expression" dxfId="2" priority="3" stopIfTrue="1">
      <formula>$E$52=""</formula>
    </cfRule>
  </conditionalFormatting>
  <conditionalFormatting sqref="C52:C53">
    <cfRule type="expression" dxfId="1" priority="4" stopIfTrue="1">
      <formula>$B$52=""</formula>
    </cfRule>
  </conditionalFormatting>
  <conditionalFormatting sqref="B39:F39">
    <cfRule type="expression" dxfId="0" priority="1" stopIfTrue="1">
      <formula>$H$39=1</formula>
    </cfRule>
  </conditionalFormatting>
  <pageMargins left="0.75" right="0.77" top="0.62" bottom="0.61" header="0.39" footer="0.32"/>
  <pageSetup scale="93" orientation="portrait" r:id="rId25"/>
  <headerFooter alignWithMargins="0">
    <oddFooter>&amp;R&amp;"Book Antiqua,Bold"&amp;8Bid Form (1st Envelope)  / Page &amp;P of &amp;N</oddFooter>
  </headerFooter>
  <drawing r:id="rId26"/>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A1:L46"/>
  <sheetViews>
    <sheetView view="pageBreakPreview" topLeftCell="A22" zoomScaleNormal="100" zoomScaleSheetLayoutView="100" workbookViewId="0">
      <selection activeCell="B27" sqref="B27:F27"/>
    </sheetView>
  </sheetViews>
  <sheetFormatPr defaultColWidth="8" defaultRowHeight="16.5"/>
  <cols>
    <col min="1" max="1" width="7.5" style="757" customWidth="1"/>
    <col min="2" max="2" width="46.875" style="757" customWidth="1"/>
    <col min="3" max="3" width="2.25" style="757" customWidth="1"/>
    <col min="4" max="4" width="17.625" style="758" customWidth="1"/>
    <col min="5" max="5" width="4.125" style="758" customWidth="1"/>
    <col min="6" max="6" width="17.625" style="758" customWidth="1"/>
    <col min="7" max="7" width="29.625" style="697" customWidth="1"/>
    <col min="8" max="8" width="15.25" style="697" customWidth="1"/>
    <col min="9" max="9" width="8.875" style="697" bestFit="1" customWidth="1"/>
    <col min="10" max="11" width="8" style="697"/>
    <col min="12" max="12" width="14" style="697" customWidth="1"/>
    <col min="13" max="16384" width="8" style="697"/>
  </cols>
  <sheetData>
    <row r="1" spans="1:8" ht="15.95" customHeight="1">
      <c r="A1" s="694"/>
      <c r="B1" s="1621" t="s">
        <v>218</v>
      </c>
      <c r="C1" s="1622"/>
      <c r="D1" s="1622"/>
      <c r="E1" s="1622"/>
      <c r="F1" s="1622"/>
    </row>
    <row r="2" spans="1:8" ht="15.95" customHeight="1">
      <c r="A2" s="694"/>
      <c r="B2" s="695"/>
      <c r="C2" s="696"/>
      <c r="D2" s="698"/>
      <c r="E2" s="698"/>
      <c r="F2" s="698"/>
    </row>
    <row r="3" spans="1:8" s="699" customFormat="1" ht="15.95" customHeight="1">
      <c r="A3" s="694"/>
      <c r="B3" s="694"/>
      <c r="C3" s="694"/>
      <c r="D3" s="1623" t="s">
        <v>219</v>
      </c>
      <c r="E3" s="1623"/>
      <c r="F3" s="1623"/>
    </row>
    <row r="4" spans="1:8" s="699" customFormat="1" ht="20.25" customHeight="1">
      <c r="A4" s="1624" t="s">
        <v>220</v>
      </c>
      <c r="B4" s="1624"/>
      <c r="C4" s="1624"/>
      <c r="D4" s="1625">
        <f>'Sch-1'!C8:E8</f>
        <v>0</v>
      </c>
      <c r="E4" s="1625"/>
      <c r="F4" s="1625"/>
    </row>
    <row r="5" spans="1:8" s="704" customFormat="1" ht="21" customHeight="1">
      <c r="A5" s="700" t="s">
        <v>378</v>
      </c>
      <c r="B5" s="1617" t="s">
        <v>221</v>
      </c>
      <c r="C5" s="1618"/>
      <c r="D5" s="701" t="s">
        <v>222</v>
      </c>
      <c r="E5" s="1619" t="s">
        <v>223</v>
      </c>
      <c r="F5" s="1620"/>
    </row>
    <row r="6" spans="1:8" s="699" customFormat="1" ht="36" customHeight="1">
      <c r="A6" s="705">
        <v>1</v>
      </c>
      <c r="B6" s="706" t="s">
        <v>245</v>
      </c>
      <c r="C6" s="707"/>
      <c r="D6" s="708">
        <f>'Sch-6'!D14</f>
        <v>0</v>
      </c>
      <c r="E6" s="709" t="s">
        <v>352</v>
      </c>
      <c r="F6" s="710">
        <f>D6</f>
        <v>0</v>
      </c>
      <c r="G6" s="711"/>
    </row>
    <row r="7" spans="1:8" s="699" customFormat="1" ht="34.5" customHeight="1">
      <c r="A7" s="705">
        <v>2</v>
      </c>
      <c r="B7" s="706" t="s">
        <v>246</v>
      </c>
      <c r="C7" s="707"/>
      <c r="D7" s="708">
        <f>'Sch-6'!D16</f>
        <v>0</v>
      </c>
      <c r="E7" s="709"/>
      <c r="F7" s="710">
        <f>D7</f>
        <v>0</v>
      </c>
      <c r="G7" s="711"/>
    </row>
    <row r="8" spans="1:8" s="699" customFormat="1" ht="21" customHeight="1">
      <c r="A8" s="705">
        <v>3</v>
      </c>
      <c r="B8" s="706" t="s">
        <v>247</v>
      </c>
      <c r="C8" s="707"/>
      <c r="D8" s="712">
        <f>'Sch-6'!D18</f>
        <v>0</v>
      </c>
      <c r="E8" s="702"/>
      <c r="F8" s="703">
        <f>D8</f>
        <v>0</v>
      </c>
      <c r="G8" s="711"/>
    </row>
    <row r="9" spans="1:8" s="699" customFormat="1" ht="21" customHeight="1">
      <c r="A9" s="705">
        <v>4</v>
      </c>
      <c r="B9" s="706" t="s">
        <v>248</v>
      </c>
      <c r="C9" s="707"/>
      <c r="D9" s="713" t="s">
        <v>435</v>
      </c>
      <c r="E9" s="709"/>
      <c r="F9" s="703" t="str">
        <f>D9</f>
        <v>Not Applicable</v>
      </c>
    </row>
    <row r="10" spans="1:8" s="699" customFormat="1" ht="21" customHeight="1">
      <c r="A10" s="705">
        <v>5</v>
      </c>
      <c r="B10" s="706" t="s">
        <v>249</v>
      </c>
      <c r="C10" s="707"/>
      <c r="D10" s="714">
        <f>SUM(D6,D7,D8)</f>
        <v>0</v>
      </c>
      <c r="E10" s="709"/>
      <c r="F10" s="715">
        <f>SUM(F6,F7,F8)</f>
        <v>0</v>
      </c>
    </row>
    <row r="11" spans="1:8" s="699" customFormat="1" ht="21" customHeight="1">
      <c r="A11" s="705">
        <v>6</v>
      </c>
      <c r="B11" s="716" t="s">
        <v>224</v>
      </c>
      <c r="C11" s="717" t="s">
        <v>352</v>
      </c>
      <c r="D11" s="718" t="e">
        <f>H11</f>
        <v>#REF!</v>
      </c>
      <c r="E11" s="719" t="s">
        <v>352</v>
      </c>
      <c r="F11" s="710" t="e">
        <f>D11</f>
        <v>#REF!</v>
      </c>
      <c r="H11" s="720" t="e">
        <f>ROUND(('Sch-1'!N252-'Sch-1 dis'!F75)+('Sch-2'!J251-'Sch-2 Dis'!F56)+ ('Sch-3 '!P176-'Sch-3 Dis'!F81),0)</f>
        <v>#REF!</v>
      </c>
    </row>
    <row r="12" spans="1:8" s="699" customFormat="1" ht="21.95" customHeight="1">
      <c r="A12" s="705">
        <v>7</v>
      </c>
      <c r="B12" s="716" t="s">
        <v>250</v>
      </c>
      <c r="C12" s="707"/>
      <c r="D12" s="701" t="e">
        <f>D10-D11</f>
        <v>#REF!</v>
      </c>
      <c r="E12" s="709"/>
      <c r="F12" s="715" t="e">
        <f>F10-F11</f>
        <v>#REF!</v>
      </c>
      <c r="G12" s="721"/>
      <c r="H12" s="720"/>
    </row>
    <row r="13" spans="1:8" s="699" customFormat="1" ht="21.95" customHeight="1">
      <c r="A13" s="705">
        <v>8</v>
      </c>
      <c r="B13" s="706" t="s">
        <v>225</v>
      </c>
      <c r="C13" s="707"/>
      <c r="D13" s="718"/>
      <c r="E13" s="709"/>
      <c r="F13" s="710"/>
    </row>
    <row r="14" spans="1:8" s="699" customFormat="1" ht="21.95" customHeight="1">
      <c r="A14" s="705" t="s">
        <v>352</v>
      </c>
      <c r="B14" s="706" t="s">
        <v>226</v>
      </c>
      <c r="C14" s="722"/>
      <c r="D14" s="723">
        <f>'Sch-5 Dis'!D14:E14</f>
        <v>0</v>
      </c>
      <c r="E14" s="724"/>
      <c r="F14" s="703">
        <f>F32</f>
        <v>0</v>
      </c>
      <c r="G14" s="711"/>
    </row>
    <row r="15" spans="1:8" s="699" customFormat="1" ht="21.95" customHeight="1">
      <c r="A15" s="705"/>
      <c r="B15" s="706" t="s">
        <v>1</v>
      </c>
      <c r="C15" s="707"/>
      <c r="D15" s="723">
        <f>'Sch-5 Dis'!D16:E16</f>
        <v>0</v>
      </c>
      <c r="E15" s="725"/>
      <c r="F15" s="703">
        <f>F34</f>
        <v>0</v>
      </c>
      <c r="G15" s="711"/>
    </row>
    <row r="16" spans="1:8" s="699" customFormat="1" ht="21.95" customHeight="1">
      <c r="A16" s="705"/>
      <c r="B16" s="706" t="s">
        <v>2</v>
      </c>
      <c r="C16" s="707"/>
      <c r="D16" s="723" t="e">
        <f>'Sch-5 Dis'!#REF!</f>
        <v>#REF!</v>
      </c>
      <c r="E16" s="725"/>
      <c r="F16" s="703">
        <f>F35</f>
        <v>0</v>
      </c>
      <c r="G16" s="711"/>
    </row>
    <row r="17" spans="1:12" s="699" customFormat="1" ht="21.95" customHeight="1">
      <c r="A17" s="705"/>
      <c r="B17" s="706" t="s">
        <v>3</v>
      </c>
      <c r="C17" s="707"/>
      <c r="D17" s="723" t="e">
        <f>SUM('Sch-5 Dis'!#REF!,'Sch-5 Dis'!#REF!)</f>
        <v>#REF!</v>
      </c>
      <c r="E17" s="725"/>
      <c r="F17" s="703">
        <f>F38</f>
        <v>0</v>
      </c>
      <c r="G17" s="711"/>
    </row>
    <row r="18" spans="1:12" s="699" customFormat="1" ht="21.95" customHeight="1">
      <c r="A18" s="705"/>
      <c r="B18" s="706" t="s">
        <v>4</v>
      </c>
      <c r="C18" s="707"/>
      <c r="D18" s="712" t="s">
        <v>476</v>
      </c>
      <c r="E18" s="702"/>
      <c r="F18" s="703" t="str">
        <f>F36</f>
        <v/>
      </c>
    </row>
    <row r="19" spans="1:12" s="699" customFormat="1" ht="27" customHeight="1">
      <c r="A19" s="705"/>
      <c r="B19" s="706" t="s">
        <v>5</v>
      </c>
      <c r="C19" s="726"/>
      <c r="D19" s="727" t="e">
        <f>SUM(D14,D15,D16,D17,D18)</f>
        <v>#REF!</v>
      </c>
      <c r="E19" s="728"/>
      <c r="F19" s="726">
        <f>SUM(F14:F18)</f>
        <v>0</v>
      </c>
      <c r="G19" s="711"/>
    </row>
    <row r="20" spans="1:12" s="699" customFormat="1" ht="33.75" customHeight="1">
      <c r="A20" s="705">
        <v>8</v>
      </c>
      <c r="B20" s="706" t="s">
        <v>231</v>
      </c>
      <c r="C20" s="707"/>
      <c r="D20" s="701" t="e">
        <f>D10+D19</f>
        <v>#REF!</v>
      </c>
      <c r="E20" s="729" t="s">
        <v>352</v>
      </c>
      <c r="F20" s="730">
        <f>F10+F19</f>
        <v>0</v>
      </c>
      <c r="G20" s="711"/>
    </row>
    <row r="21" spans="1:12" s="699" customFormat="1" ht="51" customHeight="1">
      <c r="A21" s="705">
        <v>9</v>
      </c>
      <c r="B21" s="706" t="s">
        <v>251</v>
      </c>
      <c r="C21" s="707"/>
      <c r="D21" s="718">
        <v>0</v>
      </c>
      <c r="E21" s="709"/>
      <c r="F21" s="710">
        <f>D21</f>
        <v>0</v>
      </c>
    </row>
    <row r="22" spans="1:12" s="736" customFormat="1" ht="23.25" customHeight="1">
      <c r="A22" s="731" t="s">
        <v>352</v>
      </c>
      <c r="B22" s="732" t="s">
        <v>352</v>
      </c>
      <c r="C22" s="732"/>
      <c r="D22" s="733"/>
      <c r="E22" s="734"/>
      <c r="F22" s="735"/>
    </row>
    <row r="23" spans="1:12" s="699" customFormat="1" ht="18.75" customHeight="1">
      <c r="A23" s="737" t="s">
        <v>232</v>
      </c>
      <c r="B23" s="1603" t="s">
        <v>233</v>
      </c>
      <c r="C23" s="1603"/>
      <c r="D23" s="1603"/>
      <c r="E23" s="1603"/>
      <c r="F23" s="1626"/>
    </row>
    <row r="24" spans="1:12" s="699" customFormat="1" ht="18.75" customHeight="1">
      <c r="A24" s="737"/>
      <c r="B24" s="1609" t="str">
        <f>H24&amp;" "&amp;G24&amp;" "&amp;I24&amp;" "&amp;J24&amp;"%"&amp; " as"&amp;" "&amp;K24&amp; " "&amp;L24</f>
        <v xml:space="preserve">Excise Duty    % as  </v>
      </c>
      <c r="C24" s="1610"/>
      <c r="D24" s="1610"/>
      <c r="E24" s="1610"/>
      <c r="F24" s="1611"/>
      <c r="G24" s="739" t="s">
        <v>476</v>
      </c>
      <c r="H24" s="740" t="s">
        <v>6</v>
      </c>
      <c r="I24" s="740" t="str">
        <f>IF(J24="","","@")</f>
        <v/>
      </c>
      <c r="J24" s="741" t="s">
        <v>476</v>
      </c>
      <c r="K24" s="742" t="str">
        <f>IF(OR(L24=0,L24=""),"","Rs.")</f>
        <v/>
      </c>
      <c r="L24" s="743" t="str">
        <f>IF(D14=0,"",D14)</f>
        <v/>
      </c>
    </row>
    <row r="25" spans="1:12" s="699" customFormat="1" ht="19.5" customHeight="1">
      <c r="B25" s="1609" t="str">
        <f>H25&amp;" "&amp;G25&amp;" "&amp;I25&amp;" "&amp;J25&amp;"%"&amp; " as"&amp;" "&amp;K25&amp; " "&amp;L25</f>
        <v xml:space="preserve">CST    % as  </v>
      </c>
      <c r="C25" s="1610"/>
      <c r="D25" s="1610"/>
      <c r="E25" s="1610"/>
      <c r="F25" s="1611"/>
      <c r="G25" s="739" t="s">
        <v>476</v>
      </c>
      <c r="H25" s="740" t="s">
        <v>7</v>
      </c>
      <c r="I25" s="740" t="str">
        <f>IF(J25="","","@")</f>
        <v/>
      </c>
      <c r="J25" s="741" t="s">
        <v>476</v>
      </c>
      <c r="K25" s="742" t="str">
        <f>IF(OR(L25=0,L25=""),"","Rs.")</f>
        <v/>
      </c>
      <c r="L25" s="743" t="str">
        <f>IF(D15=0,"",D15)</f>
        <v/>
      </c>
    </row>
    <row r="26" spans="1:12" s="699" customFormat="1" ht="19.5" customHeight="1">
      <c r="B26" s="1609" t="e">
        <f>H26&amp;" "&amp;G26&amp;" "&amp;I26&amp;" "&amp;J26&amp;"%"&amp; " as"&amp;" "&amp;K26&amp; " "&amp;L26</f>
        <v>#REF!</v>
      </c>
      <c r="C26" s="1610"/>
      <c r="D26" s="1610"/>
      <c r="E26" s="1610"/>
      <c r="F26" s="1611"/>
      <c r="G26" s="739" t="s">
        <v>476</v>
      </c>
      <c r="H26" s="740" t="s">
        <v>8</v>
      </c>
      <c r="I26" s="740" t="str">
        <f>IF(J26="","","@")</f>
        <v/>
      </c>
      <c r="J26" s="741" t="s">
        <v>476</v>
      </c>
      <c r="K26" s="742" t="e">
        <f>IF(OR(L26=0,L26=""),"","Rs.")</f>
        <v>#REF!</v>
      </c>
      <c r="L26" s="743" t="e">
        <f>IF(D16=0,"",D16)</f>
        <v>#REF!</v>
      </c>
    </row>
    <row r="27" spans="1:12" s="699" customFormat="1" ht="19.5" customHeight="1">
      <c r="B27" s="1609" t="e">
        <f>H27&amp;" "&amp;G27&amp;" "&amp;I27&amp;" "&amp;J27&amp; " as"&amp;" "&amp;K27&amp; " "&amp;L27</f>
        <v>#REF!</v>
      </c>
      <c r="C27" s="1610"/>
      <c r="D27" s="1610"/>
      <c r="E27" s="1610"/>
      <c r="F27" s="1611"/>
      <c r="G27" s="739" t="s">
        <v>476</v>
      </c>
      <c r="H27" s="740" t="s">
        <v>9</v>
      </c>
      <c r="I27" s="740"/>
      <c r="J27" s="744"/>
      <c r="K27" s="742" t="e">
        <f>IF(OR(L27=0,L27=""),"","Rs.")</f>
        <v>#REF!</v>
      </c>
      <c r="L27" s="743" t="e">
        <f>IF(D17=0,"",D17)</f>
        <v>#REF!</v>
      </c>
    </row>
    <row r="28" spans="1:12" s="699" customFormat="1" ht="19.5" customHeight="1">
      <c r="B28" s="1609" t="str">
        <f>H28&amp;" "&amp;G28&amp;" "&amp;I28&amp;" "&amp;J28&amp; " as"&amp;" "&amp;K28&amp; " "&amp;L28</f>
        <v xml:space="preserve">Others     as  </v>
      </c>
      <c r="C28" s="1610"/>
      <c r="D28" s="1610"/>
      <c r="E28" s="1610"/>
      <c r="F28" s="1611"/>
      <c r="G28" s="739" t="s">
        <v>476</v>
      </c>
      <c r="H28" s="738" t="s">
        <v>237</v>
      </c>
      <c r="I28" s="738"/>
      <c r="J28" s="738"/>
      <c r="K28" s="738" t="str">
        <f>IF(OR(L28=0,L28=""),"","Rs.")</f>
        <v/>
      </c>
      <c r="L28" s="745" t="str">
        <f>IF(D18=0,"",D18)</f>
        <v/>
      </c>
    </row>
    <row r="29" spans="1:12" s="699" customFormat="1" ht="19.5" customHeight="1">
      <c r="B29" s="1615"/>
      <c r="C29" s="1615"/>
      <c r="D29" s="1615"/>
      <c r="E29" s="1615"/>
      <c r="F29" s="1616"/>
    </row>
    <row r="30" spans="1:12" s="747" customFormat="1" ht="59.25" customHeight="1">
      <c r="A30" s="746" t="s">
        <v>238</v>
      </c>
      <c r="B30" s="1612" t="s">
        <v>10</v>
      </c>
      <c r="C30" s="1613"/>
      <c r="D30" s="1613"/>
      <c r="E30" s="1613"/>
      <c r="F30" s="1614"/>
    </row>
    <row r="31" spans="1:12" s="699" customFormat="1" ht="19.5" customHeight="1">
      <c r="A31" s="748" t="s">
        <v>355</v>
      </c>
      <c r="B31" s="1603" t="s">
        <v>239</v>
      </c>
      <c r="C31" s="1603"/>
      <c r="D31" s="1603"/>
      <c r="E31" s="738" t="s">
        <v>235</v>
      </c>
      <c r="F31" s="743">
        <v>0</v>
      </c>
    </row>
    <row r="32" spans="1:12" s="699" customFormat="1" ht="19.5" customHeight="1">
      <c r="A32" s="748" t="s">
        <v>356</v>
      </c>
      <c r="B32" s="740" t="s">
        <v>11</v>
      </c>
      <c r="C32" s="749"/>
      <c r="D32" s="750">
        <v>0.1</v>
      </c>
      <c r="E32" s="738" t="s">
        <v>235</v>
      </c>
      <c r="F32" s="743">
        <f>ROUND(D32*F31,0)</f>
        <v>0</v>
      </c>
      <c r="H32" s="1603"/>
      <c r="I32" s="1603"/>
      <c r="J32" s="1603"/>
    </row>
    <row r="33" spans="1:10" s="699" customFormat="1" ht="19.5" customHeight="1">
      <c r="A33" s="751" t="s">
        <v>357</v>
      </c>
      <c r="B33" s="740" t="s">
        <v>12</v>
      </c>
      <c r="C33" s="749"/>
      <c r="D33" s="752">
        <v>0</v>
      </c>
      <c r="E33" s="738"/>
      <c r="F33" s="743">
        <f>D33</f>
        <v>0</v>
      </c>
      <c r="H33" s="738"/>
      <c r="I33" s="738"/>
      <c r="J33" s="738"/>
    </row>
    <row r="34" spans="1:10" s="699" customFormat="1" ht="19.5" customHeight="1">
      <c r="A34" s="751" t="s">
        <v>358</v>
      </c>
      <c r="B34" s="740" t="s">
        <v>13</v>
      </c>
      <c r="D34" s="750">
        <v>0.02</v>
      </c>
      <c r="E34" s="738" t="s">
        <v>235</v>
      </c>
      <c r="F34" s="743">
        <f>ROUND((F33+(F33*D32))*D34,0)</f>
        <v>0</v>
      </c>
    </row>
    <row r="35" spans="1:10" s="699" customFormat="1" ht="19.5" customHeight="1">
      <c r="A35" s="751" t="s">
        <v>359</v>
      </c>
      <c r="B35" s="740" t="s">
        <v>14</v>
      </c>
      <c r="C35" s="738"/>
      <c r="D35" s="750">
        <v>0.01</v>
      </c>
      <c r="E35" s="738"/>
      <c r="F35" s="743">
        <f>ROUND(((F31-F33)+((F31-F33)*D32))*D35,0)</f>
        <v>0</v>
      </c>
    </row>
    <row r="36" spans="1:10" s="699" customFormat="1" ht="19.5" customHeight="1">
      <c r="A36" s="751" t="s">
        <v>360</v>
      </c>
      <c r="B36" s="742" t="s">
        <v>15</v>
      </c>
      <c r="C36" s="738"/>
      <c r="D36" s="738"/>
      <c r="E36" s="738" t="s">
        <v>235</v>
      </c>
      <c r="F36" s="753" t="str">
        <f>L28</f>
        <v/>
      </c>
    </row>
    <row r="37" spans="1:10" s="699" customFormat="1" ht="19.5" customHeight="1">
      <c r="A37" s="751" t="s">
        <v>16</v>
      </c>
      <c r="B37" s="1603" t="s">
        <v>242</v>
      </c>
      <c r="C37" s="1603"/>
      <c r="D37" s="1603"/>
      <c r="E37" s="738" t="s">
        <v>235</v>
      </c>
      <c r="F37" s="754">
        <f>SUM(F31,F32,F34,F35,F36)</f>
        <v>0</v>
      </c>
    </row>
    <row r="38" spans="1:10" s="699" customFormat="1" ht="19.5" customHeight="1">
      <c r="A38" s="751" t="s">
        <v>17</v>
      </c>
      <c r="B38" s="742" t="s">
        <v>18</v>
      </c>
      <c r="C38" s="738"/>
      <c r="D38" s="750"/>
      <c r="E38" s="738" t="s">
        <v>235</v>
      </c>
      <c r="F38" s="753">
        <f>ROUND(D38*F37,0)</f>
        <v>0</v>
      </c>
    </row>
    <row r="39" spans="1:10" s="699" customFormat="1" ht="19.5" customHeight="1">
      <c r="A39" s="748"/>
      <c r="B39" s="738"/>
      <c r="C39" s="738"/>
      <c r="D39" s="738"/>
      <c r="E39" s="738"/>
      <c r="F39" s="755"/>
    </row>
    <row r="40" spans="1:10" s="699" customFormat="1" ht="15" customHeight="1">
      <c r="A40" s="748"/>
      <c r="B40" s="738"/>
      <c r="C40" s="738"/>
      <c r="D40" s="738"/>
      <c r="E40" s="738"/>
      <c r="F40" s="755"/>
    </row>
    <row r="41" spans="1:10" s="699" customFormat="1" ht="15" customHeight="1">
      <c r="A41" s="748"/>
      <c r="B41" s="738"/>
      <c r="C41" s="738"/>
      <c r="D41" s="738"/>
      <c r="E41" s="738"/>
      <c r="F41" s="755"/>
    </row>
    <row r="42" spans="1:10" s="699" customFormat="1" ht="19.5" customHeight="1">
      <c r="A42" s="748"/>
      <c r="B42" s="738"/>
      <c r="C42" s="738"/>
      <c r="D42" s="738"/>
      <c r="E42" s="738"/>
      <c r="F42" s="755"/>
    </row>
    <row r="43" spans="1:10" ht="49.5" customHeight="1">
      <c r="A43" s="1604" t="str">
        <f>Basic!B1</f>
        <v>Transmission Line Tower Package TW01 for (i) 400kV D/c (Triple HTLS Conductor) line from Pot Head Yard of Kiru HE Project – Kishtwar Pooling Station, (ii) LILO of one ckt. of 400 kV D/c (Triple HTLS Conductor) Kiru – Kishtwar line at Pot Head Yard of Kwar &amp; Pakal Dul HE Projects and (iii) Extension of Kishtwar (GIS) pooling station under Consultancy Works to M/S CVPPPL</v>
      </c>
      <c r="B43" s="1605"/>
      <c r="C43" s="1606"/>
      <c r="D43" s="1607" t="s">
        <v>243</v>
      </c>
      <c r="E43" s="1608"/>
      <c r="F43" s="764" t="s">
        <v>244</v>
      </c>
    </row>
    <row r="44" spans="1:10" ht="33">
      <c r="A44" s="759" t="s">
        <v>19</v>
      </c>
      <c r="B44" s="760" t="str">
        <f>Basic!B5</f>
        <v>Specification No.: CC/NT/W-TW/DOM/A06/23/00495</v>
      </c>
      <c r="C44" s="761"/>
      <c r="D44" s="762"/>
      <c r="E44" s="763"/>
      <c r="F44" s="765"/>
    </row>
    <row r="46" spans="1:10">
      <c r="A46" s="756"/>
    </row>
  </sheetData>
  <sheetProtection selectLockedCells="1" selectUnlockedCells="1"/>
  <customSheetViews>
    <customSheetView guid="{223BC0FC-814D-40F0-9795-CE82A16FF3A5}"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1"/>
      <headerFooter alignWithMargins="0">
        <oddFooter xml:space="preserve">&amp;R
</oddFooter>
      </headerFooter>
    </customSheetView>
    <customSheetView guid="{B53AB765-D844-4672-9326-008E7DD94E4F}"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2"/>
      <headerFooter alignWithMargins="0">
        <oddFooter xml:space="preserve">&amp;R
</oddFooter>
      </headerFooter>
    </customSheetView>
    <customSheetView guid="{A41EE4DE-0D82-4A56-8210-F78316511D11}"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3"/>
      <headerFooter alignWithMargins="0">
        <oddFooter xml:space="preserve">&amp;R
</oddFooter>
      </headerFooter>
    </customSheetView>
    <customSheetView guid="{1E0C44A1-9358-4FBD-8C2C-4DB661DA1476}"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4"/>
      <headerFooter alignWithMargins="0">
        <oddFooter xml:space="preserve">&amp;R
</oddFooter>
      </headerFooter>
    </customSheetView>
    <customSheetView guid="{498493C3-769C-4143-9114-C68CD1D40B11}"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5"/>
      <headerFooter alignWithMargins="0">
        <oddFooter xml:space="preserve">&amp;R
</oddFooter>
      </headerFooter>
    </customSheetView>
    <customSheetView guid="{C431BC99-7569-44AB-83F6-AB73BDED3783}"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6"/>
      <headerFooter alignWithMargins="0">
        <oddFooter xml:space="preserve">&amp;R
</oddFooter>
      </headerFooter>
    </customSheetView>
    <customSheetView guid="{E97134B6-5E8D-4951-8DA0-73D065532361}"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7"/>
      <headerFooter alignWithMargins="0">
        <oddFooter xml:space="preserve">&amp;R
</oddFooter>
      </headerFooter>
    </customSheetView>
    <customSheetView guid="{D0757F9E-DF41-4B40-A5E5-F4F8FDD8D61D}"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8"/>
      <headerFooter alignWithMargins="0">
        <oddFooter xml:space="preserve">&amp;R
</oddFooter>
      </headerFooter>
    </customSheetView>
    <customSheetView guid="{EE46BCD1-F715-4FA9-A5FC-1B125AD601E0}"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9"/>
      <headerFooter alignWithMargins="0">
        <oddFooter xml:space="preserve">&amp;R
</oddFooter>
      </headerFooter>
    </customSheetView>
    <customSheetView guid="{4AA1107B-A795-4744-B566-827168772C7A}"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10"/>
      <headerFooter alignWithMargins="0">
        <oddFooter xml:space="preserve">&amp;R
</oddFooter>
      </headerFooter>
    </customSheetView>
    <customSheetView guid="{B23AD343-29DA-4CE0-BD10-47BF44F3782F}"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11"/>
      <headerFooter alignWithMargins="0">
        <oddFooter xml:space="preserve">&amp;R
</oddFooter>
      </headerFooter>
    </customSheetView>
    <customSheetView guid="{ECE9294F-C910-4036-88BC-B1F2176FB06B}"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12"/>
      <headerFooter alignWithMargins="0">
        <oddFooter xml:space="preserve">&amp;R
</oddFooter>
      </headerFooter>
    </customSheetView>
    <customSheetView guid="{E9F4E142-7D26-464D-BECA-4F3806DB1FE1}"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13"/>
      <headerFooter alignWithMargins="0">
        <oddFooter xml:space="preserve">&amp;R
</oddFooter>
      </headerFooter>
    </customSheetView>
    <customSheetView guid="{A7DBDDEF-9245-44C6-9EBF-032DB6E1C0A2}"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14"/>
      <headerFooter alignWithMargins="0">
        <oddFooter xml:space="preserve">&amp;R
</oddFooter>
      </headerFooter>
    </customSheetView>
    <customSheetView guid="{7487ED9F-BBED-4B2A-9631-22F1A430946B}"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15"/>
      <headerFooter alignWithMargins="0">
        <oddFooter xml:space="preserve">&amp;R
</oddFooter>
      </headerFooter>
    </customSheetView>
    <customSheetView guid="{B3CE7B10-A914-4559-A6DA-AED8C22AFD6D}"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16"/>
      <headerFooter alignWithMargins="0">
        <oddFooter xml:space="preserve">&amp;R
</oddFooter>
      </headerFooter>
    </customSheetView>
    <customSheetView guid="{D53177B2-31EC-4222-B97A-A37DCFD9E45B}"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17"/>
      <headerFooter alignWithMargins="0">
        <oddFooter xml:space="preserve">&amp;R
</oddFooter>
      </headerFooter>
    </customSheetView>
    <customSheetView guid="{B835C05C-B615-4DCB-982D-4519616B3CD8}"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18"/>
      <headerFooter alignWithMargins="0">
        <oddFooter xml:space="preserve">&amp;R
</oddFooter>
      </headerFooter>
    </customSheetView>
    <customSheetView guid="{A34CC49F-E309-4C23-B4F6-1E3B307C10D1}"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19"/>
      <headerFooter alignWithMargins="0">
        <oddFooter xml:space="preserve">&amp;R
</oddFooter>
      </headerFooter>
    </customSheetView>
    <customSheetView guid="{8909CFDD-4F29-4C72-886E-908773EE94A2}"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20"/>
      <headerFooter alignWithMargins="0">
        <oddFooter xml:space="preserve">&amp;R
</oddFooter>
      </headerFooter>
    </customSheetView>
  </customSheetViews>
  <mergeCells count="19">
    <mergeCell ref="H32:J32"/>
    <mergeCell ref="B29:F29"/>
    <mergeCell ref="B5:C5"/>
    <mergeCell ref="E5:F5"/>
    <mergeCell ref="B1:F1"/>
    <mergeCell ref="D3:F3"/>
    <mergeCell ref="A4:C4"/>
    <mergeCell ref="D4:F4"/>
    <mergeCell ref="B23:F23"/>
    <mergeCell ref="B24:F24"/>
    <mergeCell ref="B25:F25"/>
    <mergeCell ref="B37:D37"/>
    <mergeCell ref="A43:C43"/>
    <mergeCell ref="D43:E43"/>
    <mergeCell ref="B26:F26"/>
    <mergeCell ref="B27:F27"/>
    <mergeCell ref="B28:F28"/>
    <mergeCell ref="B30:F30"/>
    <mergeCell ref="B31:D31"/>
  </mergeCells>
  <phoneticPr fontId="30" type="noConversion"/>
  <printOptions horizontalCentered="1"/>
  <pageMargins left="0.79" right="0.37" top="0.65" bottom="0.45" header="0.38" footer="0"/>
  <pageSetup paperSize="9" scale="84" fitToHeight="0" orientation="portrait" horizontalDpi="1200" verticalDpi="1200" r:id="rId21"/>
  <headerFooter alignWithMargins="0">
    <oddFooter xml:space="preserve">&amp;R
</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S41"/>
  <sheetViews>
    <sheetView topLeftCell="A28" zoomScaleNormal="100" zoomScaleSheetLayoutView="100" workbookViewId="0">
      <selection sqref="A1:F1"/>
    </sheetView>
  </sheetViews>
  <sheetFormatPr defaultColWidth="8" defaultRowHeight="16.5"/>
  <cols>
    <col min="1" max="1" width="7.5" style="171" customWidth="1"/>
    <col min="2" max="2" width="46.875" style="171" customWidth="1"/>
    <col min="3" max="3" width="2.25" style="171" customWidth="1"/>
    <col min="4" max="4" width="17.625" style="172" customWidth="1"/>
    <col min="5" max="5" width="4.125" style="172" customWidth="1"/>
    <col min="6" max="6" width="17.625" style="172" customWidth="1"/>
    <col min="7" max="7" width="21.625" style="132" customWidth="1"/>
    <col min="8" max="8" width="15.25" style="319" customWidth="1"/>
    <col min="9" max="10" width="13.75" style="319" customWidth="1"/>
    <col min="11" max="11" width="14.875" style="319" customWidth="1"/>
    <col min="12" max="12" width="13.75" style="319" customWidth="1"/>
    <col min="13" max="16" width="8" style="319" customWidth="1"/>
    <col min="17" max="16384" width="8" style="132"/>
  </cols>
  <sheetData>
    <row r="1" spans="1:16" ht="15.95" customHeight="1">
      <c r="A1" s="129"/>
      <c r="B1" s="1633" t="s">
        <v>218</v>
      </c>
      <c r="C1" s="1634"/>
      <c r="D1" s="1634"/>
      <c r="E1" s="1634"/>
      <c r="F1" s="1634"/>
    </row>
    <row r="2" spans="1:16" ht="15.95" customHeight="1">
      <c r="A2" s="129"/>
      <c r="B2" s="130"/>
      <c r="C2" s="131"/>
      <c r="D2" s="133"/>
      <c r="E2" s="133"/>
      <c r="F2" s="133"/>
    </row>
    <row r="3" spans="1:16" s="134" customFormat="1" ht="15.95" customHeight="1">
      <c r="A3" s="129"/>
      <c r="B3" s="129"/>
      <c r="C3" s="129"/>
      <c r="D3" s="1635" t="s">
        <v>219</v>
      </c>
      <c r="E3" s="1635"/>
      <c r="F3" s="1635"/>
      <c r="H3" s="320"/>
      <c r="I3" s="320"/>
      <c r="J3" s="320"/>
      <c r="K3" s="320"/>
      <c r="L3" s="320"/>
      <c r="M3" s="320"/>
      <c r="N3" s="320"/>
      <c r="O3" s="320"/>
      <c r="P3" s="320"/>
    </row>
    <row r="4" spans="1:16" s="134" customFormat="1" ht="20.25" customHeight="1">
      <c r="A4" s="1641" t="s">
        <v>220</v>
      </c>
      <c r="B4" s="1641"/>
      <c r="C4" s="1641"/>
      <c r="D4" s="1636" t="str">
        <f>'Sch-1'!C8</f>
        <v xml:space="preserve">…….. …….. …….. …….. …….. …….. </v>
      </c>
      <c r="E4" s="1636"/>
      <c r="F4" s="1636"/>
      <c r="H4" s="320"/>
      <c r="I4" s="320"/>
      <c r="J4" s="320"/>
      <c r="K4" s="320"/>
      <c r="L4" s="320"/>
      <c r="M4" s="320"/>
      <c r="N4" s="320"/>
      <c r="O4" s="320"/>
      <c r="P4" s="320"/>
    </row>
    <row r="5" spans="1:16" s="140" customFormat="1" ht="21" customHeight="1">
      <c r="A5" s="136" t="s">
        <v>378</v>
      </c>
      <c r="B5" s="1639" t="s">
        <v>221</v>
      </c>
      <c r="C5" s="1640"/>
      <c r="D5" s="137" t="s">
        <v>222</v>
      </c>
      <c r="E5" s="1637" t="s">
        <v>223</v>
      </c>
      <c r="F5" s="1638"/>
      <c r="H5" s="321"/>
      <c r="I5" s="321"/>
      <c r="J5" s="321"/>
      <c r="K5" s="321"/>
      <c r="L5" s="321"/>
      <c r="M5" s="321"/>
      <c r="N5" s="321"/>
      <c r="O5" s="321"/>
      <c r="P5" s="321"/>
    </row>
    <row r="6" spans="1:16" s="134" customFormat="1" ht="36" customHeight="1">
      <c r="A6" s="141">
        <v>1</v>
      </c>
      <c r="B6" s="142" t="s">
        <v>245</v>
      </c>
      <c r="C6" s="143"/>
      <c r="D6" s="144">
        <f>'Sch-6'!D14</f>
        <v>0</v>
      </c>
      <c r="E6" s="145" t="s">
        <v>352</v>
      </c>
      <c r="F6" s="146">
        <f>D6</f>
        <v>0</v>
      </c>
      <c r="G6" s="147"/>
      <c r="H6" s="320"/>
      <c r="I6" s="320"/>
      <c r="J6" s="320"/>
      <c r="K6" s="320"/>
      <c r="L6" s="320"/>
      <c r="M6" s="320"/>
      <c r="N6" s="320"/>
      <c r="O6" s="320"/>
      <c r="P6" s="320"/>
    </row>
    <row r="7" spans="1:16" s="134" customFormat="1" ht="34.5" customHeight="1">
      <c r="A7" s="141">
        <v>2</v>
      </c>
      <c r="B7" s="142" t="s">
        <v>246</v>
      </c>
      <c r="C7" s="143"/>
      <c r="D7" s="144">
        <f>'Sch-6'!D16</f>
        <v>0</v>
      </c>
      <c r="E7" s="145"/>
      <c r="F7" s="146">
        <f>D7</f>
        <v>0</v>
      </c>
      <c r="G7" s="147"/>
      <c r="H7" s="320"/>
      <c r="I7" s="320"/>
      <c r="J7" s="320"/>
      <c r="K7" s="320"/>
      <c r="L7" s="320"/>
      <c r="M7" s="320"/>
      <c r="N7" s="320"/>
      <c r="O7" s="320"/>
      <c r="P7" s="320"/>
    </row>
    <row r="8" spans="1:16" s="134" customFormat="1" ht="21" customHeight="1">
      <c r="A8" s="141">
        <v>3</v>
      </c>
      <c r="B8" s="142" t="s">
        <v>247</v>
      </c>
      <c r="C8" s="143"/>
      <c r="D8" s="144">
        <f>'Sch-6'!D18</f>
        <v>0</v>
      </c>
      <c r="E8" s="145"/>
      <c r="F8" s="146">
        <f>D8</f>
        <v>0</v>
      </c>
      <c r="G8" s="147"/>
      <c r="H8" s="320"/>
      <c r="I8" s="320"/>
      <c r="J8" s="320"/>
      <c r="K8" s="320"/>
      <c r="L8" s="320"/>
      <c r="M8" s="320"/>
      <c r="N8" s="320"/>
      <c r="O8" s="320"/>
      <c r="P8" s="320"/>
    </row>
    <row r="9" spans="1:16" s="134" customFormat="1" ht="21" customHeight="1">
      <c r="A9" s="141">
        <v>4</v>
      </c>
      <c r="B9" s="142" t="s">
        <v>248</v>
      </c>
      <c r="C9" s="143"/>
      <c r="D9" s="148" t="s">
        <v>435</v>
      </c>
      <c r="E9" s="145"/>
      <c r="F9" s="139" t="str">
        <f>D9</f>
        <v>Not Applicable</v>
      </c>
      <c r="H9" s="320"/>
      <c r="I9" s="320"/>
      <c r="J9" s="320"/>
      <c r="K9" s="320"/>
      <c r="L9" s="320"/>
      <c r="M9" s="320"/>
      <c r="N9" s="320"/>
      <c r="O9" s="320"/>
      <c r="P9" s="320"/>
    </row>
    <row r="10" spans="1:16" s="134" customFormat="1" ht="21" customHeight="1">
      <c r="A10" s="141">
        <v>5</v>
      </c>
      <c r="B10" s="142" t="s">
        <v>249</v>
      </c>
      <c r="C10" s="143"/>
      <c r="D10" s="149">
        <f>SUM(D6,D7,D8)</f>
        <v>0</v>
      </c>
      <c r="E10" s="145"/>
      <c r="F10" s="150">
        <f>F6+F7+F8</f>
        <v>0</v>
      </c>
      <c r="H10" s="320"/>
      <c r="I10" s="320"/>
      <c r="J10" s="320"/>
      <c r="K10" s="320"/>
      <c r="L10" s="320"/>
      <c r="M10" s="320"/>
      <c r="N10" s="320"/>
      <c r="O10" s="320"/>
      <c r="P10" s="320"/>
    </row>
    <row r="11" spans="1:16" s="134" customFormat="1" ht="21" customHeight="1">
      <c r="A11" s="141">
        <v>6</v>
      </c>
      <c r="B11" s="151" t="s">
        <v>224</v>
      </c>
      <c r="C11" s="152" t="s">
        <v>352</v>
      </c>
      <c r="D11" s="153" t="e">
        <f>'Sch-1'!AA254+'Sch-2'!#REF!+'Sch-3 '!#REF!+'Sch-7'!#REF!</f>
        <v>#REF!</v>
      </c>
      <c r="E11" s="154" t="s">
        <v>352</v>
      </c>
      <c r="F11" s="146" t="e">
        <f>D11</f>
        <v>#REF!</v>
      </c>
      <c r="H11" s="320"/>
      <c r="I11" s="320"/>
      <c r="J11" s="320"/>
      <c r="K11" s="320"/>
      <c r="L11" s="320"/>
      <c r="M11" s="320"/>
      <c r="N11" s="320"/>
      <c r="O11" s="320"/>
      <c r="P11" s="320"/>
    </row>
    <row r="12" spans="1:16" s="134" customFormat="1" ht="21.95" customHeight="1">
      <c r="A12" s="141">
        <v>7</v>
      </c>
      <c r="B12" s="151" t="s">
        <v>250</v>
      </c>
      <c r="C12" s="143"/>
      <c r="D12" s="137" t="e">
        <f>D10-D11</f>
        <v>#REF!</v>
      </c>
      <c r="E12" s="145"/>
      <c r="F12" s="150" t="e">
        <f>F10-F11</f>
        <v>#REF!</v>
      </c>
      <c r="G12" s="155"/>
      <c r="H12" s="320"/>
      <c r="I12" s="320"/>
      <c r="J12" s="320"/>
      <c r="K12" s="320"/>
      <c r="L12" s="320"/>
      <c r="M12" s="320"/>
      <c r="N12" s="320"/>
      <c r="O12" s="320"/>
      <c r="P12" s="320"/>
    </row>
    <row r="13" spans="1:16" s="134" customFormat="1" ht="21.95" customHeight="1">
      <c r="A13" s="141">
        <v>8</v>
      </c>
      <c r="B13" s="142" t="s">
        <v>225</v>
      </c>
      <c r="C13" s="143"/>
      <c r="D13" s="153"/>
      <c r="E13" s="145"/>
      <c r="F13" s="146"/>
      <c r="H13" s="320"/>
      <c r="I13" s="320"/>
      <c r="J13" s="320"/>
      <c r="K13" s="320"/>
      <c r="L13" s="320"/>
      <c r="M13" s="320"/>
      <c r="N13" s="320"/>
      <c r="O13" s="320"/>
      <c r="P13" s="320"/>
    </row>
    <row r="14" spans="1:16" s="134" customFormat="1" ht="21.95" customHeight="1">
      <c r="A14" s="141" t="s">
        <v>352</v>
      </c>
      <c r="B14" s="142" t="s">
        <v>226</v>
      </c>
      <c r="C14" s="156"/>
      <c r="D14" s="159" t="e">
        <f>'Sch-5'!K14</f>
        <v>#REF!</v>
      </c>
      <c r="E14" s="157"/>
      <c r="F14" s="139">
        <f>F32</f>
        <v>0</v>
      </c>
      <c r="G14" s="147"/>
      <c r="H14" s="320"/>
      <c r="I14" s="320"/>
      <c r="J14" s="320"/>
      <c r="K14" s="320"/>
      <c r="L14" s="320"/>
      <c r="M14" s="320"/>
      <c r="N14" s="320"/>
      <c r="O14" s="320"/>
      <c r="P14" s="320"/>
    </row>
    <row r="15" spans="1:16" s="134" customFormat="1" ht="21.95" customHeight="1">
      <c r="A15" s="141"/>
      <c r="B15" s="142" t="s">
        <v>227</v>
      </c>
      <c r="C15" s="143"/>
      <c r="D15" s="159" t="e">
        <f>'Sch-5'!K16+'Sch-5'!#REF!</f>
        <v>#REF!</v>
      </c>
      <c r="E15" s="158"/>
      <c r="F15" s="139" t="e">
        <f>F33</f>
        <v>#REF!</v>
      </c>
      <c r="G15" s="147"/>
      <c r="H15" s="320"/>
      <c r="I15" s="320"/>
      <c r="J15" s="320"/>
      <c r="K15" s="320"/>
      <c r="L15" s="320"/>
      <c r="M15" s="320"/>
      <c r="N15" s="320"/>
      <c r="O15" s="320"/>
      <c r="P15" s="320"/>
    </row>
    <row r="16" spans="1:16" s="134" customFormat="1" ht="21.95" customHeight="1">
      <c r="A16" s="141"/>
      <c r="B16" s="142" t="s">
        <v>228</v>
      </c>
      <c r="C16" s="143"/>
      <c r="D16" s="159" t="e">
        <f>#REF!+#REF!</f>
        <v>#REF!</v>
      </c>
      <c r="E16" s="158"/>
      <c r="F16" s="139" t="e">
        <f>F36</f>
        <v>#REF!</v>
      </c>
      <c r="G16" s="147"/>
      <c r="H16" s="320"/>
      <c r="I16" s="320"/>
      <c r="J16" s="320"/>
      <c r="K16" s="320"/>
      <c r="L16" s="320"/>
      <c r="M16" s="320"/>
      <c r="N16" s="320"/>
      <c r="O16" s="320"/>
      <c r="P16" s="320"/>
    </row>
    <row r="17" spans="1:16" s="134" customFormat="1" ht="21.95" customHeight="1">
      <c r="A17" s="141"/>
      <c r="B17" s="142" t="s">
        <v>229</v>
      </c>
      <c r="C17" s="143"/>
      <c r="D17" s="159" t="e">
        <f>#REF!</f>
        <v>#REF!</v>
      </c>
      <c r="E17" s="138"/>
      <c r="F17" s="139">
        <f>F34</f>
        <v>0</v>
      </c>
      <c r="H17" s="320"/>
      <c r="I17" s="320"/>
      <c r="J17" s="320"/>
      <c r="K17" s="320"/>
      <c r="L17" s="320"/>
      <c r="M17" s="320"/>
      <c r="N17" s="320"/>
      <c r="O17" s="320"/>
      <c r="P17" s="320"/>
    </row>
    <row r="18" spans="1:16" s="134" customFormat="1" ht="27" customHeight="1">
      <c r="A18" s="141"/>
      <c r="B18" s="142" t="s">
        <v>230</v>
      </c>
      <c r="C18" s="160"/>
      <c r="D18" s="301" t="e">
        <f>D14+D15+D16+D17</f>
        <v>#REF!</v>
      </c>
      <c r="E18" s="161"/>
      <c r="F18" s="160" t="e">
        <f>SUM(F14:F17)</f>
        <v>#REF!</v>
      </c>
      <c r="G18" s="147"/>
      <c r="H18" s="320"/>
      <c r="I18" s="320"/>
      <c r="J18" s="320"/>
      <c r="K18" s="320"/>
      <c r="L18" s="320"/>
      <c r="M18" s="320"/>
      <c r="N18" s="320"/>
      <c r="O18" s="320"/>
      <c r="P18" s="320"/>
    </row>
    <row r="19" spans="1:16" s="134" customFormat="1" ht="33.75" customHeight="1">
      <c r="A19" s="141">
        <v>8</v>
      </c>
      <c r="B19" s="142" t="s">
        <v>231</v>
      </c>
      <c r="C19" s="143"/>
      <c r="D19" s="137" t="e">
        <f>D10+D18</f>
        <v>#REF!</v>
      </c>
      <c r="E19" s="162" t="s">
        <v>352</v>
      </c>
      <c r="F19" s="163" t="e">
        <f>F10+F18</f>
        <v>#REF!</v>
      </c>
      <c r="G19" s="147"/>
      <c r="H19" s="320"/>
      <c r="I19" s="320"/>
      <c r="J19" s="320"/>
      <c r="K19" s="320"/>
      <c r="L19" s="320"/>
      <c r="M19" s="320"/>
      <c r="N19" s="320"/>
      <c r="O19" s="320"/>
      <c r="P19" s="320"/>
    </row>
    <row r="20" spans="1:16" s="134" customFormat="1" ht="51" customHeight="1">
      <c r="A20" s="141">
        <v>9</v>
      </c>
      <c r="B20" s="142" t="s">
        <v>251</v>
      </c>
      <c r="C20" s="143"/>
      <c r="D20" s="153">
        <f>'Sch-1'!N251</f>
        <v>0</v>
      </c>
      <c r="E20" s="145"/>
      <c r="F20" s="146">
        <f>D20</f>
        <v>0</v>
      </c>
      <c r="H20" s="320"/>
      <c r="I20" s="320"/>
      <c r="J20" s="320"/>
      <c r="K20" s="320"/>
      <c r="L20" s="320"/>
      <c r="M20" s="320"/>
      <c r="N20" s="320"/>
      <c r="O20" s="320"/>
      <c r="P20" s="320"/>
    </row>
    <row r="21" spans="1:16" s="164" customFormat="1" ht="23.25" customHeight="1">
      <c r="A21" s="165" t="s">
        <v>232</v>
      </c>
      <c r="B21" s="1627" t="s">
        <v>233</v>
      </c>
      <c r="C21" s="1627"/>
      <c r="D21" s="1627"/>
      <c r="E21" s="1627"/>
      <c r="F21" s="1628"/>
      <c r="H21" s="322"/>
      <c r="I21" s="322"/>
      <c r="J21" s="322"/>
      <c r="K21" s="322"/>
      <c r="L21" s="322"/>
      <c r="M21" s="322"/>
      <c r="N21" s="322"/>
      <c r="O21" s="322"/>
      <c r="P21" s="322"/>
    </row>
    <row r="22" spans="1:16" s="134" customFormat="1" ht="18.75" customHeight="1">
      <c r="A22" s="167" t="s">
        <v>355</v>
      </c>
      <c r="B22" s="1632" t="s">
        <v>234</v>
      </c>
      <c r="C22" s="1632"/>
      <c r="D22" s="1632"/>
      <c r="E22" s="166" t="s">
        <v>235</v>
      </c>
      <c r="F22" s="169" t="e">
        <f>D14</f>
        <v>#REF!</v>
      </c>
      <c r="H22" s="320"/>
      <c r="I22" s="320"/>
      <c r="J22" s="320"/>
      <c r="K22" s="320"/>
      <c r="L22" s="320"/>
      <c r="M22" s="320"/>
      <c r="N22" s="320"/>
      <c r="O22" s="320"/>
      <c r="P22" s="320"/>
    </row>
    <row r="23" spans="1:16" s="134" customFormat="1" ht="19.5" customHeight="1">
      <c r="A23" s="167" t="s">
        <v>356</v>
      </c>
      <c r="B23" s="1632" t="s">
        <v>236</v>
      </c>
      <c r="C23" s="1632"/>
      <c r="D23" s="1632"/>
      <c r="E23" s="166" t="s">
        <v>235</v>
      </c>
      <c r="F23" s="169" t="e">
        <f>D15</f>
        <v>#REF!</v>
      </c>
      <c r="H23" s="320"/>
      <c r="I23" s="320"/>
      <c r="J23" s="320"/>
      <c r="K23" s="320"/>
      <c r="L23" s="320"/>
      <c r="M23" s="320"/>
      <c r="N23" s="320"/>
      <c r="O23" s="320"/>
      <c r="P23" s="320"/>
    </row>
    <row r="24" spans="1:16" s="134" customFormat="1" ht="19.5" customHeight="1">
      <c r="A24" s="167" t="s">
        <v>357</v>
      </c>
      <c r="B24" s="1632" t="s">
        <v>288</v>
      </c>
      <c r="C24" s="1632"/>
      <c r="D24" s="1632"/>
      <c r="E24" s="166" t="s">
        <v>235</v>
      </c>
      <c r="F24" s="169" t="e">
        <f>D16</f>
        <v>#REF!</v>
      </c>
      <c r="H24" s="320"/>
      <c r="I24" s="320"/>
      <c r="J24" s="320"/>
      <c r="K24" s="320"/>
      <c r="L24" s="320"/>
      <c r="M24" s="320"/>
      <c r="N24" s="320"/>
      <c r="O24" s="320"/>
      <c r="P24" s="320"/>
    </row>
    <row r="25" spans="1:16" s="134" customFormat="1" ht="19.5" customHeight="1">
      <c r="A25" s="167" t="s">
        <v>358</v>
      </c>
      <c r="B25" s="1632" t="s">
        <v>237</v>
      </c>
      <c r="C25" s="1632"/>
      <c r="D25" s="1632"/>
      <c r="E25" s="166" t="s">
        <v>235</v>
      </c>
      <c r="F25" s="169" t="e">
        <f>D17</f>
        <v>#REF!</v>
      </c>
      <c r="H25" s="320"/>
      <c r="I25" s="320"/>
      <c r="J25" s="320"/>
      <c r="K25" s="320"/>
      <c r="L25" s="320"/>
      <c r="M25" s="320"/>
      <c r="N25" s="320"/>
      <c r="O25" s="320"/>
      <c r="P25" s="320"/>
    </row>
    <row r="26" spans="1:16" s="134" customFormat="1" ht="19.5" customHeight="1">
      <c r="A26" s="174" t="s">
        <v>238</v>
      </c>
      <c r="B26" s="1627" t="s">
        <v>290</v>
      </c>
      <c r="C26" s="1627"/>
      <c r="D26" s="1627"/>
      <c r="E26" s="1627"/>
      <c r="F26" s="1628"/>
      <c r="H26" s="320"/>
      <c r="I26" s="320"/>
      <c r="J26" s="320"/>
      <c r="K26" s="320"/>
      <c r="L26" s="320"/>
      <c r="M26" s="320"/>
      <c r="N26" s="320"/>
      <c r="O26" s="320"/>
      <c r="P26" s="320"/>
    </row>
    <row r="27" spans="1:16" s="170" customFormat="1" ht="19.5" customHeight="1">
      <c r="A27" s="302"/>
      <c r="B27" s="303"/>
      <c r="C27" s="303"/>
      <c r="D27" s="303"/>
      <c r="E27" s="303"/>
      <c r="F27" s="304"/>
      <c r="H27" s="323"/>
      <c r="I27" s="323"/>
      <c r="J27" s="323"/>
      <c r="K27" s="323"/>
      <c r="L27" s="323"/>
      <c r="M27" s="323"/>
      <c r="N27" s="323"/>
      <c r="O27" s="323"/>
      <c r="P27" s="323"/>
    </row>
    <row r="28" spans="1:16" s="134" customFormat="1" ht="19.5" customHeight="1">
      <c r="A28" s="305"/>
      <c r="B28" s="164"/>
      <c r="C28" s="164"/>
      <c r="D28" s="164"/>
      <c r="E28" s="164"/>
      <c r="F28" s="306"/>
      <c r="H28" s="320"/>
      <c r="I28" s="320"/>
      <c r="J28" s="320"/>
      <c r="K28" s="320"/>
      <c r="L28" s="320"/>
      <c r="M28" s="320"/>
      <c r="N28" s="320"/>
      <c r="O28" s="320"/>
      <c r="P28" s="320"/>
    </row>
    <row r="29" spans="1:16" s="134" customFormat="1" ht="19.5" customHeight="1">
      <c r="A29" s="305"/>
      <c r="B29" s="164"/>
      <c r="C29" s="164"/>
      <c r="D29" s="164"/>
      <c r="E29" s="164"/>
      <c r="F29" s="306"/>
      <c r="H29" s="320"/>
      <c r="I29" s="320"/>
      <c r="J29" s="320"/>
      <c r="K29" s="320"/>
      <c r="L29" s="320"/>
      <c r="M29" s="320"/>
      <c r="N29" s="320"/>
      <c r="O29" s="320"/>
      <c r="P29" s="320"/>
    </row>
    <row r="30" spans="1:16" s="134" customFormat="1" ht="60" customHeight="1">
      <c r="A30" s="174" t="s">
        <v>289</v>
      </c>
      <c r="B30" s="1629" t="s">
        <v>306</v>
      </c>
      <c r="C30" s="1630"/>
      <c r="D30" s="1630"/>
      <c r="E30" s="1630"/>
      <c r="F30" s="1631"/>
      <c r="H30" s="320" t="s">
        <v>291</v>
      </c>
      <c r="I30" s="320"/>
      <c r="J30" s="320"/>
      <c r="K30" s="320"/>
      <c r="L30" s="320"/>
      <c r="M30" s="320"/>
      <c r="N30" s="320"/>
      <c r="O30" s="320"/>
      <c r="P30" s="320"/>
    </row>
    <row r="31" spans="1:16" s="134" customFormat="1" ht="19.5" customHeight="1">
      <c r="A31" s="167" t="s">
        <v>355</v>
      </c>
      <c r="B31" s="1632" t="s">
        <v>239</v>
      </c>
      <c r="C31" s="1632"/>
      <c r="D31" s="1632"/>
      <c r="E31" s="166" t="s">
        <v>235</v>
      </c>
      <c r="F31" s="168">
        <f>'Sch-1'!AE3</f>
        <v>0</v>
      </c>
      <c r="H31" s="321" t="s">
        <v>292</v>
      </c>
      <c r="I31" s="321" t="e">
        <f>#REF!</f>
        <v>#REF!</v>
      </c>
      <c r="J31" s="321" t="e">
        <f>IF(I31=0, "", I31)</f>
        <v>#REF!</v>
      </c>
      <c r="K31" s="324" t="e">
        <f>IF(I31=0, "", "Discount on lum-sum basis on total price quoted by us without Taxes &amp; Duties. In Rs. ")</f>
        <v>#REF!</v>
      </c>
      <c r="L31" s="321" t="s">
        <v>293</v>
      </c>
      <c r="M31" s="325" t="e">
        <f>#REF!</f>
        <v>#REF!</v>
      </c>
      <c r="N31" s="325" t="e">
        <f t="shared" ref="N31:N37" si="0">IF(M31=0, "", M31)</f>
        <v>#REF!</v>
      </c>
      <c r="O31" s="324" t="e">
        <f>IF(M31=0, "", " Discount on lum-sum basis on total price quoted by us without Taxes &amp; Duties. In Percent (%) .")</f>
        <v>#REF!</v>
      </c>
      <c r="P31" s="320"/>
    </row>
    <row r="32" spans="1:16" s="134" customFormat="1" ht="19.5" customHeight="1">
      <c r="A32" s="167" t="s">
        <v>356</v>
      </c>
      <c r="B32" s="1632" t="s">
        <v>240</v>
      </c>
      <c r="C32" s="1632"/>
      <c r="D32" s="1632"/>
      <c r="E32" s="166" t="s">
        <v>235</v>
      </c>
      <c r="F32" s="168">
        <f>ROUND(0.103*F31,0)</f>
        <v>0</v>
      </c>
      <c r="H32" s="320"/>
      <c r="I32" s="320"/>
      <c r="J32" s="321"/>
      <c r="K32" s="324" t="e">
        <f>IF(SUM(I33:I37)=0, "", "Discount on lum-sum basis on the Schedules as given below , In Rs. :")</f>
        <v>#REF!</v>
      </c>
      <c r="L32" s="320"/>
      <c r="M32" s="320"/>
      <c r="N32" s="325"/>
      <c r="O32" s="324" t="e">
        <f>IF(SUM(M33:M37)=0, "", "Discount on lum-sum basis on the Schedules as given below , In Percent (%) :")</f>
        <v>#REF!</v>
      </c>
      <c r="P32" s="320"/>
    </row>
    <row r="33" spans="1:19" s="134" customFormat="1" ht="19.5" customHeight="1">
      <c r="A33" s="167" t="s">
        <v>357</v>
      </c>
      <c r="B33" s="1632" t="s">
        <v>241</v>
      </c>
      <c r="C33" s="1632"/>
      <c r="D33" s="1632"/>
      <c r="E33" s="166" t="s">
        <v>235</v>
      </c>
      <c r="F33" s="168" t="e">
        <f>'Sch-5'!K16+'Sch-5'!#REF!</f>
        <v>#REF!</v>
      </c>
      <c r="H33" s="321" t="s">
        <v>294</v>
      </c>
      <c r="I33" s="321" t="e">
        <f>#REF!</f>
        <v>#REF!</v>
      </c>
      <c r="J33" s="321" t="e">
        <f>IF(I33=0, "", I33)</f>
        <v>#REF!</v>
      </c>
      <c r="K33" s="326" t="e">
        <f>IF(I33=0, "", "Schedule-1 : Ex works prices (Direct Only)")</f>
        <v>#REF!</v>
      </c>
      <c r="L33" s="321" t="s">
        <v>299</v>
      </c>
      <c r="M33" s="325" t="e">
        <f>#REF!</f>
        <v>#REF!</v>
      </c>
      <c r="N33" s="325" t="e">
        <f t="shared" si="0"/>
        <v>#REF!</v>
      </c>
      <c r="O33" s="326" t="e">
        <f>IF(M33=0, "", "Schedule-1 : Ex works prices (Direct Only)")</f>
        <v>#REF!</v>
      </c>
      <c r="P33" s="320"/>
    </row>
    <row r="34" spans="1:19" s="134" customFormat="1" ht="19.5" customHeight="1">
      <c r="A34" s="167" t="s">
        <v>358</v>
      </c>
      <c r="B34" s="1632" t="s">
        <v>237</v>
      </c>
      <c r="C34" s="1632"/>
      <c r="D34" s="1632"/>
      <c r="E34" s="166" t="s">
        <v>235</v>
      </c>
      <c r="F34" s="328"/>
      <c r="H34" s="321" t="s">
        <v>295</v>
      </c>
      <c r="I34" s="321" t="e">
        <f>#REF!</f>
        <v>#REF!</v>
      </c>
      <c r="J34" s="321" t="e">
        <f>IF(I34=0, "", I34)</f>
        <v>#REF!</v>
      </c>
      <c r="K34" s="326" t="e">
        <f>IF(I34=0, "", "Schedule-1 : Ex works prices (Bought Out Only)")</f>
        <v>#REF!</v>
      </c>
      <c r="L34" s="321" t="s">
        <v>300</v>
      </c>
      <c r="M34" s="325" t="e">
        <f>#REF!</f>
        <v>#REF!</v>
      </c>
      <c r="N34" s="325" t="e">
        <f t="shared" si="0"/>
        <v>#REF!</v>
      </c>
      <c r="O34" s="326" t="e">
        <f>IF(M34=0, "", "Schedule-1 : Ex works prices (Bought Out Only)")</f>
        <v>#REF!</v>
      </c>
      <c r="P34" s="320"/>
      <c r="Q34" s="164"/>
      <c r="R34" s="164"/>
      <c r="S34" s="164"/>
    </row>
    <row r="35" spans="1:19" s="134" customFormat="1" ht="15" customHeight="1">
      <c r="A35" s="167" t="s">
        <v>359</v>
      </c>
      <c r="B35" s="1632" t="s">
        <v>242</v>
      </c>
      <c r="C35" s="1632"/>
      <c r="D35" s="1632"/>
      <c r="E35" s="166" t="s">
        <v>235</v>
      </c>
      <c r="F35" s="169" t="e">
        <f>D6+D7+F32+F33+F34</f>
        <v>#REF!</v>
      </c>
      <c r="H35" s="321" t="s">
        <v>296</v>
      </c>
      <c r="I35" s="321" t="e">
        <f>#REF!</f>
        <v>#REF!</v>
      </c>
      <c r="J35" s="321" t="e">
        <f>IF(I35=0, "", I35)</f>
        <v>#REF!</v>
      </c>
      <c r="K35" s="326" t="e">
        <f>IF(I35=0, "", "Schedule-2 : Freight &amp; Insurance")</f>
        <v>#REF!</v>
      </c>
      <c r="L35" s="321" t="s">
        <v>301</v>
      </c>
      <c r="M35" s="325" t="e">
        <f>#REF!</f>
        <v>#REF!</v>
      </c>
      <c r="N35" s="325" t="e">
        <f t="shared" si="0"/>
        <v>#REF!</v>
      </c>
      <c r="O35" s="326" t="e">
        <f>IF(M35=0, "", "Schedule-2 : Freight &amp; Insurance")</f>
        <v>#REF!</v>
      </c>
      <c r="P35" s="320"/>
      <c r="Q35" s="164"/>
      <c r="R35" s="164"/>
      <c r="S35" s="164"/>
    </row>
    <row r="36" spans="1:19" s="134" customFormat="1" ht="15" customHeight="1">
      <c r="A36" s="167" t="s">
        <v>360</v>
      </c>
      <c r="B36" s="1632" t="s">
        <v>307</v>
      </c>
      <c r="C36" s="1632"/>
      <c r="D36" s="1632"/>
      <c r="E36" s="166" t="s">
        <v>235</v>
      </c>
      <c r="F36" s="169" t="e">
        <f>ROUND(0.01*F35,0)</f>
        <v>#REF!</v>
      </c>
      <c r="H36" s="321" t="s">
        <v>297</v>
      </c>
      <c r="I36" s="321" t="e">
        <f>#REF!</f>
        <v>#REF!</v>
      </c>
      <c r="J36" s="321" t="e">
        <f>IF(I36=0, "", I36)</f>
        <v>#REF!</v>
      </c>
      <c r="K36" s="326" t="e">
        <f>IF(I36=0, "", "Schedule-3 : Erection Charges")</f>
        <v>#REF!</v>
      </c>
      <c r="L36" s="321" t="s">
        <v>302</v>
      </c>
      <c r="M36" s="325" t="e">
        <f>#REF!</f>
        <v>#REF!</v>
      </c>
      <c r="N36" s="325" t="e">
        <f t="shared" si="0"/>
        <v>#REF!</v>
      </c>
      <c r="O36" s="326" t="e">
        <f>IF(M36=0, "", "Schedule-3 : Erection Charges")</f>
        <v>#REF!</v>
      </c>
      <c r="P36" s="320"/>
      <c r="Q36" s="164"/>
      <c r="R36" s="164"/>
      <c r="S36" s="164"/>
    </row>
    <row r="37" spans="1:19" s="134" customFormat="1" ht="19.5" customHeight="1">
      <c r="A37" s="307"/>
      <c r="B37" s="308"/>
      <c r="C37" s="308"/>
      <c r="D37" s="308"/>
      <c r="E37" s="308"/>
      <c r="F37" s="309"/>
      <c r="H37" s="321" t="s">
        <v>298</v>
      </c>
      <c r="I37" s="321" t="e">
        <f>#REF!</f>
        <v>#REF!</v>
      </c>
      <c r="J37" s="321" t="e">
        <f>IF(I37=0, "", I37)</f>
        <v>#REF!</v>
      </c>
      <c r="K37" s="326" t="e">
        <f>IF(I37=0, "", "Schedule-7 : Type Test Charges")</f>
        <v>#REF!</v>
      </c>
      <c r="L37" s="321" t="s">
        <v>303</v>
      </c>
      <c r="M37" s="325" t="e">
        <f>#REF!</f>
        <v>#REF!</v>
      </c>
      <c r="N37" s="325" t="e">
        <f t="shared" si="0"/>
        <v>#REF!</v>
      </c>
      <c r="O37" s="326" t="e">
        <f>IF(M37=0, "", "Schedule-7 : Type Test Charges")</f>
        <v>#REF!</v>
      </c>
      <c r="P37" s="320"/>
      <c r="Q37" s="164"/>
      <c r="R37" s="164"/>
      <c r="S37" s="164"/>
    </row>
    <row r="38" spans="1:19" ht="49.5" customHeight="1">
      <c r="A38" s="1642" t="str">
        <f>Cover!B2</f>
        <v>Transmission Line Tower Package TW01 for (i) 400kV D/c (Triple HTLS Conductor) line from Pot Head Yard of Kiru HE Project – Kishtwar Pooling Station, (ii) LILO of one ckt. of 400 kV D/c (Triple HTLS Conductor) Kiru – Kishtwar line at Pot Head Yard of Kwar &amp; Pakal Dul HE Projects and (iii) Extension of Kishtwar (GIS) pooling station under Consultancy Works to M/S CVPPPL</v>
      </c>
      <c r="B38" s="1642"/>
      <c r="C38" s="1642"/>
      <c r="D38" s="1643" t="s">
        <v>243</v>
      </c>
      <c r="E38" s="1644"/>
      <c r="F38" s="135" t="s">
        <v>244</v>
      </c>
      <c r="H38" s="321" t="s">
        <v>304</v>
      </c>
      <c r="I38" s="321" t="e">
        <f>#REF!</f>
        <v>#REF!</v>
      </c>
      <c r="J38" s="321"/>
      <c r="K38" s="321"/>
      <c r="L38" s="321"/>
      <c r="M38" s="321"/>
      <c r="N38" s="321"/>
      <c r="Q38" s="310"/>
      <c r="R38" s="310"/>
      <c r="S38" s="310"/>
    </row>
    <row r="39" spans="1:19">
      <c r="H39" s="319" t="s">
        <v>305</v>
      </c>
      <c r="I39" s="327" t="e">
        <f>K31 &amp;J31 &amp;O31 &amp; N31</f>
        <v>#REF!</v>
      </c>
    </row>
    <row r="40" spans="1:19">
      <c r="I40" s="327" t="e">
        <f>K32 &amp; K33&amp;J33&amp;K34&amp;J34&amp;K35&amp;J35&amp;K36&amp;J36&amp;K37&amp;J37</f>
        <v>#REF!</v>
      </c>
    </row>
    <row r="41" spans="1:19">
      <c r="I41" s="327" t="e">
        <f>O32&amp;O33&amp;N33&amp;O34&amp;N34&amp;O35&amp;N35&amp;O36&amp;N36&amp;O37&amp;N37</f>
        <v>#REF!</v>
      </c>
    </row>
  </sheetData>
  <sheetProtection password="856C" sheet="1" objects="1" scenarios="1" selectLockedCells="1"/>
  <customSheetViews>
    <customSheetView guid="{223BC0FC-814D-40F0-9795-CE82A16FF3A5}" state="hidden" topLeftCell="A28">
      <selection sqref="A1:F1"/>
      <pageMargins left="0.79" right="0.37" top="0.65" bottom="0.45" header="0.38" footer="0"/>
      <printOptions horizontalCentered="1"/>
      <pageSetup paperSize="9" scale="96" fitToHeight="0" orientation="portrait" horizontalDpi="1200" verticalDpi="1200" r:id="rId1"/>
      <headerFooter alignWithMargins="0">
        <oddFooter xml:space="preserve">&amp;R
</oddFooter>
      </headerFooter>
    </customSheetView>
    <customSheetView guid="{B53AB765-D844-4672-9326-008E7DD94E4F}" state="hidden" topLeftCell="A28">
      <selection sqref="A1:F1"/>
      <pageMargins left="0.79" right="0.37" top="0.65" bottom="0.45" header="0.38" footer="0"/>
      <printOptions horizontalCentered="1"/>
      <pageSetup paperSize="9" scale="96" fitToHeight="0" orientation="portrait" horizontalDpi="1200" verticalDpi="1200" r:id="rId2"/>
      <headerFooter alignWithMargins="0">
        <oddFooter xml:space="preserve">&amp;R
</oddFooter>
      </headerFooter>
    </customSheetView>
    <customSheetView guid="{A41EE4DE-0D82-4A56-8210-F78316511D11}" state="hidden" topLeftCell="A28">
      <selection sqref="A1:F1"/>
      <pageMargins left="0.79" right="0.37" top="0.65" bottom="0.45" header="0.38" footer="0"/>
      <printOptions horizontalCentered="1"/>
      <pageSetup paperSize="9" scale="96" fitToHeight="0" orientation="portrait" horizontalDpi="1200" verticalDpi="1200" r:id="rId3"/>
      <headerFooter alignWithMargins="0">
        <oddFooter xml:space="preserve">&amp;R
</oddFooter>
      </headerFooter>
    </customSheetView>
    <customSheetView guid="{1E0C44A1-9358-4FBD-8C2C-4DB661DA1476}" state="hidden" topLeftCell="A28">
      <selection sqref="A1:F1"/>
      <pageMargins left="0.79" right="0.37" top="0.65" bottom="0.45" header="0.38" footer="0"/>
      <printOptions horizontalCentered="1"/>
      <pageSetup paperSize="9" scale="96" fitToHeight="0" orientation="portrait" horizontalDpi="1200" verticalDpi="1200" r:id="rId4"/>
      <headerFooter alignWithMargins="0">
        <oddFooter xml:space="preserve">&amp;R
</oddFooter>
      </headerFooter>
    </customSheetView>
    <customSheetView guid="{498493C3-769C-4143-9114-C68CD1D40B11}" state="hidden" topLeftCell="A28">
      <selection sqref="A1:F1"/>
      <pageMargins left="0.79" right="0.37" top="0.65" bottom="0.45" header="0.38" footer="0"/>
      <printOptions horizontalCentered="1"/>
      <pageSetup paperSize="9" scale="96" fitToHeight="0" orientation="portrait" horizontalDpi="1200" verticalDpi="1200" r:id="rId5"/>
      <headerFooter alignWithMargins="0">
        <oddFooter xml:space="preserve">&amp;R
</oddFooter>
      </headerFooter>
    </customSheetView>
    <customSheetView guid="{C431BC99-7569-44AB-83F6-AB73BDED3783}" state="hidden" topLeftCell="A28">
      <selection sqref="A1:F1"/>
      <pageMargins left="0.79" right="0.37" top="0.65" bottom="0.45" header="0.38" footer="0"/>
      <printOptions horizontalCentered="1"/>
      <pageSetup paperSize="9" scale="96" fitToHeight="0" orientation="portrait" horizontalDpi="1200" verticalDpi="1200" r:id="rId6"/>
      <headerFooter alignWithMargins="0">
        <oddFooter xml:space="preserve">&amp;R
</oddFooter>
      </headerFooter>
    </customSheetView>
    <customSheetView guid="{E97134B6-5E8D-4951-8DA0-73D065532361}" state="hidden" topLeftCell="A28">
      <selection sqref="A1:F1"/>
      <pageMargins left="0.79" right="0.37" top="0.65" bottom="0.45" header="0.38" footer="0"/>
      <printOptions horizontalCentered="1"/>
      <pageSetup paperSize="9" scale="96" fitToHeight="0" orientation="portrait" horizontalDpi="1200" verticalDpi="1200" r:id="rId7"/>
      <headerFooter alignWithMargins="0">
        <oddFooter xml:space="preserve">&amp;R
</oddFooter>
      </headerFooter>
    </customSheetView>
    <customSheetView guid="{D0757F9E-DF41-4B40-A5E5-F4F8FDD8D61D}" state="hidden" topLeftCell="A28">
      <selection sqref="A1:F1"/>
      <pageMargins left="0.79" right="0.37" top="0.65" bottom="0.45" header="0.38" footer="0"/>
      <printOptions horizontalCentered="1"/>
      <pageSetup paperSize="9" scale="96" fitToHeight="0" orientation="portrait" horizontalDpi="1200" verticalDpi="1200" r:id="rId8"/>
      <headerFooter alignWithMargins="0">
        <oddFooter xml:space="preserve">&amp;R
</oddFooter>
      </headerFooter>
    </customSheetView>
    <customSheetView guid="{EE46BCD1-F715-4FA9-A5FC-1B125AD601E0}" state="hidden" topLeftCell="A28">
      <selection sqref="A1:F1"/>
      <pageMargins left="0.79" right="0.37" top="0.65" bottom="0.45" header="0.38" footer="0"/>
      <printOptions horizontalCentered="1"/>
      <pageSetup paperSize="9" scale="96" fitToHeight="0" orientation="portrait" horizontalDpi="1200" verticalDpi="1200" r:id="rId9"/>
      <headerFooter alignWithMargins="0">
        <oddFooter xml:space="preserve">&amp;R
</oddFooter>
      </headerFooter>
    </customSheetView>
    <customSheetView guid="{4AA1107B-A795-4744-B566-827168772C7A}" state="hidden" topLeftCell="A28">
      <selection sqref="A1:F1"/>
      <pageMargins left="0.79" right="0.37" top="0.65" bottom="0.45" header="0.38" footer="0"/>
      <printOptions horizontalCentered="1"/>
      <pageSetup paperSize="9" scale="96" fitToHeight="0" orientation="portrait" horizontalDpi="1200" verticalDpi="1200" r:id="rId10"/>
      <headerFooter alignWithMargins="0">
        <oddFooter xml:space="preserve">&amp;R
</oddFooter>
      </headerFooter>
    </customSheetView>
    <customSheetView guid="{B23AD343-29DA-4CE0-BD10-47BF44F3782F}" state="hidden" topLeftCell="A28">
      <selection sqref="A1:F1"/>
      <pageMargins left="0.79" right="0.37" top="0.65" bottom="0.45" header="0.38" footer="0"/>
      <printOptions horizontalCentered="1"/>
      <pageSetup paperSize="9" scale="96" fitToHeight="0" orientation="portrait" horizontalDpi="1200" verticalDpi="1200" r:id="rId11"/>
      <headerFooter alignWithMargins="0">
        <oddFooter xml:space="preserve">&amp;R
</oddFooter>
      </headerFooter>
    </customSheetView>
    <customSheetView guid="{ECE9294F-C910-4036-88BC-B1F2176FB06B}" state="hidden" topLeftCell="A28">
      <selection sqref="A1:F1"/>
      <pageMargins left="0.79" right="0.37" top="0.65" bottom="0.45" header="0.38" footer="0"/>
      <printOptions horizontalCentered="1"/>
      <pageSetup paperSize="9" scale="96" fitToHeight="0" orientation="portrait" horizontalDpi="1200" verticalDpi="1200" r:id="rId12"/>
      <headerFooter alignWithMargins="0">
        <oddFooter xml:space="preserve">&amp;R
</oddFooter>
      </headerFooter>
    </customSheetView>
    <customSheetView guid="{4F65FF32-EC61-4022-A399-2986D7B6B8B3}" state="hidden" showRuler="0">
      <selection activeCell="F34" sqref="F34"/>
      <pageMargins left="0.79" right="0.37" top="0.65" bottom="0.45" header="0.38" footer="0"/>
      <printOptions horizontalCentered="1"/>
      <pageSetup paperSize="9" scale="96" fitToHeight="0" orientation="portrait" horizontalDpi="1200" verticalDpi="1200" r:id="rId13"/>
      <headerFooter alignWithMargins="0">
        <oddFooter xml:space="preserve">&amp;R
</oddFooter>
      </headerFooter>
    </customSheetView>
    <customSheetView guid="{01ACF2E1-8E61-4459-ABC1-B6C183DEED61}" showPageBreaks="1" printArea="1" state="hidden" view="pageBreakPreview" showRuler="0">
      <selection activeCell="B6" sqref="B6"/>
      <pageMargins left="0.79" right="0.37" top="0.65" bottom="0.45" header="0.38" footer="0"/>
      <printOptions horizontalCentered="1"/>
      <pageSetup paperSize="9" scale="96" fitToHeight="0" orientation="portrait" horizontalDpi="1200" verticalDpi="1200" r:id="rId14"/>
      <headerFooter alignWithMargins="0">
        <oddFooter xml:space="preserve">&amp;R
</oddFooter>
      </headerFooter>
    </customSheetView>
    <customSheetView guid="{14D7F02E-BCCA-4517-ABC7-537FF4AEB67A}" state="hidden">
      <selection activeCell="F34" sqref="F34"/>
      <pageMargins left="0.79" right="0.37" top="0.65" bottom="0.45" header="0.38" footer="0"/>
      <printOptions horizontalCentered="1"/>
      <pageSetup paperSize="9" scale="96" fitToHeight="0" orientation="portrait" horizontalDpi="1200" verticalDpi="1200" r:id="rId15"/>
      <headerFooter alignWithMargins="0">
        <oddFooter xml:space="preserve">&amp;R
</oddFooter>
      </headerFooter>
    </customSheetView>
    <customSheetView guid="{27A45B7A-04F2-4516-B80B-5ED0825D4ED3}" state="hidden">
      <selection activeCell="F34" sqref="F34"/>
      <pageMargins left="0.79" right="0.37" top="0.65" bottom="0.45" header="0.38" footer="0"/>
      <printOptions horizontalCentered="1"/>
      <pageSetup paperSize="9" scale="96" fitToHeight="0" orientation="portrait" horizontalDpi="1200" verticalDpi="1200" r:id="rId16"/>
      <headerFooter alignWithMargins="0">
        <oddFooter xml:space="preserve">&amp;R
</oddFooter>
      </headerFooter>
    </customSheetView>
    <customSheetView guid="{E9F4E142-7D26-464D-BECA-4F3806DB1FE1}" state="hidden" topLeftCell="A28">
      <selection sqref="A1:F1"/>
      <pageMargins left="0.79" right="0.37" top="0.65" bottom="0.45" header="0.38" footer="0"/>
      <printOptions horizontalCentered="1"/>
      <pageSetup paperSize="9" scale="96" fitToHeight="0" orientation="portrait" horizontalDpi="1200" verticalDpi="1200" r:id="rId17"/>
      <headerFooter alignWithMargins="0">
        <oddFooter xml:space="preserve">&amp;R
</oddFooter>
      </headerFooter>
    </customSheetView>
    <customSheetView guid="{A7DBDDEF-9245-44C6-9EBF-032DB6E1C0A2}" state="hidden" topLeftCell="A28">
      <selection sqref="A1:F1"/>
      <pageMargins left="0.79" right="0.37" top="0.65" bottom="0.45" header="0.38" footer="0"/>
      <printOptions horizontalCentered="1"/>
      <pageSetup paperSize="9" scale="96" fitToHeight="0" orientation="portrait" horizontalDpi="1200" verticalDpi="1200" r:id="rId18"/>
      <headerFooter alignWithMargins="0">
        <oddFooter xml:space="preserve">&amp;R
</oddFooter>
      </headerFooter>
    </customSheetView>
    <customSheetView guid="{7487ED9F-BBED-4B2A-9631-22F1A430946B}" state="hidden" topLeftCell="A28">
      <selection sqref="A1:F1"/>
      <pageMargins left="0.79" right="0.37" top="0.65" bottom="0.45" header="0.38" footer="0"/>
      <printOptions horizontalCentered="1"/>
      <pageSetup paperSize="9" scale="96" fitToHeight="0" orientation="portrait" horizontalDpi="1200" verticalDpi="1200" r:id="rId19"/>
      <headerFooter alignWithMargins="0">
        <oddFooter xml:space="preserve">&amp;R
</oddFooter>
      </headerFooter>
    </customSheetView>
    <customSheetView guid="{B3CE7B10-A914-4559-A6DA-AED8C22AFD6D}" state="hidden" topLeftCell="A28">
      <selection sqref="A1:F1"/>
      <pageMargins left="0.79" right="0.37" top="0.65" bottom="0.45" header="0.38" footer="0"/>
      <printOptions horizontalCentered="1"/>
      <pageSetup paperSize="9" scale="96" fitToHeight="0" orientation="portrait" horizontalDpi="1200" verticalDpi="1200" r:id="rId20"/>
      <headerFooter alignWithMargins="0">
        <oddFooter xml:space="preserve">&amp;R
</oddFooter>
      </headerFooter>
    </customSheetView>
    <customSheetView guid="{D53177B2-31EC-4222-B97A-A37DCFD9E45B}" state="hidden" topLeftCell="A28">
      <selection sqref="A1:F1"/>
      <pageMargins left="0.79" right="0.37" top="0.65" bottom="0.45" header="0.38" footer="0"/>
      <printOptions horizontalCentered="1"/>
      <pageSetup paperSize="9" scale="96" fitToHeight="0" orientation="portrait" horizontalDpi="1200" verticalDpi="1200" r:id="rId21"/>
      <headerFooter alignWithMargins="0">
        <oddFooter xml:space="preserve">&amp;R
</oddFooter>
      </headerFooter>
    </customSheetView>
    <customSheetView guid="{B835C05C-B615-4DCB-982D-4519616B3CD8}" state="hidden" topLeftCell="A28">
      <selection sqref="A1:F1"/>
      <pageMargins left="0.79" right="0.37" top="0.65" bottom="0.45" header="0.38" footer="0"/>
      <printOptions horizontalCentered="1"/>
      <pageSetup paperSize="9" scale="96" fitToHeight="0" orientation="portrait" horizontalDpi="1200" verticalDpi="1200" r:id="rId22"/>
      <headerFooter alignWithMargins="0">
        <oddFooter xml:space="preserve">&amp;R
</oddFooter>
      </headerFooter>
    </customSheetView>
    <customSheetView guid="{A34CC49F-E309-4C23-B4F6-1E3B307C10D1}" state="hidden" topLeftCell="A28">
      <selection sqref="A1:F1"/>
      <pageMargins left="0.79" right="0.37" top="0.65" bottom="0.45" header="0.38" footer="0"/>
      <printOptions horizontalCentered="1"/>
      <pageSetup paperSize="9" scale="96" fitToHeight="0" orientation="portrait" horizontalDpi="1200" verticalDpi="1200" r:id="rId23"/>
      <headerFooter alignWithMargins="0">
        <oddFooter xml:space="preserve">&amp;R
</oddFooter>
      </headerFooter>
    </customSheetView>
    <customSheetView guid="{8909CFDD-4F29-4C72-886E-908773EE94A2}" state="hidden" topLeftCell="A28">
      <selection sqref="A1:F1"/>
      <pageMargins left="0.79" right="0.37" top="0.65" bottom="0.45" header="0.38" footer="0"/>
      <printOptions horizontalCentered="1"/>
      <pageSetup paperSize="9" scale="96" fitToHeight="0" orientation="portrait" horizontalDpi="1200" verticalDpi="1200" r:id="rId24"/>
      <headerFooter alignWithMargins="0">
        <oddFooter xml:space="preserve">&amp;R
</oddFooter>
      </headerFooter>
    </customSheetView>
  </customSheetViews>
  <mergeCells count="21">
    <mergeCell ref="A38:C38"/>
    <mergeCell ref="D38:E38"/>
    <mergeCell ref="B31:D31"/>
    <mergeCell ref="B33:D33"/>
    <mergeCell ref="B34:D34"/>
    <mergeCell ref="B36:D36"/>
    <mergeCell ref="B32:D32"/>
    <mergeCell ref="B1:F1"/>
    <mergeCell ref="D3:F3"/>
    <mergeCell ref="D4:F4"/>
    <mergeCell ref="E5:F5"/>
    <mergeCell ref="B5:C5"/>
    <mergeCell ref="A4:C4"/>
    <mergeCell ref="B26:F26"/>
    <mergeCell ref="B30:F30"/>
    <mergeCell ref="B35:D35"/>
    <mergeCell ref="B21:F21"/>
    <mergeCell ref="B22:D22"/>
    <mergeCell ref="B25:D25"/>
    <mergeCell ref="B23:D23"/>
    <mergeCell ref="B24:D24"/>
  </mergeCells>
  <phoneticPr fontId="1" type="noConversion"/>
  <printOptions horizontalCentered="1"/>
  <pageMargins left="0.79" right="0.37" top="0.65" bottom="0.45" header="0.38" footer="0"/>
  <pageSetup paperSize="9" scale="96" fitToHeight="0" orientation="portrait" horizontalDpi="1200" verticalDpi="1200" r:id="rId25"/>
  <headerFooter alignWithMargins="0">
    <oddFooter xml:space="preserve">&amp;R
</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indexed="8"/>
  </sheetPr>
  <dimension ref="A1:D112"/>
  <sheetViews>
    <sheetView workbookViewId="0">
      <selection sqref="A1:F1"/>
    </sheetView>
  </sheetViews>
  <sheetFormatPr defaultColWidth="8" defaultRowHeight="12.75"/>
  <cols>
    <col min="1" max="1" width="11.625" style="128" customWidth="1"/>
    <col min="2" max="2" width="22.125" style="128" customWidth="1"/>
    <col min="3" max="16384" width="8" style="128"/>
  </cols>
  <sheetData>
    <row r="1" spans="1:4" s="126" customFormat="1" ht="30" customHeight="1">
      <c r="A1" s="1645">
        <f>'Bid Form 2nd Envelope'!AB17</f>
        <v>0</v>
      </c>
      <c r="B1" s="1645"/>
    </row>
    <row r="2" spans="1:4" s="126" customFormat="1" ht="30" customHeight="1">
      <c r="A2" s="127"/>
    </row>
    <row r="3" spans="1:4">
      <c r="A3" s="127"/>
    </row>
    <row r="4" spans="1:4">
      <c r="A4" s="402" t="str">
        <f>IF(OR((A1&gt;9999999999),(A1&lt;0)),"Invalid Entry - More than 1000 crore OR -ve value",IF(A1=0, "Rs. Zero Only ",+CONCATENATE("Rs. ", B11,D11,B10,D10,B9,D9,B8,D8,B7,D7,B6," Only")))</f>
        <v xml:space="preserve">Rs. Zero Only </v>
      </c>
      <c r="B4" s="403"/>
    </row>
    <row r="5" spans="1:4">
      <c r="A5" s="404"/>
      <c r="B5" s="403"/>
    </row>
    <row r="6" spans="1:4">
      <c r="A6" s="405">
        <f>-INT(A1/100)*100+ROUND(A1,0)</f>
        <v>0</v>
      </c>
      <c r="B6" s="403" t="str">
        <f t="shared" ref="B6:B11" si="0">IF(A6=0,"",LOOKUP(A6,$A$13:$A$112,$B$13:$B$112))</f>
        <v/>
      </c>
      <c r="D6" s="125"/>
    </row>
    <row r="7" spans="1:4">
      <c r="A7" s="405">
        <f>-INT(A1/1000)*10+INT(A1/100)</f>
        <v>0</v>
      </c>
      <c r="B7" s="403" t="str">
        <f t="shared" si="0"/>
        <v/>
      </c>
      <c r="D7" s="125" t="str">
        <f>+IF(B7="",""," Hundred ")</f>
        <v/>
      </c>
    </row>
    <row r="8" spans="1:4">
      <c r="A8" s="405">
        <f>-INT(A1/100000)*100+INT(A1/1000)</f>
        <v>0</v>
      </c>
      <c r="B8" s="403" t="str">
        <f t="shared" si="0"/>
        <v/>
      </c>
      <c r="D8" s="125" t="str">
        <f>IF((B8=""),IF(C8="",""," Thousand ")," Thousand ")</f>
        <v/>
      </c>
    </row>
    <row r="9" spans="1:4">
      <c r="A9" s="405">
        <f>-INT(A1/10000000)*100+INT(A1/100000)</f>
        <v>0</v>
      </c>
      <c r="B9" s="403" t="str">
        <f t="shared" si="0"/>
        <v/>
      </c>
      <c r="D9" s="125" t="str">
        <f>IF((B9=""),IF(C9="",""," Lac ")," Lac ")</f>
        <v/>
      </c>
    </row>
    <row r="10" spans="1:4">
      <c r="A10" s="405">
        <f>-INT(A1/1000000000)*100+INT(A1/10000000)</f>
        <v>0</v>
      </c>
      <c r="B10" s="406" t="str">
        <f t="shared" si="0"/>
        <v/>
      </c>
      <c r="D10" s="125" t="str">
        <f>IF((B10=""),IF(C10="",""," Crore ")," Crore ")</f>
        <v/>
      </c>
    </row>
    <row r="11" spans="1:4">
      <c r="A11" s="407">
        <f>-INT(A1/10000000000)*1000+INT(A1/1000000000)</f>
        <v>0</v>
      </c>
      <c r="B11" s="406" t="str">
        <f t="shared" si="0"/>
        <v/>
      </c>
      <c r="D11" s="125" t="str">
        <f>IF((B11=""),IF(C11="",""," Hundred ")," Hundred ")</f>
        <v/>
      </c>
    </row>
    <row r="12" spans="1:4">
      <c r="A12" s="403"/>
      <c r="B12" s="403"/>
    </row>
    <row r="13" spans="1:4">
      <c r="A13" s="400">
        <v>1</v>
      </c>
      <c r="B13" s="401" t="s">
        <v>114</v>
      </c>
    </row>
    <row r="14" spans="1:4">
      <c r="A14" s="400">
        <v>2</v>
      </c>
      <c r="B14" s="401" t="s">
        <v>115</v>
      </c>
    </row>
    <row r="15" spans="1:4">
      <c r="A15" s="400">
        <v>3</v>
      </c>
      <c r="B15" s="401" t="s">
        <v>116</v>
      </c>
    </row>
    <row r="16" spans="1:4">
      <c r="A16" s="400">
        <v>4</v>
      </c>
      <c r="B16" s="401" t="s">
        <v>117</v>
      </c>
    </row>
    <row r="17" spans="1:2">
      <c r="A17" s="400">
        <v>5</v>
      </c>
      <c r="B17" s="401" t="s">
        <v>118</v>
      </c>
    </row>
    <row r="18" spans="1:2">
      <c r="A18" s="400">
        <v>6</v>
      </c>
      <c r="B18" s="401" t="s">
        <v>119</v>
      </c>
    </row>
    <row r="19" spans="1:2">
      <c r="A19" s="400">
        <v>7</v>
      </c>
      <c r="B19" s="401" t="s">
        <v>120</v>
      </c>
    </row>
    <row r="20" spans="1:2">
      <c r="A20" s="400">
        <v>8</v>
      </c>
      <c r="B20" s="401" t="s">
        <v>121</v>
      </c>
    </row>
    <row r="21" spans="1:2">
      <c r="A21" s="400">
        <v>9</v>
      </c>
      <c r="B21" s="401" t="s">
        <v>122</v>
      </c>
    </row>
    <row r="22" spans="1:2">
      <c r="A22" s="400">
        <v>10</v>
      </c>
      <c r="B22" s="401" t="s">
        <v>123</v>
      </c>
    </row>
    <row r="23" spans="1:2">
      <c r="A23" s="400">
        <v>11</v>
      </c>
      <c r="B23" s="401" t="s">
        <v>124</v>
      </c>
    </row>
    <row r="24" spans="1:2">
      <c r="A24" s="400">
        <v>12</v>
      </c>
      <c r="B24" s="401" t="s">
        <v>125</v>
      </c>
    </row>
    <row r="25" spans="1:2">
      <c r="A25" s="400">
        <v>13</v>
      </c>
      <c r="B25" s="401" t="s">
        <v>126</v>
      </c>
    </row>
    <row r="26" spans="1:2">
      <c r="A26" s="400">
        <v>14</v>
      </c>
      <c r="B26" s="401" t="s">
        <v>127</v>
      </c>
    </row>
    <row r="27" spans="1:2">
      <c r="A27" s="400">
        <v>15</v>
      </c>
      <c r="B27" s="401" t="s">
        <v>128</v>
      </c>
    </row>
    <row r="28" spans="1:2">
      <c r="A28" s="400">
        <v>16</v>
      </c>
      <c r="B28" s="401" t="s">
        <v>129</v>
      </c>
    </row>
    <row r="29" spans="1:2">
      <c r="A29" s="400">
        <v>17</v>
      </c>
      <c r="B29" s="401" t="s">
        <v>130</v>
      </c>
    </row>
    <row r="30" spans="1:2">
      <c r="A30" s="400">
        <v>18</v>
      </c>
      <c r="B30" s="401" t="s">
        <v>131</v>
      </c>
    </row>
    <row r="31" spans="1:2">
      <c r="A31" s="400">
        <v>19</v>
      </c>
      <c r="B31" s="401" t="s">
        <v>132</v>
      </c>
    </row>
    <row r="32" spans="1:2">
      <c r="A32" s="400">
        <v>20</v>
      </c>
      <c r="B32" s="401" t="s">
        <v>133</v>
      </c>
    </row>
    <row r="33" spans="1:2">
      <c r="A33" s="400">
        <v>21</v>
      </c>
      <c r="B33" s="401" t="s">
        <v>135</v>
      </c>
    </row>
    <row r="34" spans="1:2">
      <c r="A34" s="400">
        <v>22</v>
      </c>
      <c r="B34" s="401" t="s">
        <v>134</v>
      </c>
    </row>
    <row r="35" spans="1:2">
      <c r="A35" s="400">
        <v>23</v>
      </c>
      <c r="B35" s="401" t="s">
        <v>136</v>
      </c>
    </row>
    <row r="36" spans="1:2">
      <c r="A36" s="400">
        <v>24</v>
      </c>
      <c r="B36" s="401" t="s">
        <v>142</v>
      </c>
    </row>
    <row r="37" spans="1:2">
      <c r="A37" s="400">
        <v>25</v>
      </c>
      <c r="B37" s="401" t="s">
        <v>144</v>
      </c>
    </row>
    <row r="38" spans="1:2">
      <c r="A38" s="400">
        <v>26</v>
      </c>
      <c r="B38" s="401" t="s">
        <v>143</v>
      </c>
    </row>
    <row r="39" spans="1:2">
      <c r="A39" s="400">
        <v>27</v>
      </c>
      <c r="B39" s="401" t="s">
        <v>145</v>
      </c>
    </row>
    <row r="40" spans="1:2">
      <c r="A40" s="400">
        <v>28</v>
      </c>
      <c r="B40" s="401" t="s">
        <v>146</v>
      </c>
    </row>
    <row r="41" spans="1:2">
      <c r="A41" s="400">
        <v>29</v>
      </c>
      <c r="B41" s="401" t="s">
        <v>147</v>
      </c>
    </row>
    <row r="42" spans="1:2">
      <c r="A42" s="400">
        <v>30</v>
      </c>
      <c r="B42" s="401" t="s">
        <v>148</v>
      </c>
    </row>
    <row r="43" spans="1:2">
      <c r="A43" s="400">
        <v>31</v>
      </c>
      <c r="B43" s="401" t="s">
        <v>149</v>
      </c>
    </row>
    <row r="44" spans="1:2">
      <c r="A44" s="400">
        <v>32</v>
      </c>
      <c r="B44" s="401" t="s">
        <v>150</v>
      </c>
    </row>
    <row r="45" spans="1:2">
      <c r="A45" s="400">
        <v>33</v>
      </c>
      <c r="B45" s="401" t="s">
        <v>151</v>
      </c>
    </row>
    <row r="46" spans="1:2">
      <c r="A46" s="400">
        <v>34</v>
      </c>
      <c r="B46" s="401" t="s">
        <v>152</v>
      </c>
    </row>
    <row r="47" spans="1:2">
      <c r="A47" s="400">
        <v>35</v>
      </c>
      <c r="B47" s="401" t="s">
        <v>436</v>
      </c>
    </row>
    <row r="48" spans="1:2">
      <c r="A48" s="400">
        <v>36</v>
      </c>
      <c r="B48" s="401" t="s">
        <v>153</v>
      </c>
    </row>
    <row r="49" spans="1:2">
      <c r="A49" s="400">
        <v>37</v>
      </c>
      <c r="B49" s="401" t="s">
        <v>154</v>
      </c>
    </row>
    <row r="50" spans="1:2">
      <c r="A50" s="400">
        <v>38</v>
      </c>
      <c r="B50" s="401" t="s">
        <v>155</v>
      </c>
    </row>
    <row r="51" spans="1:2">
      <c r="A51" s="400">
        <v>39</v>
      </c>
      <c r="B51" s="401" t="s">
        <v>156</v>
      </c>
    </row>
    <row r="52" spans="1:2">
      <c r="A52" s="400">
        <v>40</v>
      </c>
      <c r="B52" s="401" t="s">
        <v>157</v>
      </c>
    </row>
    <row r="53" spans="1:2">
      <c r="A53" s="400">
        <v>41</v>
      </c>
      <c r="B53" s="401" t="s">
        <v>158</v>
      </c>
    </row>
    <row r="54" spans="1:2">
      <c r="A54" s="400">
        <v>42</v>
      </c>
      <c r="B54" s="401" t="s">
        <v>159</v>
      </c>
    </row>
    <row r="55" spans="1:2">
      <c r="A55" s="400">
        <v>43</v>
      </c>
      <c r="B55" s="401" t="s">
        <v>160</v>
      </c>
    </row>
    <row r="56" spans="1:2">
      <c r="A56" s="400">
        <v>44</v>
      </c>
      <c r="B56" s="401" t="s">
        <v>161</v>
      </c>
    </row>
    <row r="57" spans="1:2">
      <c r="A57" s="400">
        <v>45</v>
      </c>
      <c r="B57" s="401" t="s">
        <v>162</v>
      </c>
    </row>
    <row r="58" spans="1:2">
      <c r="A58" s="400">
        <v>46</v>
      </c>
      <c r="B58" s="401" t="s">
        <v>163</v>
      </c>
    </row>
    <row r="59" spans="1:2">
      <c r="A59" s="400">
        <v>47</v>
      </c>
      <c r="B59" s="401" t="s">
        <v>164</v>
      </c>
    </row>
    <row r="60" spans="1:2">
      <c r="A60" s="400">
        <v>48</v>
      </c>
      <c r="B60" s="401" t="s">
        <v>165</v>
      </c>
    </row>
    <row r="61" spans="1:2">
      <c r="A61" s="400">
        <v>49</v>
      </c>
      <c r="B61" s="401" t="s">
        <v>166</v>
      </c>
    </row>
    <row r="62" spans="1:2">
      <c r="A62" s="400">
        <v>50</v>
      </c>
      <c r="B62" s="401" t="s">
        <v>167</v>
      </c>
    </row>
    <row r="63" spans="1:2">
      <c r="A63" s="400">
        <v>51</v>
      </c>
      <c r="B63" s="401" t="s">
        <v>168</v>
      </c>
    </row>
    <row r="64" spans="1:2">
      <c r="A64" s="400">
        <v>52</v>
      </c>
      <c r="B64" s="401" t="s">
        <v>169</v>
      </c>
    </row>
    <row r="65" spans="1:2">
      <c r="A65" s="400">
        <v>53</v>
      </c>
      <c r="B65" s="401" t="s">
        <v>170</v>
      </c>
    </row>
    <row r="66" spans="1:2">
      <c r="A66" s="400">
        <v>54</v>
      </c>
      <c r="B66" s="401" t="s">
        <v>171</v>
      </c>
    </row>
    <row r="67" spans="1:2">
      <c r="A67" s="400">
        <v>55</v>
      </c>
      <c r="B67" s="401" t="s">
        <v>172</v>
      </c>
    </row>
    <row r="68" spans="1:2">
      <c r="A68" s="400">
        <v>56</v>
      </c>
      <c r="B68" s="401" t="s">
        <v>173</v>
      </c>
    </row>
    <row r="69" spans="1:2">
      <c r="A69" s="400">
        <v>57</v>
      </c>
      <c r="B69" s="401" t="s">
        <v>174</v>
      </c>
    </row>
    <row r="70" spans="1:2">
      <c r="A70" s="400">
        <v>58</v>
      </c>
      <c r="B70" s="401" t="s">
        <v>175</v>
      </c>
    </row>
    <row r="71" spans="1:2">
      <c r="A71" s="400">
        <v>59</v>
      </c>
      <c r="B71" s="401" t="s">
        <v>176</v>
      </c>
    </row>
    <row r="72" spans="1:2">
      <c r="A72" s="400">
        <v>60</v>
      </c>
      <c r="B72" s="401" t="s">
        <v>177</v>
      </c>
    </row>
    <row r="73" spans="1:2">
      <c r="A73" s="400">
        <v>61</v>
      </c>
      <c r="B73" s="401" t="s">
        <v>178</v>
      </c>
    </row>
    <row r="74" spans="1:2">
      <c r="A74" s="400">
        <v>62</v>
      </c>
      <c r="B74" s="401" t="s">
        <v>179</v>
      </c>
    </row>
    <row r="75" spans="1:2">
      <c r="A75" s="400">
        <v>63</v>
      </c>
      <c r="B75" s="401" t="s">
        <v>180</v>
      </c>
    </row>
    <row r="76" spans="1:2">
      <c r="A76" s="400">
        <v>64</v>
      </c>
      <c r="B76" s="401" t="s">
        <v>181</v>
      </c>
    </row>
    <row r="77" spans="1:2">
      <c r="A77" s="400">
        <v>65</v>
      </c>
      <c r="B77" s="401" t="s">
        <v>182</v>
      </c>
    </row>
    <row r="78" spans="1:2">
      <c r="A78" s="400">
        <v>66</v>
      </c>
      <c r="B78" s="401" t="s">
        <v>183</v>
      </c>
    </row>
    <row r="79" spans="1:2">
      <c r="A79" s="400">
        <v>67</v>
      </c>
      <c r="B79" s="401" t="s">
        <v>184</v>
      </c>
    </row>
    <row r="80" spans="1:2">
      <c r="A80" s="400">
        <v>68</v>
      </c>
      <c r="B80" s="401" t="s">
        <v>185</v>
      </c>
    </row>
    <row r="81" spans="1:2">
      <c r="A81" s="400">
        <v>69</v>
      </c>
      <c r="B81" s="401" t="s">
        <v>186</v>
      </c>
    </row>
    <row r="82" spans="1:2">
      <c r="A82" s="400">
        <v>70</v>
      </c>
      <c r="B82" s="401" t="s">
        <v>187</v>
      </c>
    </row>
    <row r="83" spans="1:2">
      <c r="A83" s="400">
        <v>71</v>
      </c>
      <c r="B83" s="401" t="s">
        <v>188</v>
      </c>
    </row>
    <row r="84" spans="1:2">
      <c r="A84" s="400">
        <v>72</v>
      </c>
      <c r="B84" s="401" t="s">
        <v>189</v>
      </c>
    </row>
    <row r="85" spans="1:2">
      <c r="A85" s="400">
        <v>73</v>
      </c>
      <c r="B85" s="401" t="s">
        <v>190</v>
      </c>
    </row>
    <row r="86" spans="1:2">
      <c r="A86" s="400">
        <v>74</v>
      </c>
      <c r="B86" s="401" t="s">
        <v>191</v>
      </c>
    </row>
    <row r="87" spans="1:2">
      <c r="A87" s="400">
        <v>75</v>
      </c>
      <c r="B87" s="401" t="s">
        <v>192</v>
      </c>
    </row>
    <row r="88" spans="1:2">
      <c r="A88" s="400">
        <v>76</v>
      </c>
      <c r="B88" s="401" t="s">
        <v>193</v>
      </c>
    </row>
    <row r="89" spans="1:2">
      <c r="A89" s="400">
        <v>77</v>
      </c>
      <c r="B89" s="401" t="s">
        <v>194</v>
      </c>
    </row>
    <row r="90" spans="1:2">
      <c r="A90" s="400">
        <v>78</v>
      </c>
      <c r="B90" s="401" t="s">
        <v>195</v>
      </c>
    </row>
    <row r="91" spans="1:2">
      <c r="A91" s="400">
        <v>79</v>
      </c>
      <c r="B91" s="401" t="s">
        <v>196</v>
      </c>
    </row>
    <row r="92" spans="1:2">
      <c r="A92" s="400">
        <v>80</v>
      </c>
      <c r="B92" s="401" t="s">
        <v>197</v>
      </c>
    </row>
    <row r="93" spans="1:2">
      <c r="A93" s="400">
        <v>81</v>
      </c>
      <c r="B93" s="401" t="s">
        <v>198</v>
      </c>
    </row>
    <row r="94" spans="1:2">
      <c r="A94" s="400">
        <v>82</v>
      </c>
      <c r="B94" s="401" t="s">
        <v>199</v>
      </c>
    </row>
    <row r="95" spans="1:2">
      <c r="A95" s="400">
        <v>83</v>
      </c>
      <c r="B95" s="401" t="s">
        <v>200</v>
      </c>
    </row>
    <row r="96" spans="1:2">
      <c r="A96" s="400">
        <v>84</v>
      </c>
      <c r="B96" s="401" t="s">
        <v>201</v>
      </c>
    </row>
    <row r="97" spans="1:2">
      <c r="A97" s="400">
        <v>85</v>
      </c>
      <c r="B97" s="401" t="s">
        <v>202</v>
      </c>
    </row>
    <row r="98" spans="1:2">
      <c r="A98" s="400">
        <v>86</v>
      </c>
      <c r="B98" s="401" t="s">
        <v>203</v>
      </c>
    </row>
    <row r="99" spans="1:2">
      <c r="A99" s="400">
        <v>87</v>
      </c>
      <c r="B99" s="401" t="s">
        <v>204</v>
      </c>
    </row>
    <row r="100" spans="1:2">
      <c r="A100" s="400">
        <v>88</v>
      </c>
      <c r="B100" s="401" t="s">
        <v>205</v>
      </c>
    </row>
    <row r="101" spans="1:2">
      <c r="A101" s="400">
        <v>89</v>
      </c>
      <c r="B101" s="401" t="s">
        <v>206</v>
      </c>
    </row>
    <row r="102" spans="1:2">
      <c r="A102" s="400">
        <v>90</v>
      </c>
      <c r="B102" s="401" t="s">
        <v>207</v>
      </c>
    </row>
    <row r="103" spans="1:2">
      <c r="A103" s="400">
        <v>91</v>
      </c>
      <c r="B103" s="401" t="s">
        <v>208</v>
      </c>
    </row>
    <row r="104" spans="1:2">
      <c r="A104" s="400">
        <v>92</v>
      </c>
      <c r="B104" s="401" t="s">
        <v>209</v>
      </c>
    </row>
    <row r="105" spans="1:2">
      <c r="A105" s="400">
        <v>93</v>
      </c>
      <c r="B105" s="401" t="s">
        <v>210</v>
      </c>
    </row>
    <row r="106" spans="1:2">
      <c r="A106" s="400">
        <v>94</v>
      </c>
      <c r="B106" s="401" t="s">
        <v>211</v>
      </c>
    </row>
    <row r="107" spans="1:2">
      <c r="A107" s="400">
        <v>95</v>
      </c>
      <c r="B107" s="401" t="s">
        <v>212</v>
      </c>
    </row>
    <row r="108" spans="1:2">
      <c r="A108" s="400">
        <v>96</v>
      </c>
      <c r="B108" s="401" t="s">
        <v>213</v>
      </c>
    </row>
    <row r="109" spans="1:2">
      <c r="A109" s="400">
        <v>97</v>
      </c>
      <c r="B109" s="401" t="s">
        <v>214</v>
      </c>
    </row>
    <row r="110" spans="1:2">
      <c r="A110" s="400">
        <v>98</v>
      </c>
      <c r="B110" s="401" t="s">
        <v>215</v>
      </c>
    </row>
    <row r="111" spans="1:2">
      <c r="A111" s="400">
        <v>99</v>
      </c>
      <c r="B111" s="401" t="s">
        <v>216</v>
      </c>
    </row>
    <row r="112" spans="1:2">
      <c r="A112" s="400">
        <v>100</v>
      </c>
      <c r="B112" s="401" t="s">
        <v>217</v>
      </c>
    </row>
  </sheetData>
  <sheetProtection selectLockedCells="1" selectUnlockedCells="1"/>
  <customSheetViews>
    <customSheetView guid="{223BC0FC-814D-40F0-9795-CE82A16FF3A5}" state="hidden">
      <selection sqref="A1:F1"/>
      <pageMargins left="0.75" right="0.75" top="1" bottom="1" header="0.5" footer="0.5"/>
      <pageSetup orientation="portrait" r:id="rId1"/>
      <headerFooter alignWithMargins="0"/>
    </customSheetView>
    <customSheetView guid="{B53AB765-D844-4672-9326-008E7DD94E4F}" state="hidden">
      <selection sqref="A1:F1"/>
      <pageMargins left="0.75" right="0.75" top="1" bottom="1" header="0.5" footer="0.5"/>
      <pageSetup orientation="portrait" r:id="rId2"/>
      <headerFooter alignWithMargins="0"/>
    </customSheetView>
    <customSheetView guid="{A41EE4DE-0D82-4A56-8210-F78316511D11}" state="hidden">
      <selection sqref="A1:F1"/>
      <pageMargins left="0.75" right="0.75" top="1" bottom="1" header="0.5" footer="0.5"/>
      <pageSetup orientation="portrait" r:id="rId3"/>
      <headerFooter alignWithMargins="0"/>
    </customSheetView>
    <customSheetView guid="{1E0C44A1-9358-4FBD-8C2C-4DB661DA1476}" state="hidden">
      <selection sqref="A1:F1"/>
      <pageMargins left="0.75" right="0.75" top="1" bottom="1" header="0.5" footer="0.5"/>
      <pageSetup orientation="portrait" r:id="rId4"/>
      <headerFooter alignWithMargins="0"/>
    </customSheetView>
    <customSheetView guid="{498493C3-769C-4143-9114-C68CD1D40B11}" state="hidden">
      <selection sqref="A1:F1"/>
      <pageMargins left="0.75" right="0.75" top="1" bottom="1" header="0.5" footer="0.5"/>
      <pageSetup orientation="portrait" r:id="rId5"/>
      <headerFooter alignWithMargins="0"/>
    </customSheetView>
    <customSheetView guid="{C431BC99-7569-44AB-83F6-AB73BDED3783}" state="hidden">
      <selection sqref="A1:F1"/>
      <pageMargins left="0.75" right="0.75" top="1" bottom="1" header="0.5" footer="0.5"/>
      <pageSetup orientation="portrait" r:id="rId6"/>
      <headerFooter alignWithMargins="0"/>
    </customSheetView>
    <customSheetView guid="{E97134B6-5E8D-4951-8DA0-73D065532361}" state="hidden">
      <selection sqref="A1:F1"/>
      <pageMargins left="0.75" right="0.75" top="1" bottom="1" header="0.5" footer="0.5"/>
      <pageSetup orientation="portrait" r:id="rId7"/>
      <headerFooter alignWithMargins="0"/>
    </customSheetView>
    <customSheetView guid="{D0757F9E-DF41-4B40-A5E5-F4F8FDD8D61D}" state="hidden">
      <selection sqref="A1:F1"/>
      <pageMargins left="0.75" right="0.75" top="1" bottom="1" header="0.5" footer="0.5"/>
      <pageSetup orientation="portrait" r:id="rId8"/>
      <headerFooter alignWithMargins="0"/>
    </customSheetView>
    <customSheetView guid="{EE46BCD1-F715-4FA9-A5FC-1B125AD601E0}" state="hidden">
      <selection sqref="A1:F1"/>
      <pageMargins left="0.75" right="0.75" top="1" bottom="1" header="0.5" footer="0.5"/>
      <pageSetup orientation="portrait" r:id="rId9"/>
      <headerFooter alignWithMargins="0"/>
    </customSheetView>
    <customSheetView guid="{4AA1107B-A795-4744-B566-827168772C7A}" state="hidden">
      <selection sqref="A1:F1"/>
      <pageMargins left="0.75" right="0.75" top="1" bottom="1" header="0.5" footer="0.5"/>
      <pageSetup orientation="portrait" r:id="rId10"/>
      <headerFooter alignWithMargins="0"/>
    </customSheetView>
    <customSheetView guid="{B23AD343-29DA-4CE0-BD10-47BF44F3782F}" state="hidden">
      <selection sqref="A1:F1"/>
      <pageMargins left="0.75" right="0.75" top="1" bottom="1" header="0.5" footer="0.5"/>
      <pageSetup orientation="portrait" r:id="rId11"/>
      <headerFooter alignWithMargins="0"/>
    </customSheetView>
    <customSheetView guid="{ECE9294F-C910-4036-88BC-B1F2176FB06B}" state="hidden">
      <selection sqref="A1:F1"/>
      <pageMargins left="0.75" right="0.75" top="1" bottom="1" header="0.5" footer="0.5"/>
      <pageSetup orientation="portrait" r:id="rId12"/>
      <headerFooter alignWithMargins="0"/>
    </customSheetView>
    <customSheetView guid="{4F65FF32-EC61-4022-A399-2986D7B6B8B3}" state="hidden" showRuler="0">
      <selection sqref="A1:B1"/>
      <pageMargins left="0.75" right="0.75" top="1" bottom="1" header="0.5" footer="0.5"/>
      <pageSetup orientation="portrait" r:id="rId13"/>
      <headerFooter alignWithMargins="0"/>
    </customSheetView>
    <customSheetView guid="{01ACF2E1-8E61-4459-ABC1-B6C183DEED61}" state="hidden" showRuler="0">
      <selection sqref="A1:B1"/>
      <pageMargins left="0.75" right="0.75" top="1" bottom="1" header="0.5" footer="0.5"/>
      <pageSetup orientation="portrait" r:id="rId14"/>
      <headerFooter alignWithMargins="0"/>
    </customSheetView>
    <customSheetView guid="{14D7F02E-BCCA-4517-ABC7-537FF4AEB67A}" state="hidden" topLeftCell="A2">
      <selection activeCell="C2" sqref="C2"/>
      <pageMargins left="0.75" right="0.75" top="1" bottom="1" header="0.5" footer="0.5"/>
      <pageSetup orientation="portrait" r:id="rId15"/>
      <headerFooter alignWithMargins="0"/>
    </customSheetView>
    <customSheetView guid="{27A45B7A-04F2-4516-B80B-5ED0825D4ED3}" state="hidden" topLeftCell="A2">
      <selection activeCell="C2" sqref="C2"/>
      <pageMargins left="0.75" right="0.75" top="1" bottom="1" header="0.5" footer="0.5"/>
      <pageSetup orientation="portrait" r:id="rId16"/>
      <headerFooter alignWithMargins="0"/>
    </customSheetView>
    <customSheetView guid="{E9F4E142-7D26-464D-BECA-4F3806DB1FE1}" state="hidden">
      <selection sqref="A1:F1"/>
      <pageMargins left="0.75" right="0.75" top="1" bottom="1" header="0.5" footer="0.5"/>
      <pageSetup orientation="portrait" r:id="rId17"/>
      <headerFooter alignWithMargins="0"/>
    </customSheetView>
    <customSheetView guid="{A7DBDDEF-9245-44C6-9EBF-032DB6E1C0A2}" state="hidden">
      <selection sqref="A1:F1"/>
      <pageMargins left="0.75" right="0.75" top="1" bottom="1" header="0.5" footer="0.5"/>
      <pageSetup orientation="portrait" r:id="rId18"/>
      <headerFooter alignWithMargins="0"/>
    </customSheetView>
    <customSheetView guid="{7487ED9F-BBED-4B2A-9631-22F1A430946B}" state="hidden">
      <selection sqref="A1:F1"/>
      <pageMargins left="0.75" right="0.75" top="1" bottom="1" header="0.5" footer="0.5"/>
      <pageSetup orientation="portrait" r:id="rId19"/>
      <headerFooter alignWithMargins="0"/>
    </customSheetView>
    <customSheetView guid="{B3CE7B10-A914-4559-A6DA-AED8C22AFD6D}" state="hidden">
      <selection sqref="A1:F1"/>
      <pageMargins left="0.75" right="0.75" top="1" bottom="1" header="0.5" footer="0.5"/>
      <pageSetup orientation="portrait" r:id="rId20"/>
      <headerFooter alignWithMargins="0"/>
    </customSheetView>
    <customSheetView guid="{D53177B2-31EC-4222-B97A-A37DCFD9E45B}" state="hidden">
      <selection sqref="A1:F1"/>
      <pageMargins left="0.75" right="0.75" top="1" bottom="1" header="0.5" footer="0.5"/>
      <pageSetup orientation="portrait" r:id="rId21"/>
      <headerFooter alignWithMargins="0"/>
    </customSheetView>
    <customSheetView guid="{B835C05C-B615-4DCB-982D-4519616B3CD8}" state="hidden">
      <selection sqref="A1:F1"/>
      <pageMargins left="0.75" right="0.75" top="1" bottom="1" header="0.5" footer="0.5"/>
      <pageSetup orientation="portrait" r:id="rId22"/>
      <headerFooter alignWithMargins="0"/>
    </customSheetView>
    <customSheetView guid="{A34CC49F-E309-4C23-B4F6-1E3B307C10D1}" state="hidden">
      <selection sqref="A1:F1"/>
      <pageMargins left="0.75" right="0.75" top="1" bottom="1" header="0.5" footer="0.5"/>
      <pageSetup orientation="portrait" r:id="rId23"/>
      <headerFooter alignWithMargins="0"/>
    </customSheetView>
    <customSheetView guid="{8909CFDD-4F29-4C72-886E-908773EE94A2}" state="hidden">
      <selection sqref="A1:F1"/>
      <pageMargins left="0.75" right="0.75" top="1" bottom="1" header="0.5" footer="0.5"/>
      <pageSetup orientation="portrait" r:id="rId24"/>
      <headerFooter alignWithMargins="0"/>
    </customSheetView>
  </customSheetViews>
  <mergeCells count="1">
    <mergeCell ref="A1:B1"/>
  </mergeCells>
  <phoneticPr fontId="2" type="noConversion"/>
  <pageMargins left="0.75" right="0.75" top="1" bottom="1" header="0.5" footer="0.5"/>
  <pageSetup orientation="portrait" r:id="rId25"/>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
  <sheetViews>
    <sheetView workbookViewId="0"/>
  </sheetViews>
  <sheetFormatPr defaultRowHeight="16.5"/>
  <sheetData/>
  <customSheetViews>
    <customSheetView guid="{223BC0FC-814D-40F0-9795-CE82A16FF3A5}" state="hidden">
      <pageMargins left="0.7" right="0.7" top="0.75" bottom="0.75" header="0.3" footer="0.3"/>
    </customSheetView>
    <customSheetView guid="{B53AB765-D844-4672-9326-008E7DD94E4F}" state="hidden">
      <pageMargins left="0.7" right="0.7" top="0.75" bottom="0.75" header="0.3" footer="0.3"/>
    </customSheetView>
    <customSheetView guid="{A41EE4DE-0D82-4A56-8210-F78316511D11}" state="hidden">
      <pageMargins left="0.7" right="0.7" top="0.75" bottom="0.75" header="0.3" footer="0.3"/>
    </customSheetView>
    <customSheetView guid="{1E0C44A1-9358-4FBD-8C2C-4DB661DA1476}" state="hidden">
      <pageMargins left="0.7" right="0.7" top="0.75" bottom="0.75" header="0.3" footer="0.3"/>
    </customSheetView>
    <customSheetView guid="{498493C3-769C-4143-9114-C68CD1D40B11}" state="hidden">
      <pageMargins left="0.7" right="0.7" top="0.75" bottom="0.75" header="0.3" footer="0.3"/>
    </customSheetView>
    <customSheetView guid="{C431BC99-7569-44AB-83F6-AB73BDED3783}" state="hidden">
      <pageMargins left="0.7" right="0.7" top="0.75" bottom="0.75" header="0.3" footer="0.3"/>
    </customSheetView>
    <customSheetView guid="{E97134B6-5E8D-4951-8DA0-73D065532361}" state="hidden">
      <pageMargins left="0.7" right="0.7" top="0.75" bottom="0.75" header="0.3" footer="0.3"/>
    </customSheetView>
    <customSheetView guid="{D0757F9E-DF41-4B40-A5E5-F4F8FDD8D61D}" state="hidden">
      <pageMargins left="0.7" right="0.7" top="0.75" bottom="0.75" header="0.3" footer="0.3"/>
    </customSheetView>
    <customSheetView guid="{EE46BCD1-F715-4FA9-A5FC-1B125AD601E0}" state="hidden">
      <pageMargins left="0.7" right="0.7" top="0.75" bottom="0.75" header="0.3" footer="0.3"/>
    </customSheetView>
    <customSheetView guid="{4AA1107B-A795-4744-B566-827168772C7A}" state="hidden">
      <pageMargins left="0.7" right="0.7" top="0.75" bottom="0.75" header="0.3" footer="0.3"/>
    </customSheetView>
    <customSheetView guid="{B23AD343-29DA-4CE0-BD10-47BF44F3782F}" state="hidden">
      <pageMargins left="0.7" right="0.7" top="0.75" bottom="0.75" header="0.3" footer="0.3"/>
    </customSheetView>
    <customSheetView guid="{ECE9294F-C910-4036-88BC-B1F2176FB06B}" state="hidden">
      <pageMargins left="0.7" right="0.7" top="0.75" bottom="0.75" header="0.3" footer="0.3"/>
    </customSheetView>
    <customSheetView guid="{E9F4E142-7D26-464D-BECA-4F3806DB1FE1}" state="hidden">
      <pageMargins left="0.7" right="0.7" top="0.75" bottom="0.75" header="0.3" footer="0.3"/>
    </customSheetView>
    <customSheetView guid="{A7DBDDEF-9245-44C6-9EBF-032DB6E1C0A2}" state="hidden">
      <pageMargins left="0.7" right="0.7" top="0.75" bottom="0.75" header="0.3" footer="0.3"/>
    </customSheetView>
    <customSheetView guid="{7487ED9F-BBED-4B2A-9631-22F1A430946B}" state="hidden">
      <pageMargins left="0.7" right="0.7" top="0.75" bottom="0.75" header="0.3" footer="0.3"/>
    </customSheetView>
    <customSheetView guid="{B3CE7B10-A914-4559-A6DA-AED8C22AFD6D}" state="hidden">
      <pageMargins left="0.7" right="0.7" top="0.75" bottom="0.75" header="0.3" footer="0.3"/>
    </customSheetView>
    <customSheetView guid="{D53177B2-31EC-4222-B97A-A37DCFD9E45B}" state="hidden">
      <pageMargins left="0.7" right="0.7" top="0.75" bottom="0.75" header="0.3" footer="0.3"/>
    </customSheetView>
    <customSheetView guid="{B835C05C-B615-4DCB-982D-4519616B3CD8}" state="hidden">
      <pageMargins left="0.7" right="0.7" top="0.75" bottom="0.75" header="0.3" footer="0.3"/>
    </customSheetView>
    <customSheetView guid="{A34CC49F-E309-4C23-B4F6-1E3B307C10D1}" state="hidden">
      <pageMargins left="0.7" right="0.7" top="0.75" bottom="0.75" header="0.3" footer="0.3"/>
    </customSheetView>
    <customSheetView guid="{8909CFDD-4F29-4C72-886E-908773EE94A2}" state="hidden">
      <pageMargins left="0.7" right="0.7" top="0.75" bottom="0.75" header="0.3" footer="0.3"/>
    </customSheetView>
  </customSheetViews>
  <phoneticPr fontId="30"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
  <sheetViews>
    <sheetView workbookViewId="0"/>
  </sheetViews>
  <sheetFormatPr defaultRowHeight="16.5"/>
  <sheetData/>
  <customSheetViews>
    <customSheetView guid="{223BC0FC-814D-40F0-9795-CE82A16FF3A5}" state="hidden">
      <pageMargins left="0.7" right="0.7" top="0.75" bottom="0.75" header="0.3" footer="0.3"/>
    </customSheetView>
    <customSheetView guid="{B53AB765-D844-4672-9326-008E7DD94E4F}" state="hidden">
      <pageMargins left="0.7" right="0.7" top="0.75" bottom="0.75" header="0.3" footer="0.3"/>
    </customSheetView>
    <customSheetView guid="{A41EE4DE-0D82-4A56-8210-F78316511D11}" state="hidden">
      <pageMargins left="0.7" right="0.7" top="0.75" bottom="0.75" header="0.3" footer="0.3"/>
    </customSheetView>
    <customSheetView guid="{1E0C44A1-9358-4FBD-8C2C-4DB661DA1476}" state="hidden">
      <pageMargins left="0.7" right="0.7" top="0.75" bottom="0.75" header="0.3" footer="0.3"/>
    </customSheetView>
    <customSheetView guid="{498493C3-769C-4143-9114-C68CD1D40B11}" state="hidden">
      <pageMargins left="0.7" right="0.7" top="0.75" bottom="0.75" header="0.3" footer="0.3"/>
    </customSheetView>
    <customSheetView guid="{C431BC99-7569-44AB-83F6-AB73BDED3783}" state="hidden">
      <pageMargins left="0.7" right="0.7" top="0.75" bottom="0.75" header="0.3" footer="0.3"/>
    </customSheetView>
    <customSheetView guid="{E97134B6-5E8D-4951-8DA0-73D065532361}" state="hidden">
      <pageMargins left="0.7" right="0.7" top="0.75" bottom="0.75" header="0.3" footer="0.3"/>
    </customSheetView>
    <customSheetView guid="{D0757F9E-DF41-4B40-A5E5-F4F8FDD8D61D}" state="hidden">
      <pageMargins left="0.7" right="0.7" top="0.75" bottom="0.75" header="0.3" footer="0.3"/>
    </customSheetView>
    <customSheetView guid="{EE46BCD1-F715-4FA9-A5FC-1B125AD601E0}" state="hidden">
      <pageMargins left="0.7" right="0.7" top="0.75" bottom="0.75" header="0.3" footer="0.3"/>
    </customSheetView>
    <customSheetView guid="{4AA1107B-A795-4744-B566-827168772C7A}" state="hidden">
      <pageMargins left="0.7" right="0.7" top="0.75" bottom="0.75" header="0.3" footer="0.3"/>
    </customSheetView>
    <customSheetView guid="{B23AD343-29DA-4CE0-BD10-47BF44F3782F}" state="hidden">
      <pageMargins left="0.7" right="0.7" top="0.75" bottom="0.75" header="0.3" footer="0.3"/>
    </customSheetView>
    <customSheetView guid="{ECE9294F-C910-4036-88BC-B1F2176FB06B}" state="hidden">
      <pageMargins left="0.7" right="0.7" top="0.75" bottom="0.75" header="0.3" footer="0.3"/>
    </customSheetView>
    <customSheetView guid="{E9F4E142-7D26-464D-BECA-4F3806DB1FE1}" state="hidden">
      <pageMargins left="0.7" right="0.7" top="0.75" bottom="0.75" header="0.3" footer="0.3"/>
    </customSheetView>
    <customSheetView guid="{A7DBDDEF-9245-44C6-9EBF-032DB6E1C0A2}" state="hidden">
      <pageMargins left="0.7" right="0.7" top="0.75" bottom="0.75" header="0.3" footer="0.3"/>
    </customSheetView>
    <customSheetView guid="{7487ED9F-BBED-4B2A-9631-22F1A430946B}" state="hidden">
      <pageMargins left="0.7" right="0.7" top="0.75" bottom="0.75" header="0.3" footer="0.3"/>
    </customSheetView>
    <customSheetView guid="{B3CE7B10-A914-4559-A6DA-AED8C22AFD6D}" state="hidden">
      <pageMargins left="0.7" right="0.7" top="0.75" bottom="0.75" header="0.3" footer="0.3"/>
    </customSheetView>
    <customSheetView guid="{D53177B2-31EC-4222-B97A-A37DCFD9E45B}" state="hidden">
      <pageMargins left="0.7" right="0.7" top="0.75" bottom="0.75" header="0.3" footer="0.3"/>
    </customSheetView>
    <customSheetView guid="{B835C05C-B615-4DCB-982D-4519616B3CD8}" state="hidden">
      <pageMargins left="0.7" right="0.7" top="0.75" bottom="0.75" header="0.3" footer="0.3"/>
    </customSheetView>
    <customSheetView guid="{A34CC49F-E309-4C23-B4F6-1E3B307C10D1}" state="hidden">
      <pageMargins left="0.7" right="0.7" top="0.75" bottom="0.75" header="0.3" footer="0.3"/>
    </customSheetView>
    <customSheetView guid="{8909CFDD-4F29-4C72-886E-908773EE94A2}" state="hidden">
      <pageMargins left="0.7" right="0.7" top="0.75" bottom="0.75" header="0.3" footer="0.3"/>
    </customSheetView>
  </customSheetViews>
  <phoneticPr fontId="30"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pageSetUpPr autoPageBreaks="0"/>
  </sheetPr>
  <dimension ref="A1:K138"/>
  <sheetViews>
    <sheetView showGridLines="0" view="pageBreakPreview" topLeftCell="A10" zoomScaleNormal="100" zoomScaleSheetLayoutView="100" workbookViewId="0">
      <selection activeCell="C43" sqref="C43"/>
    </sheetView>
  </sheetViews>
  <sheetFormatPr defaultRowHeight="16.5"/>
  <cols>
    <col min="1" max="1" width="9" style="335"/>
    <col min="2" max="2" width="9" style="336"/>
    <col min="3" max="3" width="72.625" style="336" customWidth="1"/>
    <col min="4" max="4" width="66.125" style="349" customWidth="1"/>
    <col min="5" max="16384" width="9" style="334"/>
  </cols>
  <sheetData>
    <row r="1" spans="1:11" ht="45" customHeight="1">
      <c r="A1" s="1358" t="s">
        <v>567</v>
      </c>
      <c r="B1" s="1358"/>
      <c r="C1" s="1358"/>
      <c r="D1" s="332"/>
      <c r="E1" s="333"/>
      <c r="F1" s="333"/>
      <c r="G1" s="333"/>
      <c r="H1" s="333"/>
      <c r="I1" s="333"/>
      <c r="J1" s="333"/>
      <c r="K1" s="333"/>
    </row>
    <row r="2" spans="1:11" ht="18" customHeight="1">
      <c r="C2" s="337"/>
      <c r="D2" s="338"/>
      <c r="E2" s="339"/>
      <c r="F2" s="339"/>
      <c r="G2" s="339"/>
      <c r="H2" s="339"/>
      <c r="I2" s="339"/>
      <c r="J2" s="339"/>
      <c r="K2" s="339"/>
    </row>
    <row r="3" spans="1:11" ht="18" customHeight="1">
      <c r="A3" s="340" t="s">
        <v>340</v>
      </c>
      <c r="B3" s="337" t="s">
        <v>313</v>
      </c>
      <c r="C3" s="337"/>
      <c r="D3" s="341"/>
      <c r="E3" s="342"/>
      <c r="F3" s="342"/>
      <c r="G3" s="342"/>
      <c r="H3" s="342"/>
      <c r="I3" s="342"/>
      <c r="J3" s="342"/>
      <c r="K3" s="342"/>
    </row>
    <row r="4" spans="1:11" ht="18" customHeight="1">
      <c r="B4" s="343" t="s">
        <v>371</v>
      </c>
      <c r="C4" s="344" t="s">
        <v>330</v>
      </c>
      <c r="D4" s="341"/>
      <c r="E4" s="342"/>
      <c r="F4" s="342"/>
      <c r="G4" s="342"/>
      <c r="H4" s="342"/>
      <c r="I4" s="342"/>
      <c r="J4" s="342"/>
      <c r="K4" s="342"/>
    </row>
    <row r="5" spans="1:11" ht="38.1" customHeight="1">
      <c r="B5" s="343" t="s">
        <v>374</v>
      </c>
      <c r="C5" s="344" t="s">
        <v>446</v>
      </c>
      <c r="D5" s="341"/>
      <c r="E5" s="342"/>
      <c r="F5" s="342"/>
      <c r="G5" s="342"/>
      <c r="H5" s="342"/>
      <c r="I5" s="342"/>
      <c r="J5" s="342"/>
      <c r="K5" s="342"/>
    </row>
    <row r="6" spans="1:11" ht="18" customHeight="1">
      <c r="B6" s="343" t="s">
        <v>430</v>
      </c>
      <c r="C6" s="344" t="s">
        <v>137</v>
      </c>
      <c r="D6" s="341"/>
      <c r="E6" s="342"/>
      <c r="F6" s="342"/>
      <c r="G6" s="342"/>
      <c r="H6" s="342"/>
      <c r="I6" s="342"/>
      <c r="J6" s="342"/>
      <c r="K6" s="342"/>
    </row>
    <row r="7" spans="1:11" ht="18" customHeight="1">
      <c r="B7" s="343" t="s">
        <v>431</v>
      </c>
      <c r="C7" s="344" t="s">
        <v>447</v>
      </c>
      <c r="D7" s="341"/>
      <c r="E7" s="342"/>
      <c r="F7" s="342"/>
      <c r="G7" s="342"/>
      <c r="H7" s="342"/>
      <c r="I7" s="342"/>
      <c r="J7" s="342"/>
      <c r="K7" s="342"/>
    </row>
    <row r="8" spans="1:11" ht="18" customHeight="1">
      <c r="B8" s="343" t="s">
        <v>448</v>
      </c>
      <c r="C8" s="344" t="s">
        <v>449</v>
      </c>
      <c r="D8" s="341"/>
      <c r="E8" s="342"/>
      <c r="F8" s="342"/>
      <c r="G8" s="342"/>
      <c r="H8" s="342"/>
      <c r="I8" s="342"/>
      <c r="J8" s="342"/>
      <c r="K8" s="342"/>
    </row>
    <row r="9" spans="1:11" ht="18" customHeight="1">
      <c r="B9" s="343" t="s">
        <v>450</v>
      </c>
      <c r="C9" s="344" t="s">
        <v>451</v>
      </c>
      <c r="D9" s="341"/>
      <c r="E9" s="342"/>
      <c r="F9" s="342"/>
      <c r="G9" s="342"/>
      <c r="H9" s="342"/>
      <c r="I9" s="342"/>
      <c r="J9" s="342"/>
      <c r="K9" s="342"/>
    </row>
    <row r="10" spans="1:11" ht="18" customHeight="1">
      <c r="B10" s="343"/>
      <c r="C10" s="344"/>
      <c r="D10" s="341"/>
      <c r="E10" s="342"/>
      <c r="F10" s="342"/>
      <c r="G10" s="342"/>
      <c r="H10" s="342"/>
      <c r="I10" s="342"/>
      <c r="J10" s="342"/>
      <c r="K10" s="342"/>
    </row>
    <row r="11" spans="1:11" ht="18" customHeight="1">
      <c r="A11" s="340" t="s">
        <v>341</v>
      </c>
      <c r="B11" s="337" t="s">
        <v>314</v>
      </c>
      <c r="C11" s="337"/>
      <c r="D11" s="341"/>
      <c r="E11" s="342"/>
      <c r="F11" s="342"/>
      <c r="G11" s="342"/>
      <c r="H11" s="342"/>
      <c r="I11" s="342"/>
      <c r="J11" s="342"/>
      <c r="K11" s="342"/>
    </row>
    <row r="12" spans="1:11" ht="18" customHeight="1">
      <c r="B12" s="1359" t="s">
        <v>315</v>
      </c>
      <c r="C12" s="1359"/>
      <c r="D12" s="346"/>
      <c r="E12" s="342"/>
      <c r="F12" s="342"/>
      <c r="G12" s="342"/>
      <c r="H12" s="342"/>
      <c r="I12" s="342"/>
      <c r="J12" s="342"/>
      <c r="K12" s="342"/>
    </row>
    <row r="13" spans="1:11" ht="18" customHeight="1">
      <c r="B13" s="347"/>
      <c r="C13" s="344" t="s">
        <v>316</v>
      </c>
      <c r="D13" s="341"/>
      <c r="E13" s="342"/>
      <c r="F13" s="342"/>
      <c r="G13" s="342"/>
      <c r="H13" s="342"/>
      <c r="I13" s="342"/>
      <c r="J13" s="342"/>
      <c r="K13" s="342"/>
    </row>
    <row r="14" spans="1:11" ht="18" customHeight="1">
      <c r="B14" s="1359" t="s">
        <v>317</v>
      </c>
      <c r="C14" s="1359"/>
      <c r="D14" s="346"/>
      <c r="E14" s="342"/>
      <c r="F14" s="342"/>
      <c r="G14" s="342"/>
      <c r="H14" s="342"/>
      <c r="I14" s="342"/>
      <c r="J14" s="342"/>
      <c r="K14" s="342"/>
    </row>
    <row r="15" spans="1:11" ht="38.1" customHeight="1">
      <c r="B15" s="348" t="s">
        <v>331</v>
      </c>
      <c r="C15" s="344" t="s">
        <v>138</v>
      </c>
      <c r="D15" s="341"/>
      <c r="E15" s="342"/>
      <c r="F15" s="342"/>
      <c r="G15" s="342"/>
      <c r="H15" s="342"/>
      <c r="I15" s="342"/>
      <c r="J15" s="342"/>
      <c r="K15" s="342"/>
    </row>
    <row r="16" spans="1:11" ht="24.75" customHeight="1">
      <c r="B16" s="348" t="s">
        <v>331</v>
      </c>
      <c r="C16" s="344" t="s">
        <v>455</v>
      </c>
      <c r="D16" s="341"/>
      <c r="E16" s="342"/>
      <c r="F16" s="342"/>
      <c r="G16" s="342"/>
      <c r="H16" s="342"/>
      <c r="I16" s="342"/>
      <c r="J16" s="342"/>
      <c r="K16" s="342"/>
    </row>
    <row r="17" spans="2:11" ht="42" customHeight="1">
      <c r="B17" s="348" t="s">
        <v>331</v>
      </c>
      <c r="C17" s="344" t="s">
        <v>456</v>
      </c>
      <c r="D17" s="341"/>
      <c r="E17" s="342"/>
      <c r="F17" s="342"/>
      <c r="G17" s="342"/>
      <c r="H17" s="342"/>
      <c r="I17" s="342"/>
      <c r="J17" s="342"/>
      <c r="K17" s="342"/>
    </row>
    <row r="18" spans="2:11" ht="18" customHeight="1">
      <c r="B18" s="348" t="s">
        <v>331</v>
      </c>
      <c r="C18" s="344" t="s">
        <v>318</v>
      </c>
      <c r="D18" s="341"/>
      <c r="E18" s="342"/>
      <c r="F18" s="342"/>
      <c r="G18" s="342"/>
      <c r="H18" s="342"/>
      <c r="I18" s="342"/>
      <c r="J18" s="342"/>
      <c r="K18" s="342"/>
    </row>
    <row r="19" spans="2:11" ht="18" customHeight="1">
      <c r="B19" s="348" t="s">
        <v>331</v>
      </c>
      <c r="C19" s="344" t="s">
        <v>445</v>
      </c>
      <c r="D19" s="341"/>
      <c r="E19" s="342"/>
      <c r="F19" s="342"/>
      <c r="G19" s="342"/>
      <c r="H19" s="342"/>
      <c r="I19" s="342"/>
      <c r="J19" s="342"/>
      <c r="K19" s="342"/>
    </row>
    <row r="20" spans="2:11" ht="18" customHeight="1">
      <c r="B20" s="348" t="s">
        <v>331</v>
      </c>
      <c r="C20" s="344" t="s">
        <v>319</v>
      </c>
      <c r="D20" s="341"/>
      <c r="E20" s="342"/>
      <c r="F20" s="342"/>
      <c r="G20" s="342"/>
      <c r="H20" s="342"/>
      <c r="I20" s="342"/>
      <c r="J20" s="342"/>
      <c r="K20" s="342"/>
    </row>
    <row r="21" spans="2:11" ht="18" customHeight="1">
      <c r="B21" s="1359" t="s">
        <v>320</v>
      </c>
      <c r="C21" s="1359"/>
      <c r="D21" s="346"/>
      <c r="E21" s="342"/>
      <c r="F21" s="342"/>
      <c r="G21" s="342"/>
      <c r="H21" s="342"/>
      <c r="I21" s="342"/>
      <c r="J21" s="342"/>
      <c r="K21" s="342"/>
    </row>
    <row r="22" spans="2:11" ht="54" customHeight="1">
      <c r="B22" s="348" t="s">
        <v>331</v>
      </c>
      <c r="C22" s="344" t="s">
        <v>321</v>
      </c>
      <c r="D22" s="341"/>
      <c r="E22" s="342"/>
      <c r="F22" s="342"/>
      <c r="G22" s="342"/>
      <c r="H22" s="342"/>
      <c r="I22" s="342"/>
      <c r="J22" s="342"/>
      <c r="K22" s="342"/>
    </row>
    <row r="23" spans="2:11" ht="54" customHeight="1">
      <c r="B23" s="348" t="s">
        <v>331</v>
      </c>
      <c r="C23" s="344" t="s">
        <v>322</v>
      </c>
      <c r="D23" s="341"/>
      <c r="E23" s="342"/>
      <c r="F23" s="342"/>
      <c r="G23" s="342"/>
      <c r="H23" s="342"/>
      <c r="I23" s="342"/>
      <c r="J23" s="342"/>
      <c r="K23" s="342"/>
    </row>
    <row r="24" spans="2:11" ht="38.1" customHeight="1">
      <c r="B24" s="348" t="s">
        <v>331</v>
      </c>
      <c r="C24" s="344" t="s">
        <v>323</v>
      </c>
      <c r="D24" s="341"/>
      <c r="E24" s="342"/>
      <c r="F24" s="342"/>
      <c r="G24" s="342"/>
      <c r="H24" s="342"/>
      <c r="I24" s="342"/>
      <c r="J24" s="342"/>
      <c r="K24" s="342"/>
    </row>
    <row r="25" spans="2:11" ht="18" customHeight="1">
      <c r="B25" s="348" t="s">
        <v>331</v>
      </c>
      <c r="C25" s="344" t="s">
        <v>324</v>
      </c>
      <c r="D25" s="341"/>
      <c r="E25" s="342"/>
      <c r="F25" s="342"/>
      <c r="G25" s="342"/>
      <c r="H25" s="342"/>
      <c r="I25" s="342"/>
      <c r="J25" s="342"/>
      <c r="K25" s="342"/>
    </row>
    <row r="26" spans="2:11" ht="38.1" customHeight="1">
      <c r="B26" s="348" t="s">
        <v>331</v>
      </c>
      <c r="C26" s="344" t="s">
        <v>325</v>
      </c>
      <c r="D26" s="341"/>
      <c r="E26" s="342"/>
      <c r="F26" s="342"/>
      <c r="G26" s="342"/>
      <c r="H26" s="342"/>
      <c r="I26" s="342"/>
      <c r="J26" s="342"/>
      <c r="K26" s="342"/>
    </row>
    <row r="27" spans="2:11" ht="18" customHeight="1">
      <c r="B27" s="1359" t="s">
        <v>326</v>
      </c>
      <c r="C27" s="1359"/>
      <c r="D27" s="346"/>
      <c r="E27" s="342"/>
      <c r="F27" s="342"/>
      <c r="G27" s="342"/>
      <c r="H27" s="342"/>
      <c r="I27" s="342"/>
      <c r="J27" s="342"/>
      <c r="K27" s="342"/>
    </row>
    <row r="28" spans="2:11" ht="54" customHeight="1">
      <c r="B28" s="348" t="s">
        <v>331</v>
      </c>
      <c r="C28" s="344" t="s">
        <v>321</v>
      </c>
      <c r="D28" s="341"/>
      <c r="E28" s="342"/>
      <c r="F28" s="342"/>
      <c r="G28" s="342"/>
      <c r="H28" s="342"/>
      <c r="I28" s="342"/>
      <c r="J28" s="342"/>
      <c r="K28" s="342"/>
    </row>
    <row r="29" spans="2:11" ht="18" customHeight="1">
      <c r="B29" s="348" t="s">
        <v>331</v>
      </c>
      <c r="C29" s="344" t="s">
        <v>324</v>
      </c>
      <c r="D29" s="341"/>
      <c r="E29" s="342"/>
      <c r="F29" s="342"/>
      <c r="G29" s="342"/>
      <c r="H29" s="342"/>
      <c r="I29" s="342"/>
      <c r="J29" s="342"/>
      <c r="K29" s="342"/>
    </row>
    <row r="30" spans="2:11" ht="18" customHeight="1">
      <c r="B30" s="1359" t="s">
        <v>327</v>
      </c>
      <c r="C30" s="1359"/>
      <c r="D30" s="346"/>
    </row>
    <row r="31" spans="2:11" ht="54" customHeight="1">
      <c r="B31" s="348" t="s">
        <v>331</v>
      </c>
      <c r="C31" s="344" t="s">
        <v>321</v>
      </c>
      <c r="D31" s="341"/>
      <c r="E31" s="342"/>
      <c r="F31" s="342"/>
      <c r="G31" s="342"/>
      <c r="H31" s="342"/>
      <c r="I31" s="342"/>
      <c r="J31" s="342"/>
      <c r="K31" s="342"/>
    </row>
    <row r="32" spans="2:11" ht="18" customHeight="1">
      <c r="B32" s="348" t="s">
        <v>331</v>
      </c>
      <c r="C32" s="344" t="s">
        <v>324</v>
      </c>
      <c r="D32" s="341"/>
    </row>
    <row r="33" spans="2:11" ht="18" customHeight="1">
      <c r="B33" s="1359" t="s">
        <v>573</v>
      </c>
      <c r="C33" s="1359"/>
      <c r="D33" s="346"/>
    </row>
    <row r="34" spans="2:11" ht="18" customHeight="1">
      <c r="B34" s="348" t="s">
        <v>331</v>
      </c>
      <c r="C34" s="344" t="s">
        <v>328</v>
      </c>
      <c r="D34" s="341"/>
    </row>
    <row r="35" spans="2:11" ht="18" hidden="1" customHeight="1">
      <c r="B35" s="1359" t="s">
        <v>528</v>
      </c>
      <c r="C35" s="1359"/>
      <c r="D35" s="346"/>
    </row>
    <row r="36" spans="2:11" ht="18" hidden="1" customHeight="1">
      <c r="B36" s="348" t="s">
        <v>331</v>
      </c>
      <c r="C36" s="344" t="s">
        <v>328</v>
      </c>
      <c r="D36" s="341"/>
    </row>
    <row r="37" spans="2:11" ht="18" customHeight="1">
      <c r="B37" s="1359" t="s">
        <v>329</v>
      </c>
      <c r="C37" s="1359"/>
      <c r="D37" s="346"/>
    </row>
    <row r="38" spans="2:11" ht="32.25" customHeight="1">
      <c r="B38" s="348" t="s">
        <v>331</v>
      </c>
      <c r="C38" s="344" t="s">
        <v>334</v>
      </c>
      <c r="D38" s="341"/>
      <c r="E38" s="342"/>
      <c r="F38" s="342"/>
      <c r="G38" s="342"/>
      <c r="H38" s="342"/>
      <c r="I38" s="342"/>
      <c r="J38" s="342"/>
      <c r="K38" s="342"/>
    </row>
    <row r="39" spans="2:11" ht="18" customHeight="1">
      <c r="B39" s="1359" t="s">
        <v>335</v>
      </c>
      <c r="C39" s="1359"/>
    </row>
    <row r="40" spans="2:11" ht="38.1" customHeight="1">
      <c r="B40" s="348" t="s">
        <v>331</v>
      </c>
      <c r="C40" s="344" t="s">
        <v>333</v>
      </c>
    </row>
    <row r="41" spans="2:11" ht="38.1" customHeight="1">
      <c r="B41" s="348" t="s">
        <v>331</v>
      </c>
      <c r="C41" s="344" t="s">
        <v>334</v>
      </c>
    </row>
    <row r="42" spans="2:11" ht="18" customHeight="1">
      <c r="B42" s="1359" t="s">
        <v>336</v>
      </c>
      <c r="C42" s="1359"/>
    </row>
    <row r="43" spans="2:11" ht="18" customHeight="1">
      <c r="B43" s="348" t="s">
        <v>331</v>
      </c>
      <c r="C43" s="350" t="s">
        <v>328</v>
      </c>
    </row>
    <row r="44" spans="2:11" ht="18" customHeight="1">
      <c r="B44" s="348"/>
      <c r="C44" s="350"/>
    </row>
    <row r="45" spans="2:11" ht="18" customHeight="1">
      <c r="B45" s="1359" t="s">
        <v>332</v>
      </c>
      <c r="C45" s="1359"/>
    </row>
    <row r="46" spans="2:11" ht="18" customHeight="1">
      <c r="B46" s="348" t="s">
        <v>331</v>
      </c>
      <c r="C46" s="344" t="s">
        <v>139</v>
      </c>
      <c r="D46" s="341"/>
      <c r="E46" s="342"/>
      <c r="F46" s="342"/>
      <c r="G46" s="342"/>
      <c r="H46" s="342"/>
      <c r="I46" s="342"/>
      <c r="J46" s="342"/>
      <c r="K46" s="342"/>
    </row>
    <row r="47" spans="2:11" ht="18" customHeight="1">
      <c r="B47" s="348" t="s">
        <v>331</v>
      </c>
      <c r="C47" s="344" t="s">
        <v>337</v>
      </c>
      <c r="D47" s="341"/>
      <c r="E47" s="342"/>
      <c r="F47" s="342"/>
      <c r="G47" s="342"/>
      <c r="H47" s="342"/>
      <c r="I47" s="342"/>
      <c r="J47" s="342"/>
      <c r="K47" s="342"/>
    </row>
    <row r="48" spans="2:11" ht="36" customHeight="1">
      <c r="B48" s="348" t="s">
        <v>331</v>
      </c>
      <c r="C48" s="344" t="s">
        <v>140</v>
      </c>
      <c r="D48" s="341"/>
      <c r="E48" s="342"/>
      <c r="F48" s="342"/>
      <c r="G48" s="342"/>
      <c r="H48" s="342"/>
      <c r="I48" s="342"/>
      <c r="J48" s="342"/>
      <c r="K48" s="342"/>
    </row>
    <row r="49" spans="1:11" ht="18" customHeight="1">
      <c r="B49" s="348" t="s">
        <v>331</v>
      </c>
      <c r="C49" s="344" t="s">
        <v>338</v>
      </c>
      <c r="D49" s="341"/>
      <c r="E49" s="342"/>
      <c r="F49" s="342"/>
      <c r="G49" s="342"/>
      <c r="H49" s="342"/>
      <c r="I49" s="342"/>
      <c r="J49" s="342"/>
      <c r="K49" s="342"/>
    </row>
    <row r="50" spans="1:11" ht="18" customHeight="1">
      <c r="A50" s="336"/>
      <c r="C50" s="351"/>
    </row>
    <row r="51" spans="1:11" ht="18" customHeight="1">
      <c r="A51" s="1362"/>
      <c r="B51" s="1362"/>
      <c r="C51" s="1362"/>
      <c r="D51" s="345"/>
    </row>
    <row r="52" spans="1:11" ht="18" customHeight="1">
      <c r="A52" s="1361" t="s">
        <v>141</v>
      </c>
      <c r="B52" s="1361"/>
      <c r="C52" s="1361"/>
      <c r="D52" s="345"/>
    </row>
    <row r="53" spans="1:11" ht="36" customHeight="1">
      <c r="A53" s="1360" t="s">
        <v>339</v>
      </c>
      <c r="B53" s="1360"/>
      <c r="C53" s="1360"/>
    </row>
    <row r="54" spans="1:11" ht="18" customHeight="1">
      <c r="B54" s="352"/>
      <c r="C54" s="352"/>
    </row>
    <row r="55" spans="1:11" ht="18" customHeight="1">
      <c r="C55" s="350"/>
    </row>
    <row r="56" spans="1:11" ht="18" customHeight="1">
      <c r="C56" s="351"/>
    </row>
    <row r="57" spans="1:11" ht="18" customHeight="1">
      <c r="C57" s="350"/>
    </row>
    <row r="58" spans="1:11" ht="18" customHeight="1">
      <c r="B58" s="351"/>
      <c r="C58" s="351"/>
    </row>
    <row r="59" spans="1:11" ht="18" customHeight="1">
      <c r="B59" s="351"/>
      <c r="C59" s="351"/>
    </row>
    <row r="60" spans="1:11" ht="18" customHeight="1">
      <c r="B60" s="351"/>
      <c r="C60" s="351"/>
    </row>
    <row r="61" spans="1:11" ht="18" customHeight="1">
      <c r="B61" s="351"/>
      <c r="C61" s="351"/>
    </row>
    <row r="62" spans="1:11" ht="18" customHeight="1">
      <c r="B62" s="351"/>
      <c r="C62" s="351"/>
    </row>
    <row r="63" spans="1:11" ht="18" customHeight="1">
      <c r="B63" s="351"/>
      <c r="C63" s="351"/>
    </row>
    <row r="64" spans="1:11" ht="18" customHeight="1"/>
    <row r="65" ht="18" customHeight="1"/>
    <row r="66" ht="18" customHeight="1"/>
    <row r="67" ht="18" customHeight="1"/>
    <row r="68" ht="18" customHeight="1"/>
    <row r="69" ht="18" customHeight="1"/>
    <row r="70" ht="18" customHeight="1"/>
    <row r="71" ht="18" customHeight="1"/>
    <row r="72" ht="18" customHeight="1"/>
    <row r="73" ht="18" customHeight="1"/>
    <row r="74" ht="18" customHeight="1"/>
    <row r="75" ht="18" customHeight="1"/>
    <row r="76" ht="18" customHeight="1"/>
    <row r="77" ht="18" customHeight="1"/>
    <row r="78" ht="18" customHeight="1"/>
    <row r="79" ht="18" customHeight="1"/>
    <row r="80" ht="18" customHeight="1"/>
    <row r="81" ht="18" customHeight="1"/>
    <row r="82" ht="18" customHeight="1"/>
    <row r="83" ht="18" customHeight="1"/>
    <row r="84" ht="18" customHeight="1"/>
    <row r="85" ht="18" customHeight="1"/>
    <row r="86" ht="18" customHeight="1"/>
    <row r="87" ht="18" customHeight="1"/>
    <row r="88" ht="18" customHeight="1"/>
    <row r="89" ht="18" customHeight="1"/>
    <row r="90" ht="18" customHeight="1"/>
    <row r="91" ht="18" customHeight="1"/>
    <row r="92" ht="18" customHeight="1"/>
    <row r="93" ht="18" customHeight="1"/>
    <row r="94" ht="18" customHeight="1"/>
    <row r="95" ht="18" customHeight="1"/>
    <row r="96"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sheetData>
  <sheetProtection password="CC69" sheet="1" objects="1" scenarios="1" formatColumns="0" formatRows="0" selectLockedCells="1" selectUnlockedCells="1"/>
  <customSheetViews>
    <customSheetView guid="{223BC0FC-814D-40F0-9795-CE82A16FF3A5}" showGridLines="0" printArea="1" hiddenRows="1" view="pageBreakPreview" topLeftCell="A10">
      <selection activeCell="C43" sqref="C43"/>
      <rowBreaks count="1" manualBreakCount="1">
        <brk id="29" max="2" man="1"/>
      </rowBreaks>
      <pageMargins left="0.75" right="0.75" top="0.55000000000000004" bottom="0.47" header="0.32" footer="0.25"/>
      <pageSetup orientation="portrait" r:id="rId1"/>
      <headerFooter alignWithMargins="0">
        <oddFooter>&amp;RPage &amp;P of &amp;N</oddFooter>
      </headerFooter>
    </customSheetView>
    <customSheetView guid="{B53AB765-D844-4672-9326-008E7DD94E4F}" showGridLines="0" printArea="1" hiddenRows="1" view="pageBreakPreview" topLeftCell="A28">
      <selection activeCell="C43" sqref="C43"/>
      <rowBreaks count="1" manualBreakCount="1">
        <brk id="29" max="2" man="1"/>
      </rowBreaks>
      <pageMargins left="0.75" right="0.75" top="0.55000000000000004" bottom="0.47" header="0.32" footer="0.25"/>
      <pageSetup orientation="portrait" r:id="rId2"/>
      <headerFooter alignWithMargins="0">
        <oddFooter>&amp;RPage &amp;P of &amp;N</oddFooter>
      </headerFooter>
    </customSheetView>
    <customSheetView guid="{A41EE4DE-0D82-4A56-8210-F78316511D11}" showGridLines="0" printArea="1" hiddenRows="1" view="pageBreakPreview">
      <selection sqref="A1:C1"/>
      <rowBreaks count="1" manualBreakCount="1">
        <brk id="29" max="2" man="1"/>
      </rowBreaks>
      <pageMargins left="0.75" right="0.75" top="0.55000000000000004" bottom="0.47" header="0.32" footer="0.25"/>
      <pageSetup orientation="portrait" r:id="rId3"/>
      <headerFooter alignWithMargins="0">
        <oddFooter>&amp;RPage &amp;P of &amp;N</oddFooter>
      </headerFooter>
    </customSheetView>
    <customSheetView guid="{1E0C44A1-9358-4FBD-8C2C-4DB661DA1476}" showGridLines="0" printArea="1" hiddenRows="1" view="pageBreakPreview">
      <selection activeCell="A35" sqref="A35:IV36"/>
      <rowBreaks count="1" manualBreakCount="1">
        <brk id="29" max="2" man="1"/>
      </rowBreaks>
      <pageMargins left="0.75" right="0.75" top="0.55000000000000004" bottom="0.47" header="0.32" footer="0.25"/>
      <pageSetup orientation="portrait" r:id="rId4"/>
      <headerFooter alignWithMargins="0">
        <oddFooter>&amp;RPage &amp;P of &amp;N</oddFooter>
      </headerFooter>
    </customSheetView>
    <customSheetView guid="{498493C3-769C-4143-9114-C68CD1D40B11}" showGridLines="0" printArea="1" view="pageBreakPreview">
      <selection activeCell="D5" sqref="D5"/>
      <rowBreaks count="1" manualBreakCount="1">
        <brk id="29" max="2" man="1"/>
      </rowBreaks>
      <pageMargins left="0.75" right="0.75" top="0.55000000000000004" bottom="0.47" header="0.32" footer="0.25"/>
      <pageSetup orientation="portrait" r:id="rId5"/>
      <headerFooter alignWithMargins="0">
        <oddFooter>&amp;RPage &amp;P of &amp;N</oddFooter>
      </headerFooter>
    </customSheetView>
    <customSheetView guid="{C431BC99-7569-44AB-83F6-AB73BDED3783}" showGridLines="0">
      <selection activeCell="D9" sqref="D9"/>
      <rowBreaks count="1" manualBreakCount="1">
        <brk id="29" max="2" man="1"/>
      </rowBreaks>
      <pageMargins left="0.75" right="0.75" top="0.55000000000000004" bottom="0.47" header="0.32" footer="0.25"/>
      <pageSetup orientation="portrait" r:id="rId6"/>
      <headerFooter alignWithMargins="0">
        <oddFooter>&amp;RPage &amp;P of &amp;N</oddFooter>
      </headerFooter>
    </customSheetView>
    <customSheetView guid="{E97134B6-5E8D-4951-8DA0-73D065532361}" showGridLines="0">
      <selection activeCell="B14" sqref="B14:C14"/>
      <rowBreaks count="1" manualBreakCount="1">
        <brk id="29" max="2" man="1"/>
      </rowBreaks>
      <pageMargins left="0.75" right="0.75" top="0.55000000000000004" bottom="0.47" header="0.32" footer="0.25"/>
      <pageSetup orientation="portrait" r:id="rId7"/>
      <headerFooter alignWithMargins="0">
        <oddFooter>&amp;RPage &amp;P of &amp;N</oddFooter>
      </headerFooter>
    </customSheetView>
    <customSheetView guid="{D0757F9E-DF41-4B40-A5E5-F4F8FDD8D61D}" showGridLines="0">
      <selection activeCell="B14" sqref="B14:C14"/>
      <rowBreaks count="1" manualBreakCount="1">
        <brk id="29" max="2" man="1"/>
      </rowBreaks>
      <pageMargins left="0.75" right="0.75" top="0.55000000000000004" bottom="0.47" header="0.32" footer="0.25"/>
      <pageSetup orientation="portrait" r:id="rId8"/>
      <headerFooter alignWithMargins="0">
        <oddFooter>&amp;RPage &amp;P of &amp;N</oddFooter>
      </headerFooter>
    </customSheetView>
    <customSheetView guid="{EE46BCD1-F715-4FA9-A5FC-1B125AD601E0}" showGridLines="0">
      <selection activeCell="C7" sqref="C7"/>
      <rowBreaks count="1" manualBreakCount="1">
        <brk id="29" max="2" man="1"/>
      </rowBreaks>
      <pageMargins left="0.75" right="0.75" top="0.55000000000000004" bottom="0.47" header="0.32" footer="0.25"/>
      <pageSetup orientation="portrait" r:id="rId9"/>
      <headerFooter alignWithMargins="0">
        <oddFooter>&amp;RPage &amp;P of &amp;N</oddFooter>
      </headerFooter>
    </customSheetView>
    <customSheetView guid="{4AA1107B-A795-4744-B566-827168772C7A}" showGridLines="0">
      <selection activeCell="G8" sqref="G8"/>
      <rowBreaks count="1" manualBreakCount="1">
        <brk id="29" max="2" man="1"/>
      </rowBreaks>
      <pageMargins left="0.75" right="0.75" top="0.55000000000000004" bottom="0.47" header="0.32" footer="0.25"/>
      <pageSetup orientation="portrait" r:id="rId10"/>
      <headerFooter alignWithMargins="0">
        <oddFooter>&amp;RPage &amp;P of &amp;N</oddFooter>
      </headerFooter>
    </customSheetView>
    <customSheetView guid="{B23AD343-29DA-4CE0-BD10-47BF44F3782F}" showGridLines="0" topLeftCell="A49">
      <selection activeCell="G8" sqref="G8"/>
      <rowBreaks count="1" manualBreakCount="1">
        <brk id="29" max="2" man="1"/>
      </rowBreaks>
      <pageMargins left="0.75" right="0.75" top="0.55000000000000004" bottom="0.47" header="0.32" footer="0.25"/>
      <pageSetup orientation="portrait" r:id="rId11"/>
      <headerFooter alignWithMargins="0">
        <oddFooter>&amp;RPage &amp;P of &amp;N</oddFooter>
      </headerFooter>
    </customSheetView>
    <customSheetView guid="{ECE9294F-C910-4036-88BC-B1F2176FB06B}" showGridLines="0">
      <selection activeCell="C7" sqref="C7"/>
      <rowBreaks count="1" manualBreakCount="1">
        <brk id="29" max="2" man="1"/>
      </rowBreaks>
      <pageMargins left="0.75" right="0.75" top="0.55000000000000004" bottom="0.47" header="0.32" footer="0.25"/>
      <pageSetup orientation="portrait" r:id="rId12"/>
      <headerFooter alignWithMargins="0">
        <oddFooter>&amp;RPage &amp;P of &amp;N</oddFooter>
      </headerFooter>
    </customSheetView>
    <customSheetView guid="{4F65FF32-EC61-4022-A399-2986D7B6B8B3}" showGridLines="0" showRuler="0">
      <selection sqref="A1:C1"/>
      <pageMargins left="0.75" right="0.75" top="0.55000000000000004" bottom="0.47" header="0.32" footer="0.25"/>
      <pageSetup orientation="portrait" r:id="rId13"/>
      <headerFooter alignWithMargins="0">
        <oddFooter>&amp;RPage &amp;P of &amp;N</oddFooter>
      </headerFooter>
    </customSheetView>
    <customSheetView guid="{14D7F02E-BCCA-4517-ABC7-537FF4AEB67A}" showGridLines="0">
      <selection activeCell="C15" sqref="C15"/>
      <pageMargins left="0.75" right="0.75" top="0.55000000000000004" bottom="0.47" header="0.32" footer="0.25"/>
      <pageSetup orientation="portrait" r:id="rId14"/>
      <headerFooter alignWithMargins="0">
        <oddFooter>&amp;RPage &amp;P of &amp;N</oddFooter>
      </headerFooter>
    </customSheetView>
    <customSheetView guid="{27A45B7A-04F2-4516-B80B-5ED0825D4ED3}" showGridLines="0">
      <selection sqref="A1:C1"/>
      <pageMargins left="0.75" right="0.75" top="0.55000000000000004" bottom="0.47" header="0.32" footer="0.25"/>
      <pageSetup orientation="portrait" r:id="rId15"/>
      <headerFooter alignWithMargins="0">
        <oddFooter>&amp;RPage &amp;P of &amp;N</oddFooter>
      </headerFooter>
    </customSheetView>
    <customSheetView guid="{E9F4E142-7D26-464D-BECA-4F3806DB1FE1}" showGridLines="0" topLeftCell="A49">
      <selection activeCell="G8" sqref="G8"/>
      <rowBreaks count="1" manualBreakCount="1">
        <brk id="29" max="2" man="1"/>
      </rowBreaks>
      <pageMargins left="0.75" right="0.75" top="0.55000000000000004" bottom="0.47" header="0.32" footer="0.25"/>
      <pageSetup orientation="portrait" r:id="rId16"/>
      <headerFooter alignWithMargins="0">
        <oddFooter>&amp;RPage &amp;P of &amp;N</oddFooter>
      </headerFooter>
    </customSheetView>
    <customSheetView guid="{A7DBDDEF-9245-44C6-9EBF-032DB6E1C0A2}" showGridLines="0">
      <selection activeCell="G8" sqref="G8"/>
      <rowBreaks count="1" manualBreakCount="1">
        <brk id="29" max="2" man="1"/>
      </rowBreaks>
      <pageMargins left="0.75" right="0.75" top="0.55000000000000004" bottom="0.47" header="0.32" footer="0.25"/>
      <pageSetup orientation="portrait" r:id="rId17"/>
      <headerFooter alignWithMargins="0">
        <oddFooter>&amp;RPage &amp;P of &amp;N</oddFooter>
      </headerFooter>
    </customSheetView>
    <customSheetView guid="{7487ED9F-BBED-4B2A-9631-22F1A430946B}" showGridLines="0">
      <selection activeCell="G8" sqref="G8"/>
      <rowBreaks count="1" manualBreakCount="1">
        <brk id="29" max="2" man="1"/>
      </rowBreaks>
      <pageMargins left="0.75" right="0.75" top="0.55000000000000004" bottom="0.47" header="0.32" footer="0.25"/>
      <pageSetup orientation="portrait" r:id="rId18"/>
      <headerFooter alignWithMargins="0">
        <oddFooter>&amp;RPage &amp;P of &amp;N</oddFooter>
      </headerFooter>
    </customSheetView>
    <customSheetView guid="{B3CE7B10-A914-4559-A6DA-AED8C22AFD6D}" showGridLines="0">
      <selection activeCell="B14" sqref="B14:C14"/>
      <rowBreaks count="1" manualBreakCount="1">
        <brk id="29" max="2" man="1"/>
      </rowBreaks>
      <pageMargins left="0.75" right="0.75" top="0.55000000000000004" bottom="0.47" header="0.32" footer="0.25"/>
      <pageSetup orientation="portrait" r:id="rId19"/>
      <headerFooter alignWithMargins="0">
        <oddFooter>&amp;RPage &amp;P of &amp;N</oddFooter>
      </headerFooter>
    </customSheetView>
    <customSheetView guid="{D53177B2-31EC-4222-B97A-A37DCFD9E45B}" showGridLines="0">
      <selection activeCell="B14" sqref="B14:C14"/>
      <rowBreaks count="1" manualBreakCount="1">
        <brk id="29" max="2" man="1"/>
      </rowBreaks>
      <pageMargins left="0.75" right="0.75" top="0.55000000000000004" bottom="0.47" header="0.32" footer="0.25"/>
      <pageSetup orientation="portrait" r:id="rId20"/>
      <headerFooter alignWithMargins="0">
        <oddFooter>&amp;RPage &amp;P of &amp;N</oddFooter>
      </headerFooter>
    </customSheetView>
    <customSheetView guid="{B835C05C-B615-4DCB-982D-4519616B3CD8}" showGridLines="0" printArea="1" topLeftCell="A51">
      <selection activeCell="D9" sqref="D9"/>
      <rowBreaks count="1" manualBreakCount="1">
        <brk id="29" max="2" man="1"/>
      </rowBreaks>
      <pageMargins left="0.75" right="0.75" top="0.55000000000000004" bottom="0.47" header="0.32" footer="0.25"/>
      <pageSetup orientation="portrait" r:id="rId21"/>
      <headerFooter alignWithMargins="0">
        <oddFooter>&amp;RPage &amp;P of &amp;N</oddFooter>
      </headerFooter>
    </customSheetView>
    <customSheetView guid="{A34CC49F-E309-4C23-B4F6-1E3B307C10D1}" showGridLines="0" printArea="1" view="pageBreakPreview" topLeftCell="A19">
      <selection activeCell="D8" sqref="D8"/>
      <rowBreaks count="1" manualBreakCount="1">
        <brk id="29" max="2" man="1"/>
      </rowBreaks>
      <pageMargins left="0.75" right="0.75" top="0.55000000000000004" bottom="0.47" header="0.32" footer="0.25"/>
      <pageSetup orientation="portrait" r:id="rId22"/>
      <headerFooter alignWithMargins="0">
        <oddFooter>&amp;RPage &amp;P of &amp;N</oddFooter>
      </headerFooter>
    </customSheetView>
    <customSheetView guid="{8909CFDD-4F29-4C72-886E-908773EE94A2}" showGridLines="0" printArea="1" hiddenRows="1" view="pageBreakPreview">
      <selection activeCell="C43" sqref="C43"/>
      <rowBreaks count="1" manualBreakCount="1">
        <brk id="29" max="2" man="1"/>
      </rowBreaks>
      <pageMargins left="0.75" right="0.75" top="0.55000000000000004" bottom="0.47" header="0.32" footer="0.25"/>
      <pageSetup orientation="portrait" r:id="rId23"/>
      <headerFooter alignWithMargins="0">
        <oddFooter>&amp;RPage &amp;P of &amp;N</oddFooter>
      </headerFooter>
    </customSheetView>
  </customSheetViews>
  <mergeCells count="15">
    <mergeCell ref="A1:C1"/>
    <mergeCell ref="B12:C12"/>
    <mergeCell ref="B14:C14"/>
    <mergeCell ref="B21:C21"/>
    <mergeCell ref="A53:C53"/>
    <mergeCell ref="A52:C52"/>
    <mergeCell ref="A51:C51"/>
    <mergeCell ref="B27:C27"/>
    <mergeCell ref="B30:C30"/>
    <mergeCell ref="B33:C33"/>
    <mergeCell ref="B37:C37"/>
    <mergeCell ref="B45:C45"/>
    <mergeCell ref="B39:C39"/>
    <mergeCell ref="B42:C42"/>
    <mergeCell ref="B35:C35"/>
  </mergeCells>
  <phoneticPr fontId="30" type="noConversion"/>
  <pageMargins left="0.75" right="0.75" top="0.55000000000000004" bottom="0.47" header="0.32" footer="0.25"/>
  <pageSetup orientation="portrait" r:id="rId24"/>
  <headerFooter alignWithMargins="0">
    <oddFooter>&amp;RPage &amp;P of &amp;N</oddFooter>
  </headerFooter>
  <rowBreaks count="1" manualBreakCount="1">
    <brk id="29" max="2" man="1"/>
  </rowBreaks>
  <drawing r:id="rId2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autoPageBreaks="0"/>
  </sheetPr>
  <dimension ref="A1:AB33"/>
  <sheetViews>
    <sheetView showGridLines="0" view="pageBreakPreview" topLeftCell="A7" zoomScaleNormal="100" zoomScaleSheetLayoutView="100" workbookViewId="0">
      <selection activeCell="F31" sqref="F31"/>
    </sheetView>
  </sheetViews>
  <sheetFormatPr defaultColWidth="8" defaultRowHeight="16.5"/>
  <cols>
    <col min="1" max="1" width="8" style="176" customWidth="1"/>
    <col min="2" max="2" width="28.875" style="178" customWidth="1"/>
    <col min="3" max="3" width="10.25" style="178" customWidth="1"/>
    <col min="4" max="5" width="5.625" style="178" customWidth="1"/>
    <col min="6" max="6" width="5.625" style="184" customWidth="1"/>
    <col min="7" max="7" width="34.125" style="184" customWidth="1"/>
    <col min="8" max="10" width="10.375" style="184" hidden="1" customWidth="1"/>
    <col min="11" max="11" width="8" style="176" hidden="1" customWidth="1"/>
    <col min="12" max="12" width="21.5" style="176" hidden="1" customWidth="1"/>
    <col min="13" max="18" width="8" style="176" hidden="1" customWidth="1"/>
    <col min="19" max="19" width="8" style="176" customWidth="1"/>
    <col min="20" max="25" width="8" style="176"/>
    <col min="26" max="26" width="0" style="176" hidden="1" customWidth="1"/>
    <col min="27" max="27" width="16.75" style="176" hidden="1" customWidth="1"/>
    <col min="28" max="28" width="25.625" style="176" hidden="1" customWidth="1"/>
    <col min="29" max="29" width="0" style="176" hidden="1" customWidth="1"/>
    <col min="30" max="16384" width="8" style="176"/>
  </cols>
  <sheetData>
    <row r="1" spans="1:28" s="181" customFormat="1" ht="79.5" customHeight="1">
      <c r="B1" s="1377" t="str">
        <f>Cover!$B$2</f>
        <v>Transmission Line Tower Package TW01 for (i) 400kV D/c (Triple HTLS Conductor) line from Pot Head Yard of Kiru HE Project – Kishtwar Pooling Station, (ii) LILO of one ckt. of 400 kV D/c (Triple HTLS Conductor) Kiru – Kishtwar line at Pot Head Yard of Kwar &amp; Pakal Dul HE Projects and (iii) Extension of Kishtwar (GIS) pooling station under Consultancy Works to M/S CVPPPL</v>
      </c>
      <c r="C1" s="1377"/>
      <c r="D1" s="1377"/>
      <c r="E1" s="1377"/>
      <c r="F1" s="1377"/>
      <c r="G1" s="1377"/>
      <c r="H1" s="177"/>
      <c r="I1" s="177"/>
      <c r="J1" s="177"/>
      <c r="L1" s="201"/>
      <c r="M1" s="201"/>
      <c r="N1" s="201"/>
    </row>
    <row r="2" spans="1:28" ht="15.75" customHeight="1">
      <c r="B2" s="1378" t="str">
        <f>Cover!B3</f>
        <v>Specification No.: CC/NT/W-TW/DOM/A06/23/00495</v>
      </c>
      <c r="C2" s="1378"/>
      <c r="D2" s="1378"/>
      <c r="E2" s="1378"/>
      <c r="F2" s="1378"/>
      <c r="G2" s="1378"/>
      <c r="H2" s="178"/>
      <c r="I2" s="178"/>
      <c r="J2" s="178"/>
      <c r="L2" s="967" t="s">
        <v>561</v>
      </c>
      <c r="M2" s="413">
        <v>1</v>
      </c>
      <c r="N2" s="202"/>
      <c r="AA2" s="967" t="s">
        <v>564</v>
      </c>
      <c r="AB2" s="1276">
        <v>1</v>
      </c>
    </row>
    <row r="3" spans="1:28" ht="12" customHeight="1">
      <c r="B3" s="179"/>
      <c r="C3" s="179"/>
      <c r="D3" s="179"/>
      <c r="E3" s="179"/>
      <c r="F3" s="178"/>
      <c r="G3" s="178"/>
      <c r="H3" s="178"/>
      <c r="I3" s="178"/>
      <c r="J3" s="178"/>
      <c r="L3" s="967" t="s">
        <v>562</v>
      </c>
      <c r="M3" s="413" t="s">
        <v>452</v>
      </c>
      <c r="N3" s="202"/>
      <c r="AA3" s="967" t="s">
        <v>565</v>
      </c>
      <c r="AB3" s="1276" t="s">
        <v>452</v>
      </c>
    </row>
    <row r="4" spans="1:28" ht="20.100000000000001" customHeight="1">
      <c r="B4" s="1379" t="s">
        <v>263</v>
      </c>
      <c r="C4" s="1379"/>
      <c r="D4" s="1379"/>
      <c r="E4" s="1379"/>
      <c r="F4" s="1379"/>
      <c r="G4" s="1379"/>
      <c r="H4" s="178"/>
      <c r="I4" s="178"/>
      <c r="J4" s="178"/>
      <c r="L4" s="412"/>
      <c r="M4" s="413"/>
      <c r="N4" s="202"/>
    </row>
    <row r="5" spans="1:28" ht="12" customHeight="1">
      <c r="B5" s="180"/>
      <c r="C5" s="180"/>
      <c r="F5" s="178"/>
      <c r="G5" s="178"/>
      <c r="H5" s="178"/>
      <c r="I5" s="178"/>
      <c r="J5" s="178"/>
      <c r="L5" s="202"/>
      <c r="M5" s="202"/>
      <c r="N5" s="202"/>
    </row>
    <row r="6" spans="1:28" s="181" customFormat="1" ht="43.5" customHeight="1" thickBot="1">
      <c r="B6" s="793" t="s">
        <v>264</v>
      </c>
      <c r="C6" s="795"/>
      <c r="D6" s="1380" t="s">
        <v>564</v>
      </c>
      <c r="E6" s="1380"/>
      <c r="F6" s="1380"/>
      <c r="G6" s="1380"/>
      <c r="H6" s="182"/>
      <c r="I6" s="182" t="str">
        <f>D6</f>
        <v>Sole Bidder</v>
      </c>
      <c r="J6" s="182"/>
      <c r="K6" s="181">
        <f>IF(I6="Sole Bidder",1,2)</f>
        <v>1</v>
      </c>
      <c r="L6" s="681">
        <f>IF(D6= "Sole Bidder", 0, D7)</f>
        <v>0</v>
      </c>
      <c r="M6" s="201" t="str">
        <f>D6</f>
        <v>Sole Bidder</v>
      </c>
      <c r="N6" s="201">
        <f>IF(M6="Sole Bidder",1,2)</f>
        <v>1</v>
      </c>
      <c r="AA6" s="1277">
        <f>IF(D6= "Sole Bidder", 0, D7)</f>
        <v>0</v>
      </c>
    </row>
    <row r="7" spans="1:28" ht="50.1" customHeight="1">
      <c r="A7" s="183"/>
      <c r="B7" s="792" t="str">
        <f>IF(D6= "JV (Joint Venture)", "Total Nos. of  Partners in the JV [excluding the Lead Partner]", "")</f>
        <v/>
      </c>
      <c r="C7" s="794"/>
      <c r="D7" s="1381"/>
      <c r="E7" s="1382"/>
      <c r="F7" s="1382"/>
      <c r="G7" s="1383"/>
      <c r="L7" s="202"/>
      <c r="M7" s="202"/>
      <c r="N7" s="202"/>
    </row>
    <row r="8" spans="1:28" ht="19.5" customHeight="1">
      <c r="B8" s="185"/>
      <c r="C8" s="185"/>
      <c r="D8" s="182"/>
      <c r="L8" s="176">
        <f>IF(AND(D6="JV (Joint Venture)",D7=1),1,0)</f>
        <v>0</v>
      </c>
    </row>
    <row r="9" spans="1:28" ht="20.100000000000001" customHeight="1">
      <c r="B9" s="186" t="str">
        <f>IF(D6= "Sole Bidder", "Name of Sole Bidder", "Name of Lead Partner")</f>
        <v>Name of Sole Bidder</v>
      </c>
      <c r="C9" s="187"/>
      <c r="D9" s="1369" t="s">
        <v>464</v>
      </c>
      <c r="E9" s="1370"/>
      <c r="F9" s="1370"/>
      <c r="G9" s="1371"/>
    </row>
    <row r="10" spans="1:28" ht="20.100000000000001" customHeight="1">
      <c r="B10" s="188" t="str">
        <f>IF(D6= "Sole Bidder", "Address of Sole Bidder", "Address of Sole Bidder")</f>
        <v>Address of Sole Bidder</v>
      </c>
      <c r="C10" s="189"/>
      <c r="D10" s="1369" t="s">
        <v>464</v>
      </c>
      <c r="E10" s="1370"/>
      <c r="F10" s="1370"/>
      <c r="G10" s="1371"/>
    </row>
    <row r="11" spans="1:28" ht="20.100000000000001" customHeight="1">
      <c r="B11" s="190"/>
      <c r="C11" s="191"/>
      <c r="D11" s="1369" t="s">
        <v>464</v>
      </c>
      <c r="E11" s="1370"/>
      <c r="F11" s="1370"/>
      <c r="G11" s="1371"/>
    </row>
    <row r="12" spans="1:28" ht="20.100000000000001" customHeight="1">
      <c r="B12" s="192"/>
      <c r="C12" s="193"/>
      <c r="D12" s="1369" t="s">
        <v>464</v>
      </c>
      <c r="E12" s="1370"/>
      <c r="F12" s="1370"/>
      <c r="G12" s="1371"/>
    </row>
    <row r="13" spans="1:28" ht="20.100000000000001" customHeight="1"/>
    <row r="14" spans="1:28" ht="20.100000000000001" customHeight="1">
      <c r="B14" s="186" t="str">
        <f>IF(D7=1, "Name of other Partner","Name of other Partner - 1")</f>
        <v>Name of other Partner - 1</v>
      </c>
      <c r="C14" s="187"/>
      <c r="D14" s="1369"/>
      <c r="E14" s="1370"/>
      <c r="F14" s="1370"/>
      <c r="G14" s="1371"/>
    </row>
    <row r="15" spans="1:28" ht="20.100000000000001" customHeight="1">
      <c r="B15" s="188" t="str">
        <f>IF(D7=1, "Address of other Partner","Address of other Partner - 1")</f>
        <v>Address of other Partner - 1</v>
      </c>
      <c r="C15" s="189"/>
      <c r="D15" s="1372"/>
      <c r="E15" s="1373"/>
      <c r="F15" s="1373"/>
      <c r="G15" s="1374"/>
    </row>
    <row r="16" spans="1:28" ht="20.100000000000001" customHeight="1">
      <c r="B16" s="190"/>
      <c r="C16" s="191"/>
      <c r="D16" s="1372" t="s">
        <v>464</v>
      </c>
      <c r="E16" s="1373"/>
      <c r="F16" s="1373"/>
      <c r="G16" s="1374"/>
    </row>
    <row r="17" spans="2:10" ht="20.100000000000001" customHeight="1">
      <c r="B17" s="192"/>
      <c r="C17" s="193"/>
      <c r="D17" s="1372" t="s">
        <v>464</v>
      </c>
      <c r="E17" s="1373"/>
      <c r="F17" s="1373"/>
      <c r="G17" s="1374"/>
    </row>
    <row r="18" spans="2:10" ht="20.100000000000001" customHeight="1"/>
    <row r="19" spans="2:10" ht="20.100000000000001" customHeight="1">
      <c r="B19" s="186" t="s">
        <v>453</v>
      </c>
      <c r="C19" s="187"/>
      <c r="D19" s="1366" t="s">
        <v>464</v>
      </c>
      <c r="E19" s="1367"/>
      <c r="F19" s="1367"/>
      <c r="G19" s="1368"/>
    </row>
    <row r="20" spans="2:10" ht="20.100000000000001" customHeight="1">
      <c r="B20" s="188" t="s">
        <v>454</v>
      </c>
      <c r="C20" s="189"/>
      <c r="D20" s="1366" t="s">
        <v>464</v>
      </c>
      <c r="E20" s="1367"/>
      <c r="F20" s="1367"/>
      <c r="G20" s="1368"/>
    </row>
    <row r="21" spans="2:10" ht="20.100000000000001" customHeight="1">
      <c r="B21" s="190"/>
      <c r="C21" s="191"/>
      <c r="D21" s="1366" t="s">
        <v>464</v>
      </c>
      <c r="E21" s="1367"/>
      <c r="F21" s="1367"/>
      <c r="G21" s="1368"/>
    </row>
    <row r="22" spans="2:10" ht="20.100000000000001" customHeight="1">
      <c r="B22" s="192"/>
      <c r="C22" s="193"/>
      <c r="D22" s="1369" t="s">
        <v>464</v>
      </c>
      <c r="E22" s="1375"/>
      <c r="F22" s="1375"/>
      <c r="G22" s="1376"/>
    </row>
    <row r="23" spans="2:10" ht="20.100000000000001" customHeight="1">
      <c r="B23" s="194"/>
      <c r="C23" s="194"/>
    </row>
    <row r="24" spans="2:10" ht="21" customHeight="1">
      <c r="B24" s="195" t="s">
        <v>265</v>
      </c>
      <c r="C24" s="196"/>
      <c r="D24" s="1369"/>
      <c r="E24" s="1370"/>
      <c r="F24" s="1370"/>
      <c r="G24" s="1371"/>
    </row>
    <row r="25" spans="2:10" ht="21" customHeight="1">
      <c r="B25" s="195" t="s">
        <v>266</v>
      </c>
      <c r="C25" s="196"/>
      <c r="D25" s="1369"/>
      <c r="E25" s="1370"/>
      <c r="F25" s="1370"/>
      <c r="G25" s="1371"/>
    </row>
    <row r="26" spans="2:10" ht="21" customHeight="1">
      <c r="B26" s="195" t="s">
        <v>477</v>
      </c>
      <c r="C26" s="196"/>
      <c r="D26" s="1363"/>
      <c r="E26" s="1364"/>
      <c r="F26" s="1364"/>
      <c r="G26" s="1365"/>
    </row>
    <row r="27" spans="2:10" ht="21" customHeight="1">
      <c r="B27" s="195" t="s">
        <v>478</v>
      </c>
      <c r="C27" s="196"/>
      <c r="D27" s="1366"/>
      <c r="E27" s="1367"/>
      <c r="F27" s="1367"/>
      <c r="G27" s="1368"/>
    </row>
    <row r="28" spans="2:10" ht="21" customHeight="1">
      <c r="B28" s="195" t="s">
        <v>479</v>
      </c>
      <c r="C28" s="196"/>
      <c r="D28" s="1366"/>
      <c r="E28" s="1367"/>
      <c r="F28" s="1367"/>
      <c r="G28" s="1368"/>
    </row>
    <row r="29" spans="2:10" ht="21" customHeight="1">
      <c r="B29" s="195" t="s">
        <v>480</v>
      </c>
      <c r="C29" s="196"/>
      <c r="D29" s="1366"/>
      <c r="E29" s="1367"/>
      <c r="F29" s="1367"/>
      <c r="G29" s="1368"/>
    </row>
    <row r="30" spans="2:10" ht="21" customHeight="1">
      <c r="B30" s="197"/>
      <c r="C30" s="197"/>
      <c r="D30" s="198"/>
    </row>
    <row r="31" spans="2:10" s="181" customFormat="1" ht="21" customHeight="1">
      <c r="B31" s="195" t="s">
        <v>267</v>
      </c>
      <c r="C31" s="196"/>
      <c r="D31" s="408"/>
      <c r="E31" s="682"/>
      <c r="F31" s="408"/>
      <c r="G31" s="409" t="str">
        <f>IF(D31&gt;H31, "Invalid Date !", "")</f>
        <v/>
      </c>
      <c r="H31" s="410">
        <f>IF(E31="Feb",28,IF(OR(E31="Apr", E31="Jun", E31="Sep", E31="Nov"),30,31))</f>
        <v>31</v>
      </c>
      <c r="I31" s="178"/>
      <c r="J31" s="178"/>
    </row>
    <row r="32" spans="2:10" ht="21" customHeight="1">
      <c r="B32" s="195" t="s">
        <v>268</v>
      </c>
      <c r="C32" s="196"/>
      <c r="D32" s="1369"/>
      <c r="E32" s="1370"/>
      <c r="F32" s="1370"/>
      <c r="G32" s="1371"/>
    </row>
    <row r="33" spans="5:5">
      <c r="E33" s="184"/>
    </row>
  </sheetData>
  <sheetProtection password="CFB5" sheet="1" formatColumns="0" formatRows="0" selectLockedCells="1"/>
  <customSheetViews>
    <customSheetView guid="{223BC0FC-814D-40F0-9795-CE82A16FF3A5}" showGridLines="0" printArea="1" hiddenColumns="1" view="pageBreakPreview" topLeftCell="A7">
      <selection activeCell="F31" sqref="F31"/>
      <pageMargins left="0.75" right="0.75" top="0.69" bottom="0.7" header="0.4" footer="0.37"/>
      <pageSetup orientation="portrait" r:id="rId1"/>
      <headerFooter alignWithMargins="0"/>
    </customSheetView>
    <customSheetView guid="{B53AB765-D844-4672-9326-008E7DD94E4F}" showGridLines="0" printArea="1" hiddenColumns="1" view="pageBreakPreview" topLeftCell="A10">
      <selection activeCell="D7" sqref="D7:G7"/>
      <pageMargins left="0.75" right="0.75" top="0.69" bottom="0.7" header="0.4" footer="0.37"/>
      <pageSetup orientation="portrait" r:id="rId2"/>
      <headerFooter alignWithMargins="0"/>
    </customSheetView>
    <customSheetView guid="{A41EE4DE-0D82-4A56-8210-F78316511D11}" showGridLines="0" printArea="1" hiddenColumns="1" view="pageBreakPreview">
      <selection activeCell="D24" sqref="D24:G24"/>
      <pageMargins left="0.75" right="0.75" top="0.69" bottom="0.7" header="0.4" footer="0.37"/>
      <pageSetup orientation="portrait" r:id="rId3"/>
      <headerFooter alignWithMargins="0"/>
    </customSheetView>
    <customSheetView guid="{1E0C44A1-9358-4FBD-8C2C-4DB661DA1476}" showGridLines="0" printArea="1" hiddenColumns="1" view="pageBreakPreview">
      <selection activeCell="D19" sqref="D19:G19"/>
      <pageMargins left="0.75" right="0.75" top="0.69" bottom="0.7" header="0.4" footer="0.37"/>
      <pageSetup orientation="portrait" r:id="rId4"/>
      <headerFooter alignWithMargins="0"/>
    </customSheetView>
    <customSheetView guid="{498493C3-769C-4143-9114-C68CD1D40B11}" showGridLines="0" printArea="1" hiddenColumns="1" view="pageBreakPreview">
      <selection activeCell="D6" sqref="D6:G6"/>
      <pageMargins left="0.75" right="0.75" top="0.69" bottom="0.7" header="0.4" footer="0.37"/>
      <pageSetup orientation="portrait" r:id="rId5"/>
      <headerFooter alignWithMargins="0"/>
    </customSheetView>
    <customSheetView guid="{C431BC99-7569-44AB-83F6-AB73BDED3783}" showGridLines="0" printArea="1" view="pageBreakPreview">
      <selection activeCell="D6" sqref="D6:G6"/>
      <pageMargins left="0.75" right="0.75" top="0.69" bottom="0.7" header="0.4" footer="0.37"/>
      <pageSetup orientation="portrait" r:id="rId6"/>
      <headerFooter alignWithMargins="0"/>
    </customSheetView>
    <customSheetView guid="{E97134B6-5E8D-4951-8DA0-73D065532361}" showGridLines="0" printArea="1" view="pageBreakPreview">
      <selection activeCell="D6" sqref="D6:G6"/>
      <pageMargins left="0.75" right="0.75" top="0.69" bottom="0.7" header="0.4" footer="0.37"/>
      <pageSetup orientation="portrait" r:id="rId7"/>
      <headerFooter alignWithMargins="0"/>
    </customSheetView>
    <customSheetView guid="{D0757F9E-DF41-4B40-A5E5-F4F8FDD8D61D}" showGridLines="0" printArea="1" view="pageBreakPreview">
      <selection activeCell="D6" sqref="D6:G6"/>
      <pageMargins left="0.75" right="0.75" top="0.69" bottom="0.7" header="0.4" footer="0.37"/>
      <pageSetup orientation="portrait" r:id="rId8"/>
      <headerFooter alignWithMargins="0"/>
    </customSheetView>
    <customSheetView guid="{EE46BCD1-F715-4FA9-A5FC-1B125AD601E0}" showGridLines="0" printArea="1" view="pageBreakPreview">
      <selection activeCell="D7" sqref="D7:G7"/>
      <pageMargins left="0.75" right="0.75" top="0.69" bottom="0.7" header="0.4" footer="0.37"/>
      <pageSetup orientation="portrait" r:id="rId9"/>
      <headerFooter alignWithMargins="0"/>
    </customSheetView>
    <customSheetView guid="{4AA1107B-A795-4744-B566-827168772C7A}" showGridLines="0" printArea="1" view="pageBreakPreview">
      <selection activeCell="D6" sqref="D6:G6"/>
      <pageMargins left="0.75" right="0.75" top="0.69" bottom="0.7" header="0.4" footer="0.37"/>
      <pageSetup orientation="portrait" r:id="rId10"/>
      <headerFooter alignWithMargins="0"/>
    </customSheetView>
    <customSheetView guid="{B23AD343-29DA-4CE0-BD10-47BF44F3782F}" showGridLines="0">
      <selection activeCell="G8" sqref="G8"/>
      <pageMargins left="0.75" right="0.75" top="0.69" bottom="0.7" header="0.4" footer="0.37"/>
      <pageSetup orientation="portrait" r:id="rId11"/>
      <headerFooter alignWithMargins="0"/>
    </customSheetView>
    <customSheetView guid="{ECE9294F-C910-4036-88BC-B1F2176FB06B}" showGridLines="0">
      <selection activeCell="D14" sqref="D14:G14"/>
      <pageMargins left="0.75" right="0.75" top="0.69" bottom="0.7" header="0.4" footer="0.37"/>
      <pageSetup orientation="portrait" r:id="rId12"/>
      <headerFooter alignWithMargins="0"/>
    </customSheetView>
    <customSheetView guid="{4F65FF32-EC61-4022-A399-2986D7B6B8B3}" showGridLines="0" showRuler="0">
      <selection activeCell="D6" sqref="D6"/>
      <pageMargins left="0.75" right="0.75" top="0.69" bottom="0.7" header="0.4" footer="0.37"/>
      <pageSetup orientation="portrait" r:id="rId13"/>
      <headerFooter alignWithMargins="0"/>
    </customSheetView>
    <customSheetView guid="{01ACF2E1-8E61-4459-ABC1-B6C183DEED61}" showGridLines="0" showRuler="0">
      <selection activeCell="D28" sqref="D28"/>
      <pageMargins left="0.75" right="0.75" top="0.69" bottom="0.7" header="0.4" footer="0.37"/>
      <pageSetup orientation="portrait" r:id="rId14"/>
      <headerFooter alignWithMargins="0"/>
    </customSheetView>
    <customSheetView guid="{14D7F02E-BCCA-4517-ABC7-537FF4AEB67A}" showGridLines="0">
      <selection activeCell="D10" sqref="D10:G10"/>
      <pageMargins left="0.75" right="0.75" top="0.69" bottom="0.7" header="0.4" footer="0.37"/>
      <pageSetup orientation="portrait" r:id="rId15"/>
      <headerFooter alignWithMargins="0"/>
    </customSheetView>
    <customSheetView guid="{27A45B7A-04F2-4516-B80B-5ED0825D4ED3}" showGridLines="0">
      <selection activeCell="D6" sqref="D6:G6"/>
      <pageMargins left="0.75" right="0.75" top="0.69" bottom="0.7" header="0.4" footer="0.37"/>
      <pageSetup orientation="portrait" r:id="rId16"/>
      <headerFooter alignWithMargins="0"/>
    </customSheetView>
    <customSheetView guid="{E9F4E142-7D26-464D-BECA-4F3806DB1FE1}" showGridLines="0">
      <selection activeCell="G8" sqref="G8"/>
      <pageMargins left="0.75" right="0.75" top="0.69" bottom="0.7" header="0.4" footer="0.37"/>
      <pageSetup orientation="portrait" r:id="rId17"/>
      <headerFooter alignWithMargins="0"/>
    </customSheetView>
    <customSheetView guid="{A7DBDDEF-9245-44C6-9EBF-032DB6E1C0A2}" showGridLines="0" printArea="1" view="pageBreakPreview" topLeftCell="A13">
      <selection activeCell="D28" sqref="D28:G28"/>
      <pageMargins left="0.75" right="0.75" top="0.69" bottom="0.7" header="0.4" footer="0.37"/>
      <pageSetup orientation="portrait" r:id="rId18"/>
      <headerFooter alignWithMargins="0"/>
    </customSheetView>
    <customSheetView guid="{7487ED9F-BBED-4B2A-9631-22F1A430946B}" showGridLines="0" printArea="1" view="pageBreakPreview">
      <selection activeCell="D6" sqref="D6:G6"/>
      <pageMargins left="0.75" right="0.75" top="0.69" bottom="0.7" header="0.4" footer="0.37"/>
      <pageSetup orientation="portrait" r:id="rId19"/>
      <headerFooter alignWithMargins="0"/>
    </customSheetView>
    <customSheetView guid="{B3CE7B10-A914-4559-A6DA-AED8C22AFD6D}" showGridLines="0" printArea="1" view="pageBreakPreview">
      <selection activeCell="D9" sqref="D9:G9"/>
      <pageMargins left="0.75" right="0.75" top="0.69" bottom="0.7" header="0.4" footer="0.37"/>
      <pageSetup orientation="portrait" r:id="rId20"/>
      <headerFooter alignWithMargins="0"/>
    </customSheetView>
    <customSheetView guid="{D53177B2-31EC-4222-B97A-A37DCFD9E45B}" showGridLines="0" printArea="1" view="pageBreakPreview">
      <selection activeCell="D6" sqref="D6:G6"/>
      <pageMargins left="0.75" right="0.75" top="0.69" bottom="0.7" header="0.4" footer="0.37"/>
      <pageSetup orientation="portrait" r:id="rId21"/>
      <headerFooter alignWithMargins="0"/>
    </customSheetView>
    <customSheetView guid="{B835C05C-B615-4DCB-982D-4519616B3CD8}" showGridLines="0" printArea="1" view="pageBreakPreview">
      <selection activeCell="D12" sqref="D12:G12"/>
      <pageMargins left="0.75" right="0.75" top="0.69" bottom="0.7" header="0.4" footer="0.37"/>
      <pageSetup orientation="portrait" r:id="rId22"/>
      <headerFooter alignWithMargins="0"/>
    </customSheetView>
    <customSheetView guid="{A34CC49F-E309-4C23-B4F6-1E3B307C10D1}" showGridLines="0" printArea="1" hiddenColumns="1" view="pageBreakPreview">
      <selection activeCell="D10" sqref="D10:G10"/>
      <pageMargins left="0.75" right="0.75" top="0.69" bottom="0.7" header="0.4" footer="0.37"/>
      <pageSetup orientation="portrait" r:id="rId23"/>
      <headerFooter alignWithMargins="0"/>
    </customSheetView>
    <customSheetView guid="{8909CFDD-4F29-4C72-886E-908773EE94A2}" showGridLines="0" printArea="1" hiddenColumns="1" view="pageBreakPreview">
      <selection activeCell="D6" sqref="D6:G6"/>
      <pageMargins left="0.75" right="0.75" top="0.69" bottom="0.7" header="0.4" footer="0.37"/>
      <pageSetup orientation="portrait" r:id="rId24"/>
      <headerFooter alignWithMargins="0"/>
    </customSheetView>
  </customSheetViews>
  <mergeCells count="24">
    <mergeCell ref="B1:G1"/>
    <mergeCell ref="B2:G2"/>
    <mergeCell ref="B4:G4"/>
    <mergeCell ref="D6:G6"/>
    <mergeCell ref="D7:G7"/>
    <mergeCell ref="D20:G20"/>
    <mergeCell ref="D19:G19"/>
    <mergeCell ref="D24:G24"/>
    <mergeCell ref="D25:G25"/>
    <mergeCell ref="D22:G22"/>
    <mergeCell ref="D21:G21"/>
    <mergeCell ref="D9:G9"/>
    <mergeCell ref="D10:G10"/>
    <mergeCell ref="D11:G11"/>
    <mergeCell ref="D12:G12"/>
    <mergeCell ref="D17:G17"/>
    <mergeCell ref="D16:G16"/>
    <mergeCell ref="D14:G14"/>
    <mergeCell ref="D15:G15"/>
    <mergeCell ref="D26:G26"/>
    <mergeCell ref="D27:G27"/>
    <mergeCell ref="D28:G28"/>
    <mergeCell ref="D29:G29"/>
    <mergeCell ref="D32:G32"/>
  </mergeCells>
  <phoneticPr fontId="35" type="noConversion"/>
  <conditionalFormatting sqref="B19:C22">
    <cfRule type="expression" dxfId="302" priority="8" stopIfTrue="1">
      <formula>$L$6&lt;2</formula>
    </cfRule>
  </conditionalFormatting>
  <conditionalFormatting sqref="B14:C17">
    <cfRule type="expression" dxfId="301" priority="9" stopIfTrue="1">
      <formula>$L$6&lt;1</formula>
    </cfRule>
  </conditionalFormatting>
  <conditionalFormatting sqref="B7:C7">
    <cfRule type="expression" dxfId="300" priority="11" stopIfTrue="1">
      <formula>$D$6="Sole Bidder"</formula>
    </cfRule>
  </conditionalFormatting>
  <conditionalFormatting sqref="D14:G17">
    <cfRule type="expression" dxfId="299" priority="3" stopIfTrue="1">
      <formula>$L$6&lt;1</formula>
    </cfRule>
  </conditionalFormatting>
  <conditionalFormatting sqref="D19:G22">
    <cfRule type="expression" dxfId="298" priority="2" stopIfTrue="1">
      <formula>$L$6&lt;2</formula>
    </cfRule>
  </conditionalFormatting>
  <conditionalFormatting sqref="D7:G7">
    <cfRule type="expression" dxfId="297" priority="1" stopIfTrue="1">
      <formula>$D$6="Sole Bidder"</formula>
    </cfRule>
  </conditionalFormatting>
  <dataValidations count="5">
    <dataValidation type="list" allowBlank="1" showInputMessage="1" showErrorMessage="1" sqref="D31">
      <formula1>"1,2,3,4,5,6,7,8,9,10,11,12,13,14,15,16,17,18,19,20,21,22,23,24,25,26,27,28,29,30,31"</formula1>
    </dataValidation>
    <dataValidation type="list" allowBlank="1" showInputMessage="1" showErrorMessage="1" sqref="E31">
      <formula1>"Jan,Feb,Mar,Apr,May,Jun,Jul,Aug,Sep,Oct,Nov,Dec"</formula1>
    </dataValidation>
    <dataValidation type="list" allowBlank="1" showInputMessage="1" showErrorMessage="1" sqref="F31">
      <formula1>"2023, 2024"</formula1>
    </dataValidation>
    <dataValidation type="list" allowBlank="1" showInputMessage="1" showErrorMessage="1" sqref="D6:G6">
      <formula1>$AA$2:$AA$3</formula1>
    </dataValidation>
    <dataValidation type="list" allowBlank="1" showInputMessage="1" showErrorMessage="1" sqref="D7:G7">
      <formula1>$AB$2:$AB$3</formula1>
    </dataValidation>
  </dataValidations>
  <pageMargins left="0.75" right="0.75" top="0.69" bottom="0.7" header="0.4" footer="0.37"/>
  <pageSetup orientation="portrait" r:id="rId25"/>
  <headerFooter alignWithMargins="0"/>
  <drawing r:id="rId26"/>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indexed="12"/>
    <pageSetUpPr autoPageBreaks="0"/>
  </sheetPr>
  <dimension ref="A1:AY360"/>
  <sheetViews>
    <sheetView view="pageBreakPreview" topLeftCell="A72" zoomScale="80" zoomScaleNormal="100" zoomScaleSheetLayoutView="80" workbookViewId="0">
      <selection activeCell="G84" sqref="G84"/>
    </sheetView>
  </sheetViews>
  <sheetFormatPr defaultRowHeight="15"/>
  <cols>
    <col min="1" max="1" width="6.125" style="1038" customWidth="1"/>
    <col min="2" max="2" width="13.625" style="1038" customWidth="1"/>
    <col min="3" max="3" width="9.625" style="1038" customWidth="1"/>
    <col min="4" max="4" width="41.625" style="1038" customWidth="1"/>
    <col min="5" max="5" width="15.375" style="1038" customWidth="1"/>
    <col min="6" max="6" width="13.5" style="1038" customWidth="1"/>
    <col min="7" max="8" width="11.375" style="1038" customWidth="1"/>
    <col min="9" max="9" width="11.375" style="1042" customWidth="1"/>
    <col min="10" max="10" width="75" style="1037" customWidth="1"/>
    <col min="11" max="11" width="5.75" style="1038" customWidth="1"/>
    <col min="12" max="12" width="6.625" style="1038" customWidth="1"/>
    <col min="13" max="13" width="14" style="1037" customWidth="1"/>
    <col min="14" max="14" width="12.375" style="1037" customWidth="1"/>
    <col min="15" max="15" width="13" style="1037" customWidth="1"/>
    <col min="16" max="16" width="17.25" style="1025" customWidth="1"/>
    <col min="17" max="17" width="16.5" style="1025" customWidth="1"/>
    <col min="18" max="18" width="16.875" style="1025" customWidth="1"/>
    <col min="19" max="19" width="11.875" style="1026" customWidth="1"/>
    <col min="20" max="20" width="13.875" style="1027" customWidth="1"/>
    <col min="21" max="23" width="9" style="1027" customWidth="1"/>
    <col min="24" max="24" width="14.25" style="1027" customWidth="1"/>
    <col min="25" max="25" width="24.125" style="1028" customWidth="1"/>
    <col min="26" max="26" width="11.125" style="1029" customWidth="1"/>
    <col min="27" max="27" width="12.75" style="1029" customWidth="1"/>
    <col min="28" max="28" width="11.375" style="1030" customWidth="1"/>
    <col min="29" max="29" width="10.375" style="1031" customWidth="1"/>
    <col min="30" max="30" width="17.75" style="1031" hidden="1" customWidth="1"/>
    <col min="31" max="31" width="10.5" style="1031" hidden="1" customWidth="1"/>
    <col min="32" max="32" width="12.375" style="1031" hidden="1" customWidth="1"/>
    <col min="33" max="34" width="9" style="1031" hidden="1" customWidth="1"/>
    <col min="35" max="35" width="10.875" style="1031" hidden="1" customWidth="1"/>
    <col min="36" max="36" width="18.75" style="1031" hidden="1" customWidth="1"/>
    <col min="37" max="37" width="9" style="1031" hidden="1" customWidth="1"/>
    <col min="38" max="39" width="9" style="1028" hidden="1" customWidth="1"/>
    <col min="40" max="46" width="9" style="1028" customWidth="1"/>
    <col min="47" max="51" width="9" style="1027" customWidth="1"/>
    <col min="52" max="52" width="9" style="1034" customWidth="1"/>
    <col min="53" max="16384" width="9" style="1034"/>
  </cols>
  <sheetData>
    <row r="1" spans="1:37">
      <c r="A1" s="1019" t="str">
        <f>Cover!B3</f>
        <v>Specification No.: CC/NT/W-TW/DOM/A06/23/00495</v>
      </c>
      <c r="B1" s="1019"/>
      <c r="C1" s="1019"/>
      <c r="D1" s="1019"/>
      <c r="E1" s="1019"/>
      <c r="F1" s="1019"/>
      <c r="G1" s="1019"/>
      <c r="H1" s="1019"/>
      <c r="I1" s="1020"/>
      <c r="J1" s="1021"/>
      <c r="K1" s="1022"/>
      <c r="L1" s="1019"/>
      <c r="M1" s="1023"/>
      <c r="N1" s="1023"/>
      <c r="O1" s="1024" t="s">
        <v>418</v>
      </c>
      <c r="AD1" s="1032" t="s">
        <v>256</v>
      </c>
      <c r="AE1" s="1033">
        <f>SUMIF(O18:O249, "Direct",N18:N249)</f>
        <v>0</v>
      </c>
      <c r="AJ1" s="1033" t="str">
        <f>'Names of Bidder'!D6</f>
        <v>Sole Bidder</v>
      </c>
      <c r="AK1" s="1029" t="s">
        <v>257</v>
      </c>
    </row>
    <row r="2" spans="1:37">
      <c r="A2" s="1035"/>
      <c r="B2" s="1035"/>
      <c r="C2" s="1035"/>
      <c r="D2" s="1035"/>
      <c r="E2" s="1035"/>
      <c r="F2" s="1035"/>
      <c r="G2" s="1035"/>
      <c r="H2" s="1035"/>
      <c r="I2" s="1036"/>
      <c r="L2" s="1035"/>
      <c r="AA2" s="1030"/>
      <c r="AD2" s="1032" t="s">
        <v>258</v>
      </c>
      <c r="AE2" s="1039" t="e">
        <f>#REF!-AE1</f>
        <v>#REF!</v>
      </c>
      <c r="AF2" s="1040"/>
      <c r="AJ2" s="1033">
        <f>'Names of Bidder'!L6</f>
        <v>0</v>
      </c>
    </row>
    <row r="3" spans="1:37" ht="63" customHeight="1">
      <c r="A3" s="1413" t="str">
        <f>Cover!B2</f>
        <v>Transmission Line Tower Package TW01 for (i) 400kV D/c (Triple HTLS Conductor) line from Pot Head Yard of Kiru HE Project – Kishtwar Pooling Station, (ii) LILO of one ckt. of 400 kV D/c (Triple HTLS Conductor) Kiru – Kishtwar line at Pot Head Yard of Kwar &amp; Pakal Dul HE Projects and (iii) Extension of Kishtwar (GIS) pooling station under Consultancy Works to M/S CVPPPL</v>
      </c>
      <c r="B3" s="1413"/>
      <c r="C3" s="1413"/>
      <c r="D3" s="1413"/>
      <c r="E3" s="1413"/>
      <c r="F3" s="1413"/>
      <c r="G3" s="1413"/>
      <c r="H3" s="1413"/>
      <c r="I3" s="1413"/>
      <c r="J3" s="1413"/>
      <c r="K3" s="1413"/>
      <c r="L3" s="1413"/>
      <c r="M3" s="1413"/>
      <c r="N3" s="1413"/>
      <c r="O3" s="1413"/>
      <c r="Y3" s="1041"/>
      <c r="Z3" s="1042"/>
      <c r="AA3" s="1042"/>
      <c r="AB3" s="1042"/>
      <c r="AD3" s="1043"/>
      <c r="AG3" s="1386"/>
      <c r="AH3" s="1386"/>
    </row>
    <row r="4" spans="1:37">
      <c r="A4" s="1414" t="s">
        <v>23</v>
      </c>
      <c r="B4" s="1414"/>
      <c r="C4" s="1414"/>
      <c r="D4" s="1414"/>
      <c r="E4" s="1414"/>
      <c r="F4" s="1414"/>
      <c r="G4" s="1414"/>
      <c r="H4" s="1414"/>
      <c r="I4" s="1414"/>
      <c r="J4" s="1414"/>
      <c r="K4" s="1414"/>
      <c r="L4" s="1414"/>
      <c r="M4" s="1414"/>
      <c r="N4" s="1414"/>
      <c r="O4" s="1414"/>
      <c r="Y4" s="1041"/>
      <c r="Z4" s="1045"/>
      <c r="AA4" s="1042"/>
      <c r="AB4" s="1042"/>
      <c r="AD4" s="1043"/>
      <c r="AE4" s="1046"/>
      <c r="AF4" s="1040"/>
    </row>
    <row r="5" spans="1:37">
      <c r="Y5" s="1041"/>
      <c r="Z5" s="1045"/>
      <c r="AA5" s="1042"/>
      <c r="AB5" s="1042"/>
      <c r="AD5" s="1047"/>
    </row>
    <row r="6" spans="1:37">
      <c r="A6" s="1048" t="str">
        <f>"Bidder’s Name and Address (" &amp; MID('Names of Bidder'!B9,9, 20) &amp; ") :"</f>
        <v>Bidder’s Name and Address (Sole Bidder) :</v>
      </c>
      <c r="B6" s="1048"/>
      <c r="C6" s="1048"/>
      <c r="D6" s="1048"/>
      <c r="E6" s="1048"/>
      <c r="F6" s="1048"/>
      <c r="G6" s="1048"/>
      <c r="H6" s="1048"/>
      <c r="I6" s="1049"/>
      <c r="J6" s="1050"/>
      <c r="K6" s="1051"/>
      <c r="L6" s="1048"/>
      <c r="M6" s="1052" t="s">
        <v>396</v>
      </c>
      <c r="O6" s="1050"/>
      <c r="Y6" s="1041"/>
      <c r="Z6" s="1045"/>
      <c r="AA6" s="1042"/>
      <c r="AB6" s="1042"/>
      <c r="AD6" s="1047"/>
      <c r="AE6" s="1046"/>
    </row>
    <row r="7" spans="1:37">
      <c r="A7" s="1415" t="str">
        <f>IF('Names of Bidder'!D9="", "", IF('Names of Bidder'!D6= "JV (Joint Venture)", "JV of " &amp; AJ8, ""))</f>
        <v/>
      </c>
      <c r="B7" s="1415"/>
      <c r="C7" s="1415"/>
      <c r="D7" s="1415"/>
      <c r="E7" s="1415"/>
      <c r="F7" s="1415"/>
      <c r="G7" s="1415"/>
      <c r="H7" s="1415"/>
      <c r="I7" s="1415"/>
      <c r="J7" s="1415"/>
      <c r="K7" s="1415"/>
      <c r="L7" s="1415"/>
      <c r="M7" s="1053" t="s">
        <v>481</v>
      </c>
      <c r="O7" s="1054"/>
      <c r="Y7" s="1055"/>
      <c r="Z7" s="1056"/>
      <c r="AA7" s="1056"/>
      <c r="AB7" s="1056"/>
      <c r="AG7" s="1386"/>
      <c r="AH7" s="1386"/>
    </row>
    <row r="8" spans="1:37">
      <c r="A8" s="1057" t="s">
        <v>397</v>
      </c>
      <c r="B8" s="1057"/>
      <c r="C8" s="1275" t="str">
        <f>IF('Names of Bidder'!D9=0, "", 'Names of Bidder'!D9)</f>
        <v xml:space="preserve">…….. …….. …….. …….. …….. …….. </v>
      </c>
      <c r="D8" s="1275"/>
      <c r="E8" s="1275"/>
      <c r="F8" s="1057"/>
      <c r="G8" s="1057"/>
      <c r="H8" s="1057"/>
      <c r="I8" s="1058"/>
      <c r="M8" s="1053" t="s">
        <v>400</v>
      </c>
      <c r="O8" s="1054"/>
      <c r="Y8" s="1041"/>
      <c r="Z8" s="1059"/>
      <c r="AA8" s="1060"/>
      <c r="AB8" s="1060"/>
      <c r="AJ8" s="1033" t="str">
        <f>IF('Names of Bidder'!D7=1,'Names of Bidder'!D9&amp;" &amp; "&amp;'Names of Bidder'!D14,IF('Names of Bidder'!D7="2 or More",'Names of Bidder'!D9&amp;" , "&amp;'Names of Bidder'!D14&amp;" &amp; "&amp;'Names of Bidder'!D19,""))</f>
        <v/>
      </c>
    </row>
    <row r="9" spans="1:37">
      <c r="A9" s="1057" t="s">
        <v>399</v>
      </c>
      <c r="B9" s="1057"/>
      <c r="C9" s="1275" t="str">
        <f>IF('Names of Bidder'!D10=0, "", 'Names of Bidder'!D10)</f>
        <v xml:space="preserve">…….. …….. …….. …….. …….. …….. </v>
      </c>
      <c r="D9" s="1275"/>
      <c r="E9" s="1275"/>
      <c r="F9" s="1057"/>
      <c r="G9" s="1057"/>
      <c r="H9" s="1057"/>
      <c r="I9" s="1058"/>
      <c r="M9" s="1053" t="s">
        <v>401</v>
      </c>
      <c r="O9" s="1054"/>
      <c r="Y9" s="1041"/>
      <c r="Z9" s="1059"/>
      <c r="AA9" s="1060"/>
      <c r="AB9" s="1060"/>
    </row>
    <row r="10" spans="1:37">
      <c r="A10" s="1061"/>
      <c r="B10" s="1061"/>
      <c r="C10" s="1275" t="str">
        <f>IF('Names of Bidder'!D11=0, "", 'Names of Bidder'!D11)</f>
        <v xml:space="preserve">…….. …….. …….. …….. …….. …….. </v>
      </c>
      <c r="D10" s="1275"/>
      <c r="E10" s="1275"/>
      <c r="F10" s="1061"/>
      <c r="G10" s="1061"/>
      <c r="H10" s="1061"/>
      <c r="I10" s="1062"/>
      <c r="M10" s="1053" t="s">
        <v>282</v>
      </c>
      <c r="O10" s="1054"/>
      <c r="Y10" s="1063"/>
      <c r="Z10" s="1064"/>
      <c r="AA10" s="1042"/>
      <c r="AB10" s="1065"/>
    </row>
    <row r="11" spans="1:37">
      <c r="A11" s="1061"/>
      <c r="B11" s="1061"/>
      <c r="C11" s="1411" t="str">
        <f>IF('Names of Bidder'!D12=0, "", 'Names of Bidder'!D12)</f>
        <v xml:space="preserve">…….. …….. …….. …….. …….. …….. </v>
      </c>
      <c r="D11" s="1411"/>
      <c r="E11" s="1411"/>
      <c r="F11" s="1061"/>
      <c r="G11" s="1061"/>
      <c r="H11" s="1061"/>
      <c r="I11" s="1062"/>
      <c r="M11" s="1053" t="s">
        <v>402</v>
      </c>
      <c r="O11" s="1054"/>
      <c r="AG11" s="1386"/>
      <c r="AH11" s="1386"/>
    </row>
    <row r="12" spans="1:37">
      <c r="A12" s="1066"/>
      <c r="B12" s="1066"/>
      <c r="F12" s="1066"/>
      <c r="G12" s="1066"/>
      <c r="H12" s="1066"/>
      <c r="I12" s="1067"/>
      <c r="J12" s="1066"/>
      <c r="K12" s="1068"/>
      <c r="L12" s="1066"/>
      <c r="M12" s="1069"/>
      <c r="N12" s="1070"/>
      <c r="O12" s="1070"/>
      <c r="AI12" s="1071"/>
    </row>
    <row r="13" spans="1:37" ht="23.25" customHeight="1">
      <c r="A13" s="1412" t="s">
        <v>568</v>
      </c>
      <c r="B13" s="1412"/>
      <c r="C13" s="1412"/>
      <c r="D13" s="1412"/>
      <c r="E13" s="1412"/>
      <c r="F13" s="1412"/>
      <c r="G13" s="1412"/>
      <c r="H13" s="1412"/>
      <c r="I13" s="1412"/>
      <c r="J13" s="1412"/>
      <c r="K13" s="1412"/>
      <c r="L13" s="1412"/>
      <c r="M13" s="1412"/>
      <c r="N13" s="1412"/>
      <c r="O13" s="1412"/>
      <c r="P13" s="1072"/>
      <c r="Q13" s="1072"/>
      <c r="R13" s="1072"/>
      <c r="S13" s="1073"/>
      <c r="T13" s="1074"/>
      <c r="U13" s="1074"/>
      <c r="V13" s="1074"/>
      <c r="W13" s="1074"/>
      <c r="AA13" s="1030"/>
      <c r="AE13" s="1031" t="s">
        <v>424</v>
      </c>
      <c r="AI13" s="1071"/>
    </row>
    <row r="14" spans="1:37">
      <c r="A14" s="1075"/>
      <c r="B14" s="1075"/>
      <c r="C14" s="1075"/>
      <c r="D14" s="1075"/>
      <c r="E14" s="1075"/>
      <c r="F14" s="1075"/>
      <c r="G14" s="1075"/>
      <c r="H14" s="1075"/>
      <c r="I14" s="1076"/>
      <c r="J14" s="1075"/>
      <c r="K14" s="1075"/>
      <c r="L14" s="1075"/>
      <c r="M14" s="1075"/>
      <c r="N14" s="1075"/>
      <c r="O14" s="1075"/>
      <c r="P14" s="1072"/>
      <c r="Q14" s="1072"/>
      <c r="R14" s="1072"/>
      <c r="S14" s="1073"/>
      <c r="T14" s="1074"/>
      <c r="U14" s="1074"/>
      <c r="V14" s="1074"/>
      <c r="W14" s="1074"/>
      <c r="AA14" s="1030"/>
      <c r="AI14" s="1071"/>
    </row>
    <row r="15" spans="1:37">
      <c r="M15" s="1077"/>
      <c r="N15" s="1077"/>
      <c r="O15" s="1078" t="s">
        <v>275</v>
      </c>
      <c r="Z15" s="1384"/>
      <c r="AA15" s="1384"/>
      <c r="AC15" s="1385"/>
      <c r="AD15" s="1385"/>
      <c r="AE15" s="1031" t="s">
        <v>72</v>
      </c>
      <c r="AG15" s="1386"/>
      <c r="AH15" s="1386"/>
    </row>
    <row r="16" spans="1:37" ht="104.25" customHeight="1">
      <c r="A16" s="1251" t="s">
        <v>361</v>
      </c>
      <c r="B16" s="1251" t="s">
        <v>514</v>
      </c>
      <c r="C16" s="1251" t="s">
        <v>515</v>
      </c>
      <c r="D16" s="1251" t="s">
        <v>516</v>
      </c>
      <c r="E16" s="1251" t="s">
        <v>517</v>
      </c>
      <c r="F16" s="1251" t="s">
        <v>485</v>
      </c>
      <c r="G16" s="1251" t="s">
        <v>533</v>
      </c>
      <c r="H16" s="1251" t="s">
        <v>486</v>
      </c>
      <c r="I16" s="1252" t="s">
        <v>512</v>
      </c>
      <c r="J16" s="1253" t="s">
        <v>391</v>
      </c>
      <c r="K16" s="1254" t="s">
        <v>353</v>
      </c>
      <c r="L16" s="1254" t="s">
        <v>362</v>
      </c>
      <c r="M16" s="1251" t="s">
        <v>507</v>
      </c>
      <c r="N16" s="1251" t="s">
        <v>508</v>
      </c>
      <c r="O16" s="1251" t="s">
        <v>509</v>
      </c>
      <c r="Z16" s="1080"/>
      <c r="AA16" s="1080"/>
      <c r="AC16" s="1080"/>
      <c r="AD16" s="1080"/>
    </row>
    <row r="17" spans="1:30">
      <c r="A17" s="1255">
        <v>1</v>
      </c>
      <c r="B17" s="1256">
        <v>2</v>
      </c>
      <c r="C17" s="1256">
        <v>3</v>
      </c>
      <c r="D17" s="1256">
        <v>4</v>
      </c>
      <c r="E17" s="1256">
        <v>5</v>
      </c>
      <c r="F17" s="1256">
        <v>6</v>
      </c>
      <c r="G17" s="1256">
        <v>7</v>
      </c>
      <c r="H17" s="1256">
        <v>8</v>
      </c>
      <c r="I17" s="1256">
        <v>9</v>
      </c>
      <c r="J17" s="1254">
        <v>10</v>
      </c>
      <c r="K17" s="1254">
        <v>11</v>
      </c>
      <c r="L17" s="1254">
        <v>12</v>
      </c>
      <c r="M17" s="1254">
        <v>13</v>
      </c>
      <c r="N17" s="1254" t="s">
        <v>518</v>
      </c>
      <c r="O17" s="1257">
        <v>15</v>
      </c>
      <c r="Z17" s="1081"/>
      <c r="AA17" s="1081"/>
      <c r="AC17" s="1081"/>
      <c r="AD17" s="1081"/>
    </row>
    <row r="18" spans="1:30" s="1037" customFormat="1" hidden="1">
      <c r="A18" s="1278"/>
      <c r="B18" s="1278"/>
      <c r="C18" s="1278"/>
      <c r="D18" s="1278"/>
      <c r="E18" s="1278"/>
      <c r="F18" s="1278"/>
      <c r="G18" s="1278"/>
      <c r="H18" s="1278"/>
      <c r="I18" s="1279"/>
      <c r="J18" s="1278"/>
      <c r="K18" s="1278"/>
      <c r="L18" s="1278"/>
      <c r="M18" s="1280"/>
      <c r="N18" s="1280"/>
      <c r="O18" s="1281"/>
      <c r="P18" s="1082"/>
      <c r="Q18" s="1082"/>
      <c r="R18" s="1082"/>
      <c r="S18" s="1082"/>
      <c r="T18" s="1083"/>
      <c r="U18" s="1082"/>
      <c r="V18" s="1084"/>
      <c r="W18" s="1082"/>
      <c r="X18" s="1082"/>
      <c r="Y18" s="1082"/>
    </row>
    <row r="19" spans="1:30" s="1037" customFormat="1" hidden="1">
      <c r="A19" s="1278"/>
      <c r="B19" s="1278"/>
      <c r="C19" s="1278"/>
      <c r="D19" s="1278"/>
      <c r="E19" s="1278"/>
      <c r="F19" s="1278"/>
      <c r="G19" s="1278"/>
      <c r="H19" s="1278"/>
      <c r="I19" s="1279"/>
      <c r="J19" s="1282"/>
      <c r="K19" s="1278"/>
      <c r="L19" s="1278"/>
      <c r="M19" s="1280"/>
      <c r="N19" s="1280"/>
      <c r="O19" s="1281"/>
      <c r="P19" s="1082"/>
      <c r="Q19" s="1082"/>
      <c r="R19" s="1082"/>
      <c r="S19" s="1082"/>
      <c r="T19" s="1083"/>
      <c r="U19" s="1082"/>
      <c r="V19" s="1084"/>
      <c r="W19" s="1082"/>
      <c r="X19" s="1082"/>
      <c r="Y19" s="1082"/>
    </row>
    <row r="20" spans="1:30" s="1037" customFormat="1" ht="30" hidden="1" customHeight="1">
      <c r="A20" s="1311"/>
      <c r="B20" s="1388" t="s">
        <v>574</v>
      </c>
      <c r="C20" s="1389"/>
      <c r="D20" s="1389"/>
      <c r="E20" s="1389"/>
      <c r="F20" s="1389"/>
      <c r="G20" s="1389"/>
      <c r="H20" s="1389"/>
      <c r="I20" s="1389"/>
      <c r="J20" s="1390"/>
      <c r="K20" s="1311"/>
      <c r="L20" s="1311"/>
      <c r="M20" s="1312"/>
      <c r="N20" s="1312"/>
      <c r="O20" s="1313"/>
      <c r="P20" s="1082"/>
      <c r="Q20" s="1082"/>
      <c r="R20" s="1082"/>
      <c r="S20" s="1082"/>
      <c r="T20" s="1083"/>
      <c r="U20" s="1082"/>
      <c r="V20" s="1084"/>
      <c r="W20" s="1082"/>
      <c r="X20" s="1082"/>
      <c r="Y20" s="1082"/>
    </row>
    <row r="21" spans="1:30" s="814" customFormat="1" ht="23.25" customHeight="1">
      <c r="A21" s="1297" t="s">
        <v>340</v>
      </c>
      <c r="B21" s="1301" t="s">
        <v>694</v>
      </c>
      <c r="C21" s="1302"/>
      <c r="D21" s="1302"/>
      <c r="E21" s="1302"/>
      <c r="F21" s="1302"/>
      <c r="G21" s="1302"/>
      <c r="H21" s="1302"/>
      <c r="I21" s="1302"/>
      <c r="J21" s="1303"/>
      <c r="K21" s="1298"/>
      <c r="L21" s="1298"/>
      <c r="M21" s="1298"/>
      <c r="N21" s="1298"/>
      <c r="O21" s="1299"/>
      <c r="P21" s="815"/>
      <c r="Q21" s="927" t="s">
        <v>493</v>
      </c>
      <c r="R21" s="927" t="s">
        <v>494</v>
      </c>
      <c r="S21" s="815"/>
      <c r="T21" s="1300"/>
      <c r="U21" s="815"/>
      <c r="V21" s="822"/>
      <c r="W21" s="815"/>
      <c r="X21" s="815"/>
      <c r="Y21" s="815"/>
    </row>
    <row r="22" spans="1:30" s="1037" customFormat="1" ht="82.5">
      <c r="A22" s="1088">
        <v>1</v>
      </c>
      <c r="B22" s="1088">
        <v>7000020970</v>
      </c>
      <c r="C22" s="1088">
        <v>10</v>
      </c>
      <c r="D22" s="1088" t="s">
        <v>620</v>
      </c>
      <c r="E22" s="1088">
        <v>1000033623</v>
      </c>
      <c r="F22" s="1088">
        <v>73082011</v>
      </c>
      <c r="G22" s="1283"/>
      <c r="H22" s="1319">
        <v>18</v>
      </c>
      <c r="I22" s="1284"/>
      <c r="J22" s="1088" t="s">
        <v>695</v>
      </c>
      <c r="K22" s="1088" t="s">
        <v>579</v>
      </c>
      <c r="L22" s="1088">
        <v>3775</v>
      </c>
      <c r="M22" s="1285"/>
      <c r="N22" s="1286" t="str">
        <f t="shared" ref="N22:N37" si="0">IF(M22=0, "Included",IF(ISERROR(L22*M22), M22, L22*M22))</f>
        <v>Included</v>
      </c>
      <c r="O22" s="1287">
        <f t="shared" ref="O22:O37" si="1">R22</f>
        <v>0</v>
      </c>
      <c r="P22" s="1082"/>
      <c r="Q22" s="1086">
        <f t="shared" ref="Q22:Q37" si="2">IF(N22="Included",0,N22)</f>
        <v>0</v>
      </c>
      <c r="R22" s="1087">
        <f>IF(I22="", H22*Q22/100, I22*Q22)</f>
        <v>0</v>
      </c>
      <c r="S22" s="1082"/>
      <c r="T22" s="1083"/>
      <c r="U22" s="1082"/>
      <c r="V22" s="1084"/>
      <c r="W22" s="1082"/>
      <c r="X22" s="1082"/>
      <c r="Y22" s="1082"/>
    </row>
    <row r="23" spans="1:30" s="1037" customFormat="1" ht="82.5">
      <c r="A23" s="1088">
        <f>A22+1</f>
        <v>2</v>
      </c>
      <c r="B23" s="1088">
        <v>7000020971</v>
      </c>
      <c r="C23" s="1088">
        <v>10</v>
      </c>
      <c r="D23" s="1088" t="s">
        <v>620</v>
      </c>
      <c r="E23" s="1088">
        <v>1000033625</v>
      </c>
      <c r="F23" s="1088">
        <v>73082011</v>
      </c>
      <c r="G23" s="1283"/>
      <c r="H23" s="1319">
        <v>18</v>
      </c>
      <c r="I23" s="1284"/>
      <c r="J23" s="1088" t="s">
        <v>623</v>
      </c>
      <c r="K23" s="1088" t="s">
        <v>579</v>
      </c>
      <c r="L23" s="1088">
        <v>1570</v>
      </c>
      <c r="M23" s="1285"/>
      <c r="N23" s="1286" t="str">
        <f t="shared" si="0"/>
        <v>Included</v>
      </c>
      <c r="O23" s="1287">
        <f t="shared" si="1"/>
        <v>0</v>
      </c>
      <c r="P23" s="1082"/>
      <c r="Q23" s="1086">
        <f t="shared" si="2"/>
        <v>0</v>
      </c>
      <c r="R23" s="1087">
        <f t="shared" ref="R23:R90" si="3">IF(I23="", H23*Q23/100, I23*Q23)</f>
        <v>0</v>
      </c>
      <c r="S23" s="1082"/>
      <c r="T23" s="1083"/>
      <c r="U23" s="1082"/>
      <c r="V23" s="1084"/>
      <c r="W23" s="1082"/>
      <c r="X23" s="1082"/>
      <c r="Y23" s="1082"/>
    </row>
    <row r="24" spans="1:30" s="1037" customFormat="1" ht="16.5">
      <c r="A24" s="1088">
        <f t="shared" ref="A24:A113" si="4">A23+1</f>
        <v>3</v>
      </c>
      <c r="B24" s="1088">
        <v>7000020972</v>
      </c>
      <c r="C24" s="1088">
        <v>10</v>
      </c>
      <c r="D24" s="1088" t="s">
        <v>620</v>
      </c>
      <c r="E24" s="1088">
        <v>1000013472</v>
      </c>
      <c r="F24" s="1088">
        <v>73181500</v>
      </c>
      <c r="G24" s="1283"/>
      <c r="H24" s="1319">
        <v>18</v>
      </c>
      <c r="I24" s="1284"/>
      <c r="J24" s="1088" t="s">
        <v>580</v>
      </c>
      <c r="K24" s="1088" t="s">
        <v>579</v>
      </c>
      <c r="L24" s="1088">
        <v>240</v>
      </c>
      <c r="M24" s="1285"/>
      <c r="N24" s="1286" t="str">
        <f t="shared" si="0"/>
        <v>Included</v>
      </c>
      <c r="O24" s="1287">
        <f t="shared" si="1"/>
        <v>0</v>
      </c>
      <c r="P24" s="1082"/>
      <c r="Q24" s="1086">
        <f t="shared" si="2"/>
        <v>0</v>
      </c>
      <c r="R24" s="1087">
        <f t="shared" si="3"/>
        <v>0</v>
      </c>
      <c r="S24" s="1082"/>
      <c r="T24" s="1083"/>
      <c r="U24" s="1082"/>
      <c r="V24" s="1084"/>
      <c r="W24" s="1082"/>
      <c r="X24" s="1082"/>
      <c r="Y24" s="1082"/>
    </row>
    <row r="25" spans="1:30" s="1037" customFormat="1" ht="66">
      <c r="A25" s="1088">
        <f t="shared" si="4"/>
        <v>4</v>
      </c>
      <c r="B25" s="1088">
        <v>7000020973</v>
      </c>
      <c r="C25" s="1088">
        <v>10</v>
      </c>
      <c r="D25" s="1088" t="s">
        <v>620</v>
      </c>
      <c r="E25" s="1088">
        <v>1000033626</v>
      </c>
      <c r="F25" s="1088">
        <v>73082011</v>
      </c>
      <c r="G25" s="1283"/>
      <c r="H25" s="1319">
        <v>18</v>
      </c>
      <c r="I25" s="1284"/>
      <c r="J25" s="1088" t="s">
        <v>624</v>
      </c>
      <c r="K25" s="1088" t="s">
        <v>579</v>
      </c>
      <c r="L25" s="1088">
        <v>3</v>
      </c>
      <c r="M25" s="1285"/>
      <c r="N25" s="1286" t="str">
        <f t="shared" si="0"/>
        <v>Included</v>
      </c>
      <c r="O25" s="1287">
        <f t="shared" si="1"/>
        <v>0</v>
      </c>
      <c r="P25" s="1082"/>
      <c r="Q25" s="1086">
        <f t="shared" si="2"/>
        <v>0</v>
      </c>
      <c r="R25" s="1087">
        <f t="shared" si="3"/>
        <v>0</v>
      </c>
      <c r="S25" s="1082"/>
      <c r="T25" s="1083"/>
      <c r="U25" s="1082"/>
      <c r="V25" s="1084"/>
      <c r="W25" s="1082"/>
      <c r="X25" s="1082"/>
      <c r="Y25" s="1082"/>
    </row>
    <row r="26" spans="1:30" s="1037" customFormat="1" ht="66">
      <c r="A26" s="1088">
        <f t="shared" si="4"/>
        <v>5</v>
      </c>
      <c r="B26" s="1088">
        <v>7000020974</v>
      </c>
      <c r="C26" s="1088">
        <v>10</v>
      </c>
      <c r="D26" s="1088" t="s">
        <v>620</v>
      </c>
      <c r="E26" s="1088">
        <v>1000033624</v>
      </c>
      <c r="F26" s="1088">
        <v>73082011</v>
      </c>
      <c r="G26" s="1283"/>
      <c r="H26" s="1319">
        <v>18</v>
      </c>
      <c r="I26" s="1284"/>
      <c r="J26" s="1088" t="s">
        <v>696</v>
      </c>
      <c r="K26" s="1088" t="s">
        <v>579</v>
      </c>
      <c r="L26" s="1088">
        <v>169</v>
      </c>
      <c r="M26" s="1285"/>
      <c r="N26" s="1286" t="str">
        <f t="shared" si="0"/>
        <v>Included</v>
      </c>
      <c r="O26" s="1287">
        <f t="shared" si="1"/>
        <v>0</v>
      </c>
      <c r="P26" s="1082"/>
      <c r="Q26" s="1086">
        <f t="shared" si="2"/>
        <v>0</v>
      </c>
      <c r="R26" s="1087">
        <f t="shared" si="3"/>
        <v>0</v>
      </c>
      <c r="S26" s="1082"/>
      <c r="T26" s="1083"/>
      <c r="U26" s="1082"/>
      <c r="V26" s="1084"/>
      <c r="W26" s="1082"/>
      <c r="X26" s="1082"/>
      <c r="Y26" s="1082"/>
    </row>
    <row r="27" spans="1:30" s="1037" customFormat="1" ht="16.5">
      <c r="A27" s="1088">
        <f t="shared" si="4"/>
        <v>6</v>
      </c>
      <c r="B27" s="1088">
        <v>7000020975</v>
      </c>
      <c r="C27" s="1088">
        <v>10</v>
      </c>
      <c r="D27" s="1088" t="s">
        <v>620</v>
      </c>
      <c r="E27" s="1088">
        <v>1000007847</v>
      </c>
      <c r="F27" s="1088">
        <v>73181500</v>
      </c>
      <c r="G27" s="1283"/>
      <c r="H27" s="1319">
        <v>18</v>
      </c>
      <c r="I27" s="1284"/>
      <c r="J27" s="1088" t="s">
        <v>581</v>
      </c>
      <c r="K27" s="1088" t="s">
        <v>579</v>
      </c>
      <c r="L27" s="1088">
        <v>5</v>
      </c>
      <c r="M27" s="1285"/>
      <c r="N27" s="1286" t="str">
        <f t="shared" si="0"/>
        <v>Included</v>
      </c>
      <c r="O27" s="1287">
        <f t="shared" si="1"/>
        <v>0</v>
      </c>
      <c r="P27" s="1082"/>
      <c r="Q27" s="1086">
        <f t="shared" si="2"/>
        <v>0</v>
      </c>
      <c r="R27" s="1087">
        <f t="shared" si="3"/>
        <v>0</v>
      </c>
      <c r="S27" s="1082"/>
      <c r="T27" s="1083"/>
      <c r="U27" s="1082"/>
      <c r="V27" s="1084"/>
      <c r="W27" s="1082"/>
      <c r="X27" s="1082"/>
      <c r="Y27" s="1082"/>
    </row>
    <row r="28" spans="1:30" s="1037" customFormat="1" ht="16.5">
      <c r="A28" s="1088">
        <f t="shared" si="4"/>
        <v>7</v>
      </c>
      <c r="B28" s="1088">
        <v>7000020931</v>
      </c>
      <c r="C28" s="1088">
        <v>10</v>
      </c>
      <c r="D28" s="1088" t="s">
        <v>621</v>
      </c>
      <c r="E28" s="1088">
        <v>1000017587</v>
      </c>
      <c r="F28" s="1088">
        <v>73082011</v>
      </c>
      <c r="G28" s="1283"/>
      <c r="H28" s="1319">
        <v>18</v>
      </c>
      <c r="I28" s="1284"/>
      <c r="J28" s="1088" t="s">
        <v>697</v>
      </c>
      <c r="K28" s="1088" t="s">
        <v>582</v>
      </c>
      <c r="L28" s="1088">
        <v>11</v>
      </c>
      <c r="M28" s="1285"/>
      <c r="N28" s="1286" t="str">
        <f t="shared" si="0"/>
        <v>Included</v>
      </c>
      <c r="O28" s="1287">
        <f t="shared" si="1"/>
        <v>0</v>
      </c>
      <c r="P28" s="1082"/>
      <c r="Q28" s="1086">
        <f t="shared" si="2"/>
        <v>0</v>
      </c>
      <c r="R28" s="1087">
        <f t="shared" si="3"/>
        <v>0</v>
      </c>
      <c r="S28" s="1082"/>
      <c r="T28" s="1083"/>
      <c r="U28" s="1082"/>
      <c r="V28" s="1084"/>
      <c r="W28" s="1082"/>
      <c r="X28" s="1082"/>
      <c r="Y28" s="1082"/>
    </row>
    <row r="29" spans="1:30" s="1037" customFormat="1" ht="16.5">
      <c r="A29" s="1088">
        <f t="shared" si="4"/>
        <v>8</v>
      </c>
      <c r="B29" s="1088">
        <v>7000020942</v>
      </c>
      <c r="C29" s="1088">
        <v>10</v>
      </c>
      <c r="D29" s="1088" t="s">
        <v>621</v>
      </c>
      <c r="E29" s="1088">
        <v>1000010003</v>
      </c>
      <c r="F29" s="1088">
        <v>73082011</v>
      </c>
      <c r="G29" s="1283"/>
      <c r="H29" s="1319">
        <v>18</v>
      </c>
      <c r="I29" s="1284"/>
      <c r="J29" s="1088" t="s">
        <v>583</v>
      </c>
      <c r="K29" s="1088" t="s">
        <v>582</v>
      </c>
      <c r="L29" s="1088">
        <v>99</v>
      </c>
      <c r="M29" s="1285"/>
      <c r="N29" s="1286" t="str">
        <f t="shared" si="0"/>
        <v>Included</v>
      </c>
      <c r="O29" s="1287">
        <f t="shared" si="1"/>
        <v>0</v>
      </c>
      <c r="P29" s="1082"/>
      <c r="Q29" s="1086">
        <f t="shared" si="2"/>
        <v>0</v>
      </c>
      <c r="R29" s="1087">
        <f t="shared" si="3"/>
        <v>0</v>
      </c>
      <c r="S29" s="1082"/>
      <c r="T29" s="1083"/>
      <c r="U29" s="1082"/>
      <c r="V29" s="1084"/>
      <c r="W29" s="1082"/>
      <c r="X29" s="1082"/>
      <c r="Y29" s="1082"/>
    </row>
    <row r="30" spans="1:30" s="1037" customFormat="1" ht="16.5">
      <c r="A30" s="1088">
        <f t="shared" si="4"/>
        <v>9</v>
      </c>
      <c r="B30" s="1088">
        <v>7000020965</v>
      </c>
      <c r="C30" s="1088">
        <v>10</v>
      </c>
      <c r="D30" s="1088" t="s">
        <v>621</v>
      </c>
      <c r="E30" s="1088">
        <v>1000038340</v>
      </c>
      <c r="F30" s="1088">
        <v>73082011</v>
      </c>
      <c r="G30" s="1283"/>
      <c r="H30" s="1319">
        <v>18</v>
      </c>
      <c r="I30" s="1284"/>
      <c r="J30" s="1088" t="s">
        <v>698</v>
      </c>
      <c r="K30" s="1088" t="s">
        <v>582</v>
      </c>
      <c r="L30" s="1088">
        <v>11</v>
      </c>
      <c r="M30" s="1285"/>
      <c r="N30" s="1286" t="str">
        <f t="shared" si="0"/>
        <v>Included</v>
      </c>
      <c r="O30" s="1287">
        <f t="shared" si="1"/>
        <v>0</v>
      </c>
      <c r="P30" s="1082"/>
      <c r="Q30" s="1086">
        <f t="shared" si="2"/>
        <v>0</v>
      </c>
      <c r="R30" s="1087">
        <f t="shared" si="3"/>
        <v>0</v>
      </c>
      <c r="S30" s="1082"/>
      <c r="T30" s="1083"/>
      <c r="U30" s="1082"/>
      <c r="V30" s="1084"/>
      <c r="W30" s="1082"/>
      <c r="X30" s="1082"/>
      <c r="Y30" s="1082"/>
    </row>
    <row r="31" spans="1:30" s="1037" customFormat="1" ht="33">
      <c r="A31" s="1088">
        <f t="shared" si="4"/>
        <v>10</v>
      </c>
      <c r="B31" s="1088">
        <v>7000020976</v>
      </c>
      <c r="C31" s="1088">
        <v>10</v>
      </c>
      <c r="D31" s="1088" t="s">
        <v>621</v>
      </c>
      <c r="E31" s="1088">
        <v>1000019718</v>
      </c>
      <c r="F31" s="1088">
        <v>73082011</v>
      </c>
      <c r="G31" s="1283"/>
      <c r="H31" s="1319">
        <v>18</v>
      </c>
      <c r="I31" s="1284"/>
      <c r="J31" s="1088" t="s">
        <v>699</v>
      </c>
      <c r="K31" s="1088" t="s">
        <v>582</v>
      </c>
      <c r="L31" s="1088">
        <v>1</v>
      </c>
      <c r="M31" s="1285"/>
      <c r="N31" s="1286" t="str">
        <f t="shared" si="0"/>
        <v>Included</v>
      </c>
      <c r="O31" s="1287">
        <f t="shared" si="1"/>
        <v>0</v>
      </c>
      <c r="P31" s="1082"/>
      <c r="Q31" s="1086">
        <f t="shared" si="2"/>
        <v>0</v>
      </c>
      <c r="R31" s="1087">
        <f t="shared" si="3"/>
        <v>0</v>
      </c>
      <c r="S31" s="1082"/>
      <c r="T31" s="1083"/>
      <c r="U31" s="1082"/>
      <c r="V31" s="1084"/>
      <c r="W31" s="1082"/>
      <c r="X31" s="1082"/>
      <c r="Y31" s="1082"/>
    </row>
    <row r="32" spans="1:30" s="1037" customFormat="1" ht="33">
      <c r="A32" s="1088">
        <f t="shared" si="4"/>
        <v>11</v>
      </c>
      <c r="B32" s="1088">
        <v>7000020978</v>
      </c>
      <c r="C32" s="1088">
        <v>10</v>
      </c>
      <c r="D32" s="1088" t="s">
        <v>621</v>
      </c>
      <c r="E32" s="1088">
        <v>1000057380</v>
      </c>
      <c r="F32" s="1088">
        <v>73082011</v>
      </c>
      <c r="G32" s="1283"/>
      <c r="H32" s="1319">
        <v>18</v>
      </c>
      <c r="I32" s="1284"/>
      <c r="J32" s="1088" t="s">
        <v>700</v>
      </c>
      <c r="K32" s="1088" t="s">
        <v>582</v>
      </c>
      <c r="L32" s="1088">
        <v>5</v>
      </c>
      <c r="M32" s="1285"/>
      <c r="N32" s="1286" t="str">
        <f t="shared" si="0"/>
        <v>Included</v>
      </c>
      <c r="O32" s="1287">
        <f t="shared" si="1"/>
        <v>0</v>
      </c>
      <c r="P32" s="1082"/>
      <c r="Q32" s="1086">
        <f t="shared" si="2"/>
        <v>0</v>
      </c>
      <c r="R32" s="1087">
        <f t="shared" si="3"/>
        <v>0</v>
      </c>
      <c r="S32" s="1082"/>
      <c r="T32" s="1083"/>
      <c r="U32" s="1082"/>
      <c r="V32" s="1084"/>
      <c r="W32" s="1082"/>
      <c r="X32" s="1082"/>
      <c r="Y32" s="1082"/>
    </row>
    <row r="33" spans="1:25" s="1037" customFormat="1" ht="16.5">
      <c r="A33" s="1088">
        <f t="shared" si="4"/>
        <v>12</v>
      </c>
      <c r="B33" s="1088">
        <v>7000020932</v>
      </c>
      <c r="C33" s="1088">
        <v>10</v>
      </c>
      <c r="D33" s="1088" t="s">
        <v>682</v>
      </c>
      <c r="E33" s="1088">
        <v>1000015971</v>
      </c>
      <c r="F33" s="1088">
        <v>73082011</v>
      </c>
      <c r="G33" s="1283"/>
      <c r="H33" s="1319">
        <v>18</v>
      </c>
      <c r="I33" s="1284"/>
      <c r="J33" s="1088" t="s">
        <v>701</v>
      </c>
      <c r="K33" s="1088" t="s">
        <v>582</v>
      </c>
      <c r="L33" s="1088">
        <v>110</v>
      </c>
      <c r="M33" s="1285"/>
      <c r="N33" s="1286" t="str">
        <f t="shared" si="0"/>
        <v>Included</v>
      </c>
      <c r="O33" s="1287">
        <f t="shared" si="1"/>
        <v>0</v>
      </c>
      <c r="P33" s="1082"/>
      <c r="Q33" s="1086">
        <f t="shared" si="2"/>
        <v>0</v>
      </c>
      <c r="R33" s="1087">
        <f t="shared" si="3"/>
        <v>0</v>
      </c>
      <c r="S33" s="1082"/>
      <c r="T33" s="1083"/>
      <c r="U33" s="1082"/>
      <c r="V33" s="1084"/>
      <c r="W33" s="1082"/>
      <c r="X33" s="1082"/>
      <c r="Y33" s="1082"/>
    </row>
    <row r="34" spans="1:25" s="1037" customFormat="1" ht="16.5">
      <c r="A34" s="1088">
        <f t="shared" si="4"/>
        <v>13</v>
      </c>
      <c r="B34" s="1088">
        <v>7000020933</v>
      </c>
      <c r="C34" s="1088">
        <v>10</v>
      </c>
      <c r="D34" s="1088" t="s">
        <v>682</v>
      </c>
      <c r="E34" s="1088">
        <v>1000010539</v>
      </c>
      <c r="F34" s="1088">
        <v>73082011</v>
      </c>
      <c r="G34" s="1283"/>
      <c r="H34" s="1319">
        <v>18</v>
      </c>
      <c r="I34" s="1284"/>
      <c r="J34" s="1088" t="s">
        <v>702</v>
      </c>
      <c r="K34" s="1088" t="s">
        <v>582</v>
      </c>
      <c r="L34" s="1088">
        <v>110</v>
      </c>
      <c r="M34" s="1285"/>
      <c r="N34" s="1286" t="str">
        <f t="shared" si="0"/>
        <v>Included</v>
      </c>
      <c r="O34" s="1287">
        <f t="shared" si="1"/>
        <v>0</v>
      </c>
      <c r="P34" s="1082"/>
      <c r="Q34" s="1086">
        <f t="shared" si="2"/>
        <v>0</v>
      </c>
      <c r="R34" s="1087">
        <f t="shared" si="3"/>
        <v>0</v>
      </c>
      <c r="S34" s="1082"/>
      <c r="T34" s="1083"/>
      <c r="U34" s="1082"/>
      <c r="V34" s="1084"/>
      <c r="W34" s="1082"/>
      <c r="X34" s="1082"/>
      <c r="Y34" s="1082"/>
    </row>
    <row r="35" spans="1:25" s="1037" customFormat="1" ht="16.5">
      <c r="A35" s="1088">
        <f t="shared" si="4"/>
        <v>14</v>
      </c>
      <c r="B35" s="1088">
        <v>7000020934</v>
      </c>
      <c r="C35" s="1088">
        <v>10</v>
      </c>
      <c r="D35" s="1088" t="s">
        <v>682</v>
      </c>
      <c r="E35" s="1088">
        <v>1000017508</v>
      </c>
      <c r="F35" s="1088">
        <v>73082011</v>
      </c>
      <c r="G35" s="1283"/>
      <c r="H35" s="1319">
        <v>18</v>
      </c>
      <c r="I35" s="1284"/>
      <c r="J35" s="1088" t="s">
        <v>584</v>
      </c>
      <c r="K35" s="1088" t="s">
        <v>585</v>
      </c>
      <c r="L35" s="1088">
        <v>220</v>
      </c>
      <c r="M35" s="1285"/>
      <c r="N35" s="1286" t="str">
        <f t="shared" si="0"/>
        <v>Included</v>
      </c>
      <c r="O35" s="1287">
        <f t="shared" si="1"/>
        <v>0</v>
      </c>
      <c r="P35" s="1082"/>
      <c r="Q35" s="1086">
        <f t="shared" si="2"/>
        <v>0</v>
      </c>
      <c r="R35" s="1087">
        <f t="shared" si="3"/>
        <v>0</v>
      </c>
      <c r="S35" s="1082"/>
      <c r="T35" s="1083"/>
      <c r="U35" s="1082"/>
      <c r="V35" s="1084"/>
      <c r="W35" s="1082"/>
      <c r="X35" s="1082"/>
      <c r="Y35" s="1082"/>
    </row>
    <row r="36" spans="1:25" s="1037" customFormat="1" ht="16.5">
      <c r="A36" s="1088">
        <f t="shared" si="4"/>
        <v>15</v>
      </c>
      <c r="B36" s="1088">
        <v>7000020935</v>
      </c>
      <c r="C36" s="1088">
        <v>10</v>
      </c>
      <c r="D36" s="1088" t="s">
        <v>682</v>
      </c>
      <c r="E36" s="1088">
        <v>1000006779</v>
      </c>
      <c r="F36" s="1088">
        <v>73082011</v>
      </c>
      <c r="G36" s="1283"/>
      <c r="H36" s="1319">
        <v>18</v>
      </c>
      <c r="I36" s="1284"/>
      <c r="J36" s="1088" t="s">
        <v>587</v>
      </c>
      <c r="K36" s="1088" t="s">
        <v>585</v>
      </c>
      <c r="L36" s="1088">
        <v>110</v>
      </c>
      <c r="M36" s="1285"/>
      <c r="N36" s="1286" t="str">
        <f t="shared" si="0"/>
        <v>Included</v>
      </c>
      <c r="O36" s="1287">
        <f t="shared" si="1"/>
        <v>0</v>
      </c>
      <c r="P36" s="1082"/>
      <c r="Q36" s="1086">
        <f t="shared" si="2"/>
        <v>0</v>
      </c>
      <c r="R36" s="1087">
        <f t="shared" si="3"/>
        <v>0</v>
      </c>
      <c r="S36" s="1082"/>
      <c r="T36" s="1083"/>
      <c r="U36" s="1082"/>
      <c r="V36" s="1084"/>
      <c r="W36" s="1082"/>
      <c r="X36" s="1082"/>
      <c r="Y36" s="1082"/>
    </row>
    <row r="37" spans="1:25" s="1037" customFormat="1" ht="16.5">
      <c r="A37" s="1088">
        <f t="shared" si="4"/>
        <v>16</v>
      </c>
      <c r="B37" s="1088">
        <v>7000020936</v>
      </c>
      <c r="C37" s="1088">
        <v>10</v>
      </c>
      <c r="D37" s="1088" t="s">
        <v>682</v>
      </c>
      <c r="E37" s="1088">
        <v>1000009119</v>
      </c>
      <c r="F37" s="1088">
        <v>73082011</v>
      </c>
      <c r="G37" s="1283"/>
      <c r="H37" s="1319">
        <v>18</v>
      </c>
      <c r="I37" s="1284"/>
      <c r="J37" s="1088" t="s">
        <v>586</v>
      </c>
      <c r="K37" s="1088" t="s">
        <v>585</v>
      </c>
      <c r="L37" s="1088">
        <v>110</v>
      </c>
      <c r="M37" s="1285"/>
      <c r="N37" s="1286" t="str">
        <f t="shared" si="0"/>
        <v>Included</v>
      </c>
      <c r="O37" s="1287">
        <f t="shared" si="1"/>
        <v>0</v>
      </c>
      <c r="P37" s="1082"/>
      <c r="Q37" s="1086">
        <f t="shared" si="2"/>
        <v>0</v>
      </c>
      <c r="R37" s="1087">
        <f t="shared" si="3"/>
        <v>0</v>
      </c>
      <c r="S37" s="1082"/>
      <c r="T37" s="1083"/>
      <c r="U37" s="1082"/>
      <c r="V37" s="1084"/>
      <c r="W37" s="1082"/>
      <c r="X37" s="1082"/>
      <c r="Y37" s="1082"/>
    </row>
    <row r="38" spans="1:25" s="1037" customFormat="1" ht="33">
      <c r="A38" s="1088">
        <f t="shared" si="4"/>
        <v>17</v>
      </c>
      <c r="B38" s="1088">
        <v>7000020963</v>
      </c>
      <c r="C38" s="1088">
        <v>10</v>
      </c>
      <c r="D38" s="1088" t="s">
        <v>683</v>
      </c>
      <c r="E38" s="1088">
        <v>1000036856</v>
      </c>
      <c r="F38" s="1088">
        <v>73082011</v>
      </c>
      <c r="G38" s="1283"/>
      <c r="H38" s="1319">
        <v>18</v>
      </c>
      <c r="I38" s="1284"/>
      <c r="J38" s="1088" t="s">
        <v>703</v>
      </c>
      <c r="K38" s="1088" t="s">
        <v>582</v>
      </c>
      <c r="L38" s="1088">
        <v>243</v>
      </c>
      <c r="M38" s="1285"/>
      <c r="N38" s="1286" t="str">
        <f t="shared" ref="N38:N59" si="5">IF(M38=0, "Included",IF(ISERROR(L38*M38), M38, L38*M38))</f>
        <v>Included</v>
      </c>
      <c r="O38" s="1287">
        <f t="shared" ref="O38:O59" si="6">R38</f>
        <v>0</v>
      </c>
      <c r="P38" s="1082"/>
      <c r="Q38" s="1086">
        <f t="shared" ref="Q38:Q59" si="7">IF(N38="Included",0,N38)</f>
        <v>0</v>
      </c>
      <c r="R38" s="1087">
        <f t="shared" si="3"/>
        <v>0</v>
      </c>
      <c r="S38" s="1082"/>
      <c r="T38" s="1083"/>
      <c r="U38" s="1082"/>
      <c r="V38" s="1084"/>
      <c r="W38" s="1082"/>
      <c r="X38" s="1082"/>
      <c r="Y38" s="1082"/>
    </row>
    <row r="39" spans="1:25" s="1037" customFormat="1" ht="33">
      <c r="A39" s="1088">
        <f t="shared" si="4"/>
        <v>18</v>
      </c>
      <c r="B39" s="1088">
        <v>7000020964</v>
      </c>
      <c r="C39" s="1088">
        <v>10</v>
      </c>
      <c r="D39" s="1088" t="s">
        <v>683</v>
      </c>
      <c r="E39" s="1088">
        <v>1000036825</v>
      </c>
      <c r="F39" s="1088">
        <v>73082011</v>
      </c>
      <c r="G39" s="1283"/>
      <c r="H39" s="1319">
        <v>18</v>
      </c>
      <c r="I39" s="1284"/>
      <c r="J39" s="1088" t="s">
        <v>704</v>
      </c>
      <c r="K39" s="1088" t="s">
        <v>582</v>
      </c>
      <c r="L39" s="1088">
        <v>4032</v>
      </c>
      <c r="M39" s="1285"/>
      <c r="N39" s="1286" t="str">
        <f t="shared" si="5"/>
        <v>Included</v>
      </c>
      <c r="O39" s="1287">
        <f t="shared" si="6"/>
        <v>0</v>
      </c>
      <c r="P39" s="1082"/>
      <c r="Q39" s="1086">
        <f t="shared" si="7"/>
        <v>0</v>
      </c>
      <c r="R39" s="1087">
        <f t="shared" si="3"/>
        <v>0</v>
      </c>
      <c r="S39" s="1082"/>
      <c r="T39" s="1083"/>
      <c r="U39" s="1082"/>
      <c r="V39" s="1084"/>
      <c r="W39" s="1082"/>
      <c r="X39" s="1082"/>
      <c r="Y39" s="1082"/>
    </row>
    <row r="40" spans="1:25" s="1037" customFormat="1" ht="16.5">
      <c r="A40" s="1088">
        <f t="shared" si="4"/>
        <v>19</v>
      </c>
      <c r="B40" s="1088">
        <v>7000020966</v>
      </c>
      <c r="C40" s="1088">
        <v>10</v>
      </c>
      <c r="D40" s="1088" t="s">
        <v>683</v>
      </c>
      <c r="E40" s="1088">
        <v>1000048885</v>
      </c>
      <c r="F40" s="1088">
        <v>73082011</v>
      </c>
      <c r="G40" s="1283"/>
      <c r="H40" s="1319">
        <v>18</v>
      </c>
      <c r="I40" s="1284"/>
      <c r="J40" s="1088" t="s">
        <v>705</v>
      </c>
      <c r="K40" s="1088" t="s">
        <v>582</v>
      </c>
      <c r="L40" s="1088">
        <v>81</v>
      </c>
      <c r="M40" s="1285"/>
      <c r="N40" s="1286" t="str">
        <f t="shared" si="5"/>
        <v>Included</v>
      </c>
      <c r="O40" s="1287">
        <f t="shared" si="6"/>
        <v>0</v>
      </c>
      <c r="P40" s="1082"/>
      <c r="Q40" s="1086">
        <f t="shared" si="7"/>
        <v>0</v>
      </c>
      <c r="R40" s="1087">
        <f t="shared" si="3"/>
        <v>0</v>
      </c>
      <c r="S40" s="1082"/>
      <c r="T40" s="1083"/>
      <c r="U40" s="1082"/>
      <c r="V40" s="1084"/>
      <c r="W40" s="1082"/>
      <c r="X40" s="1082"/>
      <c r="Y40" s="1082"/>
    </row>
    <row r="41" spans="1:25" s="1037" customFormat="1" ht="16.5">
      <c r="A41" s="1088">
        <f t="shared" si="4"/>
        <v>20</v>
      </c>
      <c r="B41" s="1088">
        <v>7000020967</v>
      </c>
      <c r="C41" s="1088">
        <v>10</v>
      </c>
      <c r="D41" s="1088" t="s">
        <v>683</v>
      </c>
      <c r="E41" s="1088">
        <v>1000048875</v>
      </c>
      <c r="F41" s="1088">
        <v>73082011</v>
      </c>
      <c r="G41" s="1283"/>
      <c r="H41" s="1319">
        <v>18</v>
      </c>
      <c r="I41" s="1284"/>
      <c r="J41" s="1088" t="s">
        <v>706</v>
      </c>
      <c r="K41" s="1088" t="s">
        <v>582</v>
      </c>
      <c r="L41" s="1088">
        <v>1344</v>
      </c>
      <c r="M41" s="1285"/>
      <c r="N41" s="1286" t="str">
        <f t="shared" si="5"/>
        <v>Included</v>
      </c>
      <c r="O41" s="1287">
        <f t="shared" si="6"/>
        <v>0</v>
      </c>
      <c r="P41" s="1082"/>
      <c r="Q41" s="1086">
        <f t="shared" si="7"/>
        <v>0</v>
      </c>
      <c r="R41" s="1087">
        <f t="shared" si="3"/>
        <v>0</v>
      </c>
      <c r="S41" s="1082"/>
      <c r="T41" s="1083"/>
      <c r="U41" s="1082"/>
      <c r="V41" s="1084"/>
      <c r="W41" s="1082"/>
      <c r="X41" s="1082"/>
      <c r="Y41" s="1082"/>
    </row>
    <row r="42" spans="1:25" s="1037" customFormat="1" ht="16.5">
      <c r="A42" s="1088">
        <f t="shared" si="4"/>
        <v>21</v>
      </c>
      <c r="B42" s="1088">
        <v>7000020937</v>
      </c>
      <c r="C42" s="1088">
        <v>10</v>
      </c>
      <c r="D42" s="1088" t="s">
        <v>684</v>
      </c>
      <c r="E42" s="1088">
        <v>1000030841</v>
      </c>
      <c r="F42" s="1088">
        <v>73121020</v>
      </c>
      <c r="G42" s="1283"/>
      <c r="H42" s="1319">
        <v>18</v>
      </c>
      <c r="I42" s="1284"/>
      <c r="J42" s="1088" t="s">
        <v>707</v>
      </c>
      <c r="K42" s="1088" t="s">
        <v>588</v>
      </c>
      <c r="L42" s="1088">
        <v>35</v>
      </c>
      <c r="M42" s="1285"/>
      <c r="N42" s="1286" t="str">
        <f t="shared" si="5"/>
        <v>Included</v>
      </c>
      <c r="O42" s="1287">
        <f t="shared" si="6"/>
        <v>0</v>
      </c>
      <c r="P42" s="1082"/>
      <c r="Q42" s="1086">
        <f t="shared" si="7"/>
        <v>0</v>
      </c>
      <c r="R42" s="1087">
        <f t="shared" si="3"/>
        <v>0</v>
      </c>
      <c r="S42" s="1082"/>
      <c r="T42" s="1083"/>
      <c r="U42" s="1082"/>
      <c r="V42" s="1084"/>
      <c r="W42" s="1082"/>
      <c r="X42" s="1082"/>
      <c r="Y42" s="1082"/>
    </row>
    <row r="43" spans="1:25" s="1037" customFormat="1" ht="16.5">
      <c r="A43" s="1088">
        <f t="shared" si="4"/>
        <v>22</v>
      </c>
      <c r="B43" s="1088">
        <v>7000020938</v>
      </c>
      <c r="C43" s="1088">
        <v>10</v>
      </c>
      <c r="D43" s="1088" t="s">
        <v>685</v>
      </c>
      <c r="E43" s="1088">
        <v>1000034136</v>
      </c>
      <c r="F43" s="1088">
        <v>76169990</v>
      </c>
      <c r="G43" s="1283"/>
      <c r="H43" s="1319">
        <v>18</v>
      </c>
      <c r="I43" s="1284"/>
      <c r="J43" s="1088" t="s">
        <v>708</v>
      </c>
      <c r="K43" s="1088" t="s">
        <v>582</v>
      </c>
      <c r="L43" s="1088">
        <v>196</v>
      </c>
      <c r="M43" s="1285"/>
      <c r="N43" s="1286" t="str">
        <f t="shared" si="5"/>
        <v>Included</v>
      </c>
      <c r="O43" s="1287">
        <f t="shared" si="6"/>
        <v>0</v>
      </c>
      <c r="P43" s="1082"/>
      <c r="Q43" s="1086">
        <f t="shared" si="7"/>
        <v>0</v>
      </c>
      <c r="R43" s="1087">
        <f t="shared" si="3"/>
        <v>0</v>
      </c>
      <c r="S43" s="1082"/>
      <c r="T43" s="1083"/>
      <c r="U43" s="1082"/>
      <c r="V43" s="1084"/>
      <c r="W43" s="1082"/>
      <c r="X43" s="1082"/>
      <c r="Y43" s="1082"/>
    </row>
    <row r="44" spans="1:25" s="1037" customFormat="1" ht="16.5">
      <c r="A44" s="1088">
        <f t="shared" si="4"/>
        <v>23</v>
      </c>
      <c r="B44" s="1088">
        <v>7000020939</v>
      </c>
      <c r="C44" s="1088">
        <v>10</v>
      </c>
      <c r="D44" s="1088" t="s">
        <v>685</v>
      </c>
      <c r="E44" s="1088">
        <v>1000015505</v>
      </c>
      <c r="F44" s="1088">
        <v>73082011</v>
      </c>
      <c r="G44" s="1283"/>
      <c r="H44" s="1319">
        <v>18</v>
      </c>
      <c r="I44" s="1284"/>
      <c r="J44" s="1088" t="s">
        <v>709</v>
      </c>
      <c r="K44" s="1088" t="s">
        <v>582</v>
      </c>
      <c r="L44" s="1088">
        <v>20</v>
      </c>
      <c r="M44" s="1285"/>
      <c r="N44" s="1286" t="str">
        <f t="shared" si="5"/>
        <v>Included</v>
      </c>
      <c r="O44" s="1287">
        <f t="shared" si="6"/>
        <v>0</v>
      </c>
      <c r="P44" s="1082"/>
      <c r="Q44" s="1086">
        <f t="shared" si="7"/>
        <v>0</v>
      </c>
      <c r="R44" s="1087">
        <f t="shared" si="3"/>
        <v>0</v>
      </c>
      <c r="S44" s="1082"/>
      <c r="T44" s="1083"/>
      <c r="U44" s="1082"/>
      <c r="V44" s="1084"/>
      <c r="W44" s="1082"/>
      <c r="X44" s="1082"/>
      <c r="Y44" s="1082"/>
    </row>
    <row r="45" spans="1:25" s="1037" customFormat="1" ht="16.5">
      <c r="A45" s="1088">
        <f t="shared" si="4"/>
        <v>24</v>
      </c>
      <c r="B45" s="1088">
        <v>7000020940</v>
      </c>
      <c r="C45" s="1088">
        <v>10</v>
      </c>
      <c r="D45" s="1088" t="s">
        <v>685</v>
      </c>
      <c r="E45" s="1088">
        <v>1000022420</v>
      </c>
      <c r="F45" s="1088">
        <v>73082011</v>
      </c>
      <c r="G45" s="1283"/>
      <c r="H45" s="1319">
        <v>18</v>
      </c>
      <c r="I45" s="1284"/>
      <c r="J45" s="1088" t="s">
        <v>710</v>
      </c>
      <c r="K45" s="1088" t="s">
        <v>582</v>
      </c>
      <c r="L45" s="1088">
        <v>392</v>
      </c>
      <c r="M45" s="1285"/>
      <c r="N45" s="1286" t="str">
        <f t="shared" si="5"/>
        <v>Included</v>
      </c>
      <c r="O45" s="1287">
        <f t="shared" si="6"/>
        <v>0</v>
      </c>
      <c r="P45" s="1082"/>
      <c r="Q45" s="1086">
        <f t="shared" si="7"/>
        <v>0</v>
      </c>
      <c r="R45" s="1087">
        <f t="shared" si="3"/>
        <v>0</v>
      </c>
      <c r="S45" s="1082"/>
      <c r="T45" s="1083"/>
      <c r="U45" s="1082"/>
      <c r="V45" s="1084"/>
      <c r="W45" s="1082"/>
      <c r="X45" s="1082"/>
      <c r="Y45" s="1082"/>
    </row>
    <row r="46" spans="1:25" s="1037" customFormat="1" ht="16.5">
      <c r="A46" s="1088">
        <f t="shared" si="4"/>
        <v>25</v>
      </c>
      <c r="B46" s="1088">
        <v>7000020941</v>
      </c>
      <c r="C46" s="1088">
        <v>10</v>
      </c>
      <c r="D46" s="1088" t="s">
        <v>685</v>
      </c>
      <c r="E46" s="1088">
        <v>1000020991</v>
      </c>
      <c r="F46" s="1088">
        <v>73082011</v>
      </c>
      <c r="G46" s="1283"/>
      <c r="H46" s="1319">
        <v>18</v>
      </c>
      <c r="I46" s="1284"/>
      <c r="J46" s="1088" t="s">
        <v>711</v>
      </c>
      <c r="K46" s="1088" t="s">
        <v>582</v>
      </c>
      <c r="L46" s="1088">
        <v>196</v>
      </c>
      <c r="M46" s="1285"/>
      <c r="N46" s="1286" t="str">
        <f t="shared" si="5"/>
        <v>Included</v>
      </c>
      <c r="O46" s="1287">
        <f t="shared" si="6"/>
        <v>0</v>
      </c>
      <c r="P46" s="1082"/>
      <c r="Q46" s="1086">
        <f t="shared" si="7"/>
        <v>0</v>
      </c>
      <c r="R46" s="1087">
        <f t="shared" si="3"/>
        <v>0</v>
      </c>
      <c r="S46" s="1082"/>
      <c r="T46" s="1083"/>
      <c r="U46" s="1082"/>
      <c r="V46" s="1084"/>
      <c r="W46" s="1082"/>
      <c r="X46" s="1082"/>
      <c r="Y46" s="1082"/>
    </row>
    <row r="47" spans="1:25" s="1037" customFormat="1" ht="16.5">
      <c r="A47" s="1088">
        <f t="shared" si="4"/>
        <v>26</v>
      </c>
      <c r="B47" s="1088">
        <v>7000020943</v>
      </c>
      <c r="C47" s="1088">
        <v>10</v>
      </c>
      <c r="D47" s="1088" t="s">
        <v>685</v>
      </c>
      <c r="E47" s="1088">
        <v>1000036851</v>
      </c>
      <c r="F47" s="1088">
        <v>76169990</v>
      </c>
      <c r="G47" s="1283"/>
      <c r="H47" s="1319">
        <v>18</v>
      </c>
      <c r="I47" s="1284"/>
      <c r="J47" s="1088" t="s">
        <v>712</v>
      </c>
      <c r="K47" s="1088" t="s">
        <v>582</v>
      </c>
      <c r="L47" s="1088">
        <v>105</v>
      </c>
      <c r="M47" s="1285"/>
      <c r="N47" s="1286" t="str">
        <f t="shared" si="5"/>
        <v>Included</v>
      </c>
      <c r="O47" s="1287">
        <f t="shared" si="6"/>
        <v>0</v>
      </c>
      <c r="P47" s="1082"/>
      <c r="Q47" s="1086">
        <f t="shared" si="7"/>
        <v>0</v>
      </c>
      <c r="R47" s="1087">
        <f t="shared" si="3"/>
        <v>0</v>
      </c>
      <c r="S47" s="1082"/>
      <c r="T47" s="1083"/>
      <c r="U47" s="1082"/>
      <c r="V47" s="1084"/>
      <c r="W47" s="1082"/>
      <c r="X47" s="1082"/>
      <c r="Y47" s="1082"/>
    </row>
    <row r="48" spans="1:25" s="1037" customFormat="1" ht="16.5">
      <c r="A48" s="1088">
        <f t="shared" si="4"/>
        <v>27</v>
      </c>
      <c r="B48" s="1088">
        <v>7000020944</v>
      </c>
      <c r="C48" s="1088">
        <v>10</v>
      </c>
      <c r="D48" s="1088" t="s">
        <v>685</v>
      </c>
      <c r="E48" s="1088">
        <v>1000036839</v>
      </c>
      <c r="F48" s="1088">
        <v>76169990</v>
      </c>
      <c r="G48" s="1283"/>
      <c r="H48" s="1319">
        <v>18</v>
      </c>
      <c r="I48" s="1284"/>
      <c r="J48" s="1088" t="s">
        <v>713</v>
      </c>
      <c r="K48" s="1088" t="s">
        <v>582</v>
      </c>
      <c r="L48" s="1088">
        <v>350</v>
      </c>
      <c r="M48" s="1285"/>
      <c r="N48" s="1286" t="str">
        <f t="shared" si="5"/>
        <v>Included</v>
      </c>
      <c r="O48" s="1287">
        <f t="shared" si="6"/>
        <v>0</v>
      </c>
      <c r="P48" s="1082"/>
      <c r="Q48" s="1086">
        <f t="shared" si="7"/>
        <v>0</v>
      </c>
      <c r="R48" s="1087">
        <f t="shared" si="3"/>
        <v>0</v>
      </c>
      <c r="S48" s="1082"/>
      <c r="T48" s="1083"/>
      <c r="U48" s="1082"/>
      <c r="V48" s="1084"/>
      <c r="W48" s="1082"/>
      <c r="X48" s="1082"/>
      <c r="Y48" s="1082"/>
    </row>
    <row r="49" spans="1:25" s="1037" customFormat="1" ht="16.5">
      <c r="A49" s="1088">
        <f t="shared" si="4"/>
        <v>28</v>
      </c>
      <c r="B49" s="1088">
        <v>7000020968</v>
      </c>
      <c r="C49" s="1088">
        <v>10</v>
      </c>
      <c r="D49" s="1088" t="s">
        <v>685</v>
      </c>
      <c r="E49" s="1088">
        <v>1000048884</v>
      </c>
      <c r="F49" s="1088">
        <v>76169990</v>
      </c>
      <c r="G49" s="1283"/>
      <c r="H49" s="1319">
        <v>18</v>
      </c>
      <c r="I49" s="1284"/>
      <c r="J49" s="1088" t="s">
        <v>714</v>
      </c>
      <c r="K49" s="1088" t="s">
        <v>582</v>
      </c>
      <c r="L49" s="1088">
        <v>1980</v>
      </c>
      <c r="M49" s="1285"/>
      <c r="N49" s="1286" t="str">
        <f t="shared" si="5"/>
        <v>Included</v>
      </c>
      <c r="O49" s="1287">
        <f t="shared" si="6"/>
        <v>0</v>
      </c>
      <c r="P49" s="1082"/>
      <c r="Q49" s="1086">
        <f t="shared" si="7"/>
        <v>0</v>
      </c>
      <c r="R49" s="1087">
        <f t="shared" si="3"/>
        <v>0</v>
      </c>
      <c r="S49" s="1082"/>
      <c r="T49" s="1083"/>
      <c r="U49" s="1082"/>
      <c r="V49" s="1084"/>
      <c r="W49" s="1082"/>
      <c r="X49" s="1082"/>
      <c r="Y49" s="1082"/>
    </row>
    <row r="50" spans="1:25" s="1037" customFormat="1" ht="16.5">
      <c r="A50" s="1088">
        <f t="shared" si="4"/>
        <v>29</v>
      </c>
      <c r="B50" s="1088">
        <v>7000020969</v>
      </c>
      <c r="C50" s="1088">
        <v>10</v>
      </c>
      <c r="D50" s="1088" t="s">
        <v>685</v>
      </c>
      <c r="E50" s="1088">
        <v>1000048886</v>
      </c>
      <c r="F50" s="1088">
        <v>76169990</v>
      </c>
      <c r="G50" s="1283"/>
      <c r="H50" s="1319">
        <v>18</v>
      </c>
      <c r="I50" s="1284"/>
      <c r="J50" s="1088" t="s">
        <v>715</v>
      </c>
      <c r="K50" s="1088" t="s">
        <v>582</v>
      </c>
      <c r="L50" s="1088">
        <v>4620</v>
      </c>
      <c r="M50" s="1285"/>
      <c r="N50" s="1286" t="str">
        <f t="shared" si="5"/>
        <v>Included</v>
      </c>
      <c r="O50" s="1287">
        <f t="shared" si="6"/>
        <v>0</v>
      </c>
      <c r="P50" s="1082"/>
      <c r="Q50" s="1086">
        <f t="shared" si="7"/>
        <v>0</v>
      </c>
      <c r="R50" s="1087">
        <f t="shared" si="3"/>
        <v>0</v>
      </c>
      <c r="S50" s="1082"/>
      <c r="T50" s="1083"/>
      <c r="U50" s="1082"/>
      <c r="V50" s="1084"/>
      <c r="W50" s="1082"/>
      <c r="X50" s="1082"/>
      <c r="Y50" s="1082"/>
    </row>
    <row r="51" spans="1:25" s="1037" customFormat="1" ht="16.5">
      <c r="A51" s="1088">
        <f t="shared" si="4"/>
        <v>30</v>
      </c>
      <c r="B51" s="1088">
        <v>7000020977</v>
      </c>
      <c r="C51" s="1088">
        <v>10</v>
      </c>
      <c r="D51" s="1088" t="s">
        <v>686</v>
      </c>
      <c r="E51" s="1088">
        <v>1000000624</v>
      </c>
      <c r="F51" s="1088">
        <v>85462039</v>
      </c>
      <c r="G51" s="1283"/>
      <c r="H51" s="1319">
        <v>18</v>
      </c>
      <c r="I51" s="1284"/>
      <c r="J51" s="1088" t="s">
        <v>625</v>
      </c>
      <c r="K51" s="1088" t="s">
        <v>582</v>
      </c>
      <c r="L51" s="1088">
        <v>2025</v>
      </c>
      <c r="M51" s="1285"/>
      <c r="N51" s="1286" t="str">
        <f t="shared" si="5"/>
        <v>Included</v>
      </c>
      <c r="O51" s="1287">
        <f t="shared" si="6"/>
        <v>0</v>
      </c>
      <c r="P51" s="1082"/>
      <c r="Q51" s="1086">
        <f t="shared" si="7"/>
        <v>0</v>
      </c>
      <c r="R51" s="1087">
        <f t="shared" si="3"/>
        <v>0</v>
      </c>
      <c r="S51" s="1082"/>
      <c r="T51" s="1083"/>
      <c r="U51" s="1082"/>
      <c r="V51" s="1084"/>
      <c r="W51" s="1082"/>
      <c r="X51" s="1082"/>
      <c r="Y51" s="1082"/>
    </row>
    <row r="52" spans="1:25" s="1037" customFormat="1" ht="16.5">
      <c r="A52" s="1088">
        <f t="shared" si="4"/>
        <v>31</v>
      </c>
      <c r="B52" s="1088">
        <v>7000020979</v>
      </c>
      <c r="C52" s="1088">
        <v>10</v>
      </c>
      <c r="D52" s="1088" t="s">
        <v>686</v>
      </c>
      <c r="E52" s="1088">
        <v>1000001128</v>
      </c>
      <c r="F52" s="1088">
        <v>85462039</v>
      </c>
      <c r="G52" s="1283"/>
      <c r="H52" s="1319">
        <v>18</v>
      </c>
      <c r="I52" s="1284"/>
      <c r="J52" s="1088" t="s">
        <v>716</v>
      </c>
      <c r="K52" s="1088" t="s">
        <v>582</v>
      </c>
      <c r="L52" s="1088">
        <v>67200</v>
      </c>
      <c r="M52" s="1285"/>
      <c r="N52" s="1286" t="str">
        <f t="shared" si="5"/>
        <v>Included</v>
      </c>
      <c r="O52" s="1287">
        <f t="shared" si="6"/>
        <v>0</v>
      </c>
      <c r="P52" s="1082"/>
      <c r="Q52" s="1086">
        <f t="shared" si="7"/>
        <v>0</v>
      </c>
      <c r="R52" s="1087">
        <f t="shared" si="3"/>
        <v>0</v>
      </c>
      <c r="S52" s="1082"/>
      <c r="T52" s="1083"/>
      <c r="U52" s="1082"/>
      <c r="V52" s="1084"/>
      <c r="W52" s="1082"/>
      <c r="X52" s="1082"/>
      <c r="Y52" s="1082"/>
    </row>
    <row r="53" spans="1:25" s="1037" customFormat="1" ht="16.5">
      <c r="A53" s="1088">
        <f t="shared" si="4"/>
        <v>32</v>
      </c>
      <c r="B53" s="1088">
        <v>7000020997</v>
      </c>
      <c r="C53" s="1088">
        <v>10</v>
      </c>
      <c r="D53" s="1088" t="s">
        <v>622</v>
      </c>
      <c r="E53" s="1088">
        <v>1000019903</v>
      </c>
      <c r="F53" s="1088">
        <v>73082011</v>
      </c>
      <c r="G53" s="1283"/>
      <c r="H53" s="1319">
        <v>18</v>
      </c>
      <c r="I53" s="1284"/>
      <c r="J53" s="1088" t="s">
        <v>589</v>
      </c>
      <c r="K53" s="1088" t="s">
        <v>582</v>
      </c>
      <c r="L53" s="1088">
        <v>80</v>
      </c>
      <c r="M53" s="1285"/>
      <c r="N53" s="1286" t="str">
        <f t="shared" si="5"/>
        <v>Included</v>
      </c>
      <c r="O53" s="1287">
        <f t="shared" si="6"/>
        <v>0</v>
      </c>
      <c r="P53" s="1082"/>
      <c r="Q53" s="1086">
        <f t="shared" si="7"/>
        <v>0</v>
      </c>
      <c r="R53" s="1087">
        <f t="shared" si="3"/>
        <v>0</v>
      </c>
      <c r="S53" s="1082"/>
      <c r="T53" s="1083"/>
      <c r="U53" s="1082"/>
      <c r="V53" s="1084"/>
      <c r="W53" s="1082"/>
      <c r="X53" s="1082"/>
      <c r="Y53" s="1082"/>
    </row>
    <row r="54" spans="1:25" s="1037" customFormat="1" ht="16.5">
      <c r="A54" s="1088">
        <f t="shared" si="4"/>
        <v>33</v>
      </c>
      <c r="B54" s="1088">
        <v>7000020945</v>
      </c>
      <c r="C54" s="1088">
        <v>10</v>
      </c>
      <c r="D54" s="1088" t="s">
        <v>687</v>
      </c>
      <c r="E54" s="1088">
        <v>1000036834</v>
      </c>
      <c r="F54" s="1088">
        <v>76149000</v>
      </c>
      <c r="G54" s="1283"/>
      <c r="H54" s="1319">
        <v>18</v>
      </c>
      <c r="I54" s="1284"/>
      <c r="J54" s="1088" t="s">
        <v>717</v>
      </c>
      <c r="K54" s="1088" t="s">
        <v>588</v>
      </c>
      <c r="L54" s="1088">
        <v>668</v>
      </c>
      <c r="M54" s="1285"/>
      <c r="N54" s="1286" t="str">
        <f t="shared" si="5"/>
        <v>Included</v>
      </c>
      <c r="O54" s="1287">
        <f t="shared" si="6"/>
        <v>0</v>
      </c>
      <c r="P54" s="1082"/>
      <c r="Q54" s="1086">
        <f t="shared" si="7"/>
        <v>0</v>
      </c>
      <c r="R54" s="1087">
        <f t="shared" si="3"/>
        <v>0</v>
      </c>
      <c r="S54" s="1082"/>
      <c r="T54" s="1083"/>
      <c r="U54" s="1082"/>
      <c r="V54" s="1084"/>
      <c r="W54" s="1082"/>
      <c r="X54" s="1082"/>
      <c r="Y54" s="1082"/>
    </row>
    <row r="55" spans="1:25" s="1037" customFormat="1" ht="16.5">
      <c r="A55" s="1088">
        <f t="shared" si="4"/>
        <v>34</v>
      </c>
      <c r="B55" s="1088">
        <v>7000020946</v>
      </c>
      <c r="C55" s="1088">
        <v>10</v>
      </c>
      <c r="D55" s="1088" t="s">
        <v>688</v>
      </c>
      <c r="E55" s="1088">
        <v>1000030940</v>
      </c>
      <c r="F55" s="1088">
        <v>85447090</v>
      </c>
      <c r="G55" s="1283"/>
      <c r="H55" s="1319">
        <v>18</v>
      </c>
      <c r="I55" s="1284"/>
      <c r="J55" s="1088" t="s">
        <v>718</v>
      </c>
      <c r="K55" s="1088" t="s">
        <v>588</v>
      </c>
      <c r="L55" s="1088">
        <v>42.2</v>
      </c>
      <c r="M55" s="1285"/>
      <c r="N55" s="1286" t="str">
        <f t="shared" si="5"/>
        <v>Included</v>
      </c>
      <c r="O55" s="1287">
        <f t="shared" si="6"/>
        <v>0</v>
      </c>
      <c r="P55" s="1082"/>
      <c r="Q55" s="1086">
        <f t="shared" si="7"/>
        <v>0</v>
      </c>
      <c r="R55" s="1087">
        <f t="shared" si="3"/>
        <v>0</v>
      </c>
      <c r="S55" s="1082"/>
      <c r="T55" s="1083"/>
      <c r="U55" s="1082"/>
      <c r="V55" s="1084"/>
      <c r="W55" s="1082"/>
      <c r="X55" s="1082"/>
      <c r="Y55" s="1082"/>
    </row>
    <row r="56" spans="1:25" s="1037" customFormat="1" ht="16.5">
      <c r="A56" s="1088">
        <f t="shared" si="4"/>
        <v>35</v>
      </c>
      <c r="B56" s="1088">
        <v>7000020947</v>
      </c>
      <c r="C56" s="1088">
        <v>10</v>
      </c>
      <c r="D56" s="1088" t="s">
        <v>688</v>
      </c>
      <c r="E56" s="1088">
        <v>1000033144</v>
      </c>
      <c r="F56" s="1088">
        <v>82057000</v>
      </c>
      <c r="G56" s="1283"/>
      <c r="H56" s="1319">
        <v>18</v>
      </c>
      <c r="I56" s="1284"/>
      <c r="J56" s="1088" t="s">
        <v>719</v>
      </c>
      <c r="K56" s="1088" t="s">
        <v>585</v>
      </c>
      <c r="L56" s="1088">
        <v>6</v>
      </c>
      <c r="M56" s="1285"/>
      <c r="N56" s="1286" t="str">
        <f t="shared" si="5"/>
        <v>Included</v>
      </c>
      <c r="O56" s="1287">
        <f t="shared" si="6"/>
        <v>0</v>
      </c>
      <c r="P56" s="1082"/>
      <c r="Q56" s="1086">
        <f t="shared" si="7"/>
        <v>0</v>
      </c>
      <c r="R56" s="1087">
        <f t="shared" si="3"/>
        <v>0</v>
      </c>
      <c r="S56" s="1082"/>
      <c r="T56" s="1083"/>
      <c r="U56" s="1082"/>
      <c r="V56" s="1084"/>
      <c r="W56" s="1082"/>
      <c r="X56" s="1082"/>
      <c r="Y56" s="1082"/>
    </row>
    <row r="57" spans="1:25" s="1037" customFormat="1" ht="33">
      <c r="A57" s="1088">
        <f t="shared" si="4"/>
        <v>36</v>
      </c>
      <c r="B57" s="1088">
        <v>7000020948</v>
      </c>
      <c r="C57" s="1088">
        <v>10</v>
      </c>
      <c r="D57" s="1088" t="s">
        <v>688</v>
      </c>
      <c r="E57" s="1088">
        <v>1000031039</v>
      </c>
      <c r="F57" s="1088">
        <v>82057000</v>
      </c>
      <c r="G57" s="1283"/>
      <c r="H57" s="1319">
        <v>18</v>
      </c>
      <c r="I57" s="1284"/>
      <c r="J57" s="1088" t="s">
        <v>720</v>
      </c>
      <c r="K57" s="1088" t="s">
        <v>585</v>
      </c>
      <c r="L57" s="1088">
        <v>12</v>
      </c>
      <c r="M57" s="1285"/>
      <c r="N57" s="1286" t="str">
        <f t="shared" si="5"/>
        <v>Included</v>
      </c>
      <c r="O57" s="1287">
        <f t="shared" si="6"/>
        <v>0</v>
      </c>
      <c r="P57" s="1082"/>
      <c r="Q57" s="1086">
        <f t="shared" si="7"/>
        <v>0</v>
      </c>
      <c r="R57" s="1087">
        <f t="shared" si="3"/>
        <v>0</v>
      </c>
      <c r="S57" s="1082"/>
      <c r="T57" s="1083"/>
      <c r="U57" s="1082"/>
      <c r="V57" s="1084"/>
      <c r="W57" s="1082"/>
      <c r="X57" s="1082"/>
      <c r="Y57" s="1082"/>
    </row>
    <row r="58" spans="1:25" s="1037" customFormat="1" ht="33">
      <c r="A58" s="1088">
        <f t="shared" si="4"/>
        <v>37</v>
      </c>
      <c r="B58" s="1088">
        <v>7000020949</v>
      </c>
      <c r="C58" s="1088">
        <v>10</v>
      </c>
      <c r="D58" s="1088" t="s">
        <v>688</v>
      </c>
      <c r="E58" s="1088">
        <v>1000033146</v>
      </c>
      <c r="F58" s="1088">
        <v>82057000</v>
      </c>
      <c r="G58" s="1283"/>
      <c r="H58" s="1319">
        <v>18</v>
      </c>
      <c r="I58" s="1284"/>
      <c r="J58" s="1088" t="s">
        <v>721</v>
      </c>
      <c r="K58" s="1088" t="s">
        <v>585</v>
      </c>
      <c r="L58" s="1088">
        <v>111</v>
      </c>
      <c r="M58" s="1285"/>
      <c r="N58" s="1286" t="str">
        <f t="shared" si="5"/>
        <v>Included</v>
      </c>
      <c r="O58" s="1287">
        <f t="shared" si="6"/>
        <v>0</v>
      </c>
      <c r="P58" s="1082"/>
      <c r="Q58" s="1086">
        <f t="shared" si="7"/>
        <v>0</v>
      </c>
      <c r="R58" s="1087">
        <f t="shared" si="3"/>
        <v>0</v>
      </c>
      <c r="S58" s="1082"/>
      <c r="T58" s="1083"/>
      <c r="U58" s="1082"/>
      <c r="V58" s="1084"/>
      <c r="W58" s="1082"/>
      <c r="X58" s="1082"/>
      <c r="Y58" s="1082"/>
    </row>
    <row r="59" spans="1:25" s="1037" customFormat="1" ht="16.5">
      <c r="A59" s="1088">
        <f t="shared" si="4"/>
        <v>38</v>
      </c>
      <c r="B59" s="1088">
        <v>7000020950</v>
      </c>
      <c r="C59" s="1088">
        <v>10</v>
      </c>
      <c r="D59" s="1088" t="s">
        <v>688</v>
      </c>
      <c r="E59" s="1088">
        <v>1000022417</v>
      </c>
      <c r="F59" s="1088">
        <v>82057000</v>
      </c>
      <c r="G59" s="1283"/>
      <c r="H59" s="1319">
        <v>18</v>
      </c>
      <c r="I59" s="1284"/>
      <c r="J59" s="1088" t="s">
        <v>722</v>
      </c>
      <c r="K59" s="1088" t="s">
        <v>582</v>
      </c>
      <c r="L59" s="1088">
        <v>750</v>
      </c>
      <c r="M59" s="1285"/>
      <c r="N59" s="1286" t="str">
        <f t="shared" si="5"/>
        <v>Included</v>
      </c>
      <c r="O59" s="1287">
        <f t="shared" si="6"/>
        <v>0</v>
      </c>
      <c r="P59" s="1082"/>
      <c r="Q59" s="1086">
        <f t="shared" si="7"/>
        <v>0</v>
      </c>
      <c r="R59" s="1087">
        <f t="shared" si="3"/>
        <v>0</v>
      </c>
      <c r="S59" s="1082"/>
      <c r="T59" s="1083"/>
      <c r="U59" s="1082"/>
      <c r="V59" s="1084"/>
      <c r="W59" s="1082"/>
      <c r="X59" s="1082"/>
      <c r="Y59" s="1082"/>
    </row>
    <row r="60" spans="1:25" s="1037" customFormat="1" ht="16.5">
      <c r="A60" s="1088">
        <f t="shared" si="4"/>
        <v>39</v>
      </c>
      <c r="B60" s="1088">
        <v>7000020951</v>
      </c>
      <c r="C60" s="1088">
        <v>10</v>
      </c>
      <c r="D60" s="1088" t="s">
        <v>688</v>
      </c>
      <c r="E60" s="1088">
        <v>1000010817</v>
      </c>
      <c r="F60" s="1088">
        <v>82057000</v>
      </c>
      <c r="G60" s="1283"/>
      <c r="H60" s="1319">
        <v>18</v>
      </c>
      <c r="I60" s="1284"/>
      <c r="J60" s="1088" t="s">
        <v>723</v>
      </c>
      <c r="K60" s="1088" t="s">
        <v>582</v>
      </c>
      <c r="L60" s="1088">
        <v>600</v>
      </c>
      <c r="M60" s="1285"/>
      <c r="N60" s="1286" t="str">
        <f t="shared" ref="N60:N90" si="8">IF(M60=0, "Included",IF(ISERROR(L60*M60), M60, L60*M60))</f>
        <v>Included</v>
      </c>
      <c r="O60" s="1287">
        <f t="shared" ref="O60:O90" si="9">R60</f>
        <v>0</v>
      </c>
      <c r="P60" s="1082"/>
      <c r="Q60" s="1086">
        <f t="shared" ref="Q60:Q90" si="10">IF(N60="Included",0,N60)</f>
        <v>0</v>
      </c>
      <c r="R60" s="1087">
        <f t="shared" si="3"/>
        <v>0</v>
      </c>
      <c r="S60" s="1082"/>
      <c r="T60" s="1083"/>
      <c r="U60" s="1082"/>
      <c r="V60" s="1084"/>
      <c r="W60" s="1082"/>
      <c r="X60" s="1082"/>
      <c r="Y60" s="1082"/>
    </row>
    <row r="61" spans="1:25" s="1037" customFormat="1" ht="16.5">
      <c r="A61" s="1088">
        <f t="shared" si="4"/>
        <v>40</v>
      </c>
      <c r="B61" s="1088">
        <v>7000020952</v>
      </c>
      <c r="C61" s="1088">
        <v>10</v>
      </c>
      <c r="D61" s="1088" t="s">
        <v>688</v>
      </c>
      <c r="E61" s="1088">
        <v>1000014198</v>
      </c>
      <c r="F61" s="1088">
        <v>85353090</v>
      </c>
      <c r="G61" s="1283"/>
      <c r="H61" s="1319">
        <v>18</v>
      </c>
      <c r="I61" s="1284"/>
      <c r="J61" s="1088" t="s">
        <v>724</v>
      </c>
      <c r="K61" s="1088" t="s">
        <v>582</v>
      </c>
      <c r="L61" s="1088">
        <v>18</v>
      </c>
      <c r="M61" s="1285"/>
      <c r="N61" s="1286" t="str">
        <f t="shared" si="8"/>
        <v>Included</v>
      </c>
      <c r="O61" s="1287">
        <f t="shared" si="9"/>
        <v>0</v>
      </c>
      <c r="P61" s="1082"/>
      <c r="Q61" s="1086">
        <f t="shared" si="10"/>
        <v>0</v>
      </c>
      <c r="R61" s="1087">
        <f t="shared" si="3"/>
        <v>0</v>
      </c>
      <c r="S61" s="1082"/>
      <c r="T61" s="1083"/>
      <c r="U61" s="1082"/>
      <c r="V61" s="1084"/>
      <c r="W61" s="1082"/>
      <c r="X61" s="1082"/>
      <c r="Y61" s="1082"/>
    </row>
    <row r="62" spans="1:25" s="1037" customFormat="1" ht="16.5">
      <c r="A62" s="1088">
        <f t="shared" si="4"/>
        <v>41</v>
      </c>
      <c r="B62" s="1088">
        <v>7000020953</v>
      </c>
      <c r="C62" s="1088">
        <v>10</v>
      </c>
      <c r="D62" s="1088" t="s">
        <v>688</v>
      </c>
      <c r="E62" s="1088">
        <v>1000023471</v>
      </c>
      <c r="F62" s="1088">
        <v>85372000</v>
      </c>
      <c r="G62" s="1283"/>
      <c r="H62" s="1319">
        <v>18</v>
      </c>
      <c r="I62" s="1284"/>
      <c r="J62" s="1088" t="s">
        <v>590</v>
      </c>
      <c r="K62" s="1088" t="s">
        <v>582</v>
      </c>
      <c r="L62" s="1088">
        <v>4</v>
      </c>
      <c r="M62" s="1285"/>
      <c r="N62" s="1286" t="str">
        <f t="shared" si="8"/>
        <v>Included</v>
      </c>
      <c r="O62" s="1287">
        <f t="shared" si="9"/>
        <v>0</v>
      </c>
      <c r="P62" s="1082"/>
      <c r="Q62" s="1086">
        <f t="shared" si="10"/>
        <v>0</v>
      </c>
      <c r="R62" s="1087">
        <f t="shared" si="3"/>
        <v>0</v>
      </c>
      <c r="S62" s="1082"/>
      <c r="T62" s="1083"/>
      <c r="U62" s="1082"/>
      <c r="V62" s="1084"/>
      <c r="W62" s="1082"/>
      <c r="X62" s="1082"/>
      <c r="Y62" s="1082"/>
    </row>
    <row r="63" spans="1:25" s="1037" customFormat="1" ht="33">
      <c r="A63" s="1088"/>
      <c r="B63" s="1088">
        <v>7000020954</v>
      </c>
      <c r="C63" s="1088">
        <v>10</v>
      </c>
      <c r="D63" s="1088" t="s">
        <v>688</v>
      </c>
      <c r="E63" s="1088">
        <v>1000030942</v>
      </c>
      <c r="F63" s="1088">
        <v>85447090</v>
      </c>
      <c r="G63" s="1283"/>
      <c r="H63" s="1319">
        <v>18</v>
      </c>
      <c r="I63" s="1284"/>
      <c r="J63" s="1088" t="s">
        <v>591</v>
      </c>
      <c r="K63" s="1088" t="s">
        <v>588</v>
      </c>
      <c r="L63" s="1088">
        <v>4</v>
      </c>
      <c r="M63" s="1285"/>
      <c r="N63" s="1286" t="str">
        <f t="shared" ref="N63:N88" si="11">IF(M63=0, "Included",IF(ISERROR(L63*M63), M63, L63*M63))</f>
        <v>Included</v>
      </c>
      <c r="O63" s="1287">
        <f t="shared" ref="O63:O88" si="12">R63</f>
        <v>0</v>
      </c>
      <c r="P63" s="1082"/>
      <c r="Q63" s="1086">
        <f t="shared" ref="Q63:Q88" si="13">IF(N63="Included",0,N63)</f>
        <v>0</v>
      </c>
      <c r="R63" s="1087">
        <f t="shared" ref="R63:R88" si="14">IF(I63="", H63*Q63/100, I63*Q63)</f>
        <v>0</v>
      </c>
      <c r="S63" s="1082"/>
      <c r="T63" s="1083"/>
      <c r="U63" s="1082"/>
      <c r="V63" s="1084"/>
      <c r="W63" s="1082"/>
      <c r="X63" s="1082"/>
      <c r="Y63" s="1082"/>
    </row>
    <row r="64" spans="1:25" s="1037" customFormat="1" ht="16.5">
      <c r="A64" s="1088"/>
      <c r="B64" s="1088">
        <v>7000020955</v>
      </c>
      <c r="C64" s="1088">
        <v>10</v>
      </c>
      <c r="D64" s="1088" t="s">
        <v>689</v>
      </c>
      <c r="E64" s="1088">
        <v>1000030940</v>
      </c>
      <c r="F64" s="1088">
        <v>85447090</v>
      </c>
      <c r="G64" s="1283"/>
      <c r="H64" s="1319">
        <v>18</v>
      </c>
      <c r="I64" s="1284"/>
      <c r="J64" s="1088" t="s">
        <v>718</v>
      </c>
      <c r="K64" s="1088" t="s">
        <v>588</v>
      </c>
      <c r="L64" s="1088">
        <v>1.48</v>
      </c>
      <c r="M64" s="1285"/>
      <c r="N64" s="1286" t="str">
        <f t="shared" si="11"/>
        <v>Included</v>
      </c>
      <c r="O64" s="1287">
        <f t="shared" si="12"/>
        <v>0</v>
      </c>
      <c r="P64" s="1082"/>
      <c r="Q64" s="1086">
        <f t="shared" si="13"/>
        <v>0</v>
      </c>
      <c r="R64" s="1087">
        <f t="shared" si="14"/>
        <v>0</v>
      </c>
      <c r="S64" s="1082"/>
      <c r="T64" s="1083"/>
      <c r="U64" s="1082"/>
      <c r="V64" s="1084"/>
      <c r="W64" s="1082"/>
      <c r="X64" s="1082"/>
      <c r="Y64" s="1082"/>
    </row>
    <row r="65" spans="1:25" s="1037" customFormat="1" ht="16.5">
      <c r="A65" s="1088"/>
      <c r="B65" s="1088">
        <v>7000020956</v>
      </c>
      <c r="C65" s="1088">
        <v>10</v>
      </c>
      <c r="D65" s="1088" t="s">
        <v>689</v>
      </c>
      <c r="E65" s="1088">
        <v>1000033144</v>
      </c>
      <c r="F65" s="1088">
        <v>82057000</v>
      </c>
      <c r="G65" s="1283"/>
      <c r="H65" s="1319">
        <v>18</v>
      </c>
      <c r="I65" s="1284"/>
      <c r="J65" s="1088" t="s">
        <v>719</v>
      </c>
      <c r="K65" s="1088" t="s">
        <v>585</v>
      </c>
      <c r="L65" s="1088">
        <v>1</v>
      </c>
      <c r="M65" s="1285"/>
      <c r="N65" s="1286" t="str">
        <f t="shared" si="11"/>
        <v>Included</v>
      </c>
      <c r="O65" s="1287">
        <f t="shared" si="12"/>
        <v>0</v>
      </c>
      <c r="P65" s="1082"/>
      <c r="Q65" s="1086">
        <f t="shared" si="13"/>
        <v>0</v>
      </c>
      <c r="R65" s="1087">
        <f t="shared" si="14"/>
        <v>0</v>
      </c>
      <c r="S65" s="1082"/>
      <c r="T65" s="1083"/>
      <c r="U65" s="1082"/>
      <c r="V65" s="1084"/>
      <c r="W65" s="1082"/>
      <c r="X65" s="1082"/>
      <c r="Y65" s="1082"/>
    </row>
    <row r="66" spans="1:25" s="1037" customFormat="1" ht="33">
      <c r="A66" s="1088"/>
      <c r="B66" s="1088">
        <v>7000020957</v>
      </c>
      <c r="C66" s="1088">
        <v>10</v>
      </c>
      <c r="D66" s="1088" t="s">
        <v>689</v>
      </c>
      <c r="E66" s="1088">
        <v>1000031039</v>
      </c>
      <c r="F66" s="1088">
        <v>82057000</v>
      </c>
      <c r="G66" s="1283"/>
      <c r="H66" s="1319">
        <v>18</v>
      </c>
      <c r="I66" s="1284"/>
      <c r="J66" s="1088" t="s">
        <v>720</v>
      </c>
      <c r="K66" s="1088" t="s">
        <v>585</v>
      </c>
      <c r="L66" s="1088">
        <v>1</v>
      </c>
      <c r="M66" s="1285"/>
      <c r="N66" s="1286" t="str">
        <f t="shared" si="11"/>
        <v>Included</v>
      </c>
      <c r="O66" s="1287">
        <f t="shared" si="12"/>
        <v>0</v>
      </c>
      <c r="P66" s="1082"/>
      <c r="Q66" s="1086">
        <f t="shared" si="13"/>
        <v>0</v>
      </c>
      <c r="R66" s="1087">
        <f t="shared" si="14"/>
        <v>0</v>
      </c>
      <c r="S66" s="1082"/>
      <c r="T66" s="1083"/>
      <c r="U66" s="1082"/>
      <c r="V66" s="1084"/>
      <c r="W66" s="1082"/>
      <c r="X66" s="1082"/>
      <c r="Y66" s="1082"/>
    </row>
    <row r="67" spans="1:25" s="1037" customFormat="1" ht="33">
      <c r="A67" s="1088"/>
      <c r="B67" s="1088">
        <v>7000020958</v>
      </c>
      <c r="C67" s="1088">
        <v>10</v>
      </c>
      <c r="D67" s="1088" t="s">
        <v>689</v>
      </c>
      <c r="E67" s="1088">
        <v>1000033146</v>
      </c>
      <c r="F67" s="1088">
        <v>82057000</v>
      </c>
      <c r="G67" s="1283"/>
      <c r="H67" s="1319">
        <v>18</v>
      </c>
      <c r="I67" s="1284"/>
      <c r="J67" s="1088" t="s">
        <v>721</v>
      </c>
      <c r="K67" s="1088" t="s">
        <v>585</v>
      </c>
      <c r="L67" s="1088">
        <v>4</v>
      </c>
      <c r="M67" s="1285"/>
      <c r="N67" s="1286" t="str">
        <f t="shared" si="11"/>
        <v>Included</v>
      </c>
      <c r="O67" s="1287">
        <f t="shared" si="12"/>
        <v>0</v>
      </c>
      <c r="P67" s="1082"/>
      <c r="Q67" s="1086">
        <f t="shared" si="13"/>
        <v>0</v>
      </c>
      <c r="R67" s="1087">
        <f t="shared" si="14"/>
        <v>0</v>
      </c>
      <c r="S67" s="1082"/>
      <c r="T67" s="1083"/>
      <c r="U67" s="1082"/>
      <c r="V67" s="1084"/>
      <c r="W67" s="1082"/>
      <c r="X67" s="1082"/>
      <c r="Y67" s="1082"/>
    </row>
    <row r="68" spans="1:25" s="1037" customFormat="1" ht="16.5">
      <c r="A68" s="1088"/>
      <c r="B68" s="1088">
        <v>7000020959</v>
      </c>
      <c r="C68" s="1088">
        <v>10</v>
      </c>
      <c r="D68" s="1088" t="s">
        <v>689</v>
      </c>
      <c r="E68" s="1088">
        <v>1000022417</v>
      </c>
      <c r="F68" s="1088">
        <v>82057000</v>
      </c>
      <c r="G68" s="1283"/>
      <c r="H68" s="1319">
        <v>18</v>
      </c>
      <c r="I68" s="1284"/>
      <c r="J68" s="1088" t="s">
        <v>722</v>
      </c>
      <c r="K68" s="1088" t="s">
        <v>582</v>
      </c>
      <c r="L68" s="1088">
        <v>26</v>
      </c>
      <c r="M68" s="1285"/>
      <c r="N68" s="1286" t="str">
        <f t="shared" si="11"/>
        <v>Included</v>
      </c>
      <c r="O68" s="1287">
        <f t="shared" si="12"/>
        <v>0</v>
      </c>
      <c r="P68" s="1082"/>
      <c r="Q68" s="1086">
        <f t="shared" si="13"/>
        <v>0</v>
      </c>
      <c r="R68" s="1087">
        <f t="shared" si="14"/>
        <v>0</v>
      </c>
      <c r="S68" s="1082"/>
      <c r="T68" s="1083"/>
      <c r="U68" s="1082"/>
      <c r="V68" s="1084"/>
      <c r="W68" s="1082"/>
      <c r="X68" s="1082"/>
      <c r="Y68" s="1082"/>
    </row>
    <row r="69" spans="1:25" s="1037" customFormat="1" ht="16.5">
      <c r="A69" s="1088"/>
      <c r="B69" s="1088">
        <v>7000020960</v>
      </c>
      <c r="C69" s="1088">
        <v>10</v>
      </c>
      <c r="D69" s="1088" t="s">
        <v>689</v>
      </c>
      <c r="E69" s="1088">
        <v>1000010817</v>
      </c>
      <c r="F69" s="1088">
        <v>82057000</v>
      </c>
      <c r="G69" s="1283"/>
      <c r="H69" s="1319">
        <v>18</v>
      </c>
      <c r="I69" s="1284"/>
      <c r="J69" s="1088" t="s">
        <v>723</v>
      </c>
      <c r="K69" s="1088" t="s">
        <v>582</v>
      </c>
      <c r="L69" s="1088">
        <v>21</v>
      </c>
      <c r="M69" s="1285"/>
      <c r="N69" s="1286" t="str">
        <f t="shared" si="11"/>
        <v>Included</v>
      </c>
      <c r="O69" s="1287">
        <f t="shared" si="12"/>
        <v>0</v>
      </c>
      <c r="P69" s="1082"/>
      <c r="Q69" s="1086">
        <f t="shared" si="13"/>
        <v>0</v>
      </c>
      <c r="R69" s="1087">
        <f t="shared" si="14"/>
        <v>0</v>
      </c>
      <c r="S69" s="1082"/>
      <c r="T69" s="1083"/>
      <c r="U69" s="1082"/>
      <c r="V69" s="1084"/>
      <c r="W69" s="1082"/>
      <c r="X69" s="1082"/>
      <c r="Y69" s="1082"/>
    </row>
    <row r="70" spans="1:25" s="1037" customFormat="1" ht="16.5">
      <c r="A70" s="1088"/>
      <c r="B70" s="1088">
        <v>7000020961</v>
      </c>
      <c r="C70" s="1088">
        <v>10</v>
      </c>
      <c r="D70" s="1088" t="s">
        <v>689</v>
      </c>
      <c r="E70" s="1088">
        <v>1000014198</v>
      </c>
      <c r="F70" s="1088">
        <v>85353090</v>
      </c>
      <c r="G70" s="1283"/>
      <c r="H70" s="1319">
        <v>18</v>
      </c>
      <c r="I70" s="1284"/>
      <c r="J70" s="1088" t="s">
        <v>724</v>
      </c>
      <c r="K70" s="1088" t="s">
        <v>582</v>
      </c>
      <c r="L70" s="1088">
        <v>1</v>
      </c>
      <c r="M70" s="1285"/>
      <c r="N70" s="1286" t="str">
        <f t="shared" si="11"/>
        <v>Included</v>
      </c>
      <c r="O70" s="1287">
        <f t="shared" si="12"/>
        <v>0</v>
      </c>
      <c r="P70" s="1082"/>
      <c r="Q70" s="1086">
        <f t="shared" si="13"/>
        <v>0</v>
      </c>
      <c r="R70" s="1087">
        <f t="shared" si="14"/>
        <v>0</v>
      </c>
      <c r="S70" s="1082"/>
      <c r="T70" s="1083"/>
      <c r="U70" s="1082"/>
      <c r="V70" s="1084"/>
      <c r="W70" s="1082"/>
      <c r="X70" s="1082"/>
      <c r="Y70" s="1082"/>
    </row>
    <row r="71" spans="1:25" s="1037" customFormat="1" ht="33">
      <c r="A71" s="1088"/>
      <c r="B71" s="1088">
        <v>7000020962</v>
      </c>
      <c r="C71" s="1088">
        <v>10</v>
      </c>
      <c r="D71" s="1088" t="s">
        <v>689</v>
      </c>
      <c r="E71" s="1088">
        <v>1000030942</v>
      </c>
      <c r="F71" s="1088">
        <v>85447090</v>
      </c>
      <c r="G71" s="1283"/>
      <c r="H71" s="1319">
        <v>18</v>
      </c>
      <c r="I71" s="1284"/>
      <c r="J71" s="1088" t="s">
        <v>591</v>
      </c>
      <c r="K71" s="1088" t="s">
        <v>588</v>
      </c>
      <c r="L71" s="1088">
        <v>0.5</v>
      </c>
      <c r="M71" s="1285"/>
      <c r="N71" s="1286" t="str">
        <f t="shared" si="11"/>
        <v>Included</v>
      </c>
      <c r="O71" s="1287">
        <f t="shared" si="12"/>
        <v>0</v>
      </c>
      <c r="P71" s="1082"/>
      <c r="Q71" s="1086">
        <f t="shared" si="13"/>
        <v>0</v>
      </c>
      <c r="R71" s="1087">
        <f t="shared" si="14"/>
        <v>0</v>
      </c>
      <c r="S71" s="1082"/>
      <c r="T71" s="1083"/>
      <c r="U71" s="1082"/>
      <c r="V71" s="1084"/>
      <c r="W71" s="1082"/>
      <c r="X71" s="1082"/>
      <c r="Y71" s="1082"/>
    </row>
    <row r="72" spans="1:25" s="1037" customFormat="1" ht="82.5">
      <c r="A72" s="1088"/>
      <c r="B72" s="1088">
        <v>7000020980</v>
      </c>
      <c r="C72" s="1088">
        <v>10</v>
      </c>
      <c r="D72" s="1088" t="s">
        <v>690</v>
      </c>
      <c r="E72" s="1088">
        <v>1000033623</v>
      </c>
      <c r="F72" s="1088">
        <v>73082011</v>
      </c>
      <c r="G72" s="1283"/>
      <c r="H72" s="1319">
        <v>18</v>
      </c>
      <c r="I72" s="1284"/>
      <c r="J72" s="1088" t="s">
        <v>695</v>
      </c>
      <c r="K72" s="1088" t="s">
        <v>579</v>
      </c>
      <c r="L72" s="1088">
        <v>38</v>
      </c>
      <c r="M72" s="1285"/>
      <c r="N72" s="1286" t="str">
        <f t="shared" si="11"/>
        <v>Included</v>
      </c>
      <c r="O72" s="1287">
        <f t="shared" si="12"/>
        <v>0</v>
      </c>
      <c r="P72" s="1082"/>
      <c r="Q72" s="1086">
        <f t="shared" si="13"/>
        <v>0</v>
      </c>
      <c r="R72" s="1087">
        <f t="shared" si="14"/>
        <v>0</v>
      </c>
      <c r="S72" s="1082"/>
      <c r="T72" s="1083"/>
      <c r="U72" s="1082"/>
      <c r="V72" s="1084"/>
      <c r="W72" s="1082"/>
      <c r="X72" s="1082"/>
      <c r="Y72" s="1082"/>
    </row>
    <row r="73" spans="1:25" s="1037" customFormat="1" ht="82.5">
      <c r="A73" s="1088"/>
      <c r="B73" s="1088">
        <v>7000020981</v>
      </c>
      <c r="C73" s="1088">
        <v>10</v>
      </c>
      <c r="D73" s="1088" t="s">
        <v>690</v>
      </c>
      <c r="E73" s="1088">
        <v>1000033625</v>
      </c>
      <c r="F73" s="1088">
        <v>73082011</v>
      </c>
      <c r="G73" s="1283"/>
      <c r="H73" s="1319">
        <v>18</v>
      </c>
      <c r="I73" s="1284"/>
      <c r="J73" s="1088" t="s">
        <v>623</v>
      </c>
      <c r="K73" s="1088" t="s">
        <v>579</v>
      </c>
      <c r="L73" s="1088">
        <v>16</v>
      </c>
      <c r="M73" s="1285"/>
      <c r="N73" s="1286" t="str">
        <f t="shared" si="11"/>
        <v>Included</v>
      </c>
      <c r="O73" s="1287">
        <f t="shared" si="12"/>
        <v>0</v>
      </c>
      <c r="P73" s="1082"/>
      <c r="Q73" s="1086">
        <f t="shared" si="13"/>
        <v>0</v>
      </c>
      <c r="R73" s="1087">
        <f t="shared" si="14"/>
        <v>0</v>
      </c>
      <c r="S73" s="1082"/>
      <c r="T73" s="1083"/>
      <c r="U73" s="1082"/>
      <c r="V73" s="1084"/>
      <c r="W73" s="1082"/>
      <c r="X73" s="1082"/>
      <c r="Y73" s="1082"/>
    </row>
    <row r="74" spans="1:25" s="1037" customFormat="1" ht="16.5">
      <c r="A74" s="1088"/>
      <c r="B74" s="1088">
        <v>7000020982</v>
      </c>
      <c r="C74" s="1088">
        <v>10</v>
      </c>
      <c r="D74" s="1088" t="s">
        <v>690</v>
      </c>
      <c r="E74" s="1088">
        <v>1000013472</v>
      </c>
      <c r="F74" s="1088">
        <v>73181500</v>
      </c>
      <c r="G74" s="1283"/>
      <c r="H74" s="1319">
        <v>18</v>
      </c>
      <c r="I74" s="1284"/>
      <c r="J74" s="1088" t="s">
        <v>580</v>
      </c>
      <c r="K74" s="1088" t="s">
        <v>579</v>
      </c>
      <c r="L74" s="1088">
        <v>2.5</v>
      </c>
      <c r="M74" s="1285"/>
      <c r="N74" s="1286" t="str">
        <f t="shared" si="11"/>
        <v>Included</v>
      </c>
      <c r="O74" s="1287">
        <f t="shared" si="12"/>
        <v>0</v>
      </c>
      <c r="P74" s="1082"/>
      <c r="Q74" s="1086">
        <f t="shared" si="13"/>
        <v>0</v>
      </c>
      <c r="R74" s="1087">
        <f t="shared" si="14"/>
        <v>0</v>
      </c>
      <c r="S74" s="1082"/>
      <c r="T74" s="1083"/>
      <c r="U74" s="1082"/>
      <c r="V74" s="1084"/>
      <c r="W74" s="1082"/>
      <c r="X74" s="1082"/>
      <c r="Y74" s="1082"/>
    </row>
    <row r="75" spans="1:25" s="1037" customFormat="1" ht="66">
      <c r="A75" s="1088"/>
      <c r="B75" s="1088">
        <v>7000020983</v>
      </c>
      <c r="C75" s="1088">
        <v>10</v>
      </c>
      <c r="D75" s="1088" t="s">
        <v>690</v>
      </c>
      <c r="E75" s="1088">
        <v>1000033624</v>
      </c>
      <c r="F75" s="1088">
        <v>73082011</v>
      </c>
      <c r="G75" s="1283"/>
      <c r="H75" s="1319">
        <v>18</v>
      </c>
      <c r="I75" s="1284"/>
      <c r="J75" s="1088" t="s">
        <v>696</v>
      </c>
      <c r="K75" s="1088" t="s">
        <v>579</v>
      </c>
      <c r="L75" s="1088">
        <v>2</v>
      </c>
      <c r="M75" s="1285"/>
      <c r="N75" s="1286" t="str">
        <f t="shared" si="11"/>
        <v>Included</v>
      </c>
      <c r="O75" s="1287">
        <f t="shared" si="12"/>
        <v>0</v>
      </c>
      <c r="P75" s="1082"/>
      <c r="Q75" s="1086">
        <f t="shared" si="13"/>
        <v>0</v>
      </c>
      <c r="R75" s="1087">
        <f t="shared" si="14"/>
        <v>0</v>
      </c>
      <c r="S75" s="1082"/>
      <c r="T75" s="1083"/>
      <c r="U75" s="1082"/>
      <c r="V75" s="1084"/>
      <c r="W75" s="1082"/>
      <c r="X75" s="1082"/>
      <c r="Y75" s="1082"/>
    </row>
    <row r="76" spans="1:25" s="1037" customFormat="1" ht="33">
      <c r="A76" s="1088"/>
      <c r="B76" s="1088">
        <v>7000020984</v>
      </c>
      <c r="C76" s="1088">
        <v>10</v>
      </c>
      <c r="D76" s="1088" t="s">
        <v>691</v>
      </c>
      <c r="E76" s="1088">
        <v>1000036856</v>
      </c>
      <c r="F76" s="1088">
        <v>73082011</v>
      </c>
      <c r="G76" s="1283"/>
      <c r="H76" s="1319">
        <v>18</v>
      </c>
      <c r="I76" s="1284"/>
      <c r="J76" s="1088" t="s">
        <v>703</v>
      </c>
      <c r="K76" s="1088" t="s">
        <v>582</v>
      </c>
      <c r="L76" s="1088">
        <v>18</v>
      </c>
      <c r="M76" s="1285"/>
      <c r="N76" s="1286" t="str">
        <f t="shared" si="11"/>
        <v>Included</v>
      </c>
      <c r="O76" s="1287">
        <f t="shared" si="12"/>
        <v>0</v>
      </c>
      <c r="P76" s="1082"/>
      <c r="Q76" s="1086">
        <f t="shared" si="13"/>
        <v>0</v>
      </c>
      <c r="R76" s="1087">
        <f t="shared" si="14"/>
        <v>0</v>
      </c>
      <c r="S76" s="1082"/>
      <c r="T76" s="1083"/>
      <c r="U76" s="1082"/>
      <c r="V76" s="1084"/>
      <c r="W76" s="1082"/>
      <c r="X76" s="1082"/>
      <c r="Y76" s="1082"/>
    </row>
    <row r="77" spans="1:25" s="1037" customFormat="1" ht="33">
      <c r="A77" s="1088"/>
      <c r="B77" s="1088">
        <v>7000020985</v>
      </c>
      <c r="C77" s="1088">
        <v>10</v>
      </c>
      <c r="D77" s="1088" t="s">
        <v>691</v>
      </c>
      <c r="E77" s="1088">
        <v>1000036825</v>
      </c>
      <c r="F77" s="1088">
        <v>73082011</v>
      </c>
      <c r="G77" s="1283"/>
      <c r="H77" s="1319">
        <v>18</v>
      </c>
      <c r="I77" s="1284"/>
      <c r="J77" s="1088" t="s">
        <v>704</v>
      </c>
      <c r="K77" s="1088" t="s">
        <v>582</v>
      </c>
      <c r="L77" s="1088">
        <v>144</v>
      </c>
      <c r="M77" s="1285"/>
      <c r="N77" s="1286" t="str">
        <f t="shared" si="11"/>
        <v>Included</v>
      </c>
      <c r="O77" s="1287">
        <f t="shared" si="12"/>
        <v>0</v>
      </c>
      <c r="P77" s="1082"/>
      <c r="Q77" s="1086">
        <f t="shared" si="13"/>
        <v>0</v>
      </c>
      <c r="R77" s="1087">
        <f t="shared" si="14"/>
        <v>0</v>
      </c>
      <c r="S77" s="1082"/>
      <c r="T77" s="1083"/>
      <c r="U77" s="1082"/>
      <c r="V77" s="1084"/>
      <c r="W77" s="1082"/>
      <c r="X77" s="1082"/>
      <c r="Y77" s="1082"/>
    </row>
    <row r="78" spans="1:25" s="1037" customFormat="1" ht="16.5">
      <c r="A78" s="1088"/>
      <c r="B78" s="1088">
        <v>7000020986</v>
      </c>
      <c r="C78" s="1088">
        <v>10</v>
      </c>
      <c r="D78" s="1088" t="s">
        <v>691</v>
      </c>
      <c r="E78" s="1088">
        <v>1000048885</v>
      </c>
      <c r="F78" s="1088">
        <v>73082011</v>
      </c>
      <c r="G78" s="1283"/>
      <c r="H78" s="1319">
        <v>18</v>
      </c>
      <c r="I78" s="1284"/>
      <c r="J78" s="1088" t="s">
        <v>705</v>
      </c>
      <c r="K78" s="1088" t="s">
        <v>582</v>
      </c>
      <c r="L78" s="1088">
        <v>2</v>
      </c>
      <c r="M78" s="1285"/>
      <c r="N78" s="1286" t="str">
        <f t="shared" si="11"/>
        <v>Included</v>
      </c>
      <c r="O78" s="1287">
        <f t="shared" si="12"/>
        <v>0</v>
      </c>
      <c r="P78" s="1082"/>
      <c r="Q78" s="1086">
        <f t="shared" si="13"/>
        <v>0</v>
      </c>
      <c r="R78" s="1087">
        <f t="shared" si="14"/>
        <v>0</v>
      </c>
      <c r="S78" s="1082"/>
      <c r="T78" s="1083"/>
      <c r="U78" s="1082"/>
      <c r="V78" s="1084"/>
      <c r="W78" s="1082"/>
      <c r="X78" s="1082"/>
      <c r="Y78" s="1082"/>
    </row>
    <row r="79" spans="1:25" s="1037" customFormat="1" ht="16.5">
      <c r="A79" s="1088"/>
      <c r="B79" s="1088">
        <v>7000020987</v>
      </c>
      <c r="C79" s="1088">
        <v>10</v>
      </c>
      <c r="D79" s="1088" t="s">
        <v>691</v>
      </c>
      <c r="E79" s="1088">
        <v>1000048875</v>
      </c>
      <c r="F79" s="1088">
        <v>73082011</v>
      </c>
      <c r="G79" s="1283"/>
      <c r="H79" s="1319">
        <v>18</v>
      </c>
      <c r="I79" s="1284"/>
      <c r="J79" s="1088" t="s">
        <v>706</v>
      </c>
      <c r="K79" s="1088" t="s">
        <v>582</v>
      </c>
      <c r="L79" s="1088">
        <v>27</v>
      </c>
      <c r="M79" s="1285"/>
      <c r="N79" s="1286" t="str">
        <f t="shared" si="11"/>
        <v>Included</v>
      </c>
      <c r="O79" s="1287">
        <f t="shared" si="12"/>
        <v>0</v>
      </c>
      <c r="P79" s="1082"/>
      <c r="Q79" s="1086">
        <f t="shared" si="13"/>
        <v>0</v>
      </c>
      <c r="R79" s="1087">
        <f t="shared" si="14"/>
        <v>0</v>
      </c>
      <c r="S79" s="1082"/>
      <c r="T79" s="1083"/>
      <c r="U79" s="1082"/>
      <c r="V79" s="1084"/>
      <c r="W79" s="1082"/>
      <c r="X79" s="1082"/>
      <c r="Y79" s="1082"/>
    </row>
    <row r="80" spans="1:25" s="1037" customFormat="1" ht="16.5">
      <c r="A80" s="1088"/>
      <c r="B80" s="1088">
        <v>7000020988</v>
      </c>
      <c r="C80" s="1088">
        <v>10</v>
      </c>
      <c r="D80" s="1088" t="s">
        <v>692</v>
      </c>
      <c r="E80" s="1088">
        <v>1000034136</v>
      </c>
      <c r="F80" s="1088">
        <v>76169990</v>
      </c>
      <c r="G80" s="1283"/>
      <c r="H80" s="1319">
        <v>18</v>
      </c>
      <c r="I80" s="1284"/>
      <c r="J80" s="1088" t="s">
        <v>708</v>
      </c>
      <c r="K80" s="1088" t="s">
        <v>582</v>
      </c>
      <c r="L80" s="1088">
        <v>4</v>
      </c>
      <c r="M80" s="1285"/>
      <c r="N80" s="1286" t="str">
        <f t="shared" si="11"/>
        <v>Included</v>
      </c>
      <c r="O80" s="1287">
        <f t="shared" si="12"/>
        <v>0</v>
      </c>
      <c r="P80" s="1082"/>
      <c r="Q80" s="1086">
        <f t="shared" si="13"/>
        <v>0</v>
      </c>
      <c r="R80" s="1087">
        <f t="shared" si="14"/>
        <v>0</v>
      </c>
      <c r="S80" s="1082"/>
      <c r="T80" s="1083"/>
      <c r="U80" s="1082"/>
      <c r="V80" s="1084"/>
      <c r="W80" s="1082"/>
      <c r="X80" s="1082"/>
      <c r="Y80" s="1082"/>
    </row>
    <row r="81" spans="1:25" s="1037" customFormat="1" ht="16.5">
      <c r="A81" s="1088"/>
      <c r="B81" s="1088">
        <v>7000020989</v>
      </c>
      <c r="C81" s="1088">
        <v>10</v>
      </c>
      <c r="D81" s="1088" t="s">
        <v>692</v>
      </c>
      <c r="E81" s="1088">
        <v>1000015505</v>
      </c>
      <c r="F81" s="1088">
        <v>73082011</v>
      </c>
      <c r="G81" s="1283"/>
      <c r="H81" s="1319">
        <v>18</v>
      </c>
      <c r="I81" s="1284"/>
      <c r="J81" s="1088" t="s">
        <v>709</v>
      </c>
      <c r="K81" s="1088" t="s">
        <v>582</v>
      </c>
      <c r="L81" s="1088">
        <v>1</v>
      </c>
      <c r="M81" s="1285"/>
      <c r="N81" s="1286" t="str">
        <f t="shared" si="11"/>
        <v>Included</v>
      </c>
      <c r="O81" s="1287">
        <f t="shared" si="12"/>
        <v>0</v>
      </c>
      <c r="P81" s="1082"/>
      <c r="Q81" s="1086">
        <f t="shared" si="13"/>
        <v>0</v>
      </c>
      <c r="R81" s="1087">
        <f t="shared" si="14"/>
        <v>0</v>
      </c>
      <c r="S81" s="1082"/>
      <c r="T81" s="1083"/>
      <c r="U81" s="1082"/>
      <c r="V81" s="1084"/>
      <c r="W81" s="1082"/>
      <c r="X81" s="1082"/>
      <c r="Y81" s="1082"/>
    </row>
    <row r="82" spans="1:25" s="1037" customFormat="1" ht="16.5">
      <c r="A82" s="1088"/>
      <c r="B82" s="1088">
        <v>7000020990</v>
      </c>
      <c r="C82" s="1088">
        <v>10</v>
      </c>
      <c r="D82" s="1088" t="s">
        <v>692</v>
      </c>
      <c r="E82" s="1088">
        <v>1000022420</v>
      </c>
      <c r="F82" s="1088">
        <v>73082011</v>
      </c>
      <c r="G82" s="1283"/>
      <c r="H82" s="1319">
        <v>18</v>
      </c>
      <c r="I82" s="1284"/>
      <c r="J82" s="1088" t="s">
        <v>710</v>
      </c>
      <c r="K82" s="1088" t="s">
        <v>582</v>
      </c>
      <c r="L82" s="1088">
        <v>9</v>
      </c>
      <c r="M82" s="1285"/>
      <c r="N82" s="1286" t="str">
        <f t="shared" si="11"/>
        <v>Included</v>
      </c>
      <c r="O82" s="1287">
        <f t="shared" si="12"/>
        <v>0</v>
      </c>
      <c r="P82" s="1082"/>
      <c r="Q82" s="1086">
        <f t="shared" si="13"/>
        <v>0</v>
      </c>
      <c r="R82" s="1087">
        <f t="shared" si="14"/>
        <v>0</v>
      </c>
      <c r="S82" s="1082"/>
      <c r="T82" s="1083"/>
      <c r="U82" s="1082"/>
      <c r="V82" s="1084"/>
      <c r="W82" s="1082"/>
      <c r="X82" s="1082"/>
      <c r="Y82" s="1082"/>
    </row>
    <row r="83" spans="1:25" s="1037" customFormat="1" ht="16.5">
      <c r="A83" s="1088"/>
      <c r="B83" s="1088">
        <v>7000020991</v>
      </c>
      <c r="C83" s="1088">
        <v>10</v>
      </c>
      <c r="D83" s="1088" t="s">
        <v>692</v>
      </c>
      <c r="E83" s="1088">
        <v>1000020991</v>
      </c>
      <c r="F83" s="1088">
        <v>73082011</v>
      </c>
      <c r="G83" s="1283"/>
      <c r="H83" s="1319">
        <v>18</v>
      </c>
      <c r="I83" s="1284"/>
      <c r="J83" s="1088" t="s">
        <v>711</v>
      </c>
      <c r="K83" s="1088" t="s">
        <v>582</v>
      </c>
      <c r="L83" s="1088">
        <v>4</v>
      </c>
      <c r="M83" s="1285"/>
      <c r="N83" s="1286" t="str">
        <f t="shared" si="11"/>
        <v>Included</v>
      </c>
      <c r="O83" s="1287">
        <f t="shared" si="12"/>
        <v>0</v>
      </c>
      <c r="P83" s="1082"/>
      <c r="Q83" s="1086">
        <f t="shared" si="13"/>
        <v>0</v>
      </c>
      <c r="R83" s="1087">
        <f t="shared" si="14"/>
        <v>0</v>
      </c>
      <c r="S83" s="1082"/>
      <c r="T83" s="1083"/>
      <c r="U83" s="1082"/>
      <c r="V83" s="1084"/>
      <c r="W83" s="1082"/>
      <c r="X83" s="1082"/>
      <c r="Y83" s="1082"/>
    </row>
    <row r="84" spans="1:25" s="1037" customFormat="1" ht="16.5">
      <c r="A84" s="1088"/>
      <c r="B84" s="1088">
        <v>7000020992</v>
      </c>
      <c r="C84" s="1088">
        <v>10</v>
      </c>
      <c r="D84" s="1088" t="s">
        <v>692</v>
      </c>
      <c r="E84" s="1088">
        <v>1000036851</v>
      </c>
      <c r="F84" s="1088">
        <v>76169990</v>
      </c>
      <c r="G84" s="1283"/>
      <c r="H84" s="1319">
        <v>18</v>
      </c>
      <c r="I84" s="1284"/>
      <c r="J84" s="1088" t="s">
        <v>712</v>
      </c>
      <c r="K84" s="1088" t="s">
        <v>582</v>
      </c>
      <c r="L84" s="1088">
        <v>50</v>
      </c>
      <c r="M84" s="1285"/>
      <c r="N84" s="1286" t="str">
        <f t="shared" si="11"/>
        <v>Included</v>
      </c>
      <c r="O84" s="1287">
        <f t="shared" si="12"/>
        <v>0</v>
      </c>
      <c r="P84" s="1082"/>
      <c r="Q84" s="1086">
        <f t="shared" si="13"/>
        <v>0</v>
      </c>
      <c r="R84" s="1087">
        <f t="shared" si="14"/>
        <v>0</v>
      </c>
      <c r="S84" s="1082"/>
      <c r="T84" s="1083"/>
      <c r="U84" s="1082"/>
      <c r="V84" s="1084"/>
      <c r="W84" s="1082"/>
      <c r="X84" s="1082"/>
      <c r="Y84" s="1082"/>
    </row>
    <row r="85" spans="1:25" s="1037" customFormat="1" ht="16.5">
      <c r="A85" s="1088"/>
      <c r="B85" s="1088">
        <v>7000020993</v>
      </c>
      <c r="C85" s="1088">
        <v>10</v>
      </c>
      <c r="D85" s="1088" t="s">
        <v>692</v>
      </c>
      <c r="E85" s="1088">
        <v>1000036839</v>
      </c>
      <c r="F85" s="1088">
        <v>76169990</v>
      </c>
      <c r="G85" s="1283"/>
      <c r="H85" s="1319">
        <v>18</v>
      </c>
      <c r="I85" s="1284"/>
      <c r="J85" s="1088" t="s">
        <v>713</v>
      </c>
      <c r="K85" s="1088" t="s">
        <v>582</v>
      </c>
      <c r="L85" s="1088">
        <v>50</v>
      </c>
      <c r="M85" s="1285"/>
      <c r="N85" s="1286" t="str">
        <f t="shared" si="11"/>
        <v>Included</v>
      </c>
      <c r="O85" s="1287">
        <f t="shared" si="12"/>
        <v>0</v>
      </c>
      <c r="P85" s="1082"/>
      <c r="Q85" s="1086">
        <f t="shared" si="13"/>
        <v>0</v>
      </c>
      <c r="R85" s="1087">
        <f t="shared" si="14"/>
        <v>0</v>
      </c>
      <c r="S85" s="1082"/>
      <c r="T85" s="1083"/>
      <c r="U85" s="1082"/>
      <c r="V85" s="1084"/>
      <c r="W85" s="1082"/>
      <c r="X85" s="1082"/>
      <c r="Y85" s="1082"/>
    </row>
    <row r="86" spans="1:25" s="1037" customFormat="1" ht="16.5">
      <c r="A86" s="1088"/>
      <c r="B86" s="1088">
        <v>7000020994</v>
      </c>
      <c r="C86" s="1088">
        <v>10</v>
      </c>
      <c r="D86" s="1088" t="s">
        <v>692</v>
      </c>
      <c r="E86" s="1088">
        <v>1000048884</v>
      </c>
      <c r="F86" s="1088">
        <v>76169990</v>
      </c>
      <c r="G86" s="1283"/>
      <c r="H86" s="1319">
        <v>18</v>
      </c>
      <c r="I86" s="1284"/>
      <c r="J86" s="1088" t="s">
        <v>714</v>
      </c>
      <c r="K86" s="1088" t="s">
        <v>582</v>
      </c>
      <c r="L86" s="1088">
        <v>36</v>
      </c>
      <c r="M86" s="1285"/>
      <c r="N86" s="1286" t="str">
        <f t="shared" si="11"/>
        <v>Included</v>
      </c>
      <c r="O86" s="1287">
        <f t="shared" si="12"/>
        <v>0</v>
      </c>
      <c r="P86" s="1082"/>
      <c r="Q86" s="1086">
        <f t="shared" si="13"/>
        <v>0</v>
      </c>
      <c r="R86" s="1087">
        <f t="shared" si="14"/>
        <v>0</v>
      </c>
      <c r="S86" s="1082"/>
      <c r="T86" s="1083"/>
      <c r="U86" s="1082"/>
      <c r="V86" s="1084"/>
      <c r="W86" s="1082"/>
      <c r="X86" s="1082"/>
      <c r="Y86" s="1082"/>
    </row>
    <row r="87" spans="1:25" s="1037" customFormat="1" ht="16.5">
      <c r="A87" s="1088"/>
      <c r="B87" s="1088">
        <v>7000020995</v>
      </c>
      <c r="C87" s="1088">
        <v>10</v>
      </c>
      <c r="D87" s="1088" t="s">
        <v>692</v>
      </c>
      <c r="E87" s="1088">
        <v>1000048886</v>
      </c>
      <c r="F87" s="1088">
        <v>76169990</v>
      </c>
      <c r="G87" s="1283"/>
      <c r="H87" s="1319">
        <v>18</v>
      </c>
      <c r="I87" s="1284"/>
      <c r="J87" s="1088" t="s">
        <v>715</v>
      </c>
      <c r="K87" s="1088" t="s">
        <v>582</v>
      </c>
      <c r="L87" s="1088">
        <v>504</v>
      </c>
      <c r="M87" s="1285"/>
      <c r="N87" s="1286" t="str">
        <f t="shared" si="11"/>
        <v>Included</v>
      </c>
      <c r="O87" s="1287">
        <f t="shared" si="12"/>
        <v>0</v>
      </c>
      <c r="P87" s="1082"/>
      <c r="Q87" s="1086">
        <f t="shared" si="13"/>
        <v>0</v>
      </c>
      <c r="R87" s="1087">
        <f t="shared" si="14"/>
        <v>0</v>
      </c>
      <c r="S87" s="1082"/>
      <c r="T87" s="1083"/>
      <c r="U87" s="1082"/>
      <c r="V87" s="1084"/>
      <c r="W87" s="1082"/>
      <c r="X87" s="1082"/>
      <c r="Y87" s="1082"/>
    </row>
    <row r="88" spans="1:25" s="1037" customFormat="1" ht="16.5">
      <c r="A88" s="1088"/>
      <c r="B88" s="1088">
        <v>7000020996</v>
      </c>
      <c r="C88" s="1088">
        <v>10</v>
      </c>
      <c r="D88" s="1088" t="s">
        <v>693</v>
      </c>
      <c r="E88" s="1088">
        <v>1000036834</v>
      </c>
      <c r="F88" s="1088">
        <v>76149000</v>
      </c>
      <c r="G88" s="1283"/>
      <c r="H88" s="1319">
        <v>18</v>
      </c>
      <c r="I88" s="1284"/>
      <c r="J88" s="1088" t="s">
        <v>717</v>
      </c>
      <c r="K88" s="1088" t="s">
        <v>588</v>
      </c>
      <c r="L88" s="1088">
        <v>40</v>
      </c>
      <c r="M88" s="1285"/>
      <c r="N88" s="1286" t="str">
        <f t="shared" si="11"/>
        <v>Included</v>
      </c>
      <c r="O88" s="1287">
        <f t="shared" si="12"/>
        <v>0</v>
      </c>
      <c r="P88" s="1082"/>
      <c r="Q88" s="1086">
        <f t="shared" si="13"/>
        <v>0</v>
      </c>
      <c r="R88" s="1087">
        <f t="shared" si="14"/>
        <v>0</v>
      </c>
      <c r="S88" s="1082"/>
      <c r="T88" s="1083"/>
      <c r="U88" s="1082"/>
      <c r="V88" s="1084"/>
      <c r="W88" s="1082"/>
      <c r="X88" s="1082"/>
      <c r="Y88" s="1082"/>
    </row>
    <row r="89" spans="1:25" s="814" customFormat="1" ht="31.5">
      <c r="A89" s="1297"/>
      <c r="B89" s="1301" t="s">
        <v>725</v>
      </c>
      <c r="C89" s="1302"/>
      <c r="D89" s="1302"/>
      <c r="E89" s="1302"/>
      <c r="F89" s="1302"/>
      <c r="G89" s="1302"/>
      <c r="H89" s="1302"/>
      <c r="I89" s="1302"/>
      <c r="J89" s="1303"/>
      <c r="K89" s="1298"/>
      <c r="L89" s="1298"/>
      <c r="M89" s="1298"/>
      <c r="N89" s="1298"/>
      <c r="O89" s="1299"/>
      <c r="P89" s="815"/>
      <c r="Q89" s="927" t="s">
        <v>493</v>
      </c>
      <c r="R89" s="927" t="s">
        <v>494</v>
      </c>
      <c r="S89" s="815"/>
      <c r="T89" s="1300"/>
      <c r="U89" s="815"/>
      <c r="V89" s="822"/>
      <c r="W89" s="815"/>
      <c r="X89" s="815"/>
      <c r="Y89" s="815"/>
    </row>
    <row r="90" spans="1:25" s="1037" customFormat="1" ht="16.5">
      <c r="A90" s="1088">
        <f>A89+1</f>
        <v>1</v>
      </c>
      <c r="B90" s="1088">
        <v>7000020718</v>
      </c>
      <c r="C90" s="1088">
        <v>10</v>
      </c>
      <c r="D90" s="1088" t="s">
        <v>726</v>
      </c>
      <c r="E90" s="1088">
        <v>1000062658</v>
      </c>
      <c r="F90" s="1088">
        <v>85359030</v>
      </c>
      <c r="G90" s="1283"/>
      <c r="H90" s="1319">
        <v>18</v>
      </c>
      <c r="I90" s="1284"/>
      <c r="J90" s="1088" t="s">
        <v>751</v>
      </c>
      <c r="K90" s="1088" t="s">
        <v>582</v>
      </c>
      <c r="L90" s="1088">
        <v>6</v>
      </c>
      <c r="M90" s="1285"/>
      <c r="N90" s="1286" t="str">
        <f t="shared" si="8"/>
        <v>Included</v>
      </c>
      <c r="O90" s="1287">
        <f t="shared" si="9"/>
        <v>0</v>
      </c>
      <c r="P90" s="1082"/>
      <c r="Q90" s="1086">
        <f t="shared" si="10"/>
        <v>0</v>
      </c>
      <c r="R90" s="1087">
        <f t="shared" si="3"/>
        <v>0</v>
      </c>
      <c r="S90" s="1082"/>
      <c r="T90" s="1083"/>
      <c r="U90" s="1082"/>
      <c r="V90" s="1084"/>
      <c r="W90" s="1082"/>
      <c r="X90" s="1082"/>
      <c r="Y90" s="1082"/>
    </row>
    <row r="91" spans="1:25" s="1037" customFormat="1" ht="33">
      <c r="A91" s="1088">
        <f t="shared" si="4"/>
        <v>2</v>
      </c>
      <c r="B91" s="1088">
        <v>7000020718</v>
      </c>
      <c r="C91" s="1088">
        <v>20</v>
      </c>
      <c r="D91" s="1088" t="s">
        <v>726</v>
      </c>
      <c r="E91" s="1088">
        <v>1000063609</v>
      </c>
      <c r="F91" s="1088">
        <v>85389000</v>
      </c>
      <c r="G91" s="1283"/>
      <c r="H91" s="1319">
        <v>18</v>
      </c>
      <c r="I91" s="1284"/>
      <c r="J91" s="1088" t="s">
        <v>752</v>
      </c>
      <c r="K91" s="1088" t="s">
        <v>607</v>
      </c>
      <c r="L91" s="1088">
        <v>400</v>
      </c>
      <c r="M91" s="1285"/>
      <c r="N91" s="1286" t="str">
        <f t="shared" ref="N91:N154" si="15">IF(M91=0, "Included",IF(ISERROR(L91*M91), M91, L91*M91))</f>
        <v>Included</v>
      </c>
      <c r="O91" s="1287">
        <f t="shared" ref="O91:O154" si="16">R91</f>
        <v>0</v>
      </c>
      <c r="P91" s="1082"/>
      <c r="Q91" s="1086">
        <f t="shared" ref="Q91:Q154" si="17">IF(N91="Included",0,N91)</f>
        <v>0</v>
      </c>
      <c r="R91" s="1087">
        <f t="shared" ref="R91:R154" si="18">IF(I91="", H91*Q91/100, I91*Q91)</f>
        <v>0</v>
      </c>
      <c r="S91" s="1082"/>
      <c r="T91" s="1083"/>
      <c r="U91" s="1082"/>
      <c r="V91" s="1084"/>
      <c r="W91" s="1082"/>
      <c r="X91" s="1082"/>
      <c r="Y91" s="1082"/>
    </row>
    <row r="92" spans="1:25" s="1037" customFormat="1" ht="16.5">
      <c r="A92" s="1088">
        <f t="shared" si="4"/>
        <v>3</v>
      </c>
      <c r="B92" s="1088">
        <v>7000020718</v>
      </c>
      <c r="C92" s="1088">
        <v>30</v>
      </c>
      <c r="D92" s="1088" t="s">
        <v>726</v>
      </c>
      <c r="E92" s="1088">
        <v>1000063610</v>
      </c>
      <c r="F92" s="1088">
        <v>85359030</v>
      </c>
      <c r="G92" s="1283"/>
      <c r="H92" s="1319">
        <v>18</v>
      </c>
      <c r="I92" s="1284"/>
      <c r="J92" s="1088" t="s">
        <v>753</v>
      </c>
      <c r="K92" s="1088" t="s">
        <v>585</v>
      </c>
      <c r="L92" s="1088">
        <v>2</v>
      </c>
      <c r="M92" s="1285"/>
      <c r="N92" s="1286" t="str">
        <f t="shared" si="15"/>
        <v>Included</v>
      </c>
      <c r="O92" s="1287">
        <f t="shared" si="16"/>
        <v>0</v>
      </c>
      <c r="P92" s="1082"/>
      <c r="Q92" s="1086">
        <f t="shared" si="17"/>
        <v>0</v>
      </c>
      <c r="R92" s="1087">
        <f t="shared" si="18"/>
        <v>0</v>
      </c>
      <c r="S92" s="1082"/>
      <c r="T92" s="1083"/>
      <c r="U92" s="1082"/>
      <c r="V92" s="1084"/>
      <c r="W92" s="1082"/>
      <c r="X92" s="1082"/>
      <c r="Y92" s="1082"/>
    </row>
    <row r="93" spans="1:25" s="1037" customFormat="1" ht="33">
      <c r="A93" s="1088">
        <f t="shared" si="4"/>
        <v>4</v>
      </c>
      <c r="B93" s="1088">
        <v>7000020718</v>
      </c>
      <c r="C93" s="1088">
        <v>40</v>
      </c>
      <c r="D93" s="1088" t="s">
        <v>726</v>
      </c>
      <c r="E93" s="1088">
        <v>1000004666</v>
      </c>
      <c r="F93" s="1088">
        <v>85359030</v>
      </c>
      <c r="G93" s="1283"/>
      <c r="H93" s="1319">
        <v>18</v>
      </c>
      <c r="I93" s="1284"/>
      <c r="J93" s="1088" t="s">
        <v>754</v>
      </c>
      <c r="K93" s="1088" t="s">
        <v>585</v>
      </c>
      <c r="L93" s="1088">
        <v>2</v>
      </c>
      <c r="M93" s="1285"/>
      <c r="N93" s="1286" t="str">
        <f t="shared" si="15"/>
        <v>Included</v>
      </c>
      <c r="O93" s="1287">
        <f t="shared" si="16"/>
        <v>0</v>
      </c>
      <c r="P93" s="1082"/>
      <c r="Q93" s="1086">
        <f t="shared" si="17"/>
        <v>0</v>
      </c>
      <c r="R93" s="1087">
        <f t="shared" si="18"/>
        <v>0</v>
      </c>
      <c r="S93" s="1082"/>
      <c r="T93" s="1083"/>
      <c r="U93" s="1082"/>
      <c r="V93" s="1084"/>
      <c r="W93" s="1082"/>
      <c r="X93" s="1082"/>
      <c r="Y93" s="1082"/>
    </row>
    <row r="94" spans="1:25" s="1037" customFormat="1" ht="33">
      <c r="A94" s="1088">
        <f t="shared" si="4"/>
        <v>5</v>
      </c>
      <c r="B94" s="1088">
        <v>7000020718</v>
      </c>
      <c r="C94" s="1088">
        <v>50</v>
      </c>
      <c r="D94" s="1088" t="s">
        <v>726</v>
      </c>
      <c r="E94" s="1088">
        <v>1000004523</v>
      </c>
      <c r="F94" s="1088">
        <v>85359030</v>
      </c>
      <c r="G94" s="1283"/>
      <c r="H94" s="1319">
        <v>18</v>
      </c>
      <c r="I94" s="1284"/>
      <c r="J94" s="1088" t="s">
        <v>755</v>
      </c>
      <c r="K94" s="1088" t="s">
        <v>585</v>
      </c>
      <c r="L94" s="1088">
        <v>2</v>
      </c>
      <c r="M94" s="1285"/>
      <c r="N94" s="1286" t="str">
        <f t="shared" si="15"/>
        <v>Included</v>
      </c>
      <c r="O94" s="1287">
        <f t="shared" si="16"/>
        <v>0</v>
      </c>
      <c r="P94" s="1082"/>
      <c r="Q94" s="1086">
        <f t="shared" si="17"/>
        <v>0</v>
      </c>
      <c r="R94" s="1087">
        <f t="shared" si="18"/>
        <v>0</v>
      </c>
      <c r="S94" s="1082"/>
      <c r="T94" s="1083"/>
      <c r="U94" s="1082"/>
      <c r="V94" s="1084"/>
      <c r="W94" s="1082"/>
      <c r="X94" s="1082"/>
      <c r="Y94" s="1082"/>
    </row>
    <row r="95" spans="1:25" s="1037" customFormat="1" ht="16.5">
      <c r="A95" s="1088">
        <f t="shared" si="4"/>
        <v>6</v>
      </c>
      <c r="B95" s="1088">
        <v>7000020718</v>
      </c>
      <c r="C95" s="1088">
        <v>60</v>
      </c>
      <c r="D95" s="1088" t="s">
        <v>727</v>
      </c>
      <c r="E95" s="1088">
        <v>1000025436</v>
      </c>
      <c r="F95" s="1088">
        <v>90271000</v>
      </c>
      <c r="G95" s="1283"/>
      <c r="H95" s="1319">
        <v>18</v>
      </c>
      <c r="I95" s="1284"/>
      <c r="J95" s="1088" t="s">
        <v>626</v>
      </c>
      <c r="K95" s="1088" t="s">
        <v>582</v>
      </c>
      <c r="L95" s="1088">
        <v>1</v>
      </c>
      <c r="M95" s="1285"/>
      <c r="N95" s="1286" t="str">
        <f t="shared" si="15"/>
        <v>Included</v>
      </c>
      <c r="O95" s="1287">
        <f t="shared" si="16"/>
        <v>0</v>
      </c>
      <c r="P95" s="1082"/>
      <c r="Q95" s="1086">
        <f t="shared" si="17"/>
        <v>0</v>
      </c>
      <c r="R95" s="1087">
        <f t="shared" si="18"/>
        <v>0</v>
      </c>
      <c r="S95" s="1082"/>
      <c r="T95" s="1083"/>
      <c r="U95" s="1082"/>
      <c r="V95" s="1084"/>
      <c r="W95" s="1082"/>
      <c r="X95" s="1082"/>
      <c r="Y95" s="1082"/>
    </row>
    <row r="96" spans="1:25" s="1037" customFormat="1" ht="16.5">
      <c r="A96" s="1088">
        <f t="shared" si="4"/>
        <v>7</v>
      </c>
      <c r="B96" s="1088">
        <v>7000020718</v>
      </c>
      <c r="C96" s="1088">
        <v>70</v>
      </c>
      <c r="D96" s="1088" t="s">
        <v>727</v>
      </c>
      <c r="E96" s="1088">
        <v>1000032132</v>
      </c>
      <c r="F96" s="1088">
        <v>85389000</v>
      </c>
      <c r="G96" s="1283"/>
      <c r="H96" s="1319">
        <v>18</v>
      </c>
      <c r="I96" s="1284"/>
      <c r="J96" s="1088" t="s">
        <v>756</v>
      </c>
      <c r="K96" s="1088" t="s">
        <v>582</v>
      </c>
      <c r="L96" s="1088">
        <v>1</v>
      </c>
      <c r="M96" s="1285"/>
      <c r="N96" s="1286" t="str">
        <f t="shared" si="15"/>
        <v>Included</v>
      </c>
      <c r="O96" s="1287">
        <f t="shared" si="16"/>
        <v>0</v>
      </c>
      <c r="P96" s="1082"/>
      <c r="Q96" s="1086">
        <f t="shared" si="17"/>
        <v>0</v>
      </c>
      <c r="R96" s="1087">
        <f t="shared" si="18"/>
        <v>0</v>
      </c>
      <c r="S96" s="1082"/>
      <c r="T96" s="1083"/>
      <c r="U96" s="1082"/>
      <c r="V96" s="1084"/>
      <c r="W96" s="1082"/>
      <c r="X96" s="1082"/>
      <c r="Y96" s="1082"/>
    </row>
    <row r="97" spans="1:25" s="1037" customFormat="1" ht="16.5">
      <c r="A97" s="1088">
        <f t="shared" si="4"/>
        <v>8</v>
      </c>
      <c r="B97" s="1088">
        <v>7000020718</v>
      </c>
      <c r="C97" s="1088">
        <v>80</v>
      </c>
      <c r="D97" s="1088" t="s">
        <v>727</v>
      </c>
      <c r="E97" s="1088">
        <v>1000024687</v>
      </c>
      <c r="F97" s="1088">
        <v>85389000</v>
      </c>
      <c r="G97" s="1283"/>
      <c r="H97" s="1319">
        <v>18</v>
      </c>
      <c r="I97" s="1284"/>
      <c r="J97" s="1088" t="s">
        <v>757</v>
      </c>
      <c r="K97" s="1088" t="s">
        <v>585</v>
      </c>
      <c r="L97" s="1088">
        <v>1</v>
      </c>
      <c r="M97" s="1285"/>
      <c r="N97" s="1286" t="str">
        <f t="shared" si="15"/>
        <v>Included</v>
      </c>
      <c r="O97" s="1287">
        <f t="shared" si="16"/>
        <v>0</v>
      </c>
      <c r="P97" s="1082"/>
      <c r="Q97" s="1086">
        <f t="shared" si="17"/>
        <v>0</v>
      </c>
      <c r="R97" s="1087">
        <f t="shared" si="18"/>
        <v>0</v>
      </c>
      <c r="S97" s="1082"/>
      <c r="T97" s="1083"/>
      <c r="U97" s="1082"/>
      <c r="V97" s="1084"/>
      <c r="W97" s="1082"/>
      <c r="X97" s="1082"/>
      <c r="Y97" s="1082"/>
    </row>
    <row r="98" spans="1:25" s="1037" customFormat="1" ht="16.5">
      <c r="A98" s="1088">
        <f t="shared" si="4"/>
        <v>9</v>
      </c>
      <c r="B98" s="1088">
        <v>7000020718</v>
      </c>
      <c r="C98" s="1088">
        <v>90</v>
      </c>
      <c r="D98" s="1088" t="s">
        <v>728</v>
      </c>
      <c r="E98" s="1088">
        <v>1000004535</v>
      </c>
      <c r="F98" s="1088">
        <v>85359090</v>
      </c>
      <c r="G98" s="1283"/>
      <c r="H98" s="1319">
        <v>18</v>
      </c>
      <c r="I98" s="1284"/>
      <c r="J98" s="1088" t="s">
        <v>758</v>
      </c>
      <c r="K98" s="1088" t="s">
        <v>582</v>
      </c>
      <c r="L98" s="1088">
        <v>6</v>
      </c>
      <c r="M98" s="1285"/>
      <c r="N98" s="1286" t="str">
        <f t="shared" si="15"/>
        <v>Included</v>
      </c>
      <c r="O98" s="1287">
        <f t="shared" si="16"/>
        <v>0</v>
      </c>
      <c r="P98" s="1082"/>
      <c r="Q98" s="1086">
        <f t="shared" si="17"/>
        <v>0</v>
      </c>
      <c r="R98" s="1087">
        <f t="shared" si="18"/>
        <v>0</v>
      </c>
      <c r="S98" s="1082"/>
      <c r="T98" s="1083"/>
      <c r="U98" s="1082"/>
      <c r="V98" s="1084"/>
      <c r="W98" s="1082"/>
      <c r="X98" s="1082"/>
      <c r="Y98" s="1082"/>
    </row>
    <row r="99" spans="1:25" s="1037" customFormat="1" ht="16.5">
      <c r="A99" s="1088">
        <f t="shared" si="4"/>
        <v>10</v>
      </c>
      <c r="B99" s="1088">
        <v>7000020718</v>
      </c>
      <c r="C99" s="1088">
        <v>100</v>
      </c>
      <c r="D99" s="1088" t="s">
        <v>728</v>
      </c>
      <c r="E99" s="1088">
        <v>1000020419</v>
      </c>
      <c r="F99" s="1088">
        <v>85354010</v>
      </c>
      <c r="G99" s="1283"/>
      <c r="H99" s="1319">
        <v>18</v>
      </c>
      <c r="I99" s="1284"/>
      <c r="J99" s="1088" t="s">
        <v>759</v>
      </c>
      <c r="K99" s="1088" t="s">
        <v>582</v>
      </c>
      <c r="L99" s="1088">
        <v>6</v>
      </c>
      <c r="M99" s="1285"/>
      <c r="N99" s="1286" t="str">
        <f t="shared" si="15"/>
        <v>Included</v>
      </c>
      <c r="O99" s="1287">
        <f t="shared" si="16"/>
        <v>0</v>
      </c>
      <c r="P99" s="1082"/>
      <c r="Q99" s="1086">
        <f t="shared" si="17"/>
        <v>0</v>
      </c>
      <c r="R99" s="1087">
        <f t="shared" si="18"/>
        <v>0</v>
      </c>
      <c r="S99" s="1082"/>
      <c r="T99" s="1083"/>
      <c r="U99" s="1082"/>
      <c r="V99" s="1084"/>
      <c r="W99" s="1082"/>
      <c r="X99" s="1082"/>
      <c r="Y99" s="1082"/>
    </row>
    <row r="100" spans="1:25" s="1037" customFormat="1" ht="16.5">
      <c r="A100" s="1088">
        <f t="shared" si="4"/>
        <v>11</v>
      </c>
      <c r="B100" s="1088">
        <v>7000020718</v>
      </c>
      <c r="C100" s="1088">
        <v>110</v>
      </c>
      <c r="D100" s="1088" t="s">
        <v>728</v>
      </c>
      <c r="E100" s="1088">
        <v>1000004401</v>
      </c>
      <c r="F100" s="1088">
        <v>85462040</v>
      </c>
      <c r="G100" s="1283"/>
      <c r="H100" s="1319">
        <v>18</v>
      </c>
      <c r="I100" s="1284"/>
      <c r="J100" s="1088" t="s">
        <v>760</v>
      </c>
      <c r="K100" s="1088" t="s">
        <v>582</v>
      </c>
      <c r="L100" s="1088">
        <v>6</v>
      </c>
      <c r="M100" s="1285"/>
      <c r="N100" s="1286" t="str">
        <f t="shared" si="15"/>
        <v>Included</v>
      </c>
      <c r="O100" s="1287">
        <f t="shared" si="16"/>
        <v>0</v>
      </c>
      <c r="P100" s="1082"/>
      <c r="Q100" s="1086">
        <f t="shared" si="17"/>
        <v>0</v>
      </c>
      <c r="R100" s="1087">
        <f t="shared" si="18"/>
        <v>0</v>
      </c>
      <c r="S100" s="1082"/>
      <c r="T100" s="1083"/>
      <c r="U100" s="1082"/>
      <c r="V100" s="1084"/>
      <c r="W100" s="1082"/>
      <c r="X100" s="1082"/>
      <c r="Y100" s="1082"/>
    </row>
    <row r="101" spans="1:25" s="1037" customFormat="1" ht="16.5">
      <c r="A101" s="1088">
        <f t="shared" si="4"/>
        <v>12</v>
      </c>
      <c r="B101" s="1088">
        <v>7000020718</v>
      </c>
      <c r="C101" s="1088">
        <v>120</v>
      </c>
      <c r="D101" s="1088" t="s">
        <v>728</v>
      </c>
      <c r="E101" s="1088">
        <v>1000004400</v>
      </c>
      <c r="F101" s="1088">
        <v>85462040</v>
      </c>
      <c r="G101" s="1283"/>
      <c r="H101" s="1319">
        <v>18</v>
      </c>
      <c r="I101" s="1284"/>
      <c r="J101" s="1088" t="s">
        <v>761</v>
      </c>
      <c r="K101" s="1088" t="s">
        <v>582</v>
      </c>
      <c r="L101" s="1088">
        <v>12</v>
      </c>
      <c r="M101" s="1285"/>
      <c r="N101" s="1286" t="str">
        <f t="shared" si="15"/>
        <v>Included</v>
      </c>
      <c r="O101" s="1287">
        <f t="shared" si="16"/>
        <v>0</v>
      </c>
      <c r="P101" s="1082"/>
      <c r="Q101" s="1086">
        <f t="shared" si="17"/>
        <v>0</v>
      </c>
      <c r="R101" s="1087">
        <f t="shared" si="18"/>
        <v>0</v>
      </c>
      <c r="S101" s="1082"/>
      <c r="T101" s="1083"/>
      <c r="U101" s="1082"/>
      <c r="V101" s="1084"/>
      <c r="W101" s="1082"/>
      <c r="X101" s="1082"/>
      <c r="Y101" s="1082"/>
    </row>
    <row r="102" spans="1:25" s="1037" customFormat="1" ht="33">
      <c r="A102" s="1088">
        <f t="shared" si="4"/>
        <v>13</v>
      </c>
      <c r="B102" s="1088">
        <v>7000020718</v>
      </c>
      <c r="C102" s="1088">
        <v>130</v>
      </c>
      <c r="D102" s="1088" t="s">
        <v>729</v>
      </c>
      <c r="E102" s="1088">
        <v>1000011336</v>
      </c>
      <c r="F102" s="1088">
        <v>72169990</v>
      </c>
      <c r="G102" s="1283"/>
      <c r="H102" s="1319">
        <v>18</v>
      </c>
      <c r="I102" s="1284"/>
      <c r="J102" s="1088" t="s">
        <v>762</v>
      </c>
      <c r="K102" s="1088" t="s">
        <v>585</v>
      </c>
      <c r="L102" s="1088">
        <v>2</v>
      </c>
      <c r="M102" s="1285"/>
      <c r="N102" s="1286" t="str">
        <f t="shared" si="15"/>
        <v>Included</v>
      </c>
      <c r="O102" s="1287">
        <f t="shared" si="16"/>
        <v>0</v>
      </c>
      <c r="P102" s="1082"/>
      <c r="Q102" s="1086">
        <f t="shared" si="17"/>
        <v>0</v>
      </c>
      <c r="R102" s="1087">
        <f t="shared" si="18"/>
        <v>0</v>
      </c>
      <c r="S102" s="1082"/>
      <c r="T102" s="1083"/>
      <c r="U102" s="1082"/>
      <c r="V102" s="1084"/>
      <c r="W102" s="1082"/>
      <c r="X102" s="1082"/>
      <c r="Y102" s="1082"/>
    </row>
    <row r="103" spans="1:25" s="1037" customFormat="1" ht="33">
      <c r="A103" s="1088">
        <f t="shared" si="4"/>
        <v>14</v>
      </c>
      <c r="B103" s="1088">
        <v>7000020718</v>
      </c>
      <c r="C103" s="1088">
        <v>140</v>
      </c>
      <c r="D103" s="1088" t="s">
        <v>730</v>
      </c>
      <c r="E103" s="1088">
        <v>1000055985</v>
      </c>
      <c r="F103" s="1088">
        <v>72169990</v>
      </c>
      <c r="G103" s="1283"/>
      <c r="H103" s="1319">
        <v>18</v>
      </c>
      <c r="I103" s="1284"/>
      <c r="J103" s="1088" t="s">
        <v>763</v>
      </c>
      <c r="K103" s="1088" t="s">
        <v>582</v>
      </c>
      <c r="L103" s="1088">
        <v>6</v>
      </c>
      <c r="M103" s="1285"/>
      <c r="N103" s="1286" t="str">
        <f t="shared" si="15"/>
        <v>Included</v>
      </c>
      <c r="O103" s="1287">
        <f t="shared" si="16"/>
        <v>0</v>
      </c>
      <c r="P103" s="1082"/>
      <c r="Q103" s="1086">
        <f t="shared" si="17"/>
        <v>0</v>
      </c>
      <c r="R103" s="1087">
        <f t="shared" si="18"/>
        <v>0</v>
      </c>
      <c r="S103" s="1082"/>
      <c r="T103" s="1083"/>
      <c r="U103" s="1082"/>
      <c r="V103" s="1084"/>
      <c r="W103" s="1082"/>
      <c r="X103" s="1082"/>
      <c r="Y103" s="1082"/>
    </row>
    <row r="104" spans="1:25" s="1037" customFormat="1" ht="33">
      <c r="A104" s="1088">
        <f t="shared" si="4"/>
        <v>15</v>
      </c>
      <c r="B104" s="1088">
        <v>7000020718</v>
      </c>
      <c r="C104" s="1088">
        <v>150</v>
      </c>
      <c r="D104" s="1088" t="s">
        <v>730</v>
      </c>
      <c r="E104" s="1088">
        <v>1000055986</v>
      </c>
      <c r="F104" s="1088">
        <v>72169990</v>
      </c>
      <c r="G104" s="1283"/>
      <c r="H104" s="1319">
        <v>18</v>
      </c>
      <c r="I104" s="1284"/>
      <c r="J104" s="1088" t="s">
        <v>764</v>
      </c>
      <c r="K104" s="1088" t="s">
        <v>582</v>
      </c>
      <c r="L104" s="1088">
        <v>6</v>
      </c>
      <c r="M104" s="1285"/>
      <c r="N104" s="1286" t="str">
        <f t="shared" si="15"/>
        <v>Included</v>
      </c>
      <c r="O104" s="1287">
        <f t="shared" si="16"/>
        <v>0</v>
      </c>
      <c r="P104" s="1082"/>
      <c r="Q104" s="1086">
        <f t="shared" si="17"/>
        <v>0</v>
      </c>
      <c r="R104" s="1087">
        <f t="shared" si="18"/>
        <v>0</v>
      </c>
      <c r="S104" s="1082"/>
      <c r="T104" s="1083"/>
      <c r="U104" s="1082"/>
      <c r="V104" s="1084"/>
      <c r="W104" s="1082"/>
      <c r="X104" s="1082"/>
      <c r="Y104" s="1082"/>
    </row>
    <row r="105" spans="1:25" s="1037" customFormat="1" ht="16.5">
      <c r="A105" s="1088">
        <f t="shared" si="4"/>
        <v>16</v>
      </c>
      <c r="B105" s="1088">
        <v>7000020718</v>
      </c>
      <c r="C105" s="1088">
        <v>160</v>
      </c>
      <c r="D105" s="1088" t="s">
        <v>731</v>
      </c>
      <c r="E105" s="1088">
        <v>1000032055</v>
      </c>
      <c r="F105" s="1088">
        <v>72159090</v>
      </c>
      <c r="G105" s="1283"/>
      <c r="H105" s="1319">
        <v>18</v>
      </c>
      <c r="I105" s="1284"/>
      <c r="J105" s="1088" t="s">
        <v>628</v>
      </c>
      <c r="K105" s="1088" t="s">
        <v>588</v>
      </c>
      <c r="L105" s="1088">
        <v>1</v>
      </c>
      <c r="M105" s="1285"/>
      <c r="N105" s="1286" t="str">
        <f t="shared" si="15"/>
        <v>Included</v>
      </c>
      <c r="O105" s="1287">
        <f t="shared" si="16"/>
        <v>0</v>
      </c>
      <c r="P105" s="1082"/>
      <c r="Q105" s="1086">
        <f t="shared" si="17"/>
        <v>0</v>
      </c>
      <c r="R105" s="1087">
        <f t="shared" si="18"/>
        <v>0</v>
      </c>
      <c r="S105" s="1082"/>
      <c r="T105" s="1083"/>
      <c r="U105" s="1082"/>
      <c r="V105" s="1084"/>
      <c r="W105" s="1082"/>
      <c r="X105" s="1082"/>
      <c r="Y105" s="1082"/>
    </row>
    <row r="106" spans="1:25" s="1037" customFormat="1" ht="16.5">
      <c r="A106" s="1088">
        <f t="shared" si="4"/>
        <v>17</v>
      </c>
      <c r="B106" s="1088">
        <v>7000020718</v>
      </c>
      <c r="C106" s="1088">
        <v>170</v>
      </c>
      <c r="D106" s="1088" t="s">
        <v>732</v>
      </c>
      <c r="E106" s="1088">
        <v>1000002165</v>
      </c>
      <c r="F106" s="1088">
        <v>85371000</v>
      </c>
      <c r="G106" s="1283"/>
      <c r="H106" s="1319">
        <v>18</v>
      </c>
      <c r="I106" s="1284"/>
      <c r="J106" s="1088" t="s">
        <v>765</v>
      </c>
      <c r="K106" s="1088" t="s">
        <v>582</v>
      </c>
      <c r="L106" s="1088">
        <v>4</v>
      </c>
      <c r="M106" s="1285"/>
      <c r="N106" s="1286" t="str">
        <f t="shared" si="15"/>
        <v>Included</v>
      </c>
      <c r="O106" s="1287">
        <f t="shared" si="16"/>
        <v>0</v>
      </c>
      <c r="P106" s="1082"/>
      <c r="Q106" s="1086">
        <f t="shared" si="17"/>
        <v>0</v>
      </c>
      <c r="R106" s="1087">
        <f t="shared" si="18"/>
        <v>0</v>
      </c>
      <c r="S106" s="1082"/>
      <c r="T106" s="1083"/>
      <c r="U106" s="1082"/>
      <c r="V106" s="1084"/>
      <c r="W106" s="1082"/>
      <c r="X106" s="1082"/>
      <c r="Y106" s="1082"/>
    </row>
    <row r="107" spans="1:25" s="1037" customFormat="1" ht="16.5">
      <c r="A107" s="1088">
        <f t="shared" si="4"/>
        <v>18</v>
      </c>
      <c r="B107" s="1088">
        <v>7000020718</v>
      </c>
      <c r="C107" s="1088">
        <v>180</v>
      </c>
      <c r="D107" s="1088" t="s">
        <v>732</v>
      </c>
      <c r="E107" s="1088">
        <v>1000003398</v>
      </c>
      <c r="F107" s="1088">
        <v>85371000</v>
      </c>
      <c r="G107" s="1283"/>
      <c r="H107" s="1319">
        <v>18</v>
      </c>
      <c r="I107" s="1284"/>
      <c r="J107" s="1088" t="s">
        <v>766</v>
      </c>
      <c r="K107" s="1088" t="s">
        <v>582</v>
      </c>
      <c r="L107" s="1088">
        <v>2</v>
      </c>
      <c r="M107" s="1285"/>
      <c r="N107" s="1286" t="str">
        <f t="shared" si="15"/>
        <v>Included</v>
      </c>
      <c r="O107" s="1287">
        <f t="shared" si="16"/>
        <v>0</v>
      </c>
      <c r="P107" s="1082"/>
      <c r="Q107" s="1086">
        <f t="shared" si="17"/>
        <v>0</v>
      </c>
      <c r="R107" s="1087">
        <f t="shared" si="18"/>
        <v>0</v>
      </c>
      <c r="S107" s="1082"/>
      <c r="T107" s="1083"/>
      <c r="U107" s="1082"/>
      <c r="V107" s="1084"/>
      <c r="W107" s="1082"/>
      <c r="X107" s="1082"/>
      <c r="Y107" s="1082"/>
    </row>
    <row r="108" spans="1:25" s="1037" customFormat="1" ht="33">
      <c r="A108" s="1088">
        <f t="shared" si="4"/>
        <v>19</v>
      </c>
      <c r="B108" s="1088">
        <v>7000020718</v>
      </c>
      <c r="C108" s="1088">
        <v>190</v>
      </c>
      <c r="D108" s="1088" t="s">
        <v>732</v>
      </c>
      <c r="E108" s="1088">
        <v>1000002146</v>
      </c>
      <c r="F108" s="1088">
        <v>85371000</v>
      </c>
      <c r="G108" s="1283"/>
      <c r="H108" s="1319">
        <v>18</v>
      </c>
      <c r="I108" s="1284"/>
      <c r="J108" s="1088" t="s">
        <v>767</v>
      </c>
      <c r="K108" s="1088" t="s">
        <v>585</v>
      </c>
      <c r="L108" s="1088">
        <v>1</v>
      </c>
      <c r="M108" s="1285"/>
      <c r="N108" s="1286" t="str">
        <f t="shared" si="15"/>
        <v>Included</v>
      </c>
      <c r="O108" s="1287">
        <f t="shared" si="16"/>
        <v>0</v>
      </c>
      <c r="P108" s="1082"/>
      <c r="Q108" s="1086">
        <f t="shared" si="17"/>
        <v>0</v>
      </c>
      <c r="R108" s="1087">
        <f t="shared" si="18"/>
        <v>0</v>
      </c>
      <c r="S108" s="1082"/>
      <c r="T108" s="1083"/>
      <c r="U108" s="1082"/>
      <c r="V108" s="1084"/>
      <c r="W108" s="1082"/>
      <c r="X108" s="1082"/>
      <c r="Y108" s="1082"/>
    </row>
    <row r="109" spans="1:25" s="1037" customFormat="1" ht="16.5">
      <c r="A109" s="1088">
        <f t="shared" si="4"/>
        <v>20</v>
      </c>
      <c r="B109" s="1088">
        <v>7000020718</v>
      </c>
      <c r="C109" s="1088">
        <v>200</v>
      </c>
      <c r="D109" s="1088" t="s">
        <v>732</v>
      </c>
      <c r="E109" s="1088">
        <v>1000026235</v>
      </c>
      <c r="F109" s="1088">
        <v>85371000</v>
      </c>
      <c r="G109" s="1283"/>
      <c r="H109" s="1319">
        <v>18</v>
      </c>
      <c r="I109" s="1284"/>
      <c r="J109" s="1088" t="s">
        <v>768</v>
      </c>
      <c r="K109" s="1088" t="s">
        <v>585</v>
      </c>
      <c r="L109" s="1088">
        <v>1</v>
      </c>
      <c r="M109" s="1285"/>
      <c r="N109" s="1286" t="str">
        <f t="shared" si="15"/>
        <v>Included</v>
      </c>
      <c r="O109" s="1287">
        <f t="shared" si="16"/>
        <v>0</v>
      </c>
      <c r="P109" s="1082"/>
      <c r="Q109" s="1086">
        <f t="shared" si="17"/>
        <v>0</v>
      </c>
      <c r="R109" s="1087">
        <f t="shared" si="18"/>
        <v>0</v>
      </c>
      <c r="S109" s="1082"/>
      <c r="T109" s="1083"/>
      <c r="U109" s="1082"/>
      <c r="V109" s="1084"/>
      <c r="W109" s="1082"/>
      <c r="X109" s="1082"/>
      <c r="Y109" s="1082"/>
    </row>
    <row r="110" spans="1:25" s="1037" customFormat="1" ht="33">
      <c r="A110" s="1088">
        <f t="shared" si="4"/>
        <v>21</v>
      </c>
      <c r="B110" s="1088">
        <v>7000020718</v>
      </c>
      <c r="C110" s="1088">
        <v>210</v>
      </c>
      <c r="D110" s="1088" t="s">
        <v>733</v>
      </c>
      <c r="E110" s="1088">
        <v>1000003409</v>
      </c>
      <c r="F110" s="1088">
        <v>85371000</v>
      </c>
      <c r="G110" s="1283"/>
      <c r="H110" s="1319">
        <v>18</v>
      </c>
      <c r="I110" s="1284"/>
      <c r="J110" s="1088" t="s">
        <v>769</v>
      </c>
      <c r="K110" s="1088" t="s">
        <v>582</v>
      </c>
      <c r="L110" s="1088">
        <v>2</v>
      </c>
      <c r="M110" s="1285"/>
      <c r="N110" s="1286" t="str">
        <f t="shared" si="15"/>
        <v>Included</v>
      </c>
      <c r="O110" s="1287">
        <f t="shared" si="16"/>
        <v>0</v>
      </c>
      <c r="P110" s="1082"/>
      <c r="Q110" s="1086">
        <f t="shared" si="17"/>
        <v>0</v>
      </c>
      <c r="R110" s="1087">
        <f t="shared" si="18"/>
        <v>0</v>
      </c>
      <c r="S110" s="1082"/>
      <c r="T110" s="1083"/>
      <c r="U110" s="1082"/>
      <c r="V110" s="1084"/>
      <c r="W110" s="1082"/>
      <c r="X110" s="1082"/>
      <c r="Y110" s="1082"/>
    </row>
    <row r="111" spans="1:25" s="1037" customFormat="1" ht="33">
      <c r="A111" s="1088">
        <f t="shared" si="4"/>
        <v>22</v>
      </c>
      <c r="B111" s="1088">
        <v>7000020718</v>
      </c>
      <c r="C111" s="1088">
        <v>220</v>
      </c>
      <c r="D111" s="1088" t="s">
        <v>733</v>
      </c>
      <c r="E111" s="1088">
        <v>1000003411</v>
      </c>
      <c r="F111" s="1088">
        <v>85371000</v>
      </c>
      <c r="G111" s="1283"/>
      <c r="H111" s="1319">
        <v>18</v>
      </c>
      <c r="I111" s="1284"/>
      <c r="J111" s="1088" t="s">
        <v>770</v>
      </c>
      <c r="K111" s="1088" t="s">
        <v>582</v>
      </c>
      <c r="L111" s="1088">
        <v>2</v>
      </c>
      <c r="M111" s="1285"/>
      <c r="N111" s="1286" t="str">
        <f t="shared" si="15"/>
        <v>Included</v>
      </c>
      <c r="O111" s="1287">
        <f t="shared" si="16"/>
        <v>0</v>
      </c>
      <c r="P111" s="1082"/>
      <c r="Q111" s="1086">
        <f t="shared" si="17"/>
        <v>0</v>
      </c>
      <c r="R111" s="1087">
        <f t="shared" si="18"/>
        <v>0</v>
      </c>
      <c r="S111" s="1082"/>
      <c r="T111" s="1083"/>
      <c r="U111" s="1082"/>
      <c r="V111" s="1084"/>
      <c r="W111" s="1082"/>
      <c r="X111" s="1082"/>
      <c r="Y111" s="1082"/>
    </row>
    <row r="112" spans="1:25" s="1037" customFormat="1" ht="16.5">
      <c r="A112" s="1088">
        <f t="shared" si="4"/>
        <v>23</v>
      </c>
      <c r="B112" s="1088">
        <v>7000020718</v>
      </c>
      <c r="C112" s="1088">
        <v>230</v>
      </c>
      <c r="D112" s="1088" t="s">
        <v>734</v>
      </c>
      <c r="E112" s="1088">
        <v>1000010014</v>
      </c>
      <c r="F112" s="1088">
        <v>85176210</v>
      </c>
      <c r="G112" s="1283"/>
      <c r="H112" s="1319">
        <v>18</v>
      </c>
      <c r="I112" s="1284"/>
      <c r="J112" s="1088" t="s">
        <v>771</v>
      </c>
      <c r="K112" s="1088" t="s">
        <v>585</v>
      </c>
      <c r="L112" s="1088">
        <v>2</v>
      </c>
      <c r="M112" s="1285"/>
      <c r="N112" s="1286" t="str">
        <f t="shared" si="15"/>
        <v>Included</v>
      </c>
      <c r="O112" s="1287">
        <f t="shared" si="16"/>
        <v>0</v>
      </c>
      <c r="P112" s="1082"/>
      <c r="Q112" s="1086">
        <f t="shared" si="17"/>
        <v>0</v>
      </c>
      <c r="R112" s="1087">
        <f t="shared" si="18"/>
        <v>0</v>
      </c>
      <c r="S112" s="1082"/>
      <c r="T112" s="1083"/>
      <c r="U112" s="1082"/>
      <c r="V112" s="1084"/>
      <c r="W112" s="1082"/>
      <c r="X112" s="1082"/>
      <c r="Y112" s="1082"/>
    </row>
    <row r="113" spans="1:25" s="1037" customFormat="1" ht="16.5">
      <c r="A113" s="1088">
        <f t="shared" si="4"/>
        <v>24</v>
      </c>
      <c r="B113" s="1088">
        <v>7000020718</v>
      </c>
      <c r="C113" s="1088">
        <v>240</v>
      </c>
      <c r="D113" s="1088" t="s">
        <v>734</v>
      </c>
      <c r="E113" s="1088">
        <v>1000000046</v>
      </c>
      <c r="F113" s="1088">
        <v>85176210</v>
      </c>
      <c r="G113" s="1283"/>
      <c r="H113" s="1319">
        <v>18</v>
      </c>
      <c r="I113" s="1284"/>
      <c r="J113" s="1088" t="s">
        <v>772</v>
      </c>
      <c r="K113" s="1088" t="s">
        <v>582</v>
      </c>
      <c r="L113" s="1088">
        <v>2</v>
      </c>
      <c r="M113" s="1285"/>
      <c r="N113" s="1286" t="str">
        <f t="shared" si="15"/>
        <v>Included</v>
      </c>
      <c r="O113" s="1287">
        <f t="shared" si="16"/>
        <v>0</v>
      </c>
      <c r="P113" s="1082"/>
      <c r="Q113" s="1086">
        <f t="shared" si="17"/>
        <v>0</v>
      </c>
      <c r="R113" s="1087">
        <f t="shared" si="18"/>
        <v>0</v>
      </c>
      <c r="S113" s="1082"/>
      <c r="T113" s="1083"/>
      <c r="U113" s="1082"/>
      <c r="V113" s="1084"/>
      <c r="W113" s="1082"/>
      <c r="X113" s="1082"/>
      <c r="Y113" s="1082"/>
    </row>
    <row r="114" spans="1:25" s="1037" customFormat="1" ht="16.5">
      <c r="A114" s="1088">
        <f t="shared" ref="A114:A177" si="19">A113+1</f>
        <v>25</v>
      </c>
      <c r="B114" s="1088">
        <v>7000020718</v>
      </c>
      <c r="C114" s="1088">
        <v>250</v>
      </c>
      <c r="D114" s="1088" t="s">
        <v>734</v>
      </c>
      <c r="E114" s="1088">
        <v>1000017887</v>
      </c>
      <c r="F114" s="1088">
        <v>85176210</v>
      </c>
      <c r="G114" s="1283"/>
      <c r="H114" s="1319">
        <v>18</v>
      </c>
      <c r="I114" s="1284"/>
      <c r="J114" s="1088" t="s">
        <v>773</v>
      </c>
      <c r="K114" s="1088" t="s">
        <v>582</v>
      </c>
      <c r="L114" s="1088">
        <v>2</v>
      </c>
      <c r="M114" s="1285"/>
      <c r="N114" s="1286" t="str">
        <f t="shared" si="15"/>
        <v>Included</v>
      </c>
      <c r="O114" s="1287">
        <f t="shared" si="16"/>
        <v>0</v>
      </c>
      <c r="P114" s="1082"/>
      <c r="Q114" s="1086">
        <f t="shared" si="17"/>
        <v>0</v>
      </c>
      <c r="R114" s="1087">
        <f t="shared" si="18"/>
        <v>0</v>
      </c>
      <c r="S114" s="1082"/>
      <c r="T114" s="1083"/>
      <c r="U114" s="1082"/>
      <c r="V114" s="1084"/>
      <c r="W114" s="1082"/>
      <c r="X114" s="1082"/>
      <c r="Y114" s="1082"/>
    </row>
    <row r="115" spans="1:25" s="1037" customFormat="1" ht="16.5">
      <c r="A115" s="1088">
        <f t="shared" si="19"/>
        <v>26</v>
      </c>
      <c r="B115" s="1088">
        <v>7000020718</v>
      </c>
      <c r="C115" s="1088">
        <v>260</v>
      </c>
      <c r="D115" s="1088" t="s">
        <v>734</v>
      </c>
      <c r="E115" s="1088">
        <v>1000010638</v>
      </c>
      <c r="F115" s="1088">
        <v>85176210</v>
      </c>
      <c r="G115" s="1283"/>
      <c r="H115" s="1319">
        <v>18</v>
      </c>
      <c r="I115" s="1284"/>
      <c r="J115" s="1088" t="s">
        <v>627</v>
      </c>
      <c r="K115" s="1088" t="s">
        <v>582</v>
      </c>
      <c r="L115" s="1088">
        <v>2</v>
      </c>
      <c r="M115" s="1285"/>
      <c r="N115" s="1286" t="str">
        <f t="shared" si="15"/>
        <v>Included</v>
      </c>
      <c r="O115" s="1287">
        <f t="shared" si="16"/>
        <v>0</v>
      </c>
      <c r="P115" s="1082"/>
      <c r="Q115" s="1086">
        <f t="shared" si="17"/>
        <v>0</v>
      </c>
      <c r="R115" s="1087">
        <f t="shared" si="18"/>
        <v>0</v>
      </c>
      <c r="S115" s="1082"/>
      <c r="T115" s="1083"/>
      <c r="U115" s="1082"/>
      <c r="V115" s="1084"/>
      <c r="W115" s="1082"/>
      <c r="X115" s="1082"/>
      <c r="Y115" s="1082"/>
    </row>
    <row r="116" spans="1:25" s="1037" customFormat="1" ht="16.5">
      <c r="A116" s="1088">
        <f t="shared" si="19"/>
        <v>27</v>
      </c>
      <c r="B116" s="1088">
        <v>7000020718</v>
      </c>
      <c r="C116" s="1088">
        <v>270</v>
      </c>
      <c r="D116" s="1088" t="s">
        <v>734</v>
      </c>
      <c r="E116" s="1088">
        <v>1000025769</v>
      </c>
      <c r="F116" s="1088">
        <v>85176210</v>
      </c>
      <c r="G116" s="1283"/>
      <c r="H116" s="1319">
        <v>18</v>
      </c>
      <c r="I116" s="1284"/>
      <c r="J116" s="1088" t="s">
        <v>774</v>
      </c>
      <c r="K116" s="1088" t="s">
        <v>585</v>
      </c>
      <c r="L116" s="1088">
        <v>1</v>
      </c>
      <c r="M116" s="1285"/>
      <c r="N116" s="1286" t="str">
        <f t="shared" si="15"/>
        <v>Included</v>
      </c>
      <c r="O116" s="1287">
        <f t="shared" si="16"/>
        <v>0</v>
      </c>
      <c r="P116" s="1082"/>
      <c r="Q116" s="1086">
        <f t="shared" si="17"/>
        <v>0</v>
      </c>
      <c r="R116" s="1087">
        <f t="shared" si="18"/>
        <v>0</v>
      </c>
      <c r="S116" s="1082"/>
      <c r="T116" s="1083"/>
      <c r="U116" s="1082"/>
      <c r="V116" s="1084"/>
      <c r="W116" s="1082"/>
      <c r="X116" s="1082"/>
      <c r="Y116" s="1082"/>
    </row>
    <row r="117" spans="1:25" s="1037" customFormat="1" ht="16.5">
      <c r="A117" s="1088">
        <f t="shared" si="19"/>
        <v>28</v>
      </c>
      <c r="B117" s="1088">
        <v>7000020718</v>
      </c>
      <c r="C117" s="1088">
        <v>280</v>
      </c>
      <c r="D117" s="1088" t="s">
        <v>734</v>
      </c>
      <c r="E117" s="1088">
        <v>1000036908</v>
      </c>
      <c r="F117" s="1088">
        <v>85446020</v>
      </c>
      <c r="G117" s="1283"/>
      <c r="H117" s="1319">
        <v>18</v>
      </c>
      <c r="I117" s="1284"/>
      <c r="J117" s="1088" t="s">
        <v>775</v>
      </c>
      <c r="K117" s="1088" t="s">
        <v>588</v>
      </c>
      <c r="L117" s="1088">
        <v>0.5</v>
      </c>
      <c r="M117" s="1285"/>
      <c r="N117" s="1286" t="str">
        <f t="shared" si="15"/>
        <v>Included</v>
      </c>
      <c r="O117" s="1287">
        <f t="shared" si="16"/>
        <v>0</v>
      </c>
      <c r="P117" s="1082"/>
      <c r="Q117" s="1086">
        <f t="shared" si="17"/>
        <v>0</v>
      </c>
      <c r="R117" s="1087">
        <f t="shared" si="18"/>
        <v>0</v>
      </c>
      <c r="S117" s="1082"/>
      <c r="T117" s="1083"/>
      <c r="U117" s="1082"/>
      <c r="V117" s="1084"/>
      <c r="W117" s="1082"/>
      <c r="X117" s="1082"/>
      <c r="Y117" s="1082"/>
    </row>
    <row r="118" spans="1:25" s="1037" customFormat="1" ht="16.5">
      <c r="A118" s="1088">
        <f t="shared" si="19"/>
        <v>29</v>
      </c>
      <c r="B118" s="1088">
        <v>7000020718</v>
      </c>
      <c r="C118" s="1088">
        <v>290</v>
      </c>
      <c r="D118" s="1088" t="s">
        <v>734</v>
      </c>
      <c r="E118" s="1088">
        <v>1000039063</v>
      </c>
      <c r="F118" s="1088">
        <v>85176210</v>
      </c>
      <c r="G118" s="1283"/>
      <c r="H118" s="1319">
        <v>18</v>
      </c>
      <c r="I118" s="1284"/>
      <c r="J118" s="1088" t="s">
        <v>776</v>
      </c>
      <c r="K118" s="1088" t="s">
        <v>585</v>
      </c>
      <c r="L118" s="1088">
        <v>4</v>
      </c>
      <c r="M118" s="1285"/>
      <c r="N118" s="1286" t="str">
        <f t="shared" si="15"/>
        <v>Included</v>
      </c>
      <c r="O118" s="1287">
        <f t="shared" si="16"/>
        <v>0</v>
      </c>
      <c r="P118" s="1082"/>
      <c r="Q118" s="1086">
        <f t="shared" si="17"/>
        <v>0</v>
      </c>
      <c r="R118" s="1087">
        <f t="shared" si="18"/>
        <v>0</v>
      </c>
      <c r="S118" s="1082"/>
      <c r="T118" s="1083"/>
      <c r="U118" s="1082"/>
      <c r="V118" s="1084"/>
      <c r="W118" s="1082"/>
      <c r="X118" s="1082"/>
      <c r="Y118" s="1082"/>
    </row>
    <row r="119" spans="1:25" s="1037" customFormat="1" ht="16.5">
      <c r="A119" s="1088">
        <f t="shared" si="19"/>
        <v>30</v>
      </c>
      <c r="B119" s="1088">
        <v>7000020718</v>
      </c>
      <c r="C119" s="1088">
        <v>1240</v>
      </c>
      <c r="D119" s="1088" t="s">
        <v>735</v>
      </c>
      <c r="E119" s="1088">
        <v>1000010014</v>
      </c>
      <c r="F119" s="1088">
        <v>85176210</v>
      </c>
      <c r="G119" s="1283"/>
      <c r="H119" s="1319">
        <v>18</v>
      </c>
      <c r="I119" s="1284"/>
      <c r="J119" s="1088" t="s">
        <v>771</v>
      </c>
      <c r="K119" s="1088" t="s">
        <v>585</v>
      </c>
      <c r="L119" s="1088">
        <v>2</v>
      </c>
      <c r="M119" s="1285"/>
      <c r="N119" s="1286" t="str">
        <f t="shared" si="15"/>
        <v>Included</v>
      </c>
      <c r="O119" s="1287">
        <f t="shared" si="16"/>
        <v>0</v>
      </c>
      <c r="P119" s="1082"/>
      <c r="Q119" s="1086">
        <f t="shared" si="17"/>
        <v>0</v>
      </c>
      <c r="R119" s="1087">
        <f t="shared" si="18"/>
        <v>0</v>
      </c>
      <c r="S119" s="1082"/>
      <c r="T119" s="1083"/>
      <c r="U119" s="1082"/>
      <c r="V119" s="1084"/>
      <c r="W119" s="1082"/>
      <c r="X119" s="1082"/>
      <c r="Y119" s="1082"/>
    </row>
    <row r="120" spans="1:25" s="1037" customFormat="1" ht="16.5">
      <c r="A120" s="1088">
        <f t="shared" si="19"/>
        <v>31</v>
      </c>
      <c r="B120" s="1088">
        <v>7000020718</v>
      </c>
      <c r="C120" s="1088">
        <v>1250</v>
      </c>
      <c r="D120" s="1088" t="s">
        <v>735</v>
      </c>
      <c r="E120" s="1088">
        <v>1000000046</v>
      </c>
      <c r="F120" s="1088">
        <v>85176210</v>
      </c>
      <c r="G120" s="1283"/>
      <c r="H120" s="1319">
        <v>18</v>
      </c>
      <c r="I120" s="1284"/>
      <c r="J120" s="1088" t="s">
        <v>772</v>
      </c>
      <c r="K120" s="1088" t="s">
        <v>582</v>
      </c>
      <c r="L120" s="1088">
        <v>2</v>
      </c>
      <c r="M120" s="1285"/>
      <c r="N120" s="1286" t="str">
        <f t="shared" si="15"/>
        <v>Included</v>
      </c>
      <c r="O120" s="1287">
        <f t="shared" si="16"/>
        <v>0</v>
      </c>
      <c r="P120" s="1082"/>
      <c r="Q120" s="1086">
        <f t="shared" si="17"/>
        <v>0</v>
      </c>
      <c r="R120" s="1087">
        <f t="shared" si="18"/>
        <v>0</v>
      </c>
      <c r="S120" s="1082"/>
      <c r="T120" s="1083"/>
      <c r="U120" s="1082"/>
      <c r="V120" s="1084"/>
      <c r="W120" s="1082"/>
      <c r="X120" s="1082"/>
      <c r="Y120" s="1082"/>
    </row>
    <row r="121" spans="1:25" s="1037" customFormat="1" ht="16.5">
      <c r="A121" s="1088">
        <f t="shared" si="19"/>
        <v>32</v>
      </c>
      <c r="B121" s="1088">
        <v>7000020718</v>
      </c>
      <c r="C121" s="1088">
        <v>1260</v>
      </c>
      <c r="D121" s="1088" t="s">
        <v>735</v>
      </c>
      <c r="E121" s="1088">
        <v>1000017887</v>
      </c>
      <c r="F121" s="1088">
        <v>85176210</v>
      </c>
      <c r="G121" s="1283"/>
      <c r="H121" s="1319">
        <v>18</v>
      </c>
      <c r="I121" s="1284"/>
      <c r="J121" s="1088" t="s">
        <v>773</v>
      </c>
      <c r="K121" s="1088" t="s">
        <v>582</v>
      </c>
      <c r="L121" s="1088">
        <v>2</v>
      </c>
      <c r="M121" s="1285"/>
      <c r="N121" s="1286" t="str">
        <f t="shared" si="15"/>
        <v>Included</v>
      </c>
      <c r="O121" s="1287">
        <f t="shared" si="16"/>
        <v>0</v>
      </c>
      <c r="P121" s="1082"/>
      <c r="Q121" s="1086">
        <f t="shared" si="17"/>
        <v>0</v>
      </c>
      <c r="R121" s="1087">
        <f t="shared" si="18"/>
        <v>0</v>
      </c>
      <c r="S121" s="1082"/>
      <c r="T121" s="1083"/>
      <c r="U121" s="1082"/>
      <c r="V121" s="1084"/>
      <c r="W121" s="1082"/>
      <c r="X121" s="1082"/>
      <c r="Y121" s="1082"/>
    </row>
    <row r="122" spans="1:25" s="1037" customFormat="1" ht="16.5">
      <c r="A122" s="1088">
        <f t="shared" si="19"/>
        <v>33</v>
      </c>
      <c r="B122" s="1088">
        <v>7000020718</v>
      </c>
      <c r="C122" s="1088">
        <v>1270</v>
      </c>
      <c r="D122" s="1088" t="s">
        <v>735</v>
      </c>
      <c r="E122" s="1088">
        <v>1000010638</v>
      </c>
      <c r="F122" s="1088">
        <v>85176210</v>
      </c>
      <c r="G122" s="1283"/>
      <c r="H122" s="1319">
        <v>18</v>
      </c>
      <c r="I122" s="1284"/>
      <c r="J122" s="1088" t="s">
        <v>627</v>
      </c>
      <c r="K122" s="1088" t="s">
        <v>582</v>
      </c>
      <c r="L122" s="1088">
        <v>2</v>
      </c>
      <c r="M122" s="1285"/>
      <c r="N122" s="1286" t="str">
        <f t="shared" si="15"/>
        <v>Included</v>
      </c>
      <c r="O122" s="1287">
        <f t="shared" si="16"/>
        <v>0</v>
      </c>
      <c r="P122" s="1082"/>
      <c r="Q122" s="1086">
        <f t="shared" si="17"/>
        <v>0</v>
      </c>
      <c r="R122" s="1087">
        <f t="shared" si="18"/>
        <v>0</v>
      </c>
      <c r="S122" s="1082"/>
      <c r="T122" s="1083"/>
      <c r="U122" s="1082"/>
      <c r="V122" s="1084"/>
      <c r="W122" s="1082"/>
      <c r="X122" s="1082"/>
      <c r="Y122" s="1082"/>
    </row>
    <row r="123" spans="1:25" s="1037" customFormat="1" ht="16.5">
      <c r="A123" s="1088">
        <f t="shared" si="19"/>
        <v>34</v>
      </c>
      <c r="B123" s="1088">
        <v>7000020718</v>
      </c>
      <c r="C123" s="1088">
        <v>1280</v>
      </c>
      <c r="D123" s="1088" t="s">
        <v>735</v>
      </c>
      <c r="E123" s="1088">
        <v>1000025769</v>
      </c>
      <c r="F123" s="1088">
        <v>85176210</v>
      </c>
      <c r="G123" s="1283"/>
      <c r="H123" s="1319">
        <v>18</v>
      </c>
      <c r="I123" s="1284"/>
      <c r="J123" s="1088" t="s">
        <v>774</v>
      </c>
      <c r="K123" s="1088" t="s">
        <v>585</v>
      </c>
      <c r="L123" s="1088">
        <v>1</v>
      </c>
      <c r="M123" s="1285"/>
      <c r="N123" s="1286" t="str">
        <f t="shared" si="15"/>
        <v>Included</v>
      </c>
      <c r="O123" s="1287">
        <f t="shared" si="16"/>
        <v>0</v>
      </c>
      <c r="P123" s="1082"/>
      <c r="Q123" s="1086">
        <f t="shared" si="17"/>
        <v>0</v>
      </c>
      <c r="R123" s="1087">
        <f t="shared" si="18"/>
        <v>0</v>
      </c>
      <c r="S123" s="1082"/>
      <c r="T123" s="1083"/>
      <c r="U123" s="1082"/>
      <c r="V123" s="1084"/>
      <c r="W123" s="1082"/>
      <c r="X123" s="1082"/>
      <c r="Y123" s="1082"/>
    </row>
    <row r="124" spans="1:25" s="1037" customFormat="1" ht="16.5">
      <c r="A124" s="1088">
        <f t="shared" si="19"/>
        <v>35</v>
      </c>
      <c r="B124" s="1088">
        <v>7000020718</v>
      </c>
      <c r="C124" s="1088">
        <v>1290</v>
      </c>
      <c r="D124" s="1088" t="s">
        <v>735</v>
      </c>
      <c r="E124" s="1088">
        <v>1000036908</v>
      </c>
      <c r="F124" s="1088">
        <v>85446020</v>
      </c>
      <c r="G124" s="1283"/>
      <c r="H124" s="1319">
        <v>18</v>
      </c>
      <c r="I124" s="1284"/>
      <c r="J124" s="1088" t="s">
        <v>775</v>
      </c>
      <c r="K124" s="1088" t="s">
        <v>588</v>
      </c>
      <c r="L124" s="1088">
        <v>0.5</v>
      </c>
      <c r="M124" s="1285"/>
      <c r="N124" s="1286" t="str">
        <f t="shared" si="15"/>
        <v>Included</v>
      </c>
      <c r="O124" s="1287">
        <f t="shared" si="16"/>
        <v>0</v>
      </c>
      <c r="P124" s="1082"/>
      <c r="Q124" s="1086">
        <f t="shared" si="17"/>
        <v>0</v>
      </c>
      <c r="R124" s="1087">
        <f t="shared" si="18"/>
        <v>0</v>
      </c>
      <c r="S124" s="1082"/>
      <c r="T124" s="1083"/>
      <c r="U124" s="1082"/>
      <c r="V124" s="1084"/>
      <c r="W124" s="1082"/>
      <c r="X124" s="1082"/>
      <c r="Y124" s="1082"/>
    </row>
    <row r="125" spans="1:25" s="1037" customFormat="1" ht="16.5">
      <c r="A125" s="1088">
        <f t="shared" si="19"/>
        <v>36</v>
      </c>
      <c r="B125" s="1088">
        <v>7000020718</v>
      </c>
      <c r="C125" s="1088">
        <v>300</v>
      </c>
      <c r="D125" s="1088" t="s">
        <v>736</v>
      </c>
      <c r="E125" s="1088">
        <v>1000056265</v>
      </c>
      <c r="F125" s="1088">
        <v>85446020</v>
      </c>
      <c r="G125" s="1283"/>
      <c r="H125" s="1319">
        <v>18</v>
      </c>
      <c r="I125" s="1284"/>
      <c r="J125" s="1088" t="s">
        <v>638</v>
      </c>
      <c r="K125" s="1088" t="s">
        <v>588</v>
      </c>
      <c r="L125" s="1088">
        <v>2</v>
      </c>
      <c r="M125" s="1285"/>
      <c r="N125" s="1286" t="str">
        <f t="shared" si="15"/>
        <v>Included</v>
      </c>
      <c r="O125" s="1287">
        <f t="shared" si="16"/>
        <v>0</v>
      </c>
      <c r="P125" s="1082"/>
      <c r="Q125" s="1086">
        <f t="shared" si="17"/>
        <v>0</v>
      </c>
      <c r="R125" s="1087">
        <f t="shared" si="18"/>
        <v>0</v>
      </c>
      <c r="S125" s="1082"/>
      <c r="T125" s="1083"/>
      <c r="U125" s="1082"/>
      <c r="V125" s="1084"/>
      <c r="W125" s="1082"/>
      <c r="X125" s="1082"/>
      <c r="Y125" s="1082"/>
    </row>
    <row r="126" spans="1:25" s="1037" customFormat="1" ht="16.5">
      <c r="A126" s="1088">
        <f t="shared" si="19"/>
        <v>37</v>
      </c>
      <c r="B126" s="1088">
        <v>7000020718</v>
      </c>
      <c r="C126" s="1088">
        <v>310</v>
      </c>
      <c r="D126" s="1088" t="s">
        <v>736</v>
      </c>
      <c r="E126" s="1088">
        <v>1000056264</v>
      </c>
      <c r="F126" s="1088">
        <v>85446020</v>
      </c>
      <c r="G126" s="1283"/>
      <c r="H126" s="1319">
        <v>18</v>
      </c>
      <c r="I126" s="1284"/>
      <c r="J126" s="1088" t="s">
        <v>637</v>
      </c>
      <c r="K126" s="1088" t="s">
        <v>588</v>
      </c>
      <c r="L126" s="1088">
        <v>2</v>
      </c>
      <c r="M126" s="1285"/>
      <c r="N126" s="1286" t="str">
        <f t="shared" si="15"/>
        <v>Included</v>
      </c>
      <c r="O126" s="1287">
        <f t="shared" si="16"/>
        <v>0</v>
      </c>
      <c r="P126" s="1082"/>
      <c r="Q126" s="1086">
        <f t="shared" si="17"/>
        <v>0</v>
      </c>
      <c r="R126" s="1087">
        <f t="shared" si="18"/>
        <v>0</v>
      </c>
      <c r="S126" s="1082"/>
      <c r="T126" s="1083"/>
      <c r="U126" s="1082"/>
      <c r="V126" s="1084"/>
      <c r="W126" s="1082"/>
      <c r="X126" s="1082"/>
      <c r="Y126" s="1082"/>
    </row>
    <row r="127" spans="1:25" s="1037" customFormat="1" ht="16.5">
      <c r="A127" s="1088">
        <f t="shared" si="19"/>
        <v>38</v>
      </c>
      <c r="B127" s="1088">
        <v>7000020718</v>
      </c>
      <c r="C127" s="1088">
        <v>320</v>
      </c>
      <c r="D127" s="1088" t="s">
        <v>736</v>
      </c>
      <c r="E127" s="1088">
        <v>1000031887</v>
      </c>
      <c r="F127" s="1088">
        <v>85446020</v>
      </c>
      <c r="G127" s="1283"/>
      <c r="H127" s="1319">
        <v>18</v>
      </c>
      <c r="I127" s="1284"/>
      <c r="J127" s="1088" t="s">
        <v>636</v>
      </c>
      <c r="K127" s="1088" t="s">
        <v>588</v>
      </c>
      <c r="L127" s="1088">
        <v>4</v>
      </c>
      <c r="M127" s="1285"/>
      <c r="N127" s="1286" t="str">
        <f t="shared" si="15"/>
        <v>Included</v>
      </c>
      <c r="O127" s="1287">
        <f t="shared" si="16"/>
        <v>0</v>
      </c>
      <c r="P127" s="1082"/>
      <c r="Q127" s="1086">
        <f t="shared" si="17"/>
        <v>0</v>
      </c>
      <c r="R127" s="1087">
        <f t="shared" si="18"/>
        <v>0</v>
      </c>
      <c r="S127" s="1082"/>
      <c r="T127" s="1083"/>
      <c r="U127" s="1082"/>
      <c r="V127" s="1084"/>
      <c r="W127" s="1082"/>
      <c r="X127" s="1082"/>
      <c r="Y127" s="1082"/>
    </row>
    <row r="128" spans="1:25" s="1037" customFormat="1" ht="16.5">
      <c r="A128" s="1088">
        <f t="shared" si="19"/>
        <v>39</v>
      </c>
      <c r="B128" s="1088">
        <v>7000020718</v>
      </c>
      <c r="C128" s="1088">
        <v>330</v>
      </c>
      <c r="D128" s="1088" t="s">
        <v>736</v>
      </c>
      <c r="E128" s="1088">
        <v>1000031987</v>
      </c>
      <c r="F128" s="1088">
        <v>85446020</v>
      </c>
      <c r="G128" s="1283"/>
      <c r="H128" s="1319">
        <v>18</v>
      </c>
      <c r="I128" s="1284"/>
      <c r="J128" s="1088" t="s">
        <v>635</v>
      </c>
      <c r="K128" s="1088" t="s">
        <v>588</v>
      </c>
      <c r="L128" s="1088">
        <v>2</v>
      </c>
      <c r="M128" s="1285"/>
      <c r="N128" s="1286" t="str">
        <f t="shared" si="15"/>
        <v>Included</v>
      </c>
      <c r="O128" s="1287">
        <f t="shared" si="16"/>
        <v>0</v>
      </c>
      <c r="P128" s="1082"/>
      <c r="Q128" s="1086">
        <f t="shared" si="17"/>
        <v>0</v>
      </c>
      <c r="R128" s="1087">
        <f t="shared" si="18"/>
        <v>0</v>
      </c>
      <c r="S128" s="1082"/>
      <c r="T128" s="1083"/>
      <c r="U128" s="1082"/>
      <c r="V128" s="1084"/>
      <c r="W128" s="1082"/>
      <c r="X128" s="1082"/>
      <c r="Y128" s="1082"/>
    </row>
    <row r="129" spans="1:25" s="1037" customFormat="1" ht="16.5">
      <c r="A129" s="1088">
        <f t="shared" si="19"/>
        <v>40</v>
      </c>
      <c r="B129" s="1088">
        <v>7000020718</v>
      </c>
      <c r="C129" s="1088">
        <v>340</v>
      </c>
      <c r="D129" s="1088" t="s">
        <v>736</v>
      </c>
      <c r="E129" s="1088">
        <v>1000031936</v>
      </c>
      <c r="F129" s="1088">
        <v>85446020</v>
      </c>
      <c r="G129" s="1283"/>
      <c r="H129" s="1319">
        <v>18</v>
      </c>
      <c r="I129" s="1284"/>
      <c r="J129" s="1088" t="s">
        <v>777</v>
      </c>
      <c r="K129" s="1088" t="s">
        <v>588</v>
      </c>
      <c r="L129" s="1088">
        <v>3</v>
      </c>
      <c r="M129" s="1285"/>
      <c r="N129" s="1286" t="str">
        <f t="shared" si="15"/>
        <v>Included</v>
      </c>
      <c r="O129" s="1287">
        <f t="shared" si="16"/>
        <v>0</v>
      </c>
      <c r="P129" s="1082"/>
      <c r="Q129" s="1086">
        <f t="shared" si="17"/>
        <v>0</v>
      </c>
      <c r="R129" s="1087">
        <f t="shared" si="18"/>
        <v>0</v>
      </c>
      <c r="S129" s="1082"/>
      <c r="T129" s="1083"/>
      <c r="U129" s="1082"/>
      <c r="V129" s="1084"/>
      <c r="W129" s="1082"/>
      <c r="X129" s="1082"/>
      <c r="Y129" s="1082"/>
    </row>
    <row r="130" spans="1:25" s="1037" customFormat="1" ht="16.5">
      <c r="A130" s="1088">
        <f t="shared" si="19"/>
        <v>41</v>
      </c>
      <c r="B130" s="1088">
        <v>7000020718</v>
      </c>
      <c r="C130" s="1088">
        <v>350</v>
      </c>
      <c r="D130" s="1088" t="s">
        <v>736</v>
      </c>
      <c r="E130" s="1088">
        <v>1000031933</v>
      </c>
      <c r="F130" s="1088">
        <v>85446020</v>
      </c>
      <c r="G130" s="1283"/>
      <c r="H130" s="1319">
        <v>18</v>
      </c>
      <c r="I130" s="1284"/>
      <c r="J130" s="1088" t="s">
        <v>778</v>
      </c>
      <c r="K130" s="1088" t="s">
        <v>588</v>
      </c>
      <c r="L130" s="1088">
        <v>2</v>
      </c>
      <c r="M130" s="1285"/>
      <c r="N130" s="1286" t="str">
        <f t="shared" si="15"/>
        <v>Included</v>
      </c>
      <c r="O130" s="1287">
        <f t="shared" si="16"/>
        <v>0</v>
      </c>
      <c r="P130" s="1082"/>
      <c r="Q130" s="1086">
        <f t="shared" si="17"/>
        <v>0</v>
      </c>
      <c r="R130" s="1087">
        <f t="shared" si="18"/>
        <v>0</v>
      </c>
      <c r="S130" s="1082"/>
      <c r="T130" s="1083"/>
      <c r="U130" s="1082"/>
      <c r="V130" s="1084"/>
      <c r="W130" s="1082"/>
      <c r="X130" s="1082"/>
      <c r="Y130" s="1082"/>
    </row>
    <row r="131" spans="1:25" s="1037" customFormat="1" ht="16.5">
      <c r="A131" s="1088">
        <f t="shared" si="19"/>
        <v>42</v>
      </c>
      <c r="B131" s="1088">
        <v>7000020718</v>
      </c>
      <c r="C131" s="1088">
        <v>360</v>
      </c>
      <c r="D131" s="1088" t="s">
        <v>736</v>
      </c>
      <c r="E131" s="1088">
        <v>1000031976</v>
      </c>
      <c r="F131" s="1088">
        <v>85446020</v>
      </c>
      <c r="G131" s="1283"/>
      <c r="H131" s="1319">
        <v>18</v>
      </c>
      <c r="I131" s="1284"/>
      <c r="J131" s="1088" t="s">
        <v>779</v>
      </c>
      <c r="K131" s="1088" t="s">
        <v>588</v>
      </c>
      <c r="L131" s="1088">
        <v>2</v>
      </c>
      <c r="M131" s="1285"/>
      <c r="N131" s="1286" t="str">
        <f t="shared" si="15"/>
        <v>Included</v>
      </c>
      <c r="O131" s="1287">
        <f t="shared" si="16"/>
        <v>0</v>
      </c>
      <c r="P131" s="1082"/>
      <c r="Q131" s="1086">
        <f t="shared" si="17"/>
        <v>0</v>
      </c>
      <c r="R131" s="1087">
        <f t="shared" si="18"/>
        <v>0</v>
      </c>
      <c r="S131" s="1082"/>
      <c r="T131" s="1083"/>
      <c r="U131" s="1082"/>
      <c r="V131" s="1084"/>
      <c r="W131" s="1082"/>
      <c r="X131" s="1082"/>
      <c r="Y131" s="1082"/>
    </row>
    <row r="132" spans="1:25" s="1037" customFormat="1" ht="33">
      <c r="A132" s="1088">
        <f t="shared" si="19"/>
        <v>43</v>
      </c>
      <c r="B132" s="1088">
        <v>7000020718</v>
      </c>
      <c r="C132" s="1088">
        <v>370</v>
      </c>
      <c r="D132" s="1088" t="s">
        <v>737</v>
      </c>
      <c r="E132" s="1088">
        <v>1000022408</v>
      </c>
      <c r="F132" s="1088">
        <v>84159000</v>
      </c>
      <c r="G132" s="1283"/>
      <c r="H132" s="1319">
        <v>28</v>
      </c>
      <c r="I132" s="1284"/>
      <c r="J132" s="1088" t="s">
        <v>780</v>
      </c>
      <c r="K132" s="1088" t="s">
        <v>585</v>
      </c>
      <c r="L132" s="1088">
        <v>1</v>
      </c>
      <c r="M132" s="1285"/>
      <c r="N132" s="1286" t="str">
        <f t="shared" si="15"/>
        <v>Included</v>
      </c>
      <c r="O132" s="1287">
        <f t="shared" si="16"/>
        <v>0</v>
      </c>
      <c r="P132" s="1082"/>
      <c r="Q132" s="1086">
        <f t="shared" si="17"/>
        <v>0</v>
      </c>
      <c r="R132" s="1087">
        <f t="shared" si="18"/>
        <v>0</v>
      </c>
      <c r="S132" s="1082"/>
      <c r="T132" s="1083"/>
      <c r="U132" s="1082"/>
      <c r="V132" s="1084"/>
      <c r="W132" s="1082"/>
      <c r="X132" s="1082"/>
      <c r="Y132" s="1082"/>
    </row>
    <row r="133" spans="1:25" s="1037" customFormat="1" ht="16.5">
      <c r="A133" s="1088">
        <f t="shared" si="19"/>
        <v>44</v>
      </c>
      <c r="B133" s="1088">
        <v>7000020718</v>
      </c>
      <c r="C133" s="1088">
        <v>380</v>
      </c>
      <c r="D133" s="1088" t="s">
        <v>738</v>
      </c>
      <c r="E133" s="1088">
        <v>1000012010</v>
      </c>
      <c r="F133" s="1088">
        <v>85311020</v>
      </c>
      <c r="G133" s="1283"/>
      <c r="H133" s="1319">
        <v>18</v>
      </c>
      <c r="I133" s="1284"/>
      <c r="J133" s="1088" t="s">
        <v>781</v>
      </c>
      <c r="K133" s="1088" t="s">
        <v>585</v>
      </c>
      <c r="L133" s="1088">
        <v>1</v>
      </c>
      <c r="M133" s="1285"/>
      <c r="N133" s="1286" t="str">
        <f t="shared" si="15"/>
        <v>Included</v>
      </c>
      <c r="O133" s="1287">
        <f t="shared" si="16"/>
        <v>0</v>
      </c>
      <c r="P133" s="1082"/>
      <c r="Q133" s="1086">
        <f t="shared" si="17"/>
        <v>0</v>
      </c>
      <c r="R133" s="1087">
        <f t="shared" si="18"/>
        <v>0</v>
      </c>
      <c r="S133" s="1082"/>
      <c r="T133" s="1083"/>
      <c r="U133" s="1082"/>
      <c r="V133" s="1084"/>
      <c r="W133" s="1082"/>
      <c r="X133" s="1082"/>
      <c r="Y133" s="1082"/>
    </row>
    <row r="134" spans="1:25" s="1037" customFormat="1" ht="16.5">
      <c r="A134" s="1088">
        <f t="shared" si="19"/>
        <v>45</v>
      </c>
      <c r="B134" s="1088">
        <v>7000020718</v>
      </c>
      <c r="C134" s="1088">
        <v>390</v>
      </c>
      <c r="D134" s="1088" t="s">
        <v>738</v>
      </c>
      <c r="E134" s="1088">
        <v>1000012022</v>
      </c>
      <c r="F134" s="1088">
        <v>84241000</v>
      </c>
      <c r="G134" s="1283"/>
      <c r="H134" s="1319">
        <v>18</v>
      </c>
      <c r="I134" s="1284"/>
      <c r="J134" s="1088" t="s">
        <v>629</v>
      </c>
      <c r="K134" s="1088" t="s">
        <v>582</v>
      </c>
      <c r="L134" s="1088">
        <v>2</v>
      </c>
      <c r="M134" s="1285"/>
      <c r="N134" s="1286" t="str">
        <f t="shared" si="15"/>
        <v>Included</v>
      </c>
      <c r="O134" s="1287">
        <f t="shared" si="16"/>
        <v>0</v>
      </c>
      <c r="P134" s="1082"/>
      <c r="Q134" s="1086">
        <f t="shared" si="17"/>
        <v>0</v>
      </c>
      <c r="R134" s="1087">
        <f t="shared" si="18"/>
        <v>0</v>
      </c>
      <c r="S134" s="1082"/>
      <c r="T134" s="1083"/>
      <c r="U134" s="1082"/>
      <c r="V134" s="1084"/>
      <c r="W134" s="1082"/>
      <c r="X134" s="1082"/>
      <c r="Y134" s="1082"/>
    </row>
    <row r="135" spans="1:25" s="1037" customFormat="1" ht="16.5">
      <c r="A135" s="1088">
        <f t="shared" si="19"/>
        <v>46</v>
      </c>
      <c r="B135" s="1088">
        <v>7000020718</v>
      </c>
      <c r="C135" s="1088">
        <v>400</v>
      </c>
      <c r="D135" s="1088" t="s">
        <v>739</v>
      </c>
      <c r="E135" s="1088">
        <v>1000013801</v>
      </c>
      <c r="F135" s="1088">
        <v>94059900</v>
      </c>
      <c r="G135" s="1283"/>
      <c r="H135" s="1319">
        <v>18</v>
      </c>
      <c r="I135" s="1284"/>
      <c r="J135" s="1088" t="s">
        <v>782</v>
      </c>
      <c r="K135" s="1088" t="s">
        <v>585</v>
      </c>
      <c r="L135" s="1088">
        <v>1</v>
      </c>
      <c r="M135" s="1285"/>
      <c r="N135" s="1286" t="str">
        <f t="shared" si="15"/>
        <v>Included</v>
      </c>
      <c r="O135" s="1287">
        <f t="shared" si="16"/>
        <v>0</v>
      </c>
      <c r="P135" s="1082"/>
      <c r="Q135" s="1086">
        <f t="shared" si="17"/>
        <v>0</v>
      </c>
      <c r="R135" s="1087">
        <f t="shared" si="18"/>
        <v>0</v>
      </c>
      <c r="S135" s="1082"/>
      <c r="T135" s="1083"/>
      <c r="U135" s="1082"/>
      <c r="V135" s="1084"/>
      <c r="W135" s="1082"/>
      <c r="X135" s="1082"/>
      <c r="Y135" s="1082"/>
    </row>
    <row r="136" spans="1:25" s="1037" customFormat="1" ht="33">
      <c r="A136" s="1088">
        <f t="shared" si="19"/>
        <v>47</v>
      </c>
      <c r="B136" s="1088">
        <v>7000020718</v>
      </c>
      <c r="C136" s="1088">
        <v>410</v>
      </c>
      <c r="D136" s="1088" t="s">
        <v>739</v>
      </c>
      <c r="E136" s="1088">
        <v>1000038041</v>
      </c>
      <c r="F136" s="1088">
        <v>94051090</v>
      </c>
      <c r="G136" s="1283"/>
      <c r="H136" s="1319">
        <v>18</v>
      </c>
      <c r="I136" s="1284"/>
      <c r="J136" s="1088" t="s">
        <v>783</v>
      </c>
      <c r="K136" s="1088" t="s">
        <v>582</v>
      </c>
      <c r="L136" s="1088">
        <v>5</v>
      </c>
      <c r="M136" s="1285"/>
      <c r="N136" s="1286" t="str">
        <f t="shared" si="15"/>
        <v>Included</v>
      </c>
      <c r="O136" s="1287">
        <f t="shared" si="16"/>
        <v>0</v>
      </c>
      <c r="P136" s="1082"/>
      <c r="Q136" s="1086">
        <f t="shared" si="17"/>
        <v>0</v>
      </c>
      <c r="R136" s="1087">
        <f t="shared" si="18"/>
        <v>0</v>
      </c>
      <c r="S136" s="1082"/>
      <c r="T136" s="1083"/>
      <c r="U136" s="1082"/>
      <c r="V136" s="1084"/>
      <c r="W136" s="1082"/>
      <c r="X136" s="1082"/>
      <c r="Y136" s="1082"/>
    </row>
    <row r="137" spans="1:25" s="1037" customFormat="1" ht="33">
      <c r="A137" s="1088">
        <f t="shared" si="19"/>
        <v>48</v>
      </c>
      <c r="B137" s="1088">
        <v>7000020718</v>
      </c>
      <c r="C137" s="1088">
        <v>420</v>
      </c>
      <c r="D137" s="1088" t="s">
        <v>739</v>
      </c>
      <c r="E137" s="1088">
        <v>1000038389</v>
      </c>
      <c r="F137" s="1088">
        <v>94051090</v>
      </c>
      <c r="G137" s="1283"/>
      <c r="H137" s="1319">
        <v>18</v>
      </c>
      <c r="I137" s="1284"/>
      <c r="J137" s="1088" t="s">
        <v>634</v>
      </c>
      <c r="K137" s="1088" t="s">
        <v>582</v>
      </c>
      <c r="L137" s="1088">
        <v>5</v>
      </c>
      <c r="M137" s="1285"/>
      <c r="N137" s="1286" t="str">
        <f t="shared" si="15"/>
        <v>Included</v>
      </c>
      <c r="O137" s="1287">
        <f t="shared" si="16"/>
        <v>0</v>
      </c>
      <c r="P137" s="1082"/>
      <c r="Q137" s="1086">
        <f t="shared" si="17"/>
        <v>0</v>
      </c>
      <c r="R137" s="1087">
        <f t="shared" si="18"/>
        <v>0</v>
      </c>
      <c r="S137" s="1082"/>
      <c r="T137" s="1083"/>
      <c r="U137" s="1082"/>
      <c r="V137" s="1084"/>
      <c r="W137" s="1082"/>
      <c r="X137" s="1082"/>
      <c r="Y137" s="1082"/>
    </row>
    <row r="138" spans="1:25" s="1037" customFormat="1" ht="33">
      <c r="A138" s="1088">
        <f t="shared" si="19"/>
        <v>49</v>
      </c>
      <c r="B138" s="1088">
        <v>7000020718</v>
      </c>
      <c r="C138" s="1088">
        <v>430</v>
      </c>
      <c r="D138" s="1088" t="s">
        <v>739</v>
      </c>
      <c r="E138" s="1088">
        <v>1000038325</v>
      </c>
      <c r="F138" s="1088">
        <v>94059900</v>
      </c>
      <c r="G138" s="1283"/>
      <c r="H138" s="1319">
        <v>18</v>
      </c>
      <c r="I138" s="1284"/>
      <c r="J138" s="1088" t="s">
        <v>632</v>
      </c>
      <c r="K138" s="1088" t="s">
        <v>582</v>
      </c>
      <c r="L138" s="1088">
        <v>4</v>
      </c>
      <c r="M138" s="1285"/>
      <c r="N138" s="1286" t="str">
        <f t="shared" si="15"/>
        <v>Included</v>
      </c>
      <c r="O138" s="1287">
        <f t="shared" si="16"/>
        <v>0</v>
      </c>
      <c r="P138" s="1082"/>
      <c r="Q138" s="1086">
        <f t="shared" si="17"/>
        <v>0</v>
      </c>
      <c r="R138" s="1087">
        <f t="shared" si="18"/>
        <v>0</v>
      </c>
      <c r="S138" s="1082"/>
      <c r="T138" s="1083"/>
      <c r="U138" s="1082"/>
      <c r="V138" s="1084"/>
      <c r="W138" s="1082"/>
      <c r="X138" s="1082"/>
      <c r="Y138" s="1082"/>
    </row>
    <row r="139" spans="1:25" s="1037" customFormat="1" ht="33">
      <c r="A139" s="1088">
        <f t="shared" si="19"/>
        <v>50</v>
      </c>
      <c r="B139" s="1088">
        <v>7000020718</v>
      </c>
      <c r="C139" s="1088">
        <v>440</v>
      </c>
      <c r="D139" s="1088" t="s">
        <v>739</v>
      </c>
      <c r="E139" s="1088">
        <v>1000038387</v>
      </c>
      <c r="F139" s="1088">
        <v>94051090</v>
      </c>
      <c r="G139" s="1283"/>
      <c r="H139" s="1319">
        <v>18</v>
      </c>
      <c r="I139" s="1284"/>
      <c r="J139" s="1088" t="s">
        <v>633</v>
      </c>
      <c r="K139" s="1088" t="s">
        <v>582</v>
      </c>
      <c r="L139" s="1088">
        <v>4</v>
      </c>
      <c r="M139" s="1285"/>
      <c r="N139" s="1286" t="str">
        <f t="shared" si="15"/>
        <v>Included</v>
      </c>
      <c r="O139" s="1287">
        <f t="shared" si="16"/>
        <v>0</v>
      </c>
      <c r="P139" s="1082"/>
      <c r="Q139" s="1086">
        <f t="shared" si="17"/>
        <v>0</v>
      </c>
      <c r="R139" s="1087">
        <f t="shared" si="18"/>
        <v>0</v>
      </c>
      <c r="S139" s="1082"/>
      <c r="T139" s="1083"/>
      <c r="U139" s="1082"/>
      <c r="V139" s="1084"/>
      <c r="W139" s="1082"/>
      <c r="X139" s="1082"/>
      <c r="Y139" s="1082"/>
    </row>
    <row r="140" spans="1:25" s="1037" customFormat="1" ht="16.5">
      <c r="A140" s="1088">
        <f t="shared" si="19"/>
        <v>51</v>
      </c>
      <c r="B140" s="1088">
        <v>7000020718</v>
      </c>
      <c r="C140" s="1088">
        <v>450</v>
      </c>
      <c r="D140" s="1088" t="s">
        <v>739</v>
      </c>
      <c r="E140" s="1088">
        <v>1000014548</v>
      </c>
      <c r="F140" s="1088">
        <v>94059900</v>
      </c>
      <c r="G140" s="1283"/>
      <c r="H140" s="1319">
        <v>18</v>
      </c>
      <c r="I140" s="1284"/>
      <c r="J140" s="1088" t="s">
        <v>631</v>
      </c>
      <c r="K140" s="1088" t="s">
        <v>582</v>
      </c>
      <c r="L140" s="1088">
        <v>1</v>
      </c>
      <c r="M140" s="1285"/>
      <c r="N140" s="1286" t="str">
        <f t="shared" si="15"/>
        <v>Included</v>
      </c>
      <c r="O140" s="1287">
        <f t="shared" si="16"/>
        <v>0</v>
      </c>
      <c r="P140" s="1082"/>
      <c r="Q140" s="1086">
        <f t="shared" si="17"/>
        <v>0</v>
      </c>
      <c r="R140" s="1087">
        <f t="shared" si="18"/>
        <v>0</v>
      </c>
      <c r="S140" s="1082"/>
      <c r="T140" s="1083"/>
      <c r="U140" s="1082"/>
      <c r="V140" s="1084"/>
      <c r="W140" s="1082"/>
      <c r="X140" s="1082"/>
      <c r="Y140" s="1082"/>
    </row>
    <row r="141" spans="1:25" s="1037" customFormat="1" ht="49.5">
      <c r="A141" s="1088">
        <f t="shared" si="19"/>
        <v>52</v>
      </c>
      <c r="B141" s="1088">
        <v>7000020718</v>
      </c>
      <c r="C141" s="1088">
        <v>460</v>
      </c>
      <c r="D141" s="1088" t="s">
        <v>740</v>
      </c>
      <c r="E141" s="1088">
        <v>1000020138</v>
      </c>
      <c r="F141" s="1088">
        <v>73082011</v>
      </c>
      <c r="G141" s="1283"/>
      <c r="H141" s="1319">
        <v>18</v>
      </c>
      <c r="I141" s="1284"/>
      <c r="J141" s="1088" t="s">
        <v>784</v>
      </c>
      <c r="K141" s="1088" t="s">
        <v>582</v>
      </c>
      <c r="L141" s="1088">
        <v>2</v>
      </c>
      <c r="M141" s="1285"/>
      <c r="N141" s="1286" t="str">
        <f t="shared" si="15"/>
        <v>Included</v>
      </c>
      <c r="O141" s="1287">
        <f t="shared" si="16"/>
        <v>0</v>
      </c>
      <c r="P141" s="1082"/>
      <c r="Q141" s="1086">
        <f t="shared" si="17"/>
        <v>0</v>
      </c>
      <c r="R141" s="1087">
        <f t="shared" si="18"/>
        <v>0</v>
      </c>
      <c r="S141" s="1082"/>
      <c r="T141" s="1083"/>
      <c r="U141" s="1082"/>
      <c r="V141" s="1084"/>
      <c r="W141" s="1082"/>
      <c r="X141" s="1082"/>
      <c r="Y141" s="1082"/>
    </row>
    <row r="142" spans="1:25" s="1037" customFormat="1" ht="49.5">
      <c r="A142" s="1088">
        <f t="shared" si="19"/>
        <v>53</v>
      </c>
      <c r="B142" s="1088">
        <v>7000020718</v>
      </c>
      <c r="C142" s="1088">
        <v>470</v>
      </c>
      <c r="D142" s="1088" t="s">
        <v>740</v>
      </c>
      <c r="E142" s="1088">
        <v>1000020118</v>
      </c>
      <c r="F142" s="1088">
        <v>73082011</v>
      </c>
      <c r="G142" s="1283"/>
      <c r="H142" s="1319">
        <v>18</v>
      </c>
      <c r="I142" s="1284"/>
      <c r="J142" s="1088" t="s">
        <v>785</v>
      </c>
      <c r="K142" s="1088" t="s">
        <v>582</v>
      </c>
      <c r="L142" s="1088">
        <v>4</v>
      </c>
      <c r="M142" s="1285"/>
      <c r="N142" s="1286" t="str">
        <f t="shared" si="15"/>
        <v>Included</v>
      </c>
      <c r="O142" s="1287">
        <f t="shared" si="16"/>
        <v>0</v>
      </c>
      <c r="P142" s="1082"/>
      <c r="Q142" s="1086">
        <f t="shared" si="17"/>
        <v>0</v>
      </c>
      <c r="R142" s="1087">
        <f t="shared" si="18"/>
        <v>0</v>
      </c>
      <c r="S142" s="1082"/>
      <c r="T142" s="1083"/>
      <c r="U142" s="1082"/>
      <c r="V142" s="1084"/>
      <c r="W142" s="1082"/>
      <c r="X142" s="1082"/>
      <c r="Y142" s="1082"/>
    </row>
    <row r="143" spans="1:25" s="1037" customFormat="1" ht="16.5">
      <c r="A143" s="1088">
        <f t="shared" si="19"/>
        <v>54</v>
      </c>
      <c r="B143" s="1088">
        <v>7000020718</v>
      </c>
      <c r="C143" s="1088">
        <v>480</v>
      </c>
      <c r="D143" s="1088" t="s">
        <v>740</v>
      </c>
      <c r="E143" s="1088">
        <v>1000030076</v>
      </c>
      <c r="F143" s="1088">
        <v>73082011</v>
      </c>
      <c r="G143" s="1283"/>
      <c r="H143" s="1319">
        <v>18</v>
      </c>
      <c r="I143" s="1284"/>
      <c r="J143" s="1088" t="s">
        <v>786</v>
      </c>
      <c r="K143" s="1088" t="s">
        <v>582</v>
      </c>
      <c r="L143" s="1088">
        <v>1</v>
      </c>
      <c r="M143" s="1285"/>
      <c r="N143" s="1286" t="str">
        <f t="shared" si="15"/>
        <v>Included</v>
      </c>
      <c r="O143" s="1287">
        <f t="shared" si="16"/>
        <v>0</v>
      </c>
      <c r="P143" s="1082"/>
      <c r="Q143" s="1086">
        <f t="shared" si="17"/>
        <v>0</v>
      </c>
      <c r="R143" s="1087">
        <f t="shared" si="18"/>
        <v>0</v>
      </c>
      <c r="S143" s="1082"/>
      <c r="T143" s="1083"/>
      <c r="U143" s="1082"/>
      <c r="V143" s="1084"/>
      <c r="W143" s="1082"/>
      <c r="X143" s="1082"/>
      <c r="Y143" s="1082"/>
    </row>
    <row r="144" spans="1:25" s="1037" customFormat="1" ht="49.5">
      <c r="A144" s="1088">
        <f t="shared" si="19"/>
        <v>55</v>
      </c>
      <c r="B144" s="1088">
        <v>7000020718</v>
      </c>
      <c r="C144" s="1088">
        <v>490</v>
      </c>
      <c r="D144" s="1088" t="s">
        <v>740</v>
      </c>
      <c r="E144" s="1088">
        <v>1000020123</v>
      </c>
      <c r="F144" s="1088">
        <v>73082011</v>
      </c>
      <c r="G144" s="1283"/>
      <c r="H144" s="1319">
        <v>18</v>
      </c>
      <c r="I144" s="1284"/>
      <c r="J144" s="1088" t="s">
        <v>787</v>
      </c>
      <c r="K144" s="1088" t="s">
        <v>582</v>
      </c>
      <c r="L144" s="1088">
        <v>1</v>
      </c>
      <c r="M144" s="1285"/>
      <c r="N144" s="1286" t="str">
        <f t="shared" si="15"/>
        <v>Included</v>
      </c>
      <c r="O144" s="1287">
        <f t="shared" si="16"/>
        <v>0</v>
      </c>
      <c r="P144" s="1082"/>
      <c r="Q144" s="1086">
        <f t="shared" si="17"/>
        <v>0</v>
      </c>
      <c r="R144" s="1087">
        <f t="shared" si="18"/>
        <v>0</v>
      </c>
      <c r="S144" s="1082"/>
      <c r="T144" s="1083"/>
      <c r="U144" s="1082"/>
      <c r="V144" s="1084"/>
      <c r="W144" s="1082"/>
      <c r="X144" s="1082"/>
      <c r="Y144" s="1082"/>
    </row>
    <row r="145" spans="1:25" s="1037" customFormat="1" ht="49.5">
      <c r="A145" s="1088">
        <f t="shared" si="19"/>
        <v>56</v>
      </c>
      <c r="B145" s="1088">
        <v>7000020718</v>
      </c>
      <c r="C145" s="1088">
        <v>500</v>
      </c>
      <c r="D145" s="1088" t="s">
        <v>740</v>
      </c>
      <c r="E145" s="1088">
        <v>1000020124</v>
      </c>
      <c r="F145" s="1088">
        <v>73082011</v>
      </c>
      <c r="G145" s="1283"/>
      <c r="H145" s="1319">
        <v>18</v>
      </c>
      <c r="I145" s="1284"/>
      <c r="J145" s="1088" t="s">
        <v>788</v>
      </c>
      <c r="K145" s="1088" t="s">
        <v>582</v>
      </c>
      <c r="L145" s="1088">
        <v>2</v>
      </c>
      <c r="M145" s="1285"/>
      <c r="N145" s="1286" t="str">
        <f t="shared" si="15"/>
        <v>Included</v>
      </c>
      <c r="O145" s="1287">
        <f t="shared" si="16"/>
        <v>0</v>
      </c>
      <c r="P145" s="1082"/>
      <c r="Q145" s="1086">
        <f t="shared" si="17"/>
        <v>0</v>
      </c>
      <c r="R145" s="1087">
        <f t="shared" si="18"/>
        <v>0</v>
      </c>
      <c r="S145" s="1082"/>
      <c r="T145" s="1083"/>
      <c r="U145" s="1082"/>
      <c r="V145" s="1084"/>
      <c r="W145" s="1082"/>
      <c r="X145" s="1082"/>
      <c r="Y145" s="1082"/>
    </row>
    <row r="146" spans="1:25" s="1037" customFormat="1" ht="16.5">
      <c r="A146" s="1088">
        <f t="shared" si="19"/>
        <v>57</v>
      </c>
      <c r="B146" s="1088">
        <v>7000020718</v>
      </c>
      <c r="C146" s="1088">
        <v>510</v>
      </c>
      <c r="D146" s="1088" t="s">
        <v>741</v>
      </c>
      <c r="E146" s="1088">
        <v>1000017567</v>
      </c>
      <c r="F146" s="1088">
        <v>73045930</v>
      </c>
      <c r="G146" s="1283"/>
      <c r="H146" s="1319">
        <v>18</v>
      </c>
      <c r="I146" s="1284"/>
      <c r="J146" s="1088" t="s">
        <v>789</v>
      </c>
      <c r="K146" s="1088" t="s">
        <v>582</v>
      </c>
      <c r="L146" s="1088">
        <v>6</v>
      </c>
      <c r="M146" s="1285"/>
      <c r="N146" s="1286" t="str">
        <f t="shared" si="15"/>
        <v>Included</v>
      </c>
      <c r="O146" s="1287">
        <f t="shared" si="16"/>
        <v>0</v>
      </c>
      <c r="P146" s="1082"/>
      <c r="Q146" s="1086">
        <f t="shared" si="17"/>
        <v>0</v>
      </c>
      <c r="R146" s="1087">
        <f t="shared" si="18"/>
        <v>0</v>
      </c>
      <c r="S146" s="1082"/>
      <c r="T146" s="1083"/>
      <c r="U146" s="1082"/>
      <c r="V146" s="1084"/>
      <c r="W146" s="1082"/>
      <c r="X146" s="1082"/>
      <c r="Y146" s="1082"/>
    </row>
    <row r="147" spans="1:25" s="1037" customFormat="1" ht="49.5">
      <c r="A147" s="1088">
        <f t="shared" si="19"/>
        <v>58</v>
      </c>
      <c r="B147" s="1088">
        <v>7000020718</v>
      </c>
      <c r="C147" s="1088">
        <v>520</v>
      </c>
      <c r="D147" s="1088" t="s">
        <v>741</v>
      </c>
      <c r="E147" s="1088">
        <v>1000020193</v>
      </c>
      <c r="F147" s="1088">
        <v>73045930</v>
      </c>
      <c r="G147" s="1283"/>
      <c r="H147" s="1319">
        <v>18</v>
      </c>
      <c r="I147" s="1284"/>
      <c r="J147" s="1088" t="s">
        <v>790</v>
      </c>
      <c r="K147" s="1088" t="s">
        <v>582</v>
      </c>
      <c r="L147" s="1088">
        <v>6</v>
      </c>
      <c r="M147" s="1285"/>
      <c r="N147" s="1286" t="str">
        <f t="shared" si="15"/>
        <v>Included</v>
      </c>
      <c r="O147" s="1287">
        <f t="shared" si="16"/>
        <v>0</v>
      </c>
      <c r="P147" s="1082"/>
      <c r="Q147" s="1086">
        <f t="shared" si="17"/>
        <v>0</v>
      </c>
      <c r="R147" s="1087">
        <f t="shared" si="18"/>
        <v>0</v>
      </c>
      <c r="S147" s="1082"/>
      <c r="T147" s="1083"/>
      <c r="U147" s="1082"/>
      <c r="V147" s="1084"/>
      <c r="W147" s="1082"/>
      <c r="X147" s="1082"/>
      <c r="Y147" s="1082"/>
    </row>
    <row r="148" spans="1:25" s="1037" customFormat="1" ht="49.5">
      <c r="A148" s="1088">
        <f t="shared" si="19"/>
        <v>59</v>
      </c>
      <c r="B148" s="1088">
        <v>7000020718</v>
      </c>
      <c r="C148" s="1088">
        <v>530</v>
      </c>
      <c r="D148" s="1088" t="s">
        <v>741</v>
      </c>
      <c r="E148" s="1088">
        <v>1000020195</v>
      </c>
      <c r="F148" s="1088">
        <v>73045930</v>
      </c>
      <c r="G148" s="1283"/>
      <c r="H148" s="1319">
        <v>18</v>
      </c>
      <c r="I148" s="1284"/>
      <c r="J148" s="1088" t="s">
        <v>791</v>
      </c>
      <c r="K148" s="1088" t="s">
        <v>582</v>
      </c>
      <c r="L148" s="1088">
        <v>6</v>
      </c>
      <c r="M148" s="1285"/>
      <c r="N148" s="1286" t="str">
        <f t="shared" si="15"/>
        <v>Included</v>
      </c>
      <c r="O148" s="1287">
        <f t="shared" si="16"/>
        <v>0</v>
      </c>
      <c r="P148" s="1082"/>
      <c r="Q148" s="1086">
        <f t="shared" si="17"/>
        <v>0</v>
      </c>
      <c r="R148" s="1087">
        <f t="shared" si="18"/>
        <v>0</v>
      </c>
      <c r="S148" s="1082"/>
      <c r="T148" s="1083"/>
      <c r="U148" s="1082"/>
      <c r="V148" s="1084"/>
      <c r="W148" s="1082"/>
      <c r="X148" s="1082"/>
      <c r="Y148" s="1082"/>
    </row>
    <row r="149" spans="1:25" s="1037" customFormat="1" ht="16.5">
      <c r="A149" s="1088">
        <f t="shared" si="19"/>
        <v>60</v>
      </c>
      <c r="B149" s="1088">
        <v>7000020718</v>
      </c>
      <c r="C149" s="1088">
        <v>540</v>
      </c>
      <c r="D149" s="1088" t="s">
        <v>741</v>
      </c>
      <c r="E149" s="1088">
        <v>1000017568</v>
      </c>
      <c r="F149" s="1088">
        <v>73045930</v>
      </c>
      <c r="G149" s="1283"/>
      <c r="H149" s="1319">
        <v>18</v>
      </c>
      <c r="I149" s="1284"/>
      <c r="J149" s="1088" t="s">
        <v>792</v>
      </c>
      <c r="K149" s="1088" t="s">
        <v>582</v>
      </c>
      <c r="L149" s="1088">
        <v>4</v>
      </c>
      <c r="M149" s="1285"/>
      <c r="N149" s="1286" t="str">
        <f t="shared" si="15"/>
        <v>Included</v>
      </c>
      <c r="O149" s="1287">
        <f t="shared" si="16"/>
        <v>0</v>
      </c>
      <c r="P149" s="1082"/>
      <c r="Q149" s="1086">
        <f t="shared" si="17"/>
        <v>0</v>
      </c>
      <c r="R149" s="1087">
        <f t="shared" si="18"/>
        <v>0</v>
      </c>
      <c r="S149" s="1082"/>
      <c r="T149" s="1083"/>
      <c r="U149" s="1082"/>
      <c r="V149" s="1084"/>
      <c r="W149" s="1082"/>
      <c r="X149" s="1082"/>
      <c r="Y149" s="1082"/>
    </row>
    <row r="150" spans="1:25" s="1037" customFormat="1" ht="16.5">
      <c r="A150" s="1088">
        <f t="shared" si="19"/>
        <v>61</v>
      </c>
      <c r="B150" s="1088">
        <v>7000020718</v>
      </c>
      <c r="C150" s="1088">
        <v>740</v>
      </c>
      <c r="D150" s="1088" t="s">
        <v>742</v>
      </c>
      <c r="E150" s="1088">
        <v>1000058332</v>
      </c>
      <c r="F150" s="1088">
        <v>85359030</v>
      </c>
      <c r="G150" s="1283"/>
      <c r="H150" s="1319">
        <v>18</v>
      </c>
      <c r="I150" s="1284"/>
      <c r="J150" s="1088" t="s">
        <v>793</v>
      </c>
      <c r="K150" s="1088" t="s">
        <v>582</v>
      </c>
      <c r="L150" s="1088">
        <v>1</v>
      </c>
      <c r="M150" s="1285"/>
      <c r="N150" s="1286" t="str">
        <f t="shared" si="15"/>
        <v>Included</v>
      </c>
      <c r="O150" s="1287">
        <f t="shared" si="16"/>
        <v>0</v>
      </c>
      <c r="P150" s="1082"/>
      <c r="Q150" s="1086">
        <f t="shared" si="17"/>
        <v>0</v>
      </c>
      <c r="R150" s="1087">
        <f t="shared" si="18"/>
        <v>0</v>
      </c>
      <c r="S150" s="1082"/>
      <c r="T150" s="1083"/>
      <c r="U150" s="1082"/>
      <c r="V150" s="1084"/>
      <c r="W150" s="1082"/>
      <c r="X150" s="1082"/>
      <c r="Y150" s="1082"/>
    </row>
    <row r="151" spans="1:25" s="1037" customFormat="1" ht="33">
      <c r="A151" s="1088">
        <f t="shared" si="19"/>
        <v>62</v>
      </c>
      <c r="B151" s="1088">
        <v>7000020718</v>
      </c>
      <c r="C151" s="1088">
        <v>750</v>
      </c>
      <c r="D151" s="1088" t="s">
        <v>742</v>
      </c>
      <c r="E151" s="1088">
        <v>1000049817</v>
      </c>
      <c r="F151" s="1088">
        <v>85359030</v>
      </c>
      <c r="G151" s="1283"/>
      <c r="H151" s="1319">
        <v>18</v>
      </c>
      <c r="I151" s="1284"/>
      <c r="J151" s="1088" t="s">
        <v>794</v>
      </c>
      <c r="K151" s="1088" t="s">
        <v>585</v>
      </c>
      <c r="L151" s="1088">
        <v>2</v>
      </c>
      <c r="M151" s="1285"/>
      <c r="N151" s="1286" t="str">
        <f t="shared" si="15"/>
        <v>Included</v>
      </c>
      <c r="O151" s="1287">
        <f t="shared" si="16"/>
        <v>0</v>
      </c>
      <c r="P151" s="1082"/>
      <c r="Q151" s="1086">
        <f t="shared" si="17"/>
        <v>0</v>
      </c>
      <c r="R151" s="1087">
        <f t="shared" si="18"/>
        <v>0</v>
      </c>
      <c r="S151" s="1082"/>
      <c r="T151" s="1083"/>
      <c r="U151" s="1082"/>
      <c r="V151" s="1084"/>
      <c r="W151" s="1082"/>
      <c r="X151" s="1082"/>
      <c r="Y151" s="1082"/>
    </row>
    <row r="152" spans="1:25" s="1037" customFormat="1" ht="33">
      <c r="A152" s="1088">
        <f t="shared" si="19"/>
        <v>63</v>
      </c>
      <c r="B152" s="1088">
        <v>7000020718</v>
      </c>
      <c r="C152" s="1088">
        <v>760</v>
      </c>
      <c r="D152" s="1088" t="s">
        <v>742</v>
      </c>
      <c r="E152" s="1088">
        <v>1000049753</v>
      </c>
      <c r="F152" s="1088">
        <v>85359030</v>
      </c>
      <c r="G152" s="1283"/>
      <c r="H152" s="1319">
        <v>18</v>
      </c>
      <c r="I152" s="1284"/>
      <c r="J152" s="1088" t="s">
        <v>795</v>
      </c>
      <c r="K152" s="1088" t="s">
        <v>585</v>
      </c>
      <c r="L152" s="1088">
        <v>1</v>
      </c>
      <c r="M152" s="1285"/>
      <c r="N152" s="1286" t="str">
        <f t="shared" si="15"/>
        <v>Included</v>
      </c>
      <c r="O152" s="1287">
        <f t="shared" si="16"/>
        <v>0</v>
      </c>
      <c r="P152" s="1082"/>
      <c r="Q152" s="1086">
        <f t="shared" si="17"/>
        <v>0</v>
      </c>
      <c r="R152" s="1087">
        <f t="shared" si="18"/>
        <v>0</v>
      </c>
      <c r="S152" s="1082"/>
      <c r="T152" s="1083"/>
      <c r="U152" s="1082"/>
      <c r="V152" s="1084"/>
      <c r="W152" s="1082"/>
      <c r="X152" s="1082"/>
      <c r="Y152" s="1082"/>
    </row>
    <row r="153" spans="1:25" s="1037" customFormat="1" ht="33">
      <c r="A153" s="1088">
        <f t="shared" si="19"/>
        <v>64</v>
      </c>
      <c r="B153" s="1088">
        <v>7000020718</v>
      </c>
      <c r="C153" s="1088">
        <v>770</v>
      </c>
      <c r="D153" s="1088" t="s">
        <v>742</v>
      </c>
      <c r="E153" s="1088">
        <v>1000049762</v>
      </c>
      <c r="F153" s="1088">
        <v>85359030</v>
      </c>
      <c r="G153" s="1283"/>
      <c r="H153" s="1319">
        <v>18</v>
      </c>
      <c r="I153" s="1284"/>
      <c r="J153" s="1088" t="s">
        <v>796</v>
      </c>
      <c r="K153" s="1088" t="s">
        <v>585</v>
      </c>
      <c r="L153" s="1088">
        <v>2</v>
      </c>
      <c r="M153" s="1285"/>
      <c r="N153" s="1286" t="str">
        <f t="shared" si="15"/>
        <v>Included</v>
      </c>
      <c r="O153" s="1287">
        <f t="shared" si="16"/>
        <v>0</v>
      </c>
      <c r="P153" s="1082"/>
      <c r="Q153" s="1086">
        <f t="shared" si="17"/>
        <v>0</v>
      </c>
      <c r="R153" s="1087">
        <f t="shared" si="18"/>
        <v>0</v>
      </c>
      <c r="S153" s="1082"/>
      <c r="T153" s="1083"/>
      <c r="U153" s="1082"/>
      <c r="V153" s="1084"/>
      <c r="W153" s="1082"/>
      <c r="X153" s="1082"/>
      <c r="Y153" s="1082"/>
    </row>
    <row r="154" spans="1:25" s="1037" customFormat="1" ht="33">
      <c r="A154" s="1088">
        <f t="shared" si="19"/>
        <v>65</v>
      </c>
      <c r="B154" s="1088">
        <v>7000020718</v>
      </c>
      <c r="C154" s="1088">
        <v>780</v>
      </c>
      <c r="D154" s="1088" t="s">
        <v>742</v>
      </c>
      <c r="E154" s="1088">
        <v>1000058330</v>
      </c>
      <c r="F154" s="1088">
        <v>85359030</v>
      </c>
      <c r="G154" s="1283"/>
      <c r="H154" s="1319">
        <v>18</v>
      </c>
      <c r="I154" s="1284"/>
      <c r="J154" s="1088" t="s">
        <v>797</v>
      </c>
      <c r="K154" s="1088" t="s">
        <v>585</v>
      </c>
      <c r="L154" s="1088">
        <v>1</v>
      </c>
      <c r="M154" s="1285"/>
      <c r="N154" s="1286" t="str">
        <f t="shared" si="15"/>
        <v>Included</v>
      </c>
      <c r="O154" s="1287">
        <f t="shared" si="16"/>
        <v>0</v>
      </c>
      <c r="P154" s="1082"/>
      <c r="Q154" s="1086">
        <f t="shared" si="17"/>
        <v>0</v>
      </c>
      <c r="R154" s="1087">
        <f t="shared" si="18"/>
        <v>0</v>
      </c>
      <c r="S154" s="1082"/>
      <c r="T154" s="1083"/>
      <c r="U154" s="1082"/>
      <c r="V154" s="1084"/>
      <c r="W154" s="1082"/>
      <c r="X154" s="1082"/>
      <c r="Y154" s="1082"/>
    </row>
    <row r="155" spans="1:25" s="1037" customFormat="1" ht="16.5">
      <c r="A155" s="1088">
        <f t="shared" si="19"/>
        <v>66</v>
      </c>
      <c r="B155" s="1088">
        <v>7000020718</v>
      </c>
      <c r="C155" s="1088">
        <v>790</v>
      </c>
      <c r="D155" s="1088" t="s">
        <v>742</v>
      </c>
      <c r="E155" s="1088">
        <v>1000049750</v>
      </c>
      <c r="F155" s="1088">
        <v>85359030</v>
      </c>
      <c r="G155" s="1283"/>
      <c r="H155" s="1319">
        <v>18</v>
      </c>
      <c r="I155" s="1284"/>
      <c r="J155" s="1088" t="s">
        <v>798</v>
      </c>
      <c r="K155" s="1088" t="s">
        <v>585</v>
      </c>
      <c r="L155" s="1088">
        <v>2</v>
      </c>
      <c r="M155" s="1285"/>
      <c r="N155" s="1286" t="str">
        <f t="shared" ref="N155:N218" si="20">IF(M155=0, "Included",IF(ISERROR(L155*M155), M155, L155*M155))</f>
        <v>Included</v>
      </c>
      <c r="O155" s="1287">
        <f t="shared" ref="O155:O218" si="21">R155</f>
        <v>0</v>
      </c>
      <c r="P155" s="1082"/>
      <c r="Q155" s="1086">
        <f t="shared" ref="Q155:Q218" si="22">IF(N155="Included",0,N155)</f>
        <v>0</v>
      </c>
      <c r="R155" s="1087">
        <f t="shared" ref="R155:R218" si="23">IF(I155="", H155*Q155/100, I155*Q155)</f>
        <v>0</v>
      </c>
      <c r="S155" s="1082"/>
      <c r="T155" s="1083"/>
      <c r="U155" s="1082"/>
      <c r="V155" s="1084"/>
      <c r="W155" s="1082"/>
      <c r="X155" s="1082"/>
      <c r="Y155" s="1082"/>
    </row>
    <row r="156" spans="1:25" s="1037" customFormat="1" ht="16.5">
      <c r="A156" s="1088">
        <f t="shared" si="19"/>
        <v>67</v>
      </c>
      <c r="B156" s="1088">
        <v>7000020718</v>
      </c>
      <c r="C156" s="1088">
        <v>800</v>
      </c>
      <c r="D156" s="1088" t="s">
        <v>742</v>
      </c>
      <c r="E156" s="1088">
        <v>1000058331</v>
      </c>
      <c r="F156" s="1088">
        <v>85359030</v>
      </c>
      <c r="G156" s="1283"/>
      <c r="H156" s="1319">
        <v>18</v>
      </c>
      <c r="I156" s="1284"/>
      <c r="J156" s="1088" t="s">
        <v>799</v>
      </c>
      <c r="K156" s="1088" t="s">
        <v>630</v>
      </c>
      <c r="L156" s="1088">
        <v>1</v>
      </c>
      <c r="M156" s="1285"/>
      <c r="N156" s="1286" t="str">
        <f t="shared" si="20"/>
        <v>Included</v>
      </c>
      <c r="O156" s="1287">
        <f t="shared" si="21"/>
        <v>0</v>
      </c>
      <c r="P156" s="1082"/>
      <c r="Q156" s="1086">
        <f t="shared" si="22"/>
        <v>0</v>
      </c>
      <c r="R156" s="1087">
        <f t="shared" si="23"/>
        <v>0</v>
      </c>
      <c r="S156" s="1082"/>
      <c r="T156" s="1083"/>
      <c r="U156" s="1082"/>
      <c r="V156" s="1084"/>
      <c r="W156" s="1082"/>
      <c r="X156" s="1082"/>
      <c r="Y156" s="1082"/>
    </row>
    <row r="157" spans="1:25" s="1037" customFormat="1" ht="49.5">
      <c r="A157" s="1088">
        <f t="shared" si="19"/>
        <v>68</v>
      </c>
      <c r="B157" s="1088">
        <v>7000020718</v>
      </c>
      <c r="C157" s="1088">
        <v>810</v>
      </c>
      <c r="D157" s="1088" t="s">
        <v>742</v>
      </c>
      <c r="E157" s="1088">
        <v>1000049783</v>
      </c>
      <c r="F157" s="1088">
        <v>85359030</v>
      </c>
      <c r="G157" s="1283"/>
      <c r="H157" s="1319">
        <v>18</v>
      </c>
      <c r="I157" s="1284"/>
      <c r="J157" s="1088" t="s">
        <v>800</v>
      </c>
      <c r="K157" s="1088" t="s">
        <v>585</v>
      </c>
      <c r="L157" s="1088">
        <v>2</v>
      </c>
      <c r="M157" s="1285"/>
      <c r="N157" s="1286" t="str">
        <f t="shared" si="20"/>
        <v>Included</v>
      </c>
      <c r="O157" s="1287">
        <f t="shared" si="21"/>
        <v>0</v>
      </c>
      <c r="P157" s="1082"/>
      <c r="Q157" s="1086">
        <f t="shared" si="22"/>
        <v>0</v>
      </c>
      <c r="R157" s="1087">
        <f t="shared" si="23"/>
        <v>0</v>
      </c>
      <c r="S157" s="1082"/>
      <c r="T157" s="1083"/>
      <c r="U157" s="1082"/>
      <c r="V157" s="1084"/>
      <c r="W157" s="1082"/>
      <c r="X157" s="1082"/>
      <c r="Y157" s="1082"/>
    </row>
    <row r="158" spans="1:25" s="1037" customFormat="1" ht="33">
      <c r="A158" s="1088">
        <f t="shared" si="19"/>
        <v>69</v>
      </c>
      <c r="B158" s="1088">
        <v>7000020718</v>
      </c>
      <c r="C158" s="1088">
        <v>820</v>
      </c>
      <c r="D158" s="1088" t="s">
        <v>742</v>
      </c>
      <c r="E158" s="1088">
        <v>1000049505</v>
      </c>
      <c r="F158" s="1088">
        <v>85359030</v>
      </c>
      <c r="G158" s="1283"/>
      <c r="H158" s="1319">
        <v>18</v>
      </c>
      <c r="I158" s="1284"/>
      <c r="J158" s="1088" t="s">
        <v>801</v>
      </c>
      <c r="K158" s="1088" t="s">
        <v>582</v>
      </c>
      <c r="L158" s="1088">
        <v>3</v>
      </c>
      <c r="M158" s="1285"/>
      <c r="N158" s="1286" t="str">
        <f t="shared" si="20"/>
        <v>Included</v>
      </c>
      <c r="O158" s="1287">
        <f t="shared" si="21"/>
        <v>0</v>
      </c>
      <c r="P158" s="1082"/>
      <c r="Q158" s="1086">
        <f t="shared" si="22"/>
        <v>0</v>
      </c>
      <c r="R158" s="1087">
        <f t="shared" si="23"/>
        <v>0</v>
      </c>
      <c r="S158" s="1082"/>
      <c r="T158" s="1083"/>
      <c r="U158" s="1082"/>
      <c r="V158" s="1084"/>
      <c r="W158" s="1082"/>
      <c r="X158" s="1082"/>
      <c r="Y158" s="1082"/>
    </row>
    <row r="159" spans="1:25" s="1037" customFormat="1" ht="49.5">
      <c r="A159" s="1088">
        <f t="shared" si="19"/>
        <v>70</v>
      </c>
      <c r="B159" s="1088">
        <v>7000020718</v>
      </c>
      <c r="C159" s="1088">
        <v>830</v>
      </c>
      <c r="D159" s="1088" t="s">
        <v>742</v>
      </c>
      <c r="E159" s="1088">
        <v>1000058334</v>
      </c>
      <c r="F159" s="1088">
        <v>85359030</v>
      </c>
      <c r="G159" s="1283"/>
      <c r="H159" s="1319">
        <v>18</v>
      </c>
      <c r="I159" s="1284"/>
      <c r="J159" s="1088" t="s">
        <v>802</v>
      </c>
      <c r="K159" s="1088" t="s">
        <v>582</v>
      </c>
      <c r="L159" s="1088">
        <v>3</v>
      </c>
      <c r="M159" s="1285"/>
      <c r="N159" s="1286" t="str">
        <f t="shared" si="20"/>
        <v>Included</v>
      </c>
      <c r="O159" s="1287">
        <f t="shared" si="21"/>
        <v>0</v>
      </c>
      <c r="P159" s="1082"/>
      <c r="Q159" s="1086">
        <f t="shared" si="22"/>
        <v>0</v>
      </c>
      <c r="R159" s="1087">
        <f t="shared" si="23"/>
        <v>0</v>
      </c>
      <c r="S159" s="1082"/>
      <c r="T159" s="1083"/>
      <c r="U159" s="1082"/>
      <c r="V159" s="1084"/>
      <c r="W159" s="1082"/>
      <c r="X159" s="1082"/>
      <c r="Y159" s="1082"/>
    </row>
    <row r="160" spans="1:25" s="1037" customFormat="1" ht="33">
      <c r="A160" s="1088">
        <f t="shared" si="19"/>
        <v>71</v>
      </c>
      <c r="B160" s="1088">
        <v>7000020718</v>
      </c>
      <c r="C160" s="1088">
        <v>840</v>
      </c>
      <c r="D160" s="1088" t="s">
        <v>742</v>
      </c>
      <c r="E160" s="1088">
        <v>1000058329</v>
      </c>
      <c r="F160" s="1088">
        <v>85359030</v>
      </c>
      <c r="G160" s="1283"/>
      <c r="H160" s="1319">
        <v>18</v>
      </c>
      <c r="I160" s="1284"/>
      <c r="J160" s="1088" t="s">
        <v>803</v>
      </c>
      <c r="K160" s="1088" t="s">
        <v>582</v>
      </c>
      <c r="L160" s="1088">
        <v>3</v>
      </c>
      <c r="M160" s="1285"/>
      <c r="N160" s="1286" t="str">
        <f t="shared" si="20"/>
        <v>Included</v>
      </c>
      <c r="O160" s="1287">
        <f t="shared" si="21"/>
        <v>0</v>
      </c>
      <c r="P160" s="1082"/>
      <c r="Q160" s="1086">
        <f t="shared" si="22"/>
        <v>0</v>
      </c>
      <c r="R160" s="1087">
        <f t="shared" si="23"/>
        <v>0</v>
      </c>
      <c r="S160" s="1082"/>
      <c r="T160" s="1083"/>
      <c r="U160" s="1082"/>
      <c r="V160" s="1084"/>
      <c r="W160" s="1082"/>
      <c r="X160" s="1082"/>
      <c r="Y160" s="1082"/>
    </row>
    <row r="161" spans="1:25" s="1037" customFormat="1" ht="16.5">
      <c r="A161" s="1088">
        <f t="shared" si="19"/>
        <v>72</v>
      </c>
      <c r="B161" s="1088">
        <v>7000020718</v>
      </c>
      <c r="C161" s="1088">
        <v>850</v>
      </c>
      <c r="D161" s="1088" t="s">
        <v>742</v>
      </c>
      <c r="E161" s="1088">
        <v>1000062658</v>
      </c>
      <c r="F161" s="1088">
        <v>85359030</v>
      </c>
      <c r="G161" s="1283"/>
      <c r="H161" s="1319">
        <v>18</v>
      </c>
      <c r="I161" s="1284"/>
      <c r="J161" s="1088" t="s">
        <v>751</v>
      </c>
      <c r="K161" s="1088" t="s">
        <v>582</v>
      </c>
      <c r="L161" s="1088">
        <v>1</v>
      </c>
      <c r="M161" s="1285"/>
      <c r="N161" s="1286" t="str">
        <f t="shared" si="20"/>
        <v>Included</v>
      </c>
      <c r="O161" s="1287">
        <f t="shared" si="21"/>
        <v>0</v>
      </c>
      <c r="P161" s="1082"/>
      <c r="Q161" s="1086">
        <f t="shared" si="22"/>
        <v>0</v>
      </c>
      <c r="R161" s="1087">
        <f t="shared" si="23"/>
        <v>0</v>
      </c>
      <c r="S161" s="1082"/>
      <c r="T161" s="1083"/>
      <c r="U161" s="1082"/>
      <c r="V161" s="1084"/>
      <c r="W161" s="1082"/>
      <c r="X161" s="1082"/>
      <c r="Y161" s="1082"/>
    </row>
    <row r="162" spans="1:25" s="1037" customFormat="1" ht="49.5">
      <c r="A162" s="1088">
        <f t="shared" si="19"/>
        <v>73</v>
      </c>
      <c r="B162" s="1088">
        <v>7000020718</v>
      </c>
      <c r="C162" s="1088">
        <v>860</v>
      </c>
      <c r="D162" s="1088" t="s">
        <v>742</v>
      </c>
      <c r="E162" s="1088">
        <v>1000049498</v>
      </c>
      <c r="F162" s="1088">
        <v>85359030</v>
      </c>
      <c r="G162" s="1283"/>
      <c r="H162" s="1319">
        <v>18</v>
      </c>
      <c r="I162" s="1284"/>
      <c r="J162" s="1088" t="s">
        <v>804</v>
      </c>
      <c r="K162" s="1088" t="s">
        <v>585</v>
      </c>
      <c r="L162" s="1088">
        <v>1</v>
      </c>
      <c r="M162" s="1285"/>
      <c r="N162" s="1286" t="str">
        <f t="shared" si="20"/>
        <v>Included</v>
      </c>
      <c r="O162" s="1287">
        <f t="shared" si="21"/>
        <v>0</v>
      </c>
      <c r="P162" s="1082"/>
      <c r="Q162" s="1086">
        <f t="shared" si="22"/>
        <v>0</v>
      </c>
      <c r="R162" s="1087">
        <f t="shared" si="23"/>
        <v>0</v>
      </c>
      <c r="S162" s="1082"/>
      <c r="T162" s="1083"/>
      <c r="U162" s="1082"/>
      <c r="V162" s="1084"/>
      <c r="W162" s="1082"/>
      <c r="X162" s="1082"/>
      <c r="Y162" s="1082"/>
    </row>
    <row r="163" spans="1:25" s="1037" customFormat="1" ht="33">
      <c r="A163" s="1088">
        <f t="shared" si="19"/>
        <v>74</v>
      </c>
      <c r="B163" s="1088">
        <v>7000020718</v>
      </c>
      <c r="C163" s="1088">
        <v>1230</v>
      </c>
      <c r="D163" s="1088" t="s">
        <v>742</v>
      </c>
      <c r="E163" s="1088">
        <v>1000004664</v>
      </c>
      <c r="F163" s="1088">
        <v>85389000</v>
      </c>
      <c r="G163" s="1283"/>
      <c r="H163" s="1319">
        <v>18</v>
      </c>
      <c r="I163" s="1284"/>
      <c r="J163" s="1088" t="s">
        <v>805</v>
      </c>
      <c r="K163" s="1088" t="s">
        <v>582</v>
      </c>
      <c r="L163" s="1088">
        <v>1</v>
      </c>
      <c r="M163" s="1285"/>
      <c r="N163" s="1286" t="str">
        <f t="shared" si="20"/>
        <v>Included</v>
      </c>
      <c r="O163" s="1287">
        <f t="shared" si="21"/>
        <v>0</v>
      </c>
      <c r="P163" s="1082"/>
      <c r="Q163" s="1086">
        <f t="shared" si="22"/>
        <v>0</v>
      </c>
      <c r="R163" s="1087">
        <f t="shared" si="23"/>
        <v>0</v>
      </c>
      <c r="S163" s="1082"/>
      <c r="T163" s="1083"/>
      <c r="U163" s="1082"/>
      <c r="V163" s="1084"/>
      <c r="W163" s="1082"/>
      <c r="X163" s="1082"/>
      <c r="Y163" s="1082"/>
    </row>
    <row r="164" spans="1:25" s="1037" customFormat="1" ht="16.5">
      <c r="A164" s="1088">
        <f t="shared" si="19"/>
        <v>75</v>
      </c>
      <c r="B164" s="1088">
        <v>7000020718</v>
      </c>
      <c r="C164" s="1088">
        <v>870</v>
      </c>
      <c r="D164" s="1088" t="s">
        <v>742</v>
      </c>
      <c r="E164" s="1088">
        <v>1000021873</v>
      </c>
      <c r="F164" s="1088">
        <v>85389000</v>
      </c>
      <c r="G164" s="1283"/>
      <c r="H164" s="1319">
        <v>18</v>
      </c>
      <c r="I164" s="1284"/>
      <c r="J164" s="1088" t="s">
        <v>806</v>
      </c>
      <c r="K164" s="1088" t="s">
        <v>585</v>
      </c>
      <c r="L164" s="1088">
        <v>3</v>
      </c>
      <c r="M164" s="1285"/>
      <c r="N164" s="1286" t="str">
        <f t="shared" si="20"/>
        <v>Included</v>
      </c>
      <c r="O164" s="1287">
        <f t="shared" si="21"/>
        <v>0</v>
      </c>
      <c r="P164" s="1082"/>
      <c r="Q164" s="1086">
        <f t="shared" si="22"/>
        <v>0</v>
      </c>
      <c r="R164" s="1087">
        <f t="shared" si="23"/>
        <v>0</v>
      </c>
      <c r="S164" s="1082"/>
      <c r="T164" s="1083"/>
      <c r="U164" s="1082"/>
      <c r="V164" s="1084"/>
      <c r="W164" s="1082"/>
      <c r="X164" s="1082"/>
      <c r="Y164" s="1082"/>
    </row>
    <row r="165" spans="1:25" s="1037" customFormat="1" ht="16.5">
      <c r="A165" s="1088">
        <f t="shared" si="19"/>
        <v>76</v>
      </c>
      <c r="B165" s="1088">
        <v>7000020718</v>
      </c>
      <c r="C165" s="1088">
        <v>880</v>
      </c>
      <c r="D165" s="1088" t="s">
        <v>742</v>
      </c>
      <c r="E165" s="1088">
        <v>1000009208</v>
      </c>
      <c r="F165" s="1088">
        <v>85389000</v>
      </c>
      <c r="G165" s="1283"/>
      <c r="H165" s="1319">
        <v>18</v>
      </c>
      <c r="I165" s="1284"/>
      <c r="J165" s="1088" t="s">
        <v>807</v>
      </c>
      <c r="K165" s="1088" t="s">
        <v>585</v>
      </c>
      <c r="L165" s="1088">
        <v>3</v>
      </c>
      <c r="M165" s="1285"/>
      <c r="N165" s="1286" t="str">
        <f t="shared" si="20"/>
        <v>Included</v>
      </c>
      <c r="O165" s="1287">
        <f t="shared" si="21"/>
        <v>0</v>
      </c>
      <c r="P165" s="1082"/>
      <c r="Q165" s="1086">
        <f t="shared" si="22"/>
        <v>0</v>
      </c>
      <c r="R165" s="1087">
        <f t="shared" si="23"/>
        <v>0</v>
      </c>
      <c r="S165" s="1082"/>
      <c r="T165" s="1083"/>
      <c r="U165" s="1082"/>
      <c r="V165" s="1084"/>
      <c r="W165" s="1082"/>
      <c r="X165" s="1082"/>
      <c r="Y165" s="1082"/>
    </row>
    <row r="166" spans="1:25" s="1037" customFormat="1" ht="33">
      <c r="A166" s="1088">
        <f t="shared" si="19"/>
        <v>77</v>
      </c>
      <c r="B166" s="1088">
        <v>7000020718</v>
      </c>
      <c r="C166" s="1088">
        <v>890</v>
      </c>
      <c r="D166" s="1088" t="s">
        <v>742</v>
      </c>
      <c r="E166" s="1088">
        <v>1000058324</v>
      </c>
      <c r="F166" s="1088">
        <v>85359030</v>
      </c>
      <c r="G166" s="1283"/>
      <c r="H166" s="1319">
        <v>18</v>
      </c>
      <c r="I166" s="1284"/>
      <c r="J166" s="1088" t="s">
        <v>808</v>
      </c>
      <c r="K166" s="1088" t="s">
        <v>585</v>
      </c>
      <c r="L166" s="1088">
        <v>1</v>
      </c>
      <c r="M166" s="1285"/>
      <c r="N166" s="1286" t="str">
        <f t="shared" si="20"/>
        <v>Included</v>
      </c>
      <c r="O166" s="1287">
        <f t="shared" si="21"/>
        <v>0</v>
      </c>
      <c r="P166" s="1082"/>
      <c r="Q166" s="1086">
        <f t="shared" si="22"/>
        <v>0</v>
      </c>
      <c r="R166" s="1087">
        <f t="shared" si="23"/>
        <v>0</v>
      </c>
      <c r="S166" s="1082"/>
      <c r="T166" s="1083"/>
      <c r="U166" s="1082"/>
      <c r="V166" s="1084"/>
      <c r="W166" s="1082"/>
      <c r="X166" s="1082"/>
      <c r="Y166" s="1082"/>
    </row>
    <row r="167" spans="1:25" s="1037" customFormat="1" ht="16.5">
      <c r="A167" s="1088">
        <f t="shared" si="19"/>
        <v>78</v>
      </c>
      <c r="B167" s="1088">
        <v>7000020718</v>
      </c>
      <c r="C167" s="1088">
        <v>900</v>
      </c>
      <c r="D167" s="1088" t="s">
        <v>742</v>
      </c>
      <c r="E167" s="1088">
        <v>1000007067</v>
      </c>
      <c r="F167" s="1088">
        <v>85389000</v>
      </c>
      <c r="G167" s="1283"/>
      <c r="H167" s="1319">
        <v>18</v>
      </c>
      <c r="I167" s="1284"/>
      <c r="J167" s="1088" t="s">
        <v>809</v>
      </c>
      <c r="K167" s="1088" t="s">
        <v>585</v>
      </c>
      <c r="L167" s="1088">
        <v>1</v>
      </c>
      <c r="M167" s="1285"/>
      <c r="N167" s="1286" t="str">
        <f t="shared" si="20"/>
        <v>Included</v>
      </c>
      <c r="O167" s="1287">
        <f t="shared" si="21"/>
        <v>0</v>
      </c>
      <c r="P167" s="1082"/>
      <c r="Q167" s="1086">
        <f t="shared" si="22"/>
        <v>0</v>
      </c>
      <c r="R167" s="1087">
        <f t="shared" si="23"/>
        <v>0</v>
      </c>
      <c r="S167" s="1082"/>
      <c r="T167" s="1083"/>
      <c r="U167" s="1082"/>
      <c r="V167" s="1084"/>
      <c r="W167" s="1082"/>
      <c r="X167" s="1082"/>
      <c r="Y167" s="1082"/>
    </row>
    <row r="168" spans="1:25" s="1037" customFormat="1" ht="16.5">
      <c r="A168" s="1088">
        <f t="shared" si="19"/>
        <v>79</v>
      </c>
      <c r="B168" s="1088">
        <v>7000020718</v>
      </c>
      <c r="C168" s="1088">
        <v>910</v>
      </c>
      <c r="D168" s="1088" t="s">
        <v>742</v>
      </c>
      <c r="E168" s="1088">
        <v>1000058323</v>
      </c>
      <c r="F168" s="1088">
        <v>85359030</v>
      </c>
      <c r="G168" s="1283"/>
      <c r="H168" s="1319">
        <v>18</v>
      </c>
      <c r="I168" s="1284"/>
      <c r="J168" s="1088" t="s">
        <v>810</v>
      </c>
      <c r="K168" s="1088" t="s">
        <v>582</v>
      </c>
      <c r="L168" s="1088">
        <v>1</v>
      </c>
      <c r="M168" s="1285"/>
      <c r="N168" s="1286" t="str">
        <f t="shared" si="20"/>
        <v>Included</v>
      </c>
      <c r="O168" s="1287">
        <f t="shared" si="21"/>
        <v>0</v>
      </c>
      <c r="P168" s="1082"/>
      <c r="Q168" s="1086">
        <f t="shared" si="22"/>
        <v>0</v>
      </c>
      <c r="R168" s="1087">
        <f t="shared" si="23"/>
        <v>0</v>
      </c>
      <c r="S168" s="1082"/>
      <c r="T168" s="1083"/>
      <c r="U168" s="1082"/>
      <c r="V168" s="1084"/>
      <c r="W168" s="1082"/>
      <c r="X168" s="1082"/>
      <c r="Y168" s="1082"/>
    </row>
    <row r="169" spans="1:25" s="1037" customFormat="1" ht="33">
      <c r="A169" s="1088">
        <f t="shared" si="19"/>
        <v>80</v>
      </c>
      <c r="B169" s="1088">
        <v>7000020718</v>
      </c>
      <c r="C169" s="1088">
        <v>920</v>
      </c>
      <c r="D169" s="1088" t="s">
        <v>742</v>
      </c>
      <c r="E169" s="1088">
        <v>1000058320</v>
      </c>
      <c r="F169" s="1088">
        <v>85359030</v>
      </c>
      <c r="G169" s="1283"/>
      <c r="H169" s="1319">
        <v>18</v>
      </c>
      <c r="I169" s="1284"/>
      <c r="J169" s="1088" t="s">
        <v>811</v>
      </c>
      <c r="K169" s="1088" t="s">
        <v>585</v>
      </c>
      <c r="L169" s="1088">
        <v>1</v>
      </c>
      <c r="M169" s="1285"/>
      <c r="N169" s="1286" t="str">
        <f t="shared" si="20"/>
        <v>Included</v>
      </c>
      <c r="O169" s="1287">
        <f t="shared" si="21"/>
        <v>0</v>
      </c>
      <c r="P169" s="1082"/>
      <c r="Q169" s="1086">
        <f t="shared" si="22"/>
        <v>0</v>
      </c>
      <c r="R169" s="1087">
        <f t="shared" si="23"/>
        <v>0</v>
      </c>
      <c r="S169" s="1082"/>
      <c r="T169" s="1083"/>
      <c r="U169" s="1082"/>
      <c r="V169" s="1084"/>
      <c r="W169" s="1082"/>
      <c r="X169" s="1082"/>
      <c r="Y169" s="1082"/>
    </row>
    <row r="170" spans="1:25" s="1037" customFormat="1" ht="33">
      <c r="A170" s="1088">
        <f t="shared" si="19"/>
        <v>81</v>
      </c>
      <c r="B170" s="1088">
        <v>7000020718</v>
      </c>
      <c r="C170" s="1088">
        <v>930</v>
      </c>
      <c r="D170" s="1088" t="s">
        <v>742</v>
      </c>
      <c r="E170" s="1088">
        <v>1000049759</v>
      </c>
      <c r="F170" s="1088">
        <v>85359030</v>
      </c>
      <c r="G170" s="1283"/>
      <c r="H170" s="1319">
        <v>18</v>
      </c>
      <c r="I170" s="1284"/>
      <c r="J170" s="1088" t="s">
        <v>812</v>
      </c>
      <c r="K170" s="1088" t="s">
        <v>585</v>
      </c>
      <c r="L170" s="1088">
        <v>1</v>
      </c>
      <c r="M170" s="1285"/>
      <c r="N170" s="1286" t="str">
        <f t="shared" si="20"/>
        <v>Included</v>
      </c>
      <c r="O170" s="1287">
        <f t="shared" si="21"/>
        <v>0</v>
      </c>
      <c r="P170" s="1082"/>
      <c r="Q170" s="1086">
        <f t="shared" si="22"/>
        <v>0</v>
      </c>
      <c r="R170" s="1087">
        <f t="shared" si="23"/>
        <v>0</v>
      </c>
      <c r="S170" s="1082"/>
      <c r="T170" s="1083"/>
      <c r="U170" s="1082"/>
      <c r="V170" s="1084"/>
      <c r="W170" s="1082"/>
      <c r="X170" s="1082"/>
      <c r="Y170" s="1082"/>
    </row>
    <row r="171" spans="1:25" s="1037" customFormat="1" ht="33">
      <c r="A171" s="1088">
        <f t="shared" si="19"/>
        <v>82</v>
      </c>
      <c r="B171" s="1088">
        <v>7000020718</v>
      </c>
      <c r="C171" s="1088">
        <v>940</v>
      </c>
      <c r="D171" s="1088" t="s">
        <v>742</v>
      </c>
      <c r="E171" s="1088">
        <v>1000058319</v>
      </c>
      <c r="F171" s="1088">
        <v>85359030</v>
      </c>
      <c r="G171" s="1283"/>
      <c r="H171" s="1319">
        <v>18</v>
      </c>
      <c r="I171" s="1284"/>
      <c r="J171" s="1088" t="s">
        <v>813</v>
      </c>
      <c r="K171" s="1088" t="s">
        <v>585</v>
      </c>
      <c r="L171" s="1088">
        <v>1</v>
      </c>
      <c r="M171" s="1285"/>
      <c r="N171" s="1286" t="str">
        <f t="shared" si="20"/>
        <v>Included</v>
      </c>
      <c r="O171" s="1287">
        <f t="shared" si="21"/>
        <v>0</v>
      </c>
      <c r="P171" s="1082"/>
      <c r="Q171" s="1086">
        <f t="shared" si="22"/>
        <v>0</v>
      </c>
      <c r="R171" s="1087">
        <f t="shared" si="23"/>
        <v>0</v>
      </c>
      <c r="S171" s="1082"/>
      <c r="T171" s="1083"/>
      <c r="U171" s="1082"/>
      <c r="V171" s="1084"/>
      <c r="W171" s="1082"/>
      <c r="X171" s="1082"/>
      <c r="Y171" s="1082"/>
    </row>
    <row r="172" spans="1:25" s="1037" customFormat="1" ht="33">
      <c r="A172" s="1088">
        <f t="shared" si="19"/>
        <v>83</v>
      </c>
      <c r="B172" s="1088">
        <v>7000020718</v>
      </c>
      <c r="C172" s="1088">
        <v>950</v>
      </c>
      <c r="D172" s="1088" t="s">
        <v>742</v>
      </c>
      <c r="E172" s="1088">
        <v>1000058322</v>
      </c>
      <c r="F172" s="1088">
        <v>85359030</v>
      </c>
      <c r="G172" s="1283"/>
      <c r="H172" s="1319">
        <v>18</v>
      </c>
      <c r="I172" s="1284"/>
      <c r="J172" s="1088" t="s">
        <v>814</v>
      </c>
      <c r="K172" s="1088" t="s">
        <v>585</v>
      </c>
      <c r="L172" s="1088">
        <v>1</v>
      </c>
      <c r="M172" s="1285"/>
      <c r="N172" s="1286" t="str">
        <f t="shared" si="20"/>
        <v>Included</v>
      </c>
      <c r="O172" s="1287">
        <f t="shared" si="21"/>
        <v>0</v>
      </c>
      <c r="P172" s="1082"/>
      <c r="Q172" s="1086">
        <f t="shared" si="22"/>
        <v>0</v>
      </c>
      <c r="R172" s="1087">
        <f t="shared" si="23"/>
        <v>0</v>
      </c>
      <c r="S172" s="1082"/>
      <c r="T172" s="1083"/>
      <c r="U172" s="1082"/>
      <c r="V172" s="1084"/>
      <c r="W172" s="1082"/>
      <c r="X172" s="1082"/>
      <c r="Y172" s="1082"/>
    </row>
    <row r="173" spans="1:25" s="1037" customFormat="1" ht="33">
      <c r="A173" s="1088">
        <f t="shared" si="19"/>
        <v>84</v>
      </c>
      <c r="B173" s="1088">
        <v>7000020718</v>
      </c>
      <c r="C173" s="1088">
        <v>960</v>
      </c>
      <c r="D173" s="1088" t="s">
        <v>742</v>
      </c>
      <c r="E173" s="1088">
        <v>1000049835</v>
      </c>
      <c r="F173" s="1088">
        <v>85359030</v>
      </c>
      <c r="G173" s="1283"/>
      <c r="H173" s="1319">
        <v>18</v>
      </c>
      <c r="I173" s="1284"/>
      <c r="J173" s="1088" t="s">
        <v>815</v>
      </c>
      <c r="K173" s="1088" t="s">
        <v>585</v>
      </c>
      <c r="L173" s="1088">
        <v>1</v>
      </c>
      <c r="M173" s="1285"/>
      <c r="N173" s="1286" t="str">
        <f t="shared" si="20"/>
        <v>Included</v>
      </c>
      <c r="O173" s="1287">
        <f t="shared" si="21"/>
        <v>0</v>
      </c>
      <c r="P173" s="1082"/>
      <c r="Q173" s="1086">
        <f t="shared" si="22"/>
        <v>0</v>
      </c>
      <c r="R173" s="1087">
        <f t="shared" si="23"/>
        <v>0</v>
      </c>
      <c r="S173" s="1082"/>
      <c r="T173" s="1083"/>
      <c r="U173" s="1082"/>
      <c r="V173" s="1084"/>
      <c r="W173" s="1082"/>
      <c r="X173" s="1082"/>
      <c r="Y173" s="1082"/>
    </row>
    <row r="174" spans="1:25" s="1037" customFormat="1" ht="49.5">
      <c r="A174" s="1088">
        <f t="shared" si="19"/>
        <v>85</v>
      </c>
      <c r="B174" s="1088">
        <v>7000020718</v>
      </c>
      <c r="C174" s="1088">
        <v>970</v>
      </c>
      <c r="D174" s="1088" t="s">
        <v>742</v>
      </c>
      <c r="E174" s="1088">
        <v>1000049795</v>
      </c>
      <c r="F174" s="1088">
        <v>85359030</v>
      </c>
      <c r="G174" s="1283"/>
      <c r="H174" s="1319">
        <v>18</v>
      </c>
      <c r="I174" s="1284"/>
      <c r="J174" s="1088" t="s">
        <v>816</v>
      </c>
      <c r="K174" s="1088" t="s">
        <v>585</v>
      </c>
      <c r="L174" s="1088">
        <v>1</v>
      </c>
      <c r="M174" s="1285"/>
      <c r="N174" s="1286" t="str">
        <f t="shared" si="20"/>
        <v>Included</v>
      </c>
      <c r="O174" s="1287">
        <f t="shared" si="21"/>
        <v>0</v>
      </c>
      <c r="P174" s="1082"/>
      <c r="Q174" s="1086">
        <f t="shared" si="22"/>
        <v>0</v>
      </c>
      <c r="R174" s="1087">
        <f t="shared" si="23"/>
        <v>0</v>
      </c>
      <c r="S174" s="1082"/>
      <c r="T174" s="1083"/>
      <c r="U174" s="1082"/>
      <c r="V174" s="1084"/>
      <c r="W174" s="1082"/>
      <c r="X174" s="1082"/>
      <c r="Y174" s="1082"/>
    </row>
    <row r="175" spans="1:25" s="1037" customFormat="1" ht="33">
      <c r="A175" s="1088">
        <f t="shared" si="19"/>
        <v>86</v>
      </c>
      <c r="B175" s="1088">
        <v>7000020718</v>
      </c>
      <c r="C175" s="1088">
        <v>980</v>
      </c>
      <c r="D175" s="1088" t="s">
        <v>742</v>
      </c>
      <c r="E175" s="1088">
        <v>1000049808</v>
      </c>
      <c r="F175" s="1088">
        <v>85359030</v>
      </c>
      <c r="G175" s="1283"/>
      <c r="H175" s="1319">
        <v>18</v>
      </c>
      <c r="I175" s="1284"/>
      <c r="J175" s="1088" t="s">
        <v>817</v>
      </c>
      <c r="K175" s="1088" t="s">
        <v>585</v>
      </c>
      <c r="L175" s="1088">
        <v>1</v>
      </c>
      <c r="M175" s="1285"/>
      <c r="N175" s="1286" t="str">
        <f t="shared" si="20"/>
        <v>Included</v>
      </c>
      <c r="O175" s="1287">
        <f t="shared" si="21"/>
        <v>0</v>
      </c>
      <c r="P175" s="1082"/>
      <c r="Q175" s="1086">
        <f t="shared" si="22"/>
        <v>0</v>
      </c>
      <c r="R175" s="1087">
        <f t="shared" si="23"/>
        <v>0</v>
      </c>
      <c r="S175" s="1082"/>
      <c r="T175" s="1083"/>
      <c r="U175" s="1082"/>
      <c r="V175" s="1084"/>
      <c r="W175" s="1082"/>
      <c r="X175" s="1082"/>
      <c r="Y175" s="1082"/>
    </row>
    <row r="176" spans="1:25" s="1037" customFormat="1" ht="49.5">
      <c r="A176" s="1088">
        <f t="shared" si="19"/>
        <v>87</v>
      </c>
      <c r="B176" s="1088">
        <v>7000020718</v>
      </c>
      <c r="C176" s="1088">
        <v>990</v>
      </c>
      <c r="D176" s="1088" t="s">
        <v>742</v>
      </c>
      <c r="E176" s="1088">
        <v>1000049805</v>
      </c>
      <c r="F176" s="1088">
        <v>85359030</v>
      </c>
      <c r="G176" s="1283"/>
      <c r="H176" s="1319">
        <v>18</v>
      </c>
      <c r="I176" s="1284"/>
      <c r="J176" s="1088" t="s">
        <v>818</v>
      </c>
      <c r="K176" s="1088" t="s">
        <v>585</v>
      </c>
      <c r="L176" s="1088">
        <v>1</v>
      </c>
      <c r="M176" s="1285"/>
      <c r="N176" s="1286" t="str">
        <f t="shared" si="20"/>
        <v>Included</v>
      </c>
      <c r="O176" s="1287">
        <f t="shared" si="21"/>
        <v>0</v>
      </c>
      <c r="P176" s="1082"/>
      <c r="Q176" s="1086">
        <f t="shared" si="22"/>
        <v>0</v>
      </c>
      <c r="R176" s="1087">
        <f t="shared" si="23"/>
        <v>0</v>
      </c>
      <c r="S176" s="1082"/>
      <c r="T176" s="1083"/>
      <c r="U176" s="1082"/>
      <c r="V176" s="1084"/>
      <c r="W176" s="1082"/>
      <c r="X176" s="1082"/>
      <c r="Y176" s="1082"/>
    </row>
    <row r="177" spans="1:25" s="1037" customFormat="1" ht="33">
      <c r="A177" s="1088">
        <f t="shared" si="19"/>
        <v>88</v>
      </c>
      <c r="B177" s="1088">
        <v>7000020718</v>
      </c>
      <c r="C177" s="1088">
        <v>1000</v>
      </c>
      <c r="D177" s="1088" t="s">
        <v>742</v>
      </c>
      <c r="E177" s="1088">
        <v>1000058321</v>
      </c>
      <c r="F177" s="1088">
        <v>85359030</v>
      </c>
      <c r="G177" s="1283"/>
      <c r="H177" s="1319">
        <v>18</v>
      </c>
      <c r="I177" s="1284"/>
      <c r="J177" s="1088" t="s">
        <v>819</v>
      </c>
      <c r="K177" s="1088" t="s">
        <v>585</v>
      </c>
      <c r="L177" s="1088">
        <v>1</v>
      </c>
      <c r="M177" s="1285"/>
      <c r="N177" s="1286" t="str">
        <f t="shared" si="20"/>
        <v>Included</v>
      </c>
      <c r="O177" s="1287">
        <f t="shared" si="21"/>
        <v>0</v>
      </c>
      <c r="P177" s="1082"/>
      <c r="Q177" s="1086">
        <f t="shared" si="22"/>
        <v>0</v>
      </c>
      <c r="R177" s="1087">
        <f t="shared" si="23"/>
        <v>0</v>
      </c>
      <c r="S177" s="1082"/>
      <c r="T177" s="1083"/>
      <c r="U177" s="1082"/>
      <c r="V177" s="1084"/>
      <c r="W177" s="1082"/>
      <c r="X177" s="1082"/>
      <c r="Y177" s="1082"/>
    </row>
    <row r="178" spans="1:25" s="1037" customFormat="1" ht="33">
      <c r="A178" s="1088">
        <f t="shared" ref="A178:A241" si="24">A177+1</f>
        <v>89</v>
      </c>
      <c r="B178" s="1088">
        <v>7000020718</v>
      </c>
      <c r="C178" s="1088">
        <v>1010</v>
      </c>
      <c r="D178" s="1088" t="s">
        <v>742</v>
      </c>
      <c r="E178" s="1088">
        <v>1000049799</v>
      </c>
      <c r="F178" s="1088">
        <v>85359030</v>
      </c>
      <c r="G178" s="1283"/>
      <c r="H178" s="1319">
        <v>18</v>
      </c>
      <c r="I178" s="1284"/>
      <c r="J178" s="1088" t="s">
        <v>820</v>
      </c>
      <c r="K178" s="1088" t="s">
        <v>585</v>
      </c>
      <c r="L178" s="1088">
        <v>1</v>
      </c>
      <c r="M178" s="1285"/>
      <c r="N178" s="1286" t="str">
        <f t="shared" si="20"/>
        <v>Included</v>
      </c>
      <c r="O178" s="1287">
        <f t="shared" si="21"/>
        <v>0</v>
      </c>
      <c r="P178" s="1082"/>
      <c r="Q178" s="1086">
        <f t="shared" si="22"/>
        <v>0</v>
      </c>
      <c r="R178" s="1087">
        <f t="shared" si="23"/>
        <v>0</v>
      </c>
      <c r="S178" s="1082"/>
      <c r="T178" s="1083"/>
      <c r="U178" s="1082"/>
      <c r="V178" s="1084"/>
      <c r="W178" s="1082"/>
      <c r="X178" s="1082"/>
      <c r="Y178" s="1082"/>
    </row>
    <row r="179" spans="1:25" s="1037" customFormat="1" ht="49.5">
      <c r="A179" s="1088">
        <f t="shared" si="24"/>
        <v>90</v>
      </c>
      <c r="B179" s="1088">
        <v>7000020718</v>
      </c>
      <c r="C179" s="1088">
        <v>1020</v>
      </c>
      <c r="D179" s="1088" t="s">
        <v>742</v>
      </c>
      <c r="E179" s="1088">
        <v>1000058325</v>
      </c>
      <c r="F179" s="1088">
        <v>85359030</v>
      </c>
      <c r="G179" s="1283"/>
      <c r="H179" s="1319">
        <v>18</v>
      </c>
      <c r="I179" s="1284"/>
      <c r="J179" s="1088" t="s">
        <v>821</v>
      </c>
      <c r="K179" s="1088" t="s">
        <v>585</v>
      </c>
      <c r="L179" s="1088">
        <v>1</v>
      </c>
      <c r="M179" s="1285"/>
      <c r="N179" s="1286" t="str">
        <f t="shared" si="20"/>
        <v>Included</v>
      </c>
      <c r="O179" s="1287">
        <f t="shared" si="21"/>
        <v>0</v>
      </c>
      <c r="P179" s="1082"/>
      <c r="Q179" s="1086">
        <f t="shared" si="22"/>
        <v>0</v>
      </c>
      <c r="R179" s="1087">
        <f t="shared" si="23"/>
        <v>0</v>
      </c>
      <c r="S179" s="1082"/>
      <c r="T179" s="1083"/>
      <c r="U179" s="1082"/>
      <c r="V179" s="1084"/>
      <c r="W179" s="1082"/>
      <c r="X179" s="1082"/>
      <c r="Y179" s="1082"/>
    </row>
    <row r="180" spans="1:25" s="1037" customFormat="1" ht="49.5">
      <c r="A180" s="1088">
        <f t="shared" si="24"/>
        <v>91</v>
      </c>
      <c r="B180" s="1088">
        <v>7000020718</v>
      </c>
      <c r="C180" s="1088">
        <v>1030</v>
      </c>
      <c r="D180" s="1088" t="s">
        <v>742</v>
      </c>
      <c r="E180" s="1088">
        <v>1000058318</v>
      </c>
      <c r="F180" s="1088">
        <v>85359030</v>
      </c>
      <c r="G180" s="1283"/>
      <c r="H180" s="1319">
        <v>18</v>
      </c>
      <c r="I180" s="1284"/>
      <c r="J180" s="1088" t="s">
        <v>822</v>
      </c>
      <c r="K180" s="1088" t="s">
        <v>585</v>
      </c>
      <c r="L180" s="1088">
        <v>1</v>
      </c>
      <c r="M180" s="1285"/>
      <c r="N180" s="1286" t="str">
        <f t="shared" si="20"/>
        <v>Included</v>
      </c>
      <c r="O180" s="1287">
        <f t="shared" si="21"/>
        <v>0</v>
      </c>
      <c r="P180" s="1082"/>
      <c r="Q180" s="1086">
        <f t="shared" si="22"/>
        <v>0</v>
      </c>
      <c r="R180" s="1087">
        <f t="shared" si="23"/>
        <v>0</v>
      </c>
      <c r="S180" s="1082"/>
      <c r="T180" s="1083"/>
      <c r="U180" s="1082"/>
      <c r="V180" s="1084"/>
      <c r="W180" s="1082"/>
      <c r="X180" s="1082"/>
      <c r="Y180" s="1082"/>
    </row>
    <row r="181" spans="1:25" s="1037" customFormat="1" ht="33">
      <c r="A181" s="1088">
        <f t="shared" si="24"/>
        <v>92</v>
      </c>
      <c r="B181" s="1088">
        <v>7000020718</v>
      </c>
      <c r="C181" s="1088">
        <v>1040</v>
      </c>
      <c r="D181" s="1088" t="s">
        <v>742</v>
      </c>
      <c r="E181" s="1088">
        <v>1000049495</v>
      </c>
      <c r="F181" s="1088">
        <v>85359030</v>
      </c>
      <c r="G181" s="1283"/>
      <c r="H181" s="1319">
        <v>18</v>
      </c>
      <c r="I181" s="1284"/>
      <c r="J181" s="1088" t="s">
        <v>823</v>
      </c>
      <c r="K181" s="1088" t="s">
        <v>585</v>
      </c>
      <c r="L181" s="1088">
        <v>1</v>
      </c>
      <c r="M181" s="1285"/>
      <c r="N181" s="1286" t="str">
        <f t="shared" si="20"/>
        <v>Included</v>
      </c>
      <c r="O181" s="1287">
        <f t="shared" si="21"/>
        <v>0</v>
      </c>
      <c r="P181" s="1082"/>
      <c r="Q181" s="1086">
        <f t="shared" si="22"/>
        <v>0</v>
      </c>
      <c r="R181" s="1087">
        <f t="shared" si="23"/>
        <v>0</v>
      </c>
      <c r="S181" s="1082"/>
      <c r="T181" s="1083"/>
      <c r="U181" s="1082"/>
      <c r="V181" s="1084"/>
      <c r="W181" s="1082"/>
      <c r="X181" s="1082"/>
      <c r="Y181" s="1082"/>
    </row>
    <row r="182" spans="1:25" s="1037" customFormat="1" ht="49.5">
      <c r="A182" s="1088">
        <f t="shared" si="24"/>
        <v>93</v>
      </c>
      <c r="B182" s="1088">
        <v>7000020718</v>
      </c>
      <c r="C182" s="1088">
        <v>1050</v>
      </c>
      <c r="D182" s="1088" t="s">
        <v>742</v>
      </c>
      <c r="E182" s="1088">
        <v>1000049802</v>
      </c>
      <c r="F182" s="1088">
        <v>85359030</v>
      </c>
      <c r="G182" s="1283"/>
      <c r="H182" s="1319">
        <v>18</v>
      </c>
      <c r="I182" s="1284"/>
      <c r="J182" s="1088" t="s">
        <v>824</v>
      </c>
      <c r="K182" s="1088" t="s">
        <v>585</v>
      </c>
      <c r="L182" s="1088">
        <v>1</v>
      </c>
      <c r="M182" s="1285"/>
      <c r="N182" s="1286" t="str">
        <f t="shared" si="20"/>
        <v>Included</v>
      </c>
      <c r="O182" s="1287">
        <f t="shared" si="21"/>
        <v>0</v>
      </c>
      <c r="P182" s="1082"/>
      <c r="Q182" s="1086">
        <f t="shared" si="22"/>
        <v>0</v>
      </c>
      <c r="R182" s="1087">
        <f t="shared" si="23"/>
        <v>0</v>
      </c>
      <c r="S182" s="1082"/>
      <c r="T182" s="1083"/>
      <c r="U182" s="1082"/>
      <c r="V182" s="1084"/>
      <c r="W182" s="1082"/>
      <c r="X182" s="1082"/>
      <c r="Y182" s="1082"/>
    </row>
    <row r="183" spans="1:25" s="1037" customFormat="1" ht="307.5" customHeight="1">
      <c r="A183" s="1088">
        <f t="shared" si="24"/>
        <v>94</v>
      </c>
      <c r="B183" s="1088">
        <v>7000020718</v>
      </c>
      <c r="C183" s="1088">
        <v>1060</v>
      </c>
      <c r="D183" s="1088" t="s">
        <v>742</v>
      </c>
      <c r="E183" s="1088">
        <v>1000062656</v>
      </c>
      <c r="F183" s="1088">
        <v>85359030</v>
      </c>
      <c r="G183" s="1283"/>
      <c r="H183" s="1319">
        <v>18</v>
      </c>
      <c r="I183" s="1284"/>
      <c r="J183" s="1088" t="s">
        <v>825</v>
      </c>
      <c r="K183" s="1088" t="s">
        <v>582</v>
      </c>
      <c r="L183" s="1088">
        <v>2</v>
      </c>
      <c r="M183" s="1285"/>
      <c r="N183" s="1286" t="str">
        <f t="shared" si="20"/>
        <v>Included</v>
      </c>
      <c r="O183" s="1287">
        <f t="shared" si="21"/>
        <v>0</v>
      </c>
      <c r="P183" s="1082"/>
      <c r="Q183" s="1086">
        <f t="shared" si="22"/>
        <v>0</v>
      </c>
      <c r="R183" s="1087">
        <f t="shared" si="23"/>
        <v>0</v>
      </c>
      <c r="S183" s="1082"/>
      <c r="T183" s="1083"/>
      <c r="U183" s="1082"/>
      <c r="V183" s="1084"/>
      <c r="W183" s="1082"/>
      <c r="X183" s="1082"/>
      <c r="Y183" s="1082"/>
    </row>
    <row r="184" spans="1:25" s="1037" customFormat="1" ht="214.5">
      <c r="A184" s="1088">
        <f t="shared" si="24"/>
        <v>95</v>
      </c>
      <c r="B184" s="1088">
        <v>7000020718</v>
      </c>
      <c r="C184" s="1088">
        <v>1070</v>
      </c>
      <c r="D184" s="1088" t="s">
        <v>742</v>
      </c>
      <c r="E184" s="1088">
        <v>1000058314</v>
      </c>
      <c r="F184" s="1088">
        <v>85359030</v>
      </c>
      <c r="G184" s="1283"/>
      <c r="H184" s="1319">
        <v>18</v>
      </c>
      <c r="I184" s="1284"/>
      <c r="J184" s="1088" t="s">
        <v>826</v>
      </c>
      <c r="K184" s="1088" t="s">
        <v>582</v>
      </c>
      <c r="L184" s="1088">
        <v>1</v>
      </c>
      <c r="M184" s="1285"/>
      <c r="N184" s="1286" t="str">
        <f t="shared" si="20"/>
        <v>Included</v>
      </c>
      <c r="O184" s="1287">
        <f t="shared" si="21"/>
        <v>0</v>
      </c>
      <c r="P184" s="1082"/>
      <c r="Q184" s="1086">
        <f t="shared" si="22"/>
        <v>0</v>
      </c>
      <c r="R184" s="1087">
        <f t="shared" si="23"/>
        <v>0</v>
      </c>
      <c r="S184" s="1082"/>
      <c r="T184" s="1083"/>
      <c r="U184" s="1082"/>
      <c r="V184" s="1084"/>
      <c r="W184" s="1082"/>
      <c r="X184" s="1082"/>
      <c r="Y184" s="1082"/>
    </row>
    <row r="185" spans="1:25" s="1037" customFormat="1" ht="214.5">
      <c r="A185" s="1088">
        <f t="shared" si="24"/>
        <v>96</v>
      </c>
      <c r="B185" s="1088">
        <v>7000020718</v>
      </c>
      <c r="C185" s="1088">
        <v>1080</v>
      </c>
      <c r="D185" s="1088" t="s">
        <v>742</v>
      </c>
      <c r="E185" s="1088">
        <v>1000058310</v>
      </c>
      <c r="F185" s="1088">
        <v>85359030</v>
      </c>
      <c r="G185" s="1283"/>
      <c r="H185" s="1319">
        <v>18</v>
      </c>
      <c r="I185" s="1284"/>
      <c r="J185" s="1088" t="s">
        <v>827</v>
      </c>
      <c r="K185" s="1088" t="s">
        <v>582</v>
      </c>
      <c r="L185" s="1088">
        <v>1</v>
      </c>
      <c r="M185" s="1285"/>
      <c r="N185" s="1286" t="str">
        <f t="shared" si="20"/>
        <v>Included</v>
      </c>
      <c r="O185" s="1287">
        <f t="shared" si="21"/>
        <v>0</v>
      </c>
      <c r="P185" s="1082"/>
      <c r="Q185" s="1086">
        <f t="shared" si="22"/>
        <v>0</v>
      </c>
      <c r="R185" s="1087">
        <f t="shared" si="23"/>
        <v>0</v>
      </c>
      <c r="S185" s="1082"/>
      <c r="T185" s="1083"/>
      <c r="U185" s="1082"/>
      <c r="V185" s="1084"/>
      <c r="W185" s="1082"/>
      <c r="X185" s="1082"/>
      <c r="Y185" s="1082"/>
    </row>
    <row r="186" spans="1:25" s="1037" customFormat="1" ht="82.5">
      <c r="A186" s="1088">
        <f t="shared" si="24"/>
        <v>97</v>
      </c>
      <c r="B186" s="1088">
        <v>7000020718</v>
      </c>
      <c r="C186" s="1088">
        <v>1090</v>
      </c>
      <c r="D186" s="1088" t="s">
        <v>742</v>
      </c>
      <c r="E186" s="1088">
        <v>1000058305</v>
      </c>
      <c r="F186" s="1088">
        <v>85359030</v>
      </c>
      <c r="G186" s="1283"/>
      <c r="H186" s="1319">
        <v>18</v>
      </c>
      <c r="I186" s="1284"/>
      <c r="J186" s="1088" t="s">
        <v>828</v>
      </c>
      <c r="K186" s="1088" t="s">
        <v>585</v>
      </c>
      <c r="L186" s="1088">
        <v>1</v>
      </c>
      <c r="M186" s="1285"/>
      <c r="N186" s="1286" t="str">
        <f t="shared" si="20"/>
        <v>Included</v>
      </c>
      <c r="O186" s="1287">
        <f t="shared" si="21"/>
        <v>0</v>
      </c>
      <c r="P186" s="1082"/>
      <c r="Q186" s="1086">
        <f t="shared" si="22"/>
        <v>0</v>
      </c>
      <c r="R186" s="1087">
        <f t="shared" si="23"/>
        <v>0</v>
      </c>
      <c r="S186" s="1082"/>
      <c r="T186" s="1083"/>
      <c r="U186" s="1082"/>
      <c r="V186" s="1084"/>
      <c r="W186" s="1082"/>
      <c r="X186" s="1082"/>
      <c r="Y186" s="1082"/>
    </row>
    <row r="187" spans="1:25" s="1037" customFormat="1" ht="82.5">
      <c r="A187" s="1088">
        <f t="shared" si="24"/>
        <v>98</v>
      </c>
      <c r="B187" s="1088">
        <v>7000020718</v>
      </c>
      <c r="C187" s="1088">
        <v>1100</v>
      </c>
      <c r="D187" s="1088" t="s">
        <v>742</v>
      </c>
      <c r="E187" s="1088">
        <v>1000058312</v>
      </c>
      <c r="F187" s="1088">
        <v>85359030</v>
      </c>
      <c r="G187" s="1283"/>
      <c r="H187" s="1319">
        <v>18</v>
      </c>
      <c r="I187" s="1284"/>
      <c r="J187" s="1088" t="s">
        <v>829</v>
      </c>
      <c r="K187" s="1088" t="s">
        <v>585</v>
      </c>
      <c r="L187" s="1088">
        <v>1</v>
      </c>
      <c r="M187" s="1285"/>
      <c r="N187" s="1286" t="str">
        <f t="shared" si="20"/>
        <v>Included</v>
      </c>
      <c r="O187" s="1287">
        <f t="shared" si="21"/>
        <v>0</v>
      </c>
      <c r="P187" s="1082"/>
      <c r="Q187" s="1086">
        <f t="shared" si="22"/>
        <v>0</v>
      </c>
      <c r="R187" s="1087">
        <f t="shared" si="23"/>
        <v>0</v>
      </c>
      <c r="S187" s="1082"/>
      <c r="T187" s="1083"/>
      <c r="U187" s="1082"/>
      <c r="V187" s="1084"/>
      <c r="W187" s="1082"/>
      <c r="X187" s="1082"/>
      <c r="Y187" s="1082"/>
    </row>
    <row r="188" spans="1:25" s="1037" customFormat="1" ht="82.5">
      <c r="A188" s="1088">
        <f t="shared" si="24"/>
        <v>99</v>
      </c>
      <c r="B188" s="1088">
        <v>7000020718</v>
      </c>
      <c r="C188" s="1088">
        <v>1110</v>
      </c>
      <c r="D188" s="1088" t="s">
        <v>742</v>
      </c>
      <c r="E188" s="1088">
        <v>1000058308</v>
      </c>
      <c r="F188" s="1088">
        <v>85359030</v>
      </c>
      <c r="G188" s="1283"/>
      <c r="H188" s="1319">
        <v>18</v>
      </c>
      <c r="I188" s="1284"/>
      <c r="J188" s="1088" t="s">
        <v>830</v>
      </c>
      <c r="K188" s="1088" t="s">
        <v>585</v>
      </c>
      <c r="L188" s="1088">
        <v>1</v>
      </c>
      <c r="M188" s="1285"/>
      <c r="N188" s="1286" t="str">
        <f t="shared" si="20"/>
        <v>Included</v>
      </c>
      <c r="O188" s="1287">
        <f t="shared" si="21"/>
        <v>0</v>
      </c>
      <c r="P188" s="1082"/>
      <c r="Q188" s="1086">
        <f t="shared" si="22"/>
        <v>0</v>
      </c>
      <c r="R188" s="1087">
        <f t="shared" si="23"/>
        <v>0</v>
      </c>
      <c r="S188" s="1082"/>
      <c r="T188" s="1083"/>
      <c r="U188" s="1082"/>
      <c r="V188" s="1084"/>
      <c r="W188" s="1082"/>
      <c r="X188" s="1082"/>
      <c r="Y188" s="1082"/>
    </row>
    <row r="189" spans="1:25" s="1037" customFormat="1" ht="33">
      <c r="A189" s="1088">
        <f t="shared" si="24"/>
        <v>100</v>
      </c>
      <c r="B189" s="1088">
        <v>7000020718</v>
      </c>
      <c r="C189" s="1088">
        <v>1120</v>
      </c>
      <c r="D189" s="1088" t="s">
        <v>742</v>
      </c>
      <c r="E189" s="1088">
        <v>1000049776</v>
      </c>
      <c r="F189" s="1088">
        <v>85359030</v>
      </c>
      <c r="G189" s="1283"/>
      <c r="H189" s="1319">
        <v>18</v>
      </c>
      <c r="I189" s="1284"/>
      <c r="J189" s="1088" t="s">
        <v>831</v>
      </c>
      <c r="K189" s="1088" t="s">
        <v>585</v>
      </c>
      <c r="L189" s="1088">
        <v>1</v>
      </c>
      <c r="M189" s="1285"/>
      <c r="N189" s="1286" t="str">
        <f t="shared" si="20"/>
        <v>Included</v>
      </c>
      <c r="O189" s="1287">
        <f t="shared" si="21"/>
        <v>0</v>
      </c>
      <c r="P189" s="1082"/>
      <c r="Q189" s="1086">
        <f t="shared" si="22"/>
        <v>0</v>
      </c>
      <c r="R189" s="1087">
        <f t="shared" si="23"/>
        <v>0</v>
      </c>
      <c r="S189" s="1082"/>
      <c r="T189" s="1083"/>
      <c r="U189" s="1082"/>
      <c r="V189" s="1084"/>
      <c r="W189" s="1082"/>
      <c r="X189" s="1082"/>
      <c r="Y189" s="1082"/>
    </row>
    <row r="190" spans="1:25" s="1037" customFormat="1" ht="33">
      <c r="A190" s="1088">
        <f t="shared" si="24"/>
        <v>101</v>
      </c>
      <c r="B190" s="1088">
        <v>7000020718</v>
      </c>
      <c r="C190" s="1088">
        <v>1130</v>
      </c>
      <c r="D190" s="1088" t="s">
        <v>742</v>
      </c>
      <c r="E190" s="1088">
        <v>1000049778</v>
      </c>
      <c r="F190" s="1088">
        <v>85359030</v>
      </c>
      <c r="G190" s="1283"/>
      <c r="H190" s="1319">
        <v>18</v>
      </c>
      <c r="I190" s="1284"/>
      <c r="J190" s="1088" t="s">
        <v>832</v>
      </c>
      <c r="K190" s="1088" t="s">
        <v>585</v>
      </c>
      <c r="L190" s="1088">
        <v>1</v>
      </c>
      <c r="M190" s="1285"/>
      <c r="N190" s="1286" t="str">
        <f t="shared" si="20"/>
        <v>Included</v>
      </c>
      <c r="O190" s="1287">
        <f t="shared" si="21"/>
        <v>0</v>
      </c>
      <c r="P190" s="1082"/>
      <c r="Q190" s="1086">
        <f t="shared" si="22"/>
        <v>0</v>
      </c>
      <c r="R190" s="1087">
        <f t="shared" si="23"/>
        <v>0</v>
      </c>
      <c r="S190" s="1082"/>
      <c r="T190" s="1083"/>
      <c r="U190" s="1082"/>
      <c r="V190" s="1084"/>
      <c r="W190" s="1082"/>
      <c r="X190" s="1082"/>
      <c r="Y190" s="1082"/>
    </row>
    <row r="191" spans="1:25" s="1037" customFormat="1" ht="33">
      <c r="A191" s="1088">
        <f t="shared" si="24"/>
        <v>102</v>
      </c>
      <c r="B191" s="1088">
        <v>7000020718</v>
      </c>
      <c r="C191" s="1088">
        <v>1140</v>
      </c>
      <c r="D191" s="1088" t="s">
        <v>742</v>
      </c>
      <c r="E191" s="1088">
        <v>1000049777</v>
      </c>
      <c r="F191" s="1088">
        <v>85359030</v>
      </c>
      <c r="G191" s="1283"/>
      <c r="H191" s="1319">
        <v>18</v>
      </c>
      <c r="I191" s="1284"/>
      <c r="J191" s="1088" t="s">
        <v>833</v>
      </c>
      <c r="K191" s="1088" t="s">
        <v>585</v>
      </c>
      <c r="L191" s="1088">
        <v>1</v>
      </c>
      <c r="M191" s="1285"/>
      <c r="N191" s="1286" t="str">
        <f t="shared" si="20"/>
        <v>Included</v>
      </c>
      <c r="O191" s="1287">
        <f t="shared" si="21"/>
        <v>0</v>
      </c>
      <c r="P191" s="1082"/>
      <c r="Q191" s="1086">
        <f t="shared" si="22"/>
        <v>0</v>
      </c>
      <c r="R191" s="1087">
        <f t="shared" si="23"/>
        <v>0</v>
      </c>
      <c r="S191" s="1082"/>
      <c r="T191" s="1083"/>
      <c r="U191" s="1082"/>
      <c r="V191" s="1084"/>
      <c r="W191" s="1082"/>
      <c r="X191" s="1082"/>
      <c r="Y191" s="1082"/>
    </row>
    <row r="192" spans="1:25" s="1037" customFormat="1" ht="16.5">
      <c r="A192" s="1088">
        <f t="shared" si="24"/>
        <v>103</v>
      </c>
      <c r="B192" s="1088">
        <v>7000020718</v>
      </c>
      <c r="C192" s="1088">
        <v>1150</v>
      </c>
      <c r="D192" s="1088" t="s">
        <v>742</v>
      </c>
      <c r="E192" s="1088">
        <v>1000058306</v>
      </c>
      <c r="F192" s="1088">
        <v>85359030</v>
      </c>
      <c r="G192" s="1283"/>
      <c r="H192" s="1319">
        <v>18</v>
      </c>
      <c r="I192" s="1284"/>
      <c r="J192" s="1088" t="s">
        <v>834</v>
      </c>
      <c r="K192" s="1088" t="s">
        <v>585</v>
      </c>
      <c r="L192" s="1088">
        <v>1</v>
      </c>
      <c r="M192" s="1285"/>
      <c r="N192" s="1286" t="str">
        <f t="shared" si="20"/>
        <v>Included</v>
      </c>
      <c r="O192" s="1287">
        <f t="shared" si="21"/>
        <v>0</v>
      </c>
      <c r="P192" s="1082"/>
      <c r="Q192" s="1086">
        <f t="shared" si="22"/>
        <v>0</v>
      </c>
      <c r="R192" s="1087">
        <f t="shared" si="23"/>
        <v>0</v>
      </c>
      <c r="S192" s="1082"/>
      <c r="T192" s="1083"/>
      <c r="U192" s="1082"/>
      <c r="V192" s="1084"/>
      <c r="W192" s="1082"/>
      <c r="X192" s="1082"/>
      <c r="Y192" s="1082"/>
    </row>
    <row r="193" spans="1:25" s="1037" customFormat="1" ht="16.5">
      <c r="A193" s="1088">
        <f t="shared" si="24"/>
        <v>104</v>
      </c>
      <c r="B193" s="1088">
        <v>7000020718</v>
      </c>
      <c r="C193" s="1088">
        <v>1160</v>
      </c>
      <c r="D193" s="1088" t="s">
        <v>742</v>
      </c>
      <c r="E193" s="1088">
        <v>1000058313</v>
      </c>
      <c r="F193" s="1088">
        <v>85359030</v>
      </c>
      <c r="G193" s="1283"/>
      <c r="H193" s="1319">
        <v>18</v>
      </c>
      <c r="I193" s="1284"/>
      <c r="J193" s="1088" t="s">
        <v>835</v>
      </c>
      <c r="K193" s="1088" t="s">
        <v>585</v>
      </c>
      <c r="L193" s="1088">
        <v>1</v>
      </c>
      <c r="M193" s="1285"/>
      <c r="N193" s="1286" t="str">
        <f t="shared" si="20"/>
        <v>Included</v>
      </c>
      <c r="O193" s="1287">
        <f t="shared" si="21"/>
        <v>0</v>
      </c>
      <c r="P193" s="1082"/>
      <c r="Q193" s="1086">
        <f t="shared" si="22"/>
        <v>0</v>
      </c>
      <c r="R193" s="1087">
        <f t="shared" si="23"/>
        <v>0</v>
      </c>
      <c r="S193" s="1082"/>
      <c r="T193" s="1083"/>
      <c r="U193" s="1082"/>
      <c r="V193" s="1084"/>
      <c r="W193" s="1082"/>
      <c r="X193" s="1082"/>
      <c r="Y193" s="1082"/>
    </row>
    <row r="194" spans="1:25" s="1037" customFormat="1" ht="16.5">
      <c r="A194" s="1088">
        <f t="shared" si="24"/>
        <v>105</v>
      </c>
      <c r="B194" s="1088">
        <v>7000020718</v>
      </c>
      <c r="C194" s="1088">
        <v>1170</v>
      </c>
      <c r="D194" s="1088" t="s">
        <v>742</v>
      </c>
      <c r="E194" s="1088">
        <v>1000058309</v>
      </c>
      <c r="F194" s="1088">
        <v>85359030</v>
      </c>
      <c r="G194" s="1283"/>
      <c r="H194" s="1319">
        <v>18</v>
      </c>
      <c r="I194" s="1284"/>
      <c r="J194" s="1088" t="s">
        <v>836</v>
      </c>
      <c r="K194" s="1088" t="s">
        <v>585</v>
      </c>
      <c r="L194" s="1088">
        <v>1</v>
      </c>
      <c r="M194" s="1285"/>
      <c r="N194" s="1286" t="str">
        <f t="shared" si="20"/>
        <v>Included</v>
      </c>
      <c r="O194" s="1287">
        <f t="shared" si="21"/>
        <v>0</v>
      </c>
      <c r="P194" s="1082"/>
      <c r="Q194" s="1086">
        <f t="shared" si="22"/>
        <v>0</v>
      </c>
      <c r="R194" s="1087">
        <f t="shared" si="23"/>
        <v>0</v>
      </c>
      <c r="S194" s="1082"/>
      <c r="T194" s="1083"/>
      <c r="U194" s="1082"/>
      <c r="V194" s="1084"/>
      <c r="W194" s="1082"/>
      <c r="X194" s="1082"/>
      <c r="Y194" s="1082"/>
    </row>
    <row r="195" spans="1:25" s="1037" customFormat="1" ht="16.5">
      <c r="A195" s="1088">
        <f t="shared" si="24"/>
        <v>106</v>
      </c>
      <c r="B195" s="1088">
        <v>7000020718</v>
      </c>
      <c r="C195" s="1088">
        <v>1180</v>
      </c>
      <c r="D195" s="1088" t="s">
        <v>742</v>
      </c>
      <c r="E195" s="1088">
        <v>1000058307</v>
      </c>
      <c r="F195" s="1088">
        <v>85359030</v>
      </c>
      <c r="G195" s="1283"/>
      <c r="H195" s="1319">
        <v>18</v>
      </c>
      <c r="I195" s="1284"/>
      <c r="J195" s="1088" t="s">
        <v>837</v>
      </c>
      <c r="K195" s="1088" t="s">
        <v>582</v>
      </c>
      <c r="L195" s="1088">
        <v>1</v>
      </c>
      <c r="M195" s="1285"/>
      <c r="N195" s="1286" t="str">
        <f t="shared" si="20"/>
        <v>Included</v>
      </c>
      <c r="O195" s="1287">
        <f t="shared" si="21"/>
        <v>0</v>
      </c>
      <c r="P195" s="1082"/>
      <c r="Q195" s="1086">
        <f t="shared" si="22"/>
        <v>0</v>
      </c>
      <c r="R195" s="1087">
        <f t="shared" si="23"/>
        <v>0</v>
      </c>
      <c r="S195" s="1082"/>
      <c r="T195" s="1083"/>
      <c r="U195" s="1082"/>
      <c r="V195" s="1084"/>
      <c r="W195" s="1082"/>
      <c r="X195" s="1082"/>
      <c r="Y195" s="1082"/>
    </row>
    <row r="196" spans="1:25" s="1037" customFormat="1" ht="33">
      <c r="A196" s="1088">
        <f t="shared" si="24"/>
        <v>107</v>
      </c>
      <c r="B196" s="1088">
        <v>7000020718</v>
      </c>
      <c r="C196" s="1088">
        <v>1190</v>
      </c>
      <c r="D196" s="1088" t="s">
        <v>742</v>
      </c>
      <c r="E196" s="1088">
        <v>1000058315</v>
      </c>
      <c r="F196" s="1088">
        <v>85359030</v>
      </c>
      <c r="G196" s="1283"/>
      <c r="H196" s="1319">
        <v>18</v>
      </c>
      <c r="I196" s="1284"/>
      <c r="J196" s="1088" t="s">
        <v>838</v>
      </c>
      <c r="K196" s="1088" t="s">
        <v>582</v>
      </c>
      <c r="L196" s="1088">
        <v>1</v>
      </c>
      <c r="M196" s="1285"/>
      <c r="N196" s="1286" t="str">
        <f t="shared" si="20"/>
        <v>Included</v>
      </c>
      <c r="O196" s="1287">
        <f t="shared" si="21"/>
        <v>0</v>
      </c>
      <c r="P196" s="1082"/>
      <c r="Q196" s="1086">
        <f t="shared" si="22"/>
        <v>0</v>
      </c>
      <c r="R196" s="1087">
        <f t="shared" si="23"/>
        <v>0</v>
      </c>
      <c r="S196" s="1082"/>
      <c r="T196" s="1083"/>
      <c r="U196" s="1082"/>
      <c r="V196" s="1084"/>
      <c r="W196" s="1082"/>
      <c r="X196" s="1082"/>
      <c r="Y196" s="1082"/>
    </row>
    <row r="197" spans="1:25" s="1037" customFormat="1" ht="16.5">
      <c r="A197" s="1088">
        <f t="shared" si="24"/>
        <v>108</v>
      </c>
      <c r="B197" s="1088">
        <v>7000020718</v>
      </c>
      <c r="C197" s="1088">
        <v>1200</v>
      </c>
      <c r="D197" s="1088" t="s">
        <v>742</v>
      </c>
      <c r="E197" s="1088">
        <v>1000058311</v>
      </c>
      <c r="F197" s="1088">
        <v>85359030</v>
      </c>
      <c r="G197" s="1283"/>
      <c r="H197" s="1319">
        <v>18</v>
      </c>
      <c r="I197" s="1284"/>
      <c r="J197" s="1088" t="s">
        <v>839</v>
      </c>
      <c r="K197" s="1088" t="s">
        <v>582</v>
      </c>
      <c r="L197" s="1088">
        <v>1</v>
      </c>
      <c r="M197" s="1285"/>
      <c r="N197" s="1286" t="str">
        <f t="shared" si="20"/>
        <v>Included</v>
      </c>
      <c r="O197" s="1287">
        <f t="shared" si="21"/>
        <v>0</v>
      </c>
      <c r="P197" s="1082"/>
      <c r="Q197" s="1086">
        <f t="shared" si="22"/>
        <v>0</v>
      </c>
      <c r="R197" s="1087">
        <f t="shared" si="23"/>
        <v>0</v>
      </c>
      <c r="S197" s="1082"/>
      <c r="T197" s="1083"/>
      <c r="U197" s="1082"/>
      <c r="V197" s="1084"/>
      <c r="W197" s="1082"/>
      <c r="X197" s="1082"/>
      <c r="Y197" s="1082"/>
    </row>
    <row r="198" spans="1:25" s="1037" customFormat="1" ht="49.5">
      <c r="A198" s="1088">
        <f t="shared" si="24"/>
        <v>109</v>
      </c>
      <c r="B198" s="1088">
        <v>7000020718</v>
      </c>
      <c r="C198" s="1088">
        <v>1210</v>
      </c>
      <c r="D198" s="1088" t="s">
        <v>742</v>
      </c>
      <c r="E198" s="1088">
        <v>1000058327</v>
      </c>
      <c r="F198" s="1088">
        <v>85359030</v>
      </c>
      <c r="G198" s="1283"/>
      <c r="H198" s="1319">
        <v>18</v>
      </c>
      <c r="I198" s="1284"/>
      <c r="J198" s="1088" t="s">
        <v>840</v>
      </c>
      <c r="K198" s="1088" t="s">
        <v>582</v>
      </c>
      <c r="L198" s="1088">
        <v>1</v>
      </c>
      <c r="M198" s="1285"/>
      <c r="N198" s="1286" t="str">
        <f t="shared" si="20"/>
        <v>Included</v>
      </c>
      <c r="O198" s="1287">
        <f t="shared" si="21"/>
        <v>0</v>
      </c>
      <c r="P198" s="1082"/>
      <c r="Q198" s="1086">
        <f t="shared" si="22"/>
        <v>0</v>
      </c>
      <c r="R198" s="1087">
        <f t="shared" si="23"/>
        <v>0</v>
      </c>
      <c r="S198" s="1082"/>
      <c r="T198" s="1083"/>
      <c r="U198" s="1082"/>
      <c r="V198" s="1084"/>
      <c r="W198" s="1082"/>
      <c r="X198" s="1082"/>
      <c r="Y198" s="1082"/>
    </row>
    <row r="199" spans="1:25" s="1037" customFormat="1" ht="49.5">
      <c r="A199" s="1088">
        <f t="shared" si="24"/>
        <v>110</v>
      </c>
      <c r="B199" s="1088">
        <v>7000020718</v>
      </c>
      <c r="C199" s="1088">
        <v>1220</v>
      </c>
      <c r="D199" s="1088" t="s">
        <v>742</v>
      </c>
      <c r="E199" s="1088">
        <v>1000058326</v>
      </c>
      <c r="F199" s="1088">
        <v>85359030</v>
      </c>
      <c r="G199" s="1283"/>
      <c r="H199" s="1319">
        <v>18</v>
      </c>
      <c r="I199" s="1284"/>
      <c r="J199" s="1088" t="s">
        <v>841</v>
      </c>
      <c r="K199" s="1088" t="s">
        <v>582</v>
      </c>
      <c r="L199" s="1088">
        <v>1</v>
      </c>
      <c r="M199" s="1285"/>
      <c r="N199" s="1286" t="str">
        <f t="shared" si="20"/>
        <v>Included</v>
      </c>
      <c r="O199" s="1287">
        <f t="shared" si="21"/>
        <v>0</v>
      </c>
      <c r="P199" s="1082"/>
      <c r="Q199" s="1086">
        <f t="shared" si="22"/>
        <v>0</v>
      </c>
      <c r="R199" s="1087">
        <f t="shared" si="23"/>
        <v>0</v>
      </c>
      <c r="S199" s="1082"/>
      <c r="T199" s="1083"/>
      <c r="U199" s="1082"/>
      <c r="V199" s="1084"/>
      <c r="W199" s="1082"/>
      <c r="X199" s="1082"/>
      <c r="Y199" s="1082"/>
    </row>
    <row r="200" spans="1:25" s="1037" customFormat="1" ht="16.5">
      <c r="A200" s="1088">
        <f t="shared" si="24"/>
        <v>111</v>
      </c>
      <c r="B200" s="1088">
        <v>7000020718</v>
      </c>
      <c r="C200" s="1088">
        <v>550</v>
      </c>
      <c r="D200" s="1088" t="s">
        <v>743</v>
      </c>
      <c r="E200" s="1088">
        <v>1000025943</v>
      </c>
      <c r="F200" s="1088">
        <v>85359090</v>
      </c>
      <c r="G200" s="1283"/>
      <c r="H200" s="1319">
        <v>18</v>
      </c>
      <c r="I200" s="1284"/>
      <c r="J200" s="1088" t="s">
        <v>842</v>
      </c>
      <c r="K200" s="1088" t="s">
        <v>585</v>
      </c>
      <c r="L200" s="1088">
        <v>1</v>
      </c>
      <c r="M200" s="1285"/>
      <c r="N200" s="1286" t="str">
        <f t="shared" si="20"/>
        <v>Included</v>
      </c>
      <c r="O200" s="1287">
        <f t="shared" si="21"/>
        <v>0</v>
      </c>
      <c r="P200" s="1082"/>
      <c r="Q200" s="1086">
        <f t="shared" si="22"/>
        <v>0</v>
      </c>
      <c r="R200" s="1087">
        <f t="shared" si="23"/>
        <v>0</v>
      </c>
      <c r="S200" s="1082"/>
      <c r="T200" s="1083"/>
      <c r="U200" s="1082"/>
      <c r="V200" s="1084"/>
      <c r="W200" s="1082"/>
      <c r="X200" s="1082"/>
      <c r="Y200" s="1082"/>
    </row>
    <row r="201" spans="1:25" s="1037" customFormat="1" ht="16.5">
      <c r="A201" s="1088">
        <f t="shared" si="24"/>
        <v>112</v>
      </c>
      <c r="B201" s="1088">
        <v>7000020718</v>
      </c>
      <c r="C201" s="1088">
        <v>560</v>
      </c>
      <c r="D201" s="1088" t="s">
        <v>743</v>
      </c>
      <c r="E201" s="1088">
        <v>1000024186</v>
      </c>
      <c r="F201" s="1088">
        <v>85354010</v>
      </c>
      <c r="G201" s="1283"/>
      <c r="H201" s="1319">
        <v>18</v>
      </c>
      <c r="I201" s="1284"/>
      <c r="J201" s="1088" t="s">
        <v>843</v>
      </c>
      <c r="K201" s="1088" t="s">
        <v>619</v>
      </c>
      <c r="L201" s="1088">
        <v>1</v>
      </c>
      <c r="M201" s="1285"/>
      <c r="N201" s="1286" t="str">
        <f t="shared" si="20"/>
        <v>Included</v>
      </c>
      <c r="O201" s="1287">
        <f t="shared" si="21"/>
        <v>0</v>
      </c>
      <c r="P201" s="1082"/>
      <c r="Q201" s="1086">
        <f t="shared" si="22"/>
        <v>0</v>
      </c>
      <c r="R201" s="1087">
        <f t="shared" si="23"/>
        <v>0</v>
      </c>
      <c r="S201" s="1082"/>
      <c r="T201" s="1083"/>
      <c r="U201" s="1082"/>
      <c r="V201" s="1084"/>
      <c r="W201" s="1082"/>
      <c r="X201" s="1082"/>
      <c r="Y201" s="1082"/>
    </row>
    <row r="202" spans="1:25" s="1037" customFormat="1" ht="16.5">
      <c r="A202" s="1088">
        <f t="shared" si="24"/>
        <v>113</v>
      </c>
      <c r="B202" s="1088">
        <v>7000020718</v>
      </c>
      <c r="C202" s="1088">
        <v>570</v>
      </c>
      <c r="D202" s="1088" t="s">
        <v>743</v>
      </c>
      <c r="E202" s="1088">
        <v>1000019912</v>
      </c>
      <c r="F202" s="1088">
        <v>85371000</v>
      </c>
      <c r="G202" s="1283"/>
      <c r="H202" s="1319">
        <v>18</v>
      </c>
      <c r="I202" s="1284"/>
      <c r="J202" s="1088" t="s">
        <v>639</v>
      </c>
      <c r="K202" s="1088" t="s">
        <v>619</v>
      </c>
      <c r="L202" s="1088">
        <v>1</v>
      </c>
      <c r="M202" s="1285"/>
      <c r="N202" s="1286" t="str">
        <f t="shared" si="20"/>
        <v>Included</v>
      </c>
      <c r="O202" s="1287">
        <f t="shared" si="21"/>
        <v>0</v>
      </c>
      <c r="P202" s="1082"/>
      <c r="Q202" s="1086">
        <f t="shared" si="22"/>
        <v>0</v>
      </c>
      <c r="R202" s="1087">
        <f t="shared" si="23"/>
        <v>0</v>
      </c>
      <c r="S202" s="1082"/>
      <c r="T202" s="1083"/>
      <c r="U202" s="1082"/>
      <c r="V202" s="1084"/>
      <c r="W202" s="1082"/>
      <c r="X202" s="1082"/>
      <c r="Y202" s="1082"/>
    </row>
    <row r="203" spans="1:25" s="1037" customFormat="1" ht="16.5">
      <c r="A203" s="1088">
        <f t="shared" si="24"/>
        <v>114</v>
      </c>
      <c r="B203" s="1088">
        <v>7000020718</v>
      </c>
      <c r="C203" s="1088">
        <v>580</v>
      </c>
      <c r="D203" s="1088" t="s">
        <v>743</v>
      </c>
      <c r="E203" s="1088">
        <v>1000019927</v>
      </c>
      <c r="F203" s="1088">
        <v>85389000</v>
      </c>
      <c r="G203" s="1283"/>
      <c r="H203" s="1319">
        <v>18</v>
      </c>
      <c r="I203" s="1284"/>
      <c r="J203" s="1088" t="s">
        <v>844</v>
      </c>
      <c r="K203" s="1088" t="s">
        <v>619</v>
      </c>
      <c r="L203" s="1088">
        <v>1</v>
      </c>
      <c r="M203" s="1285"/>
      <c r="N203" s="1286" t="str">
        <f t="shared" si="20"/>
        <v>Included</v>
      </c>
      <c r="O203" s="1287">
        <f t="shared" si="21"/>
        <v>0</v>
      </c>
      <c r="P203" s="1082"/>
      <c r="Q203" s="1086">
        <f t="shared" si="22"/>
        <v>0</v>
      </c>
      <c r="R203" s="1087">
        <f t="shared" si="23"/>
        <v>0</v>
      </c>
      <c r="S203" s="1082"/>
      <c r="T203" s="1083"/>
      <c r="U203" s="1082"/>
      <c r="V203" s="1084"/>
      <c r="W203" s="1082"/>
      <c r="X203" s="1082"/>
      <c r="Y203" s="1082"/>
    </row>
    <row r="204" spans="1:25" s="1037" customFormat="1" ht="16.5">
      <c r="A204" s="1088">
        <f t="shared" si="24"/>
        <v>115</v>
      </c>
      <c r="B204" s="1088">
        <v>7000020718</v>
      </c>
      <c r="C204" s="1088">
        <v>590</v>
      </c>
      <c r="D204" s="1088" t="s">
        <v>743</v>
      </c>
      <c r="E204" s="1088">
        <v>1000025950</v>
      </c>
      <c r="F204" s="1088">
        <v>85176210</v>
      </c>
      <c r="G204" s="1283"/>
      <c r="H204" s="1319">
        <v>18</v>
      </c>
      <c r="I204" s="1284"/>
      <c r="J204" s="1088" t="s">
        <v>845</v>
      </c>
      <c r="K204" s="1088" t="s">
        <v>585</v>
      </c>
      <c r="L204" s="1088">
        <v>1</v>
      </c>
      <c r="M204" s="1285"/>
      <c r="N204" s="1286" t="str">
        <f t="shared" si="20"/>
        <v>Included</v>
      </c>
      <c r="O204" s="1287">
        <f t="shared" si="21"/>
        <v>0</v>
      </c>
      <c r="P204" s="1082"/>
      <c r="Q204" s="1086">
        <f t="shared" si="22"/>
        <v>0</v>
      </c>
      <c r="R204" s="1087">
        <f t="shared" si="23"/>
        <v>0</v>
      </c>
      <c r="S204" s="1082"/>
      <c r="T204" s="1083"/>
      <c r="U204" s="1082"/>
      <c r="V204" s="1084"/>
      <c r="W204" s="1082"/>
      <c r="X204" s="1082"/>
      <c r="Y204" s="1082"/>
    </row>
    <row r="205" spans="1:25" s="1037" customFormat="1" ht="82.5">
      <c r="A205" s="1088">
        <f t="shared" si="24"/>
        <v>116</v>
      </c>
      <c r="B205" s="1088">
        <v>7000020718</v>
      </c>
      <c r="C205" s="1088">
        <v>1320</v>
      </c>
      <c r="D205" s="1088" t="s">
        <v>744</v>
      </c>
      <c r="E205" s="1088">
        <v>1000031367</v>
      </c>
      <c r="F205" s="1088">
        <v>85176260</v>
      </c>
      <c r="G205" s="1283"/>
      <c r="H205" s="1319">
        <v>18</v>
      </c>
      <c r="I205" s="1284"/>
      <c r="J205" s="1088" t="s">
        <v>640</v>
      </c>
      <c r="K205" s="1088" t="s">
        <v>582</v>
      </c>
      <c r="L205" s="1088">
        <v>1</v>
      </c>
      <c r="M205" s="1285"/>
      <c r="N205" s="1286" t="str">
        <f t="shared" si="20"/>
        <v>Included</v>
      </c>
      <c r="O205" s="1287">
        <f t="shared" si="21"/>
        <v>0</v>
      </c>
      <c r="P205" s="1082"/>
      <c r="Q205" s="1086">
        <f t="shared" si="22"/>
        <v>0</v>
      </c>
      <c r="R205" s="1087">
        <f t="shared" si="23"/>
        <v>0</v>
      </c>
      <c r="S205" s="1082"/>
      <c r="T205" s="1083"/>
      <c r="U205" s="1082"/>
      <c r="V205" s="1084"/>
      <c r="W205" s="1082"/>
      <c r="X205" s="1082"/>
      <c r="Y205" s="1082"/>
    </row>
    <row r="206" spans="1:25" s="1037" customFormat="1" ht="16.5">
      <c r="A206" s="1088">
        <f t="shared" si="24"/>
        <v>117</v>
      </c>
      <c r="B206" s="1088">
        <v>7000020718</v>
      </c>
      <c r="C206" s="1088">
        <v>1330</v>
      </c>
      <c r="D206" s="1088" t="s">
        <v>744</v>
      </c>
      <c r="E206" s="1088">
        <v>1000018706</v>
      </c>
      <c r="F206" s="1088">
        <v>85176990</v>
      </c>
      <c r="G206" s="1283"/>
      <c r="H206" s="1319">
        <v>18</v>
      </c>
      <c r="I206" s="1284"/>
      <c r="J206" s="1088" t="s">
        <v>846</v>
      </c>
      <c r="K206" s="1088" t="s">
        <v>582</v>
      </c>
      <c r="L206" s="1088">
        <v>2</v>
      </c>
      <c r="M206" s="1285"/>
      <c r="N206" s="1286" t="str">
        <f t="shared" si="20"/>
        <v>Included</v>
      </c>
      <c r="O206" s="1287">
        <f t="shared" si="21"/>
        <v>0</v>
      </c>
      <c r="P206" s="1082"/>
      <c r="Q206" s="1086">
        <f t="shared" si="22"/>
        <v>0</v>
      </c>
      <c r="R206" s="1087">
        <f t="shared" si="23"/>
        <v>0</v>
      </c>
      <c r="S206" s="1082"/>
      <c r="T206" s="1083"/>
      <c r="U206" s="1082"/>
      <c r="V206" s="1084"/>
      <c r="W206" s="1082"/>
      <c r="X206" s="1082"/>
      <c r="Y206" s="1082"/>
    </row>
    <row r="207" spans="1:25" s="1037" customFormat="1" ht="16.5">
      <c r="A207" s="1088">
        <f t="shared" si="24"/>
        <v>118</v>
      </c>
      <c r="B207" s="1088">
        <v>7000020718</v>
      </c>
      <c r="C207" s="1088">
        <v>1340</v>
      </c>
      <c r="D207" s="1088" t="s">
        <v>744</v>
      </c>
      <c r="E207" s="1088">
        <v>1000031374</v>
      </c>
      <c r="F207" s="1088">
        <v>85176290</v>
      </c>
      <c r="G207" s="1283"/>
      <c r="H207" s="1319">
        <v>18</v>
      </c>
      <c r="I207" s="1284"/>
      <c r="J207" s="1088" t="s">
        <v>641</v>
      </c>
      <c r="K207" s="1088" t="s">
        <v>585</v>
      </c>
      <c r="L207" s="1088">
        <v>2</v>
      </c>
      <c r="M207" s="1285"/>
      <c r="N207" s="1286" t="str">
        <f t="shared" si="20"/>
        <v>Included</v>
      </c>
      <c r="O207" s="1287">
        <f t="shared" si="21"/>
        <v>0</v>
      </c>
      <c r="P207" s="1082"/>
      <c r="Q207" s="1086">
        <f t="shared" si="22"/>
        <v>0</v>
      </c>
      <c r="R207" s="1087">
        <f t="shared" si="23"/>
        <v>0</v>
      </c>
      <c r="S207" s="1082"/>
      <c r="T207" s="1083"/>
      <c r="U207" s="1082"/>
      <c r="V207" s="1084"/>
      <c r="W207" s="1082"/>
      <c r="X207" s="1082"/>
      <c r="Y207" s="1082"/>
    </row>
    <row r="208" spans="1:25" s="1037" customFormat="1" ht="33">
      <c r="A208" s="1088">
        <f t="shared" si="24"/>
        <v>119</v>
      </c>
      <c r="B208" s="1088">
        <v>7000020718</v>
      </c>
      <c r="C208" s="1088">
        <v>1350</v>
      </c>
      <c r="D208" s="1088" t="s">
        <v>744</v>
      </c>
      <c r="E208" s="1088">
        <v>1000034950</v>
      </c>
      <c r="F208" s="1088">
        <v>85176990</v>
      </c>
      <c r="G208" s="1283"/>
      <c r="H208" s="1319">
        <v>18</v>
      </c>
      <c r="I208" s="1284"/>
      <c r="J208" s="1088" t="s">
        <v>642</v>
      </c>
      <c r="K208" s="1088" t="s">
        <v>582</v>
      </c>
      <c r="L208" s="1088">
        <v>2</v>
      </c>
      <c r="M208" s="1285"/>
      <c r="N208" s="1286" t="str">
        <f t="shared" si="20"/>
        <v>Included</v>
      </c>
      <c r="O208" s="1287">
        <f t="shared" si="21"/>
        <v>0</v>
      </c>
      <c r="P208" s="1082"/>
      <c r="Q208" s="1086">
        <f t="shared" si="22"/>
        <v>0</v>
      </c>
      <c r="R208" s="1087">
        <f t="shared" si="23"/>
        <v>0</v>
      </c>
      <c r="S208" s="1082"/>
      <c r="T208" s="1083"/>
      <c r="U208" s="1082"/>
      <c r="V208" s="1084"/>
      <c r="W208" s="1082"/>
      <c r="X208" s="1082"/>
      <c r="Y208" s="1082"/>
    </row>
    <row r="209" spans="1:25" s="1037" customFormat="1" ht="33">
      <c r="A209" s="1088">
        <f t="shared" si="24"/>
        <v>120</v>
      </c>
      <c r="B209" s="1088">
        <v>7000020718</v>
      </c>
      <c r="C209" s="1088">
        <v>1360</v>
      </c>
      <c r="D209" s="1088" t="s">
        <v>744</v>
      </c>
      <c r="E209" s="1088">
        <v>1000031381</v>
      </c>
      <c r="F209" s="1088">
        <v>85176290</v>
      </c>
      <c r="G209" s="1283"/>
      <c r="H209" s="1319">
        <v>18</v>
      </c>
      <c r="I209" s="1284"/>
      <c r="J209" s="1088" t="s">
        <v>643</v>
      </c>
      <c r="K209" s="1088" t="s">
        <v>585</v>
      </c>
      <c r="L209" s="1088">
        <v>1</v>
      </c>
      <c r="M209" s="1285"/>
      <c r="N209" s="1286" t="str">
        <f t="shared" si="20"/>
        <v>Included</v>
      </c>
      <c r="O209" s="1287">
        <f t="shared" si="21"/>
        <v>0</v>
      </c>
      <c r="P209" s="1082"/>
      <c r="Q209" s="1086">
        <f t="shared" si="22"/>
        <v>0</v>
      </c>
      <c r="R209" s="1087">
        <f t="shared" si="23"/>
        <v>0</v>
      </c>
      <c r="S209" s="1082"/>
      <c r="T209" s="1083"/>
      <c r="U209" s="1082"/>
      <c r="V209" s="1084"/>
      <c r="W209" s="1082"/>
      <c r="X209" s="1082"/>
      <c r="Y209" s="1082"/>
    </row>
    <row r="210" spans="1:25" s="1037" customFormat="1" ht="16.5">
      <c r="A210" s="1088">
        <f t="shared" si="24"/>
        <v>121</v>
      </c>
      <c r="B210" s="1088">
        <v>7000020718</v>
      </c>
      <c r="C210" s="1088">
        <v>1370</v>
      </c>
      <c r="D210" s="1088" t="s">
        <v>744</v>
      </c>
      <c r="E210" s="1088">
        <v>1000026228</v>
      </c>
      <c r="F210" s="1088">
        <v>85176290</v>
      </c>
      <c r="G210" s="1283"/>
      <c r="H210" s="1319">
        <v>18</v>
      </c>
      <c r="I210" s="1284"/>
      <c r="J210" s="1088" t="s">
        <v>644</v>
      </c>
      <c r="K210" s="1088" t="s">
        <v>582</v>
      </c>
      <c r="L210" s="1088">
        <v>1</v>
      </c>
      <c r="M210" s="1285"/>
      <c r="N210" s="1286" t="str">
        <f t="shared" si="20"/>
        <v>Included</v>
      </c>
      <c r="O210" s="1287">
        <f t="shared" si="21"/>
        <v>0</v>
      </c>
      <c r="P210" s="1082"/>
      <c r="Q210" s="1086">
        <f t="shared" si="22"/>
        <v>0</v>
      </c>
      <c r="R210" s="1087">
        <f t="shared" si="23"/>
        <v>0</v>
      </c>
      <c r="S210" s="1082"/>
      <c r="T210" s="1083"/>
      <c r="U210" s="1082"/>
      <c r="V210" s="1084"/>
      <c r="W210" s="1082"/>
      <c r="X210" s="1082"/>
      <c r="Y210" s="1082"/>
    </row>
    <row r="211" spans="1:25" s="1037" customFormat="1" ht="16.5">
      <c r="A211" s="1088">
        <f t="shared" si="24"/>
        <v>122</v>
      </c>
      <c r="B211" s="1088">
        <v>7000020718</v>
      </c>
      <c r="C211" s="1088">
        <v>1380</v>
      </c>
      <c r="D211" s="1088" t="s">
        <v>744</v>
      </c>
      <c r="E211" s="1088">
        <v>1000028495</v>
      </c>
      <c r="F211" s="1088">
        <v>84715000</v>
      </c>
      <c r="G211" s="1283"/>
      <c r="H211" s="1319">
        <v>18</v>
      </c>
      <c r="I211" s="1284"/>
      <c r="J211" s="1088" t="s">
        <v>645</v>
      </c>
      <c r="K211" s="1088" t="s">
        <v>582</v>
      </c>
      <c r="L211" s="1088">
        <v>1</v>
      </c>
      <c r="M211" s="1285"/>
      <c r="N211" s="1286" t="str">
        <f t="shared" si="20"/>
        <v>Included</v>
      </c>
      <c r="O211" s="1287">
        <f t="shared" si="21"/>
        <v>0</v>
      </c>
      <c r="P211" s="1082"/>
      <c r="Q211" s="1086">
        <f t="shared" si="22"/>
        <v>0</v>
      </c>
      <c r="R211" s="1087">
        <f t="shared" si="23"/>
        <v>0</v>
      </c>
      <c r="S211" s="1082"/>
      <c r="T211" s="1083"/>
      <c r="U211" s="1082"/>
      <c r="V211" s="1084"/>
      <c r="W211" s="1082"/>
      <c r="X211" s="1082"/>
      <c r="Y211" s="1082"/>
    </row>
    <row r="212" spans="1:25" s="1037" customFormat="1" ht="16.5">
      <c r="A212" s="1088">
        <f t="shared" si="24"/>
        <v>123</v>
      </c>
      <c r="B212" s="1088">
        <v>7000020718</v>
      </c>
      <c r="C212" s="1088">
        <v>1390</v>
      </c>
      <c r="D212" s="1088" t="s">
        <v>744</v>
      </c>
      <c r="E212" s="1088">
        <v>1000028265</v>
      </c>
      <c r="F212" s="1088">
        <v>85238020</v>
      </c>
      <c r="G212" s="1283"/>
      <c r="H212" s="1319">
        <v>18</v>
      </c>
      <c r="I212" s="1284"/>
      <c r="J212" s="1088" t="s">
        <v>847</v>
      </c>
      <c r="K212" s="1088" t="s">
        <v>582</v>
      </c>
      <c r="L212" s="1088">
        <v>1</v>
      </c>
      <c r="M212" s="1285"/>
      <c r="N212" s="1286" t="str">
        <f t="shared" si="20"/>
        <v>Included</v>
      </c>
      <c r="O212" s="1287">
        <f t="shared" si="21"/>
        <v>0</v>
      </c>
      <c r="P212" s="1082"/>
      <c r="Q212" s="1086">
        <f t="shared" si="22"/>
        <v>0</v>
      </c>
      <c r="R212" s="1087">
        <f t="shared" si="23"/>
        <v>0</v>
      </c>
      <c r="S212" s="1082"/>
      <c r="T212" s="1083"/>
      <c r="U212" s="1082"/>
      <c r="V212" s="1084"/>
      <c r="W212" s="1082"/>
      <c r="X212" s="1082"/>
      <c r="Y212" s="1082"/>
    </row>
    <row r="213" spans="1:25" s="1037" customFormat="1" ht="16.5">
      <c r="A213" s="1088">
        <f t="shared" si="24"/>
        <v>124</v>
      </c>
      <c r="B213" s="1088">
        <v>7000020718</v>
      </c>
      <c r="C213" s="1088">
        <v>1400</v>
      </c>
      <c r="D213" s="1088" t="s">
        <v>744</v>
      </c>
      <c r="E213" s="1088">
        <v>1000034998</v>
      </c>
      <c r="F213" s="1088">
        <v>85171890</v>
      </c>
      <c r="G213" s="1283"/>
      <c r="H213" s="1319">
        <v>18</v>
      </c>
      <c r="I213" s="1284"/>
      <c r="J213" s="1088" t="s">
        <v>646</v>
      </c>
      <c r="K213" s="1088" t="s">
        <v>582</v>
      </c>
      <c r="L213" s="1088">
        <v>2</v>
      </c>
      <c r="M213" s="1285"/>
      <c r="N213" s="1286" t="str">
        <f t="shared" si="20"/>
        <v>Included</v>
      </c>
      <c r="O213" s="1287">
        <f t="shared" si="21"/>
        <v>0</v>
      </c>
      <c r="P213" s="1082"/>
      <c r="Q213" s="1086">
        <f t="shared" si="22"/>
        <v>0</v>
      </c>
      <c r="R213" s="1087">
        <f t="shared" si="23"/>
        <v>0</v>
      </c>
      <c r="S213" s="1082"/>
      <c r="T213" s="1083"/>
      <c r="U213" s="1082"/>
      <c r="V213" s="1084"/>
      <c r="W213" s="1082"/>
      <c r="X213" s="1082"/>
      <c r="Y213" s="1082"/>
    </row>
    <row r="214" spans="1:25" s="1037" customFormat="1" ht="66">
      <c r="A214" s="1088">
        <f t="shared" si="24"/>
        <v>125</v>
      </c>
      <c r="B214" s="1088">
        <v>7000020718</v>
      </c>
      <c r="C214" s="1088">
        <v>1420</v>
      </c>
      <c r="D214" s="1088" t="s">
        <v>745</v>
      </c>
      <c r="E214" s="1088">
        <v>1000031369</v>
      </c>
      <c r="F214" s="1088">
        <v>85176260</v>
      </c>
      <c r="G214" s="1283"/>
      <c r="H214" s="1319">
        <v>18</v>
      </c>
      <c r="I214" s="1284"/>
      <c r="J214" s="1088" t="s">
        <v>647</v>
      </c>
      <c r="K214" s="1088" t="s">
        <v>585</v>
      </c>
      <c r="L214" s="1088">
        <v>1</v>
      </c>
      <c r="M214" s="1285"/>
      <c r="N214" s="1286" t="str">
        <f t="shared" si="20"/>
        <v>Included</v>
      </c>
      <c r="O214" s="1287">
        <f t="shared" si="21"/>
        <v>0</v>
      </c>
      <c r="P214" s="1082"/>
      <c r="Q214" s="1086">
        <f t="shared" si="22"/>
        <v>0</v>
      </c>
      <c r="R214" s="1087">
        <f t="shared" si="23"/>
        <v>0</v>
      </c>
      <c r="S214" s="1082"/>
      <c r="T214" s="1083"/>
      <c r="U214" s="1082"/>
      <c r="V214" s="1084"/>
      <c r="W214" s="1082"/>
      <c r="X214" s="1082"/>
      <c r="Y214" s="1082"/>
    </row>
    <row r="215" spans="1:25" s="1037" customFormat="1" ht="16.5">
      <c r="A215" s="1088">
        <f t="shared" si="24"/>
        <v>126</v>
      </c>
      <c r="B215" s="1088">
        <v>7000020718</v>
      </c>
      <c r="C215" s="1088">
        <v>1430</v>
      </c>
      <c r="D215" s="1088" t="s">
        <v>745</v>
      </c>
      <c r="E215" s="1088">
        <v>1000018706</v>
      </c>
      <c r="F215" s="1088">
        <v>85176990</v>
      </c>
      <c r="G215" s="1283"/>
      <c r="H215" s="1319">
        <v>18</v>
      </c>
      <c r="I215" s="1284"/>
      <c r="J215" s="1088" t="s">
        <v>846</v>
      </c>
      <c r="K215" s="1088" t="s">
        <v>582</v>
      </c>
      <c r="L215" s="1088">
        <v>1</v>
      </c>
      <c r="M215" s="1285"/>
      <c r="N215" s="1286" t="str">
        <f t="shared" si="20"/>
        <v>Included</v>
      </c>
      <c r="O215" s="1287">
        <f t="shared" si="21"/>
        <v>0</v>
      </c>
      <c r="P215" s="1082"/>
      <c r="Q215" s="1086">
        <f t="shared" si="22"/>
        <v>0</v>
      </c>
      <c r="R215" s="1087">
        <f t="shared" si="23"/>
        <v>0</v>
      </c>
      <c r="S215" s="1082"/>
      <c r="T215" s="1083"/>
      <c r="U215" s="1082"/>
      <c r="V215" s="1084"/>
      <c r="W215" s="1082"/>
      <c r="X215" s="1082"/>
      <c r="Y215" s="1082"/>
    </row>
    <row r="216" spans="1:25" s="1037" customFormat="1" ht="16.5">
      <c r="A216" s="1088">
        <f t="shared" si="24"/>
        <v>127</v>
      </c>
      <c r="B216" s="1088">
        <v>7000020718</v>
      </c>
      <c r="C216" s="1088">
        <v>1440</v>
      </c>
      <c r="D216" s="1088" t="s">
        <v>745</v>
      </c>
      <c r="E216" s="1088">
        <v>1000031374</v>
      </c>
      <c r="F216" s="1088">
        <v>85176290</v>
      </c>
      <c r="G216" s="1283"/>
      <c r="H216" s="1319">
        <v>18</v>
      </c>
      <c r="I216" s="1284"/>
      <c r="J216" s="1088" t="s">
        <v>641</v>
      </c>
      <c r="K216" s="1088" t="s">
        <v>585</v>
      </c>
      <c r="L216" s="1088">
        <v>1</v>
      </c>
      <c r="M216" s="1285"/>
      <c r="N216" s="1286" t="str">
        <f t="shared" si="20"/>
        <v>Included</v>
      </c>
      <c r="O216" s="1287">
        <f t="shared" si="21"/>
        <v>0</v>
      </c>
      <c r="P216" s="1082"/>
      <c r="Q216" s="1086">
        <f t="shared" si="22"/>
        <v>0</v>
      </c>
      <c r="R216" s="1087">
        <f t="shared" si="23"/>
        <v>0</v>
      </c>
      <c r="S216" s="1082"/>
      <c r="T216" s="1083"/>
      <c r="U216" s="1082"/>
      <c r="V216" s="1084"/>
      <c r="W216" s="1082"/>
      <c r="X216" s="1082"/>
      <c r="Y216" s="1082"/>
    </row>
    <row r="217" spans="1:25" s="1037" customFormat="1" ht="33">
      <c r="A217" s="1088">
        <f t="shared" si="24"/>
        <v>128</v>
      </c>
      <c r="B217" s="1088">
        <v>7000020718</v>
      </c>
      <c r="C217" s="1088">
        <v>1450</v>
      </c>
      <c r="D217" s="1088" t="s">
        <v>745</v>
      </c>
      <c r="E217" s="1088">
        <v>1000034950</v>
      </c>
      <c r="F217" s="1088">
        <v>85176990</v>
      </c>
      <c r="G217" s="1283"/>
      <c r="H217" s="1319">
        <v>18</v>
      </c>
      <c r="I217" s="1284"/>
      <c r="J217" s="1088" t="s">
        <v>642</v>
      </c>
      <c r="K217" s="1088" t="s">
        <v>582</v>
      </c>
      <c r="L217" s="1088">
        <v>1</v>
      </c>
      <c r="M217" s="1285"/>
      <c r="N217" s="1286" t="str">
        <f t="shared" si="20"/>
        <v>Included</v>
      </c>
      <c r="O217" s="1287">
        <f t="shared" si="21"/>
        <v>0</v>
      </c>
      <c r="P217" s="1082"/>
      <c r="Q217" s="1086">
        <f t="shared" si="22"/>
        <v>0</v>
      </c>
      <c r="R217" s="1087">
        <f t="shared" si="23"/>
        <v>0</v>
      </c>
      <c r="S217" s="1082"/>
      <c r="T217" s="1083"/>
      <c r="U217" s="1082"/>
      <c r="V217" s="1084"/>
      <c r="W217" s="1082"/>
      <c r="X217" s="1082"/>
      <c r="Y217" s="1082"/>
    </row>
    <row r="218" spans="1:25" s="1037" customFormat="1" ht="33">
      <c r="A218" s="1088">
        <f t="shared" si="24"/>
        <v>129</v>
      </c>
      <c r="B218" s="1088">
        <v>7000020718</v>
      </c>
      <c r="C218" s="1088">
        <v>1460</v>
      </c>
      <c r="D218" s="1088" t="s">
        <v>745</v>
      </c>
      <c r="E218" s="1088">
        <v>1000031381</v>
      </c>
      <c r="F218" s="1088">
        <v>85176290</v>
      </c>
      <c r="G218" s="1283"/>
      <c r="H218" s="1319">
        <v>18</v>
      </c>
      <c r="I218" s="1284"/>
      <c r="J218" s="1088" t="s">
        <v>643</v>
      </c>
      <c r="K218" s="1088" t="s">
        <v>585</v>
      </c>
      <c r="L218" s="1088">
        <v>1</v>
      </c>
      <c r="M218" s="1285"/>
      <c r="N218" s="1286" t="str">
        <f t="shared" si="20"/>
        <v>Included</v>
      </c>
      <c r="O218" s="1287">
        <f t="shared" si="21"/>
        <v>0</v>
      </c>
      <c r="P218" s="1082"/>
      <c r="Q218" s="1086">
        <f t="shared" si="22"/>
        <v>0</v>
      </c>
      <c r="R218" s="1087">
        <f t="shared" si="23"/>
        <v>0</v>
      </c>
      <c r="S218" s="1082"/>
      <c r="T218" s="1083"/>
      <c r="U218" s="1082"/>
      <c r="V218" s="1084"/>
      <c r="W218" s="1082"/>
      <c r="X218" s="1082"/>
      <c r="Y218" s="1082"/>
    </row>
    <row r="219" spans="1:25" s="1037" customFormat="1" ht="16.5">
      <c r="A219" s="1088">
        <f t="shared" si="24"/>
        <v>130</v>
      </c>
      <c r="B219" s="1088">
        <v>7000020718</v>
      </c>
      <c r="C219" s="1088">
        <v>1470</v>
      </c>
      <c r="D219" s="1088" t="s">
        <v>745</v>
      </c>
      <c r="E219" s="1088">
        <v>1000034998</v>
      </c>
      <c r="F219" s="1088">
        <v>85171890</v>
      </c>
      <c r="G219" s="1283"/>
      <c r="H219" s="1319">
        <v>18</v>
      </c>
      <c r="I219" s="1284"/>
      <c r="J219" s="1088" t="s">
        <v>646</v>
      </c>
      <c r="K219" s="1088" t="s">
        <v>582</v>
      </c>
      <c r="L219" s="1088">
        <v>1</v>
      </c>
      <c r="M219" s="1285"/>
      <c r="N219" s="1286" t="str">
        <f t="shared" ref="N219:N249" si="25">IF(M219=0, "Included",IF(ISERROR(L219*M219), M219, L219*M219))</f>
        <v>Included</v>
      </c>
      <c r="O219" s="1287">
        <f t="shared" ref="O219:O249" si="26">R219</f>
        <v>0</v>
      </c>
      <c r="P219" s="1082"/>
      <c r="Q219" s="1086">
        <f t="shared" ref="Q219:Q249" si="27">IF(N219="Included",0,N219)</f>
        <v>0</v>
      </c>
      <c r="R219" s="1087">
        <f t="shared" ref="R219:R249" si="28">IF(I219="", H219*Q219/100, I219*Q219)</f>
        <v>0</v>
      </c>
      <c r="S219" s="1082"/>
      <c r="T219" s="1083"/>
      <c r="U219" s="1082"/>
      <c r="V219" s="1084"/>
      <c r="W219" s="1082"/>
      <c r="X219" s="1082"/>
      <c r="Y219" s="1082"/>
    </row>
    <row r="220" spans="1:25" s="1037" customFormat="1" ht="33">
      <c r="A220" s="1088">
        <f t="shared" si="24"/>
        <v>131</v>
      </c>
      <c r="B220" s="1088">
        <v>7000020718</v>
      </c>
      <c r="C220" s="1088">
        <v>1480</v>
      </c>
      <c r="D220" s="1088" t="s">
        <v>745</v>
      </c>
      <c r="E220" s="1088">
        <v>1000031398</v>
      </c>
      <c r="F220" s="1088">
        <v>85171890</v>
      </c>
      <c r="G220" s="1283"/>
      <c r="H220" s="1319">
        <v>18</v>
      </c>
      <c r="I220" s="1284"/>
      <c r="J220" s="1088" t="s">
        <v>648</v>
      </c>
      <c r="K220" s="1088" t="s">
        <v>585</v>
      </c>
      <c r="L220" s="1088">
        <v>1</v>
      </c>
      <c r="M220" s="1285"/>
      <c r="N220" s="1286" t="str">
        <f t="shared" si="25"/>
        <v>Included</v>
      </c>
      <c r="O220" s="1287">
        <f t="shared" si="26"/>
        <v>0</v>
      </c>
      <c r="P220" s="1082"/>
      <c r="Q220" s="1086">
        <f t="shared" si="27"/>
        <v>0</v>
      </c>
      <c r="R220" s="1087">
        <f t="shared" si="28"/>
        <v>0</v>
      </c>
      <c r="S220" s="1082"/>
      <c r="T220" s="1083"/>
      <c r="U220" s="1082"/>
      <c r="V220" s="1084"/>
      <c r="W220" s="1082"/>
      <c r="X220" s="1082"/>
      <c r="Y220" s="1082"/>
    </row>
    <row r="221" spans="1:25" s="1037" customFormat="1" ht="82.5">
      <c r="A221" s="1088">
        <f t="shared" si="24"/>
        <v>132</v>
      </c>
      <c r="B221" s="1088">
        <v>7000020718</v>
      </c>
      <c r="C221" s="1088">
        <v>1490</v>
      </c>
      <c r="D221" s="1088" t="s">
        <v>746</v>
      </c>
      <c r="E221" s="1088">
        <v>1000031367</v>
      </c>
      <c r="F221" s="1088">
        <v>85176260</v>
      </c>
      <c r="G221" s="1283"/>
      <c r="H221" s="1319">
        <v>18</v>
      </c>
      <c r="I221" s="1284"/>
      <c r="J221" s="1088" t="s">
        <v>640</v>
      </c>
      <c r="K221" s="1088" t="s">
        <v>582</v>
      </c>
      <c r="L221" s="1088">
        <v>1</v>
      </c>
      <c r="M221" s="1285"/>
      <c r="N221" s="1286" t="str">
        <f t="shared" si="25"/>
        <v>Included</v>
      </c>
      <c r="O221" s="1287">
        <f t="shared" si="26"/>
        <v>0</v>
      </c>
      <c r="P221" s="1082"/>
      <c r="Q221" s="1086">
        <f t="shared" si="27"/>
        <v>0</v>
      </c>
      <c r="R221" s="1087">
        <f t="shared" si="28"/>
        <v>0</v>
      </c>
      <c r="S221" s="1082"/>
      <c r="T221" s="1083"/>
      <c r="U221" s="1082"/>
      <c r="V221" s="1084"/>
      <c r="W221" s="1082"/>
      <c r="X221" s="1082"/>
      <c r="Y221" s="1082"/>
    </row>
    <row r="222" spans="1:25" s="1037" customFormat="1" ht="16.5">
      <c r="A222" s="1088">
        <f t="shared" si="24"/>
        <v>133</v>
      </c>
      <c r="B222" s="1088">
        <v>7000020718</v>
      </c>
      <c r="C222" s="1088">
        <v>1500</v>
      </c>
      <c r="D222" s="1088" t="s">
        <v>746</v>
      </c>
      <c r="E222" s="1088">
        <v>1000018706</v>
      </c>
      <c r="F222" s="1088">
        <v>85176990</v>
      </c>
      <c r="G222" s="1283"/>
      <c r="H222" s="1319">
        <v>18</v>
      </c>
      <c r="I222" s="1284"/>
      <c r="J222" s="1088" t="s">
        <v>846</v>
      </c>
      <c r="K222" s="1088" t="s">
        <v>582</v>
      </c>
      <c r="L222" s="1088">
        <v>6</v>
      </c>
      <c r="M222" s="1285"/>
      <c r="N222" s="1286" t="str">
        <f t="shared" si="25"/>
        <v>Included</v>
      </c>
      <c r="O222" s="1287">
        <f t="shared" si="26"/>
        <v>0</v>
      </c>
      <c r="P222" s="1082"/>
      <c r="Q222" s="1086">
        <f t="shared" si="27"/>
        <v>0</v>
      </c>
      <c r="R222" s="1087">
        <f t="shared" si="28"/>
        <v>0</v>
      </c>
      <c r="S222" s="1082"/>
      <c r="T222" s="1083"/>
      <c r="U222" s="1082"/>
      <c r="V222" s="1084"/>
      <c r="W222" s="1082"/>
      <c r="X222" s="1082"/>
      <c r="Y222" s="1082"/>
    </row>
    <row r="223" spans="1:25" s="1037" customFormat="1" ht="16.5">
      <c r="A223" s="1088">
        <f t="shared" si="24"/>
        <v>134</v>
      </c>
      <c r="B223" s="1088">
        <v>7000020718</v>
      </c>
      <c r="C223" s="1088">
        <v>1510</v>
      </c>
      <c r="D223" s="1088" t="s">
        <v>746</v>
      </c>
      <c r="E223" s="1088">
        <v>1000031374</v>
      </c>
      <c r="F223" s="1088">
        <v>85176290</v>
      </c>
      <c r="G223" s="1283"/>
      <c r="H223" s="1319">
        <v>18</v>
      </c>
      <c r="I223" s="1284"/>
      <c r="J223" s="1088" t="s">
        <v>641</v>
      </c>
      <c r="K223" s="1088" t="s">
        <v>585</v>
      </c>
      <c r="L223" s="1088">
        <v>2</v>
      </c>
      <c r="M223" s="1285"/>
      <c r="N223" s="1286" t="str">
        <f t="shared" si="25"/>
        <v>Included</v>
      </c>
      <c r="O223" s="1287">
        <f t="shared" si="26"/>
        <v>0</v>
      </c>
      <c r="P223" s="1082"/>
      <c r="Q223" s="1086">
        <f t="shared" si="27"/>
        <v>0</v>
      </c>
      <c r="R223" s="1087">
        <f t="shared" si="28"/>
        <v>0</v>
      </c>
      <c r="S223" s="1082"/>
      <c r="T223" s="1083"/>
      <c r="U223" s="1082"/>
      <c r="V223" s="1084"/>
      <c r="W223" s="1082"/>
      <c r="X223" s="1082"/>
      <c r="Y223" s="1082"/>
    </row>
    <row r="224" spans="1:25" s="1037" customFormat="1" ht="33">
      <c r="A224" s="1088">
        <f t="shared" si="24"/>
        <v>135</v>
      </c>
      <c r="B224" s="1088">
        <v>7000020718</v>
      </c>
      <c r="C224" s="1088">
        <v>1520</v>
      </c>
      <c r="D224" s="1088" t="s">
        <v>746</v>
      </c>
      <c r="E224" s="1088">
        <v>1000034950</v>
      </c>
      <c r="F224" s="1088">
        <v>85176990</v>
      </c>
      <c r="G224" s="1283"/>
      <c r="H224" s="1319">
        <v>18</v>
      </c>
      <c r="I224" s="1284"/>
      <c r="J224" s="1088" t="s">
        <v>642</v>
      </c>
      <c r="K224" s="1088" t="s">
        <v>582</v>
      </c>
      <c r="L224" s="1088">
        <v>2</v>
      </c>
      <c r="M224" s="1285"/>
      <c r="N224" s="1286" t="str">
        <f t="shared" si="25"/>
        <v>Included</v>
      </c>
      <c r="O224" s="1287">
        <f t="shared" si="26"/>
        <v>0</v>
      </c>
      <c r="P224" s="1082"/>
      <c r="Q224" s="1086">
        <f t="shared" si="27"/>
        <v>0</v>
      </c>
      <c r="R224" s="1087">
        <f t="shared" si="28"/>
        <v>0</v>
      </c>
      <c r="S224" s="1082"/>
      <c r="T224" s="1083"/>
      <c r="U224" s="1082"/>
      <c r="V224" s="1084"/>
      <c r="W224" s="1082"/>
      <c r="X224" s="1082"/>
      <c r="Y224" s="1082"/>
    </row>
    <row r="225" spans="1:25" s="1037" customFormat="1" ht="33">
      <c r="A225" s="1088">
        <f t="shared" si="24"/>
        <v>136</v>
      </c>
      <c r="B225" s="1088">
        <v>7000020718</v>
      </c>
      <c r="C225" s="1088">
        <v>1530</v>
      </c>
      <c r="D225" s="1088" t="s">
        <v>746</v>
      </c>
      <c r="E225" s="1088">
        <v>1000031381</v>
      </c>
      <c r="F225" s="1088">
        <v>85176290</v>
      </c>
      <c r="G225" s="1283"/>
      <c r="H225" s="1319">
        <v>18</v>
      </c>
      <c r="I225" s="1284"/>
      <c r="J225" s="1088" t="s">
        <v>643</v>
      </c>
      <c r="K225" s="1088" t="s">
        <v>585</v>
      </c>
      <c r="L225" s="1088">
        <v>1</v>
      </c>
      <c r="M225" s="1285"/>
      <c r="N225" s="1286" t="str">
        <f t="shared" si="25"/>
        <v>Included</v>
      </c>
      <c r="O225" s="1287">
        <f t="shared" si="26"/>
        <v>0</v>
      </c>
      <c r="P225" s="1082"/>
      <c r="Q225" s="1086">
        <f t="shared" si="27"/>
        <v>0</v>
      </c>
      <c r="R225" s="1087">
        <f t="shared" si="28"/>
        <v>0</v>
      </c>
      <c r="S225" s="1082"/>
      <c r="T225" s="1083"/>
      <c r="U225" s="1082"/>
      <c r="V225" s="1084"/>
      <c r="W225" s="1082"/>
      <c r="X225" s="1082"/>
      <c r="Y225" s="1082"/>
    </row>
    <row r="226" spans="1:25" s="1037" customFormat="1" ht="16.5">
      <c r="A226" s="1088">
        <f t="shared" si="24"/>
        <v>137</v>
      </c>
      <c r="B226" s="1088">
        <v>7000020718</v>
      </c>
      <c r="C226" s="1088">
        <v>1540</v>
      </c>
      <c r="D226" s="1088" t="s">
        <v>746</v>
      </c>
      <c r="E226" s="1088">
        <v>1000026228</v>
      </c>
      <c r="F226" s="1088">
        <v>85176290</v>
      </c>
      <c r="G226" s="1283"/>
      <c r="H226" s="1319">
        <v>18</v>
      </c>
      <c r="I226" s="1284"/>
      <c r="J226" s="1088" t="s">
        <v>644</v>
      </c>
      <c r="K226" s="1088" t="s">
        <v>582</v>
      </c>
      <c r="L226" s="1088">
        <v>1</v>
      </c>
      <c r="M226" s="1285"/>
      <c r="N226" s="1286" t="str">
        <f t="shared" si="25"/>
        <v>Included</v>
      </c>
      <c r="O226" s="1287">
        <f t="shared" si="26"/>
        <v>0</v>
      </c>
      <c r="P226" s="1082"/>
      <c r="Q226" s="1086">
        <f t="shared" si="27"/>
        <v>0</v>
      </c>
      <c r="R226" s="1087">
        <f t="shared" si="28"/>
        <v>0</v>
      </c>
      <c r="S226" s="1082"/>
      <c r="T226" s="1083"/>
      <c r="U226" s="1082"/>
      <c r="V226" s="1084"/>
      <c r="W226" s="1082"/>
      <c r="X226" s="1082"/>
      <c r="Y226" s="1082"/>
    </row>
    <row r="227" spans="1:25" s="1037" customFormat="1" ht="16.5">
      <c r="A227" s="1088">
        <f t="shared" si="24"/>
        <v>138</v>
      </c>
      <c r="B227" s="1088">
        <v>7000020718</v>
      </c>
      <c r="C227" s="1088">
        <v>1550</v>
      </c>
      <c r="D227" s="1088" t="s">
        <v>746</v>
      </c>
      <c r="E227" s="1088">
        <v>1000034998</v>
      </c>
      <c r="F227" s="1088">
        <v>85171890</v>
      </c>
      <c r="G227" s="1283"/>
      <c r="H227" s="1319">
        <v>18</v>
      </c>
      <c r="I227" s="1284"/>
      <c r="J227" s="1088" t="s">
        <v>646</v>
      </c>
      <c r="K227" s="1088" t="s">
        <v>582</v>
      </c>
      <c r="L227" s="1088">
        <v>2</v>
      </c>
      <c r="M227" s="1285"/>
      <c r="N227" s="1286" t="str">
        <f t="shared" si="25"/>
        <v>Included</v>
      </c>
      <c r="O227" s="1287">
        <f t="shared" si="26"/>
        <v>0</v>
      </c>
      <c r="P227" s="1082"/>
      <c r="Q227" s="1086">
        <f t="shared" si="27"/>
        <v>0</v>
      </c>
      <c r="R227" s="1087">
        <f t="shared" si="28"/>
        <v>0</v>
      </c>
      <c r="S227" s="1082"/>
      <c r="T227" s="1083"/>
      <c r="U227" s="1082"/>
      <c r="V227" s="1084"/>
      <c r="W227" s="1082"/>
      <c r="X227" s="1082"/>
      <c r="Y227" s="1082"/>
    </row>
    <row r="228" spans="1:25" s="1037" customFormat="1" ht="82.5">
      <c r="A228" s="1088">
        <f t="shared" si="24"/>
        <v>139</v>
      </c>
      <c r="B228" s="1088">
        <v>7000020718</v>
      </c>
      <c r="C228" s="1088">
        <v>1570</v>
      </c>
      <c r="D228" s="1088" t="s">
        <v>747</v>
      </c>
      <c r="E228" s="1088">
        <v>1000031367</v>
      </c>
      <c r="F228" s="1088">
        <v>85176260</v>
      </c>
      <c r="G228" s="1283"/>
      <c r="H228" s="1319">
        <v>18</v>
      </c>
      <c r="I228" s="1284"/>
      <c r="J228" s="1088" t="s">
        <v>640</v>
      </c>
      <c r="K228" s="1088" t="s">
        <v>582</v>
      </c>
      <c r="L228" s="1088">
        <v>1</v>
      </c>
      <c r="M228" s="1285"/>
      <c r="N228" s="1286" t="str">
        <f t="shared" si="25"/>
        <v>Included</v>
      </c>
      <c r="O228" s="1287">
        <f t="shared" si="26"/>
        <v>0</v>
      </c>
      <c r="P228" s="1082"/>
      <c r="Q228" s="1086">
        <f t="shared" si="27"/>
        <v>0</v>
      </c>
      <c r="R228" s="1087">
        <f t="shared" si="28"/>
        <v>0</v>
      </c>
      <c r="S228" s="1082"/>
      <c r="T228" s="1083"/>
      <c r="U228" s="1082"/>
      <c r="V228" s="1084"/>
      <c r="W228" s="1082"/>
      <c r="X228" s="1082"/>
      <c r="Y228" s="1082"/>
    </row>
    <row r="229" spans="1:25" s="1037" customFormat="1" ht="16.5">
      <c r="A229" s="1088">
        <f t="shared" si="24"/>
        <v>140</v>
      </c>
      <c r="B229" s="1088">
        <v>7000020718</v>
      </c>
      <c r="C229" s="1088">
        <v>1580</v>
      </c>
      <c r="D229" s="1088" t="s">
        <v>747</v>
      </c>
      <c r="E229" s="1088">
        <v>1000018706</v>
      </c>
      <c r="F229" s="1088">
        <v>85176990</v>
      </c>
      <c r="G229" s="1283"/>
      <c r="H229" s="1319">
        <v>18</v>
      </c>
      <c r="I229" s="1284"/>
      <c r="J229" s="1088" t="s">
        <v>846</v>
      </c>
      <c r="K229" s="1088" t="s">
        <v>582</v>
      </c>
      <c r="L229" s="1088">
        <v>4</v>
      </c>
      <c r="M229" s="1285"/>
      <c r="N229" s="1286" t="str">
        <f t="shared" si="25"/>
        <v>Included</v>
      </c>
      <c r="O229" s="1287">
        <f t="shared" si="26"/>
        <v>0</v>
      </c>
      <c r="P229" s="1082"/>
      <c r="Q229" s="1086">
        <f t="shared" si="27"/>
        <v>0</v>
      </c>
      <c r="R229" s="1087">
        <f t="shared" si="28"/>
        <v>0</v>
      </c>
      <c r="S229" s="1082"/>
      <c r="T229" s="1083"/>
      <c r="U229" s="1082"/>
      <c r="V229" s="1084"/>
      <c r="W229" s="1082"/>
      <c r="X229" s="1082"/>
      <c r="Y229" s="1082"/>
    </row>
    <row r="230" spans="1:25" s="1037" customFormat="1" ht="16.5">
      <c r="A230" s="1088">
        <f t="shared" si="24"/>
        <v>141</v>
      </c>
      <c r="B230" s="1088">
        <v>7000020718</v>
      </c>
      <c r="C230" s="1088">
        <v>1590</v>
      </c>
      <c r="D230" s="1088" t="s">
        <v>747</v>
      </c>
      <c r="E230" s="1088">
        <v>1000031374</v>
      </c>
      <c r="F230" s="1088">
        <v>85176290</v>
      </c>
      <c r="G230" s="1283"/>
      <c r="H230" s="1319">
        <v>18</v>
      </c>
      <c r="I230" s="1284"/>
      <c r="J230" s="1088" t="s">
        <v>641</v>
      </c>
      <c r="K230" s="1088" t="s">
        <v>585</v>
      </c>
      <c r="L230" s="1088">
        <v>2</v>
      </c>
      <c r="M230" s="1285"/>
      <c r="N230" s="1286" t="str">
        <f t="shared" si="25"/>
        <v>Included</v>
      </c>
      <c r="O230" s="1287">
        <f t="shared" si="26"/>
        <v>0</v>
      </c>
      <c r="P230" s="1082"/>
      <c r="Q230" s="1086">
        <f t="shared" si="27"/>
        <v>0</v>
      </c>
      <c r="R230" s="1087">
        <f t="shared" si="28"/>
        <v>0</v>
      </c>
      <c r="S230" s="1082"/>
      <c r="T230" s="1083"/>
      <c r="U230" s="1082"/>
      <c r="V230" s="1084"/>
      <c r="W230" s="1082"/>
      <c r="X230" s="1082"/>
      <c r="Y230" s="1082"/>
    </row>
    <row r="231" spans="1:25" s="1037" customFormat="1" ht="33">
      <c r="A231" s="1088">
        <f t="shared" si="24"/>
        <v>142</v>
      </c>
      <c r="B231" s="1088">
        <v>7000020718</v>
      </c>
      <c r="C231" s="1088">
        <v>1600</v>
      </c>
      <c r="D231" s="1088" t="s">
        <v>747</v>
      </c>
      <c r="E231" s="1088">
        <v>1000034950</v>
      </c>
      <c r="F231" s="1088">
        <v>85176990</v>
      </c>
      <c r="G231" s="1283"/>
      <c r="H231" s="1319">
        <v>18</v>
      </c>
      <c r="I231" s="1284"/>
      <c r="J231" s="1088" t="s">
        <v>642</v>
      </c>
      <c r="K231" s="1088" t="s">
        <v>582</v>
      </c>
      <c r="L231" s="1088">
        <v>2</v>
      </c>
      <c r="M231" s="1285"/>
      <c r="N231" s="1286" t="str">
        <f t="shared" si="25"/>
        <v>Included</v>
      </c>
      <c r="O231" s="1287">
        <f t="shared" si="26"/>
        <v>0</v>
      </c>
      <c r="P231" s="1082"/>
      <c r="Q231" s="1086">
        <f t="shared" si="27"/>
        <v>0</v>
      </c>
      <c r="R231" s="1087">
        <f t="shared" si="28"/>
        <v>0</v>
      </c>
      <c r="S231" s="1082"/>
      <c r="T231" s="1083"/>
      <c r="U231" s="1082"/>
      <c r="V231" s="1084"/>
      <c r="W231" s="1082"/>
      <c r="X231" s="1082"/>
      <c r="Y231" s="1082"/>
    </row>
    <row r="232" spans="1:25" s="1037" customFormat="1" ht="33">
      <c r="A232" s="1088">
        <f t="shared" si="24"/>
        <v>143</v>
      </c>
      <c r="B232" s="1088">
        <v>7000020718</v>
      </c>
      <c r="C232" s="1088">
        <v>1610</v>
      </c>
      <c r="D232" s="1088" t="s">
        <v>747</v>
      </c>
      <c r="E232" s="1088">
        <v>1000031381</v>
      </c>
      <c r="F232" s="1088">
        <v>85176290</v>
      </c>
      <c r="G232" s="1283"/>
      <c r="H232" s="1319">
        <v>18</v>
      </c>
      <c r="I232" s="1284"/>
      <c r="J232" s="1088" t="s">
        <v>643</v>
      </c>
      <c r="K232" s="1088" t="s">
        <v>585</v>
      </c>
      <c r="L232" s="1088">
        <v>1</v>
      </c>
      <c r="M232" s="1285"/>
      <c r="N232" s="1286" t="str">
        <f t="shared" si="25"/>
        <v>Included</v>
      </c>
      <c r="O232" s="1287">
        <f t="shared" si="26"/>
        <v>0</v>
      </c>
      <c r="P232" s="1082"/>
      <c r="Q232" s="1086">
        <f t="shared" si="27"/>
        <v>0</v>
      </c>
      <c r="R232" s="1087">
        <f t="shared" si="28"/>
        <v>0</v>
      </c>
      <c r="S232" s="1082"/>
      <c r="T232" s="1083"/>
      <c r="U232" s="1082"/>
      <c r="V232" s="1084"/>
      <c r="W232" s="1082"/>
      <c r="X232" s="1082"/>
      <c r="Y232" s="1082"/>
    </row>
    <row r="233" spans="1:25" s="1037" customFormat="1" ht="16.5">
      <c r="A233" s="1088">
        <f t="shared" si="24"/>
        <v>144</v>
      </c>
      <c r="B233" s="1088">
        <v>7000020718</v>
      </c>
      <c r="C233" s="1088">
        <v>1620</v>
      </c>
      <c r="D233" s="1088" t="s">
        <v>747</v>
      </c>
      <c r="E233" s="1088">
        <v>1000026228</v>
      </c>
      <c r="F233" s="1088">
        <v>85176290</v>
      </c>
      <c r="G233" s="1283"/>
      <c r="H233" s="1319">
        <v>18</v>
      </c>
      <c r="I233" s="1284"/>
      <c r="J233" s="1088" t="s">
        <v>644</v>
      </c>
      <c r="K233" s="1088" t="s">
        <v>582</v>
      </c>
      <c r="L233" s="1088">
        <v>1</v>
      </c>
      <c r="M233" s="1285"/>
      <c r="N233" s="1286" t="str">
        <f t="shared" si="25"/>
        <v>Included</v>
      </c>
      <c r="O233" s="1287">
        <f t="shared" si="26"/>
        <v>0</v>
      </c>
      <c r="P233" s="1082"/>
      <c r="Q233" s="1086">
        <f t="shared" si="27"/>
        <v>0</v>
      </c>
      <c r="R233" s="1087">
        <f t="shared" si="28"/>
        <v>0</v>
      </c>
      <c r="S233" s="1082"/>
      <c r="T233" s="1083"/>
      <c r="U233" s="1082"/>
      <c r="V233" s="1084"/>
      <c r="W233" s="1082"/>
      <c r="X233" s="1082"/>
      <c r="Y233" s="1082"/>
    </row>
    <row r="234" spans="1:25" s="1037" customFormat="1" ht="16.5">
      <c r="A234" s="1088">
        <f t="shared" si="24"/>
        <v>145</v>
      </c>
      <c r="B234" s="1088">
        <v>7000020718</v>
      </c>
      <c r="C234" s="1088">
        <v>1630</v>
      </c>
      <c r="D234" s="1088" t="s">
        <v>747</v>
      </c>
      <c r="E234" s="1088">
        <v>1000034998</v>
      </c>
      <c r="F234" s="1088">
        <v>85171890</v>
      </c>
      <c r="G234" s="1283"/>
      <c r="H234" s="1319">
        <v>18</v>
      </c>
      <c r="I234" s="1284"/>
      <c r="J234" s="1088" t="s">
        <v>646</v>
      </c>
      <c r="K234" s="1088" t="s">
        <v>582</v>
      </c>
      <c r="L234" s="1088">
        <v>2</v>
      </c>
      <c r="M234" s="1285"/>
      <c r="N234" s="1286" t="str">
        <f t="shared" si="25"/>
        <v>Included</v>
      </c>
      <c r="O234" s="1287">
        <f t="shared" si="26"/>
        <v>0</v>
      </c>
      <c r="P234" s="1082"/>
      <c r="Q234" s="1086">
        <f t="shared" si="27"/>
        <v>0</v>
      </c>
      <c r="R234" s="1087">
        <f t="shared" si="28"/>
        <v>0</v>
      </c>
      <c r="S234" s="1082"/>
      <c r="T234" s="1083"/>
      <c r="U234" s="1082"/>
      <c r="V234" s="1084"/>
      <c r="W234" s="1082"/>
      <c r="X234" s="1082"/>
      <c r="Y234" s="1082"/>
    </row>
    <row r="235" spans="1:25" s="1037" customFormat="1" ht="82.5">
      <c r="A235" s="1088">
        <f t="shared" si="24"/>
        <v>146</v>
      </c>
      <c r="B235" s="1088">
        <v>7000020718</v>
      </c>
      <c r="C235" s="1088">
        <v>1650</v>
      </c>
      <c r="D235" s="1088" t="s">
        <v>748</v>
      </c>
      <c r="E235" s="1088">
        <v>1000031367</v>
      </c>
      <c r="F235" s="1088">
        <v>85176260</v>
      </c>
      <c r="G235" s="1283"/>
      <c r="H235" s="1319">
        <v>18</v>
      </c>
      <c r="I235" s="1284"/>
      <c r="J235" s="1088" t="s">
        <v>640</v>
      </c>
      <c r="K235" s="1088" t="s">
        <v>582</v>
      </c>
      <c r="L235" s="1088">
        <v>1</v>
      </c>
      <c r="M235" s="1285"/>
      <c r="N235" s="1286" t="str">
        <f t="shared" si="25"/>
        <v>Included</v>
      </c>
      <c r="O235" s="1287">
        <f t="shared" si="26"/>
        <v>0</v>
      </c>
      <c r="P235" s="1082"/>
      <c r="Q235" s="1086">
        <f t="shared" si="27"/>
        <v>0</v>
      </c>
      <c r="R235" s="1087">
        <f t="shared" si="28"/>
        <v>0</v>
      </c>
      <c r="S235" s="1082"/>
      <c r="T235" s="1083"/>
      <c r="U235" s="1082"/>
      <c r="V235" s="1084"/>
      <c r="W235" s="1082"/>
      <c r="X235" s="1082"/>
      <c r="Y235" s="1082"/>
    </row>
    <row r="236" spans="1:25" s="1037" customFormat="1" ht="16.5">
      <c r="A236" s="1088">
        <f t="shared" si="24"/>
        <v>147</v>
      </c>
      <c r="B236" s="1088">
        <v>7000020718</v>
      </c>
      <c r="C236" s="1088">
        <v>1660</v>
      </c>
      <c r="D236" s="1088" t="s">
        <v>748</v>
      </c>
      <c r="E236" s="1088">
        <v>1000018706</v>
      </c>
      <c r="F236" s="1088">
        <v>85176990</v>
      </c>
      <c r="G236" s="1283"/>
      <c r="H236" s="1319">
        <v>18</v>
      </c>
      <c r="I236" s="1284"/>
      <c r="J236" s="1088" t="s">
        <v>846</v>
      </c>
      <c r="K236" s="1088" t="s">
        <v>582</v>
      </c>
      <c r="L236" s="1088">
        <v>4</v>
      </c>
      <c r="M236" s="1285"/>
      <c r="N236" s="1286" t="str">
        <f t="shared" si="25"/>
        <v>Included</v>
      </c>
      <c r="O236" s="1287">
        <f t="shared" si="26"/>
        <v>0</v>
      </c>
      <c r="P236" s="1082"/>
      <c r="Q236" s="1086">
        <f t="shared" si="27"/>
        <v>0</v>
      </c>
      <c r="R236" s="1087">
        <f t="shared" si="28"/>
        <v>0</v>
      </c>
      <c r="S236" s="1082"/>
      <c r="T236" s="1083"/>
      <c r="U236" s="1082"/>
      <c r="V236" s="1084"/>
      <c r="W236" s="1082"/>
      <c r="X236" s="1082"/>
      <c r="Y236" s="1082"/>
    </row>
    <row r="237" spans="1:25" s="1037" customFormat="1" ht="16.5">
      <c r="A237" s="1088">
        <f t="shared" si="24"/>
        <v>148</v>
      </c>
      <c r="B237" s="1088">
        <v>7000020718</v>
      </c>
      <c r="C237" s="1088">
        <v>1670</v>
      </c>
      <c r="D237" s="1088" t="s">
        <v>748</v>
      </c>
      <c r="E237" s="1088">
        <v>1000031374</v>
      </c>
      <c r="F237" s="1088">
        <v>85176290</v>
      </c>
      <c r="G237" s="1283"/>
      <c r="H237" s="1319">
        <v>18</v>
      </c>
      <c r="I237" s="1284"/>
      <c r="J237" s="1088" t="s">
        <v>641</v>
      </c>
      <c r="K237" s="1088" t="s">
        <v>585</v>
      </c>
      <c r="L237" s="1088">
        <v>2</v>
      </c>
      <c r="M237" s="1285"/>
      <c r="N237" s="1286" t="str">
        <f t="shared" si="25"/>
        <v>Included</v>
      </c>
      <c r="O237" s="1287">
        <f t="shared" si="26"/>
        <v>0</v>
      </c>
      <c r="P237" s="1082"/>
      <c r="Q237" s="1086">
        <f t="shared" si="27"/>
        <v>0</v>
      </c>
      <c r="R237" s="1087">
        <f t="shared" si="28"/>
        <v>0</v>
      </c>
      <c r="S237" s="1082"/>
      <c r="T237" s="1083"/>
      <c r="U237" s="1082"/>
      <c r="V237" s="1084"/>
      <c r="W237" s="1082"/>
      <c r="X237" s="1082"/>
      <c r="Y237" s="1082"/>
    </row>
    <row r="238" spans="1:25" s="1037" customFormat="1" ht="33">
      <c r="A238" s="1088">
        <f t="shared" si="24"/>
        <v>149</v>
      </c>
      <c r="B238" s="1088">
        <v>7000020718</v>
      </c>
      <c r="C238" s="1088">
        <v>1680</v>
      </c>
      <c r="D238" s="1088" t="s">
        <v>748</v>
      </c>
      <c r="E238" s="1088">
        <v>1000034950</v>
      </c>
      <c r="F238" s="1088">
        <v>85176990</v>
      </c>
      <c r="G238" s="1283"/>
      <c r="H238" s="1319">
        <v>18</v>
      </c>
      <c r="I238" s="1284"/>
      <c r="J238" s="1088" t="s">
        <v>642</v>
      </c>
      <c r="K238" s="1088" t="s">
        <v>582</v>
      </c>
      <c r="L238" s="1088">
        <v>2</v>
      </c>
      <c r="M238" s="1285"/>
      <c r="N238" s="1286" t="str">
        <f t="shared" si="25"/>
        <v>Included</v>
      </c>
      <c r="O238" s="1287">
        <f t="shared" si="26"/>
        <v>0</v>
      </c>
      <c r="P238" s="1082"/>
      <c r="Q238" s="1086">
        <f t="shared" si="27"/>
        <v>0</v>
      </c>
      <c r="R238" s="1087">
        <f t="shared" si="28"/>
        <v>0</v>
      </c>
      <c r="S238" s="1082"/>
      <c r="T238" s="1083"/>
      <c r="U238" s="1082"/>
      <c r="V238" s="1084"/>
      <c r="W238" s="1082"/>
      <c r="X238" s="1082"/>
      <c r="Y238" s="1082"/>
    </row>
    <row r="239" spans="1:25" s="1037" customFormat="1" ht="33">
      <c r="A239" s="1088">
        <f t="shared" si="24"/>
        <v>150</v>
      </c>
      <c r="B239" s="1088">
        <v>7000020718</v>
      </c>
      <c r="C239" s="1088">
        <v>1690</v>
      </c>
      <c r="D239" s="1088" t="s">
        <v>748</v>
      </c>
      <c r="E239" s="1088">
        <v>1000031381</v>
      </c>
      <c r="F239" s="1088">
        <v>85176290</v>
      </c>
      <c r="G239" s="1283"/>
      <c r="H239" s="1319">
        <v>18</v>
      </c>
      <c r="I239" s="1284"/>
      <c r="J239" s="1088" t="s">
        <v>643</v>
      </c>
      <c r="K239" s="1088" t="s">
        <v>585</v>
      </c>
      <c r="L239" s="1088">
        <v>1</v>
      </c>
      <c r="M239" s="1285"/>
      <c r="N239" s="1286" t="str">
        <f t="shared" si="25"/>
        <v>Included</v>
      </c>
      <c r="O239" s="1287">
        <f t="shared" si="26"/>
        <v>0</v>
      </c>
      <c r="P239" s="1082"/>
      <c r="Q239" s="1086">
        <f t="shared" si="27"/>
        <v>0</v>
      </c>
      <c r="R239" s="1087">
        <f t="shared" si="28"/>
        <v>0</v>
      </c>
      <c r="S239" s="1082"/>
      <c r="T239" s="1083"/>
      <c r="U239" s="1082"/>
      <c r="V239" s="1084"/>
      <c r="W239" s="1082"/>
      <c r="X239" s="1082"/>
      <c r="Y239" s="1082"/>
    </row>
    <row r="240" spans="1:25" s="1037" customFormat="1" ht="16.5">
      <c r="A240" s="1088">
        <f t="shared" si="24"/>
        <v>151</v>
      </c>
      <c r="B240" s="1088">
        <v>7000020718</v>
      </c>
      <c r="C240" s="1088">
        <v>1700</v>
      </c>
      <c r="D240" s="1088" t="s">
        <v>748</v>
      </c>
      <c r="E240" s="1088">
        <v>1000026228</v>
      </c>
      <c r="F240" s="1088">
        <v>85176290</v>
      </c>
      <c r="G240" s="1283"/>
      <c r="H240" s="1319">
        <v>18</v>
      </c>
      <c r="I240" s="1284"/>
      <c r="J240" s="1088" t="s">
        <v>644</v>
      </c>
      <c r="K240" s="1088" t="s">
        <v>582</v>
      </c>
      <c r="L240" s="1088">
        <v>1</v>
      </c>
      <c r="M240" s="1285"/>
      <c r="N240" s="1286" t="str">
        <f t="shared" si="25"/>
        <v>Included</v>
      </c>
      <c r="O240" s="1287">
        <f t="shared" si="26"/>
        <v>0</v>
      </c>
      <c r="P240" s="1082"/>
      <c r="Q240" s="1086">
        <f t="shared" si="27"/>
        <v>0</v>
      </c>
      <c r="R240" s="1087">
        <f t="shared" si="28"/>
        <v>0</v>
      </c>
      <c r="S240" s="1082"/>
      <c r="T240" s="1083"/>
      <c r="U240" s="1082"/>
      <c r="V240" s="1084"/>
      <c r="W240" s="1082"/>
      <c r="X240" s="1082"/>
      <c r="Y240" s="1082"/>
    </row>
    <row r="241" spans="1:51" s="1037" customFormat="1" ht="16.5">
      <c r="A241" s="1088">
        <f t="shared" si="24"/>
        <v>152</v>
      </c>
      <c r="B241" s="1088">
        <v>7000020718</v>
      </c>
      <c r="C241" s="1088">
        <v>1710</v>
      </c>
      <c r="D241" s="1088" t="s">
        <v>748</v>
      </c>
      <c r="E241" s="1088">
        <v>1000034998</v>
      </c>
      <c r="F241" s="1088">
        <v>85171890</v>
      </c>
      <c r="G241" s="1283"/>
      <c r="H241" s="1319">
        <v>18</v>
      </c>
      <c r="I241" s="1284"/>
      <c r="J241" s="1088" t="s">
        <v>646</v>
      </c>
      <c r="K241" s="1088" t="s">
        <v>582</v>
      </c>
      <c r="L241" s="1088">
        <v>2</v>
      </c>
      <c r="M241" s="1285"/>
      <c r="N241" s="1286" t="str">
        <f t="shared" si="25"/>
        <v>Included</v>
      </c>
      <c r="O241" s="1287">
        <f t="shared" si="26"/>
        <v>0</v>
      </c>
      <c r="P241" s="1082"/>
      <c r="Q241" s="1086">
        <f t="shared" si="27"/>
        <v>0</v>
      </c>
      <c r="R241" s="1087">
        <f t="shared" si="28"/>
        <v>0</v>
      </c>
      <c r="S241" s="1082"/>
      <c r="T241" s="1083"/>
      <c r="U241" s="1082"/>
      <c r="V241" s="1084"/>
      <c r="W241" s="1082"/>
      <c r="X241" s="1082"/>
      <c r="Y241" s="1082"/>
    </row>
    <row r="242" spans="1:51" s="1037" customFormat="1" ht="16.5">
      <c r="A242" s="1088">
        <f t="shared" ref="A242:A249" si="29">A241+1</f>
        <v>153</v>
      </c>
      <c r="B242" s="1088">
        <v>7000020718</v>
      </c>
      <c r="C242" s="1088">
        <v>1730</v>
      </c>
      <c r="D242" s="1088" t="s">
        <v>749</v>
      </c>
      <c r="E242" s="1088">
        <v>1000017518</v>
      </c>
      <c r="F242" s="1088">
        <v>85364900</v>
      </c>
      <c r="G242" s="1283"/>
      <c r="H242" s="1319">
        <v>18</v>
      </c>
      <c r="I242" s="1284"/>
      <c r="J242" s="1088" t="s">
        <v>848</v>
      </c>
      <c r="K242" s="1088" t="s">
        <v>582</v>
      </c>
      <c r="L242" s="1088">
        <v>2</v>
      </c>
      <c r="M242" s="1285"/>
      <c r="N242" s="1286" t="str">
        <f t="shared" si="25"/>
        <v>Included</v>
      </c>
      <c r="O242" s="1287">
        <f t="shared" si="26"/>
        <v>0</v>
      </c>
      <c r="P242" s="1082"/>
      <c r="Q242" s="1086">
        <f t="shared" si="27"/>
        <v>0</v>
      </c>
      <c r="R242" s="1087">
        <f t="shared" si="28"/>
        <v>0</v>
      </c>
      <c r="S242" s="1082"/>
      <c r="T242" s="1083"/>
      <c r="U242" s="1082"/>
      <c r="V242" s="1084"/>
      <c r="W242" s="1082"/>
      <c r="X242" s="1082"/>
      <c r="Y242" s="1082"/>
    </row>
    <row r="243" spans="1:51" s="1037" customFormat="1" ht="16.5">
      <c r="A243" s="1088">
        <f t="shared" si="29"/>
        <v>154</v>
      </c>
      <c r="B243" s="1088">
        <v>7000020718</v>
      </c>
      <c r="C243" s="1088">
        <v>1740</v>
      </c>
      <c r="D243" s="1088" t="s">
        <v>749</v>
      </c>
      <c r="E243" s="1088">
        <v>1000022512</v>
      </c>
      <c r="F243" s="1088">
        <v>90311000</v>
      </c>
      <c r="G243" s="1283"/>
      <c r="H243" s="1319">
        <v>18</v>
      </c>
      <c r="I243" s="1284"/>
      <c r="J243" s="1088" t="s">
        <v>849</v>
      </c>
      <c r="K243" s="1088" t="s">
        <v>582</v>
      </c>
      <c r="L243" s="1088">
        <v>2</v>
      </c>
      <c r="M243" s="1285"/>
      <c r="N243" s="1286" t="str">
        <f t="shared" si="25"/>
        <v>Included</v>
      </c>
      <c r="O243" s="1287">
        <f t="shared" si="26"/>
        <v>0</v>
      </c>
      <c r="P243" s="1082"/>
      <c r="Q243" s="1086">
        <f t="shared" si="27"/>
        <v>0</v>
      </c>
      <c r="R243" s="1087">
        <f t="shared" si="28"/>
        <v>0</v>
      </c>
      <c r="S243" s="1082"/>
      <c r="T243" s="1083"/>
      <c r="U243" s="1082"/>
      <c r="V243" s="1084"/>
      <c r="W243" s="1082"/>
      <c r="X243" s="1082"/>
      <c r="Y243" s="1082"/>
    </row>
    <row r="244" spans="1:51" s="1037" customFormat="1" ht="33">
      <c r="A244" s="1088">
        <f t="shared" si="29"/>
        <v>155</v>
      </c>
      <c r="B244" s="1088">
        <v>7000020718</v>
      </c>
      <c r="C244" s="1088">
        <v>1750</v>
      </c>
      <c r="D244" s="1088" t="s">
        <v>749</v>
      </c>
      <c r="E244" s="1088">
        <v>1000022510</v>
      </c>
      <c r="F244" s="1088">
        <v>85176290</v>
      </c>
      <c r="G244" s="1283"/>
      <c r="H244" s="1319">
        <v>18</v>
      </c>
      <c r="I244" s="1284"/>
      <c r="J244" s="1088" t="s">
        <v>850</v>
      </c>
      <c r="K244" s="1088" t="s">
        <v>582</v>
      </c>
      <c r="L244" s="1088">
        <v>3</v>
      </c>
      <c r="M244" s="1285"/>
      <c r="N244" s="1286" t="str">
        <f t="shared" si="25"/>
        <v>Included</v>
      </c>
      <c r="O244" s="1287">
        <f t="shared" si="26"/>
        <v>0</v>
      </c>
      <c r="P244" s="1082"/>
      <c r="Q244" s="1086">
        <f t="shared" si="27"/>
        <v>0</v>
      </c>
      <c r="R244" s="1087">
        <f t="shared" si="28"/>
        <v>0</v>
      </c>
      <c r="S244" s="1082"/>
      <c r="T244" s="1083"/>
      <c r="U244" s="1082"/>
      <c r="V244" s="1084"/>
      <c r="W244" s="1082"/>
      <c r="X244" s="1082"/>
      <c r="Y244" s="1082"/>
    </row>
    <row r="245" spans="1:51" s="1037" customFormat="1" ht="33">
      <c r="A245" s="1088">
        <f t="shared" si="29"/>
        <v>156</v>
      </c>
      <c r="B245" s="1088">
        <v>7000020718</v>
      </c>
      <c r="C245" s="1088">
        <v>1760</v>
      </c>
      <c r="D245" s="1088" t="s">
        <v>749</v>
      </c>
      <c r="E245" s="1088">
        <v>1000022487</v>
      </c>
      <c r="F245" s="1088">
        <v>85447090</v>
      </c>
      <c r="G245" s="1283"/>
      <c r="H245" s="1319">
        <v>18</v>
      </c>
      <c r="I245" s="1284"/>
      <c r="J245" s="1088" t="s">
        <v>851</v>
      </c>
      <c r="K245" s="1088" t="s">
        <v>582</v>
      </c>
      <c r="L245" s="1088">
        <v>1</v>
      </c>
      <c r="M245" s="1285"/>
      <c r="N245" s="1286" t="str">
        <f t="shared" si="25"/>
        <v>Included</v>
      </c>
      <c r="O245" s="1287">
        <f t="shared" si="26"/>
        <v>0</v>
      </c>
      <c r="P245" s="1082"/>
      <c r="Q245" s="1086">
        <f t="shared" si="27"/>
        <v>0</v>
      </c>
      <c r="R245" s="1087">
        <f t="shared" si="28"/>
        <v>0</v>
      </c>
      <c r="S245" s="1082"/>
      <c r="T245" s="1083"/>
      <c r="U245" s="1082"/>
      <c r="V245" s="1084"/>
      <c r="W245" s="1082"/>
      <c r="X245" s="1082"/>
      <c r="Y245" s="1082"/>
    </row>
    <row r="246" spans="1:51" s="1037" customFormat="1" ht="33">
      <c r="A246" s="1088">
        <f t="shared" si="29"/>
        <v>157</v>
      </c>
      <c r="B246" s="1088">
        <v>7000020718</v>
      </c>
      <c r="C246" s="1088">
        <v>1780</v>
      </c>
      <c r="D246" s="1088" t="s">
        <v>750</v>
      </c>
      <c r="E246" s="1088">
        <v>1000012366</v>
      </c>
      <c r="F246" s="1088">
        <v>73082011</v>
      </c>
      <c r="G246" s="1283"/>
      <c r="H246" s="1319">
        <v>18</v>
      </c>
      <c r="I246" s="1284"/>
      <c r="J246" s="1088" t="s">
        <v>852</v>
      </c>
      <c r="K246" s="1088" t="s">
        <v>582</v>
      </c>
      <c r="L246" s="1088">
        <v>120</v>
      </c>
      <c r="M246" s="1285"/>
      <c r="N246" s="1286" t="str">
        <f t="shared" si="25"/>
        <v>Included</v>
      </c>
      <c r="O246" s="1287">
        <f t="shared" si="26"/>
        <v>0</v>
      </c>
      <c r="P246" s="1082"/>
      <c r="Q246" s="1086">
        <f t="shared" si="27"/>
        <v>0</v>
      </c>
      <c r="R246" s="1087">
        <f t="shared" si="28"/>
        <v>0</v>
      </c>
      <c r="S246" s="1082"/>
      <c r="T246" s="1083"/>
      <c r="U246" s="1082"/>
      <c r="V246" s="1084"/>
      <c r="W246" s="1082"/>
      <c r="X246" s="1082"/>
      <c r="Y246" s="1082"/>
    </row>
    <row r="247" spans="1:51" s="1037" customFormat="1" ht="33">
      <c r="A247" s="1088">
        <f t="shared" si="29"/>
        <v>158</v>
      </c>
      <c r="B247" s="1088">
        <v>7000020718</v>
      </c>
      <c r="C247" s="1088">
        <v>1790</v>
      </c>
      <c r="D247" s="1088" t="s">
        <v>750</v>
      </c>
      <c r="E247" s="1088">
        <v>1000012368</v>
      </c>
      <c r="F247" s="1088">
        <v>73082011</v>
      </c>
      <c r="G247" s="1283"/>
      <c r="H247" s="1319">
        <v>18</v>
      </c>
      <c r="I247" s="1284"/>
      <c r="J247" s="1088" t="s">
        <v>853</v>
      </c>
      <c r="K247" s="1088" t="s">
        <v>582</v>
      </c>
      <c r="L247" s="1088">
        <v>12</v>
      </c>
      <c r="M247" s="1285"/>
      <c r="N247" s="1286" t="str">
        <f t="shared" si="25"/>
        <v>Included</v>
      </c>
      <c r="O247" s="1287">
        <f t="shared" si="26"/>
        <v>0</v>
      </c>
      <c r="P247" s="1082"/>
      <c r="Q247" s="1086">
        <f t="shared" si="27"/>
        <v>0</v>
      </c>
      <c r="R247" s="1087">
        <f t="shared" si="28"/>
        <v>0</v>
      </c>
      <c r="S247" s="1082"/>
      <c r="T247" s="1083"/>
      <c r="U247" s="1082"/>
      <c r="V247" s="1084"/>
      <c r="W247" s="1082"/>
      <c r="X247" s="1082"/>
      <c r="Y247" s="1082"/>
    </row>
    <row r="248" spans="1:51" s="1037" customFormat="1" ht="33">
      <c r="A248" s="1088">
        <f t="shared" si="29"/>
        <v>159</v>
      </c>
      <c r="B248" s="1088">
        <v>7000020718</v>
      </c>
      <c r="C248" s="1088">
        <v>1800</v>
      </c>
      <c r="D248" s="1088" t="s">
        <v>750</v>
      </c>
      <c r="E248" s="1088">
        <v>1000012369</v>
      </c>
      <c r="F248" s="1088">
        <v>73082011</v>
      </c>
      <c r="G248" s="1283"/>
      <c r="H248" s="1319">
        <v>18</v>
      </c>
      <c r="I248" s="1284"/>
      <c r="J248" s="1088" t="s">
        <v>854</v>
      </c>
      <c r="K248" s="1088" t="s">
        <v>582</v>
      </c>
      <c r="L248" s="1088">
        <v>24</v>
      </c>
      <c r="M248" s="1285"/>
      <c r="N248" s="1286" t="str">
        <f t="shared" si="25"/>
        <v>Included</v>
      </c>
      <c r="O248" s="1287">
        <f t="shared" si="26"/>
        <v>0</v>
      </c>
      <c r="P248" s="1082"/>
      <c r="Q248" s="1086">
        <f t="shared" si="27"/>
        <v>0</v>
      </c>
      <c r="R248" s="1087">
        <f t="shared" si="28"/>
        <v>0</v>
      </c>
      <c r="S248" s="1082"/>
      <c r="T248" s="1083"/>
      <c r="U248" s="1082"/>
      <c r="V248" s="1084"/>
      <c r="W248" s="1082"/>
      <c r="X248" s="1082"/>
      <c r="Y248" s="1082"/>
    </row>
    <row r="249" spans="1:51" s="1037" customFormat="1" ht="33">
      <c r="A249" s="1088">
        <f t="shared" si="29"/>
        <v>160</v>
      </c>
      <c r="B249" s="1088">
        <v>7000020718</v>
      </c>
      <c r="C249" s="1088">
        <v>1810</v>
      </c>
      <c r="D249" s="1088" t="s">
        <v>750</v>
      </c>
      <c r="E249" s="1088">
        <v>1000012370</v>
      </c>
      <c r="F249" s="1088">
        <v>73082011</v>
      </c>
      <c r="G249" s="1283"/>
      <c r="H249" s="1319">
        <v>18</v>
      </c>
      <c r="I249" s="1284"/>
      <c r="J249" s="1088" t="s">
        <v>855</v>
      </c>
      <c r="K249" s="1088" t="s">
        <v>582</v>
      </c>
      <c r="L249" s="1088">
        <v>48</v>
      </c>
      <c r="M249" s="1285"/>
      <c r="N249" s="1286" t="str">
        <f t="shared" si="25"/>
        <v>Included</v>
      </c>
      <c r="O249" s="1287">
        <f t="shared" si="26"/>
        <v>0</v>
      </c>
      <c r="P249" s="1082"/>
      <c r="Q249" s="1086">
        <f t="shared" si="27"/>
        <v>0</v>
      </c>
      <c r="R249" s="1087">
        <f t="shared" si="28"/>
        <v>0</v>
      </c>
      <c r="S249" s="1082"/>
      <c r="T249" s="1083"/>
      <c r="U249" s="1082"/>
      <c r="V249" s="1084"/>
      <c r="W249" s="1082"/>
      <c r="X249" s="1082"/>
      <c r="Y249" s="1082"/>
    </row>
    <row r="250" spans="1:51" ht="15" customHeight="1">
      <c r="A250" s="1090"/>
      <c r="B250" s="1091"/>
      <c r="C250" s="1091"/>
      <c r="D250" s="1091"/>
      <c r="E250" s="1091"/>
      <c r="F250" s="1091"/>
      <c r="G250" s="1091"/>
      <c r="H250" s="1396" t="s">
        <v>575</v>
      </c>
      <c r="I250" s="1396"/>
      <c r="J250" s="1396"/>
      <c r="K250" s="1396"/>
      <c r="L250" s="1396"/>
      <c r="M250" s="1397"/>
      <c r="N250" s="1092">
        <f>SUM(N22:N249)</f>
        <v>0</v>
      </c>
      <c r="O250" s="1092">
        <f>SUM(O22:O249)</f>
        <v>0</v>
      </c>
      <c r="S250" s="1025"/>
      <c r="Z250" s="1093"/>
      <c r="AA250" s="1093"/>
      <c r="AC250" s="1093"/>
      <c r="AD250" s="1093"/>
      <c r="AF250" s="1044"/>
      <c r="AG250" s="1034"/>
      <c r="AH250" s="1034"/>
      <c r="AI250" s="1034"/>
      <c r="AJ250" s="1034"/>
      <c r="AK250" s="1034"/>
      <c r="AL250" s="1034"/>
      <c r="AM250" s="1034"/>
      <c r="AN250" s="1034"/>
      <c r="AO250" s="1034"/>
      <c r="AP250" s="1034"/>
      <c r="AQ250" s="1034"/>
      <c r="AR250" s="1034"/>
      <c r="AS250" s="1034"/>
      <c r="AT250" s="1034"/>
      <c r="AU250" s="1034"/>
      <c r="AV250" s="1034"/>
      <c r="AW250" s="1034"/>
      <c r="AX250" s="1034"/>
      <c r="AY250" s="1034"/>
    </row>
    <row r="251" spans="1:51">
      <c r="A251" s="1094"/>
      <c r="B251" s="1095"/>
      <c r="C251" s="1095"/>
      <c r="D251" s="1095"/>
      <c r="E251" s="1095"/>
      <c r="F251" s="1095"/>
      <c r="G251" s="1095"/>
      <c r="H251" s="1391" t="s">
        <v>506</v>
      </c>
      <c r="I251" s="1391"/>
      <c r="J251" s="1391"/>
      <c r="K251" s="1391"/>
      <c r="L251" s="1391"/>
      <c r="M251" s="1392"/>
      <c r="N251" s="1096">
        <f>'Sch-7'!M20</f>
        <v>0</v>
      </c>
      <c r="O251" s="1097"/>
      <c r="Z251" s="1038"/>
      <c r="AA251" s="1093"/>
      <c r="AC251" s="1038"/>
      <c r="AD251" s="1093"/>
      <c r="AG251" s="1034"/>
      <c r="AH251" s="1034"/>
      <c r="AI251" s="1034"/>
      <c r="AJ251" s="1034"/>
      <c r="AK251" s="1034"/>
      <c r="AL251" s="1034"/>
      <c r="AM251" s="1034"/>
      <c r="AN251" s="1034"/>
      <c r="AO251" s="1034"/>
      <c r="AP251" s="1034"/>
      <c r="AQ251" s="1034"/>
      <c r="AR251" s="1034"/>
      <c r="AS251" s="1034"/>
      <c r="AT251" s="1034"/>
      <c r="AU251" s="1034"/>
      <c r="AV251" s="1034"/>
      <c r="AW251" s="1034"/>
      <c r="AX251" s="1034"/>
      <c r="AY251" s="1034"/>
    </row>
    <row r="252" spans="1:51" ht="15.75" thickBot="1">
      <c r="A252" s="1098"/>
      <c r="B252" s="1099"/>
      <c r="C252" s="1099"/>
      <c r="D252" s="1099"/>
      <c r="E252" s="1099"/>
      <c r="F252" s="1099"/>
      <c r="G252" s="1099"/>
      <c r="H252" s="1393" t="s">
        <v>423</v>
      </c>
      <c r="I252" s="1393"/>
      <c r="J252" s="1393"/>
      <c r="K252" s="1393"/>
      <c r="L252" s="1393"/>
      <c r="M252" s="1393"/>
      <c r="N252" s="1100">
        <f>N251+N250</f>
        <v>0</v>
      </c>
      <c r="O252" s="1101"/>
      <c r="Z252" s="1038"/>
      <c r="AA252" s="1089"/>
      <c r="AB252" s="1079"/>
      <c r="AC252" s="1102"/>
      <c r="AD252" s="1089"/>
      <c r="AF252" s="1103"/>
      <c r="AG252" s="1034"/>
      <c r="AH252" s="1034"/>
      <c r="AI252" s="1034"/>
      <c r="AJ252" s="1034"/>
      <c r="AK252" s="1034"/>
      <c r="AL252" s="1034"/>
      <c r="AM252" s="1034"/>
      <c r="AN252" s="1034"/>
      <c r="AO252" s="1034"/>
      <c r="AP252" s="1034"/>
      <c r="AQ252" s="1034"/>
      <c r="AR252" s="1034"/>
      <c r="AS252" s="1034"/>
      <c r="AT252" s="1034"/>
      <c r="AU252" s="1034"/>
      <c r="AV252" s="1034"/>
      <c r="AW252" s="1034"/>
      <c r="AX252" s="1034"/>
      <c r="AY252" s="1034"/>
    </row>
    <row r="253" spans="1:51" ht="15.75" thickBot="1">
      <c r="A253" s="1104"/>
      <c r="B253" s="1104"/>
      <c r="C253" s="1104"/>
      <c r="D253" s="1104"/>
      <c r="E253" s="1104"/>
      <c r="F253" s="1104"/>
      <c r="G253" s="1104"/>
      <c r="H253" s="1400" t="s">
        <v>511</v>
      </c>
      <c r="I253" s="1401"/>
      <c r="J253" s="1401"/>
      <c r="K253" s="1401"/>
      <c r="L253" s="1401"/>
      <c r="M253" s="1402"/>
      <c r="N253" s="1100">
        <f>O250</f>
        <v>0</v>
      </c>
      <c r="O253" s="1101"/>
      <c r="Z253" s="1038"/>
      <c r="AA253" s="1089"/>
      <c r="AB253" s="1079"/>
      <c r="AC253" s="1102"/>
      <c r="AD253" s="1089"/>
      <c r="AF253" s="1103"/>
      <c r="AG253" s="1034"/>
      <c r="AH253" s="1034"/>
      <c r="AI253" s="1034"/>
      <c r="AJ253" s="1034"/>
      <c r="AK253" s="1034"/>
      <c r="AL253" s="1034"/>
      <c r="AM253" s="1034"/>
      <c r="AN253" s="1034"/>
      <c r="AO253" s="1034"/>
      <c r="AP253" s="1034"/>
      <c r="AQ253" s="1034"/>
      <c r="AR253" s="1034"/>
      <c r="AS253" s="1034"/>
      <c r="AT253" s="1034"/>
      <c r="AU253" s="1034"/>
      <c r="AV253" s="1034"/>
      <c r="AW253" s="1034"/>
      <c r="AX253" s="1034"/>
      <c r="AY253" s="1034"/>
    </row>
    <row r="254" spans="1:51">
      <c r="A254" s="1398"/>
      <c r="B254" s="1398"/>
      <c r="C254" s="1398"/>
      <c r="D254" s="1398"/>
      <c r="E254" s="1398"/>
      <c r="F254" s="1398"/>
      <c r="G254" s="1398"/>
      <c r="H254" s="1399"/>
      <c r="I254" s="1399"/>
      <c r="J254" s="1399"/>
      <c r="K254" s="1399"/>
      <c r="L254" s="1399"/>
      <c r="M254" s="1399"/>
      <c r="N254" s="1399"/>
      <c r="O254" s="1399"/>
      <c r="Z254" s="1105"/>
      <c r="AA254" s="1093"/>
      <c r="AC254" s="1105"/>
      <c r="AD254" s="1093"/>
      <c r="AG254" s="1034"/>
      <c r="AH254" s="1034"/>
      <c r="AI254" s="1034"/>
      <c r="AJ254" s="1034"/>
      <c r="AK254" s="1034"/>
      <c r="AL254" s="1034"/>
      <c r="AM254" s="1034"/>
      <c r="AN254" s="1034"/>
      <c r="AO254" s="1034"/>
      <c r="AP254" s="1034"/>
      <c r="AQ254" s="1034"/>
      <c r="AR254" s="1034"/>
      <c r="AS254" s="1034"/>
      <c r="AT254" s="1034"/>
      <c r="AU254" s="1034"/>
      <c r="AV254" s="1034"/>
      <c r="AW254" s="1034"/>
      <c r="AX254" s="1034"/>
      <c r="AY254" s="1034"/>
    </row>
    <row r="255" spans="1:51">
      <c r="A255" s="1106" t="s">
        <v>410</v>
      </c>
      <c r="B255" s="1405" t="s">
        <v>487</v>
      </c>
      <c r="C255" s="1405"/>
      <c r="D255" s="1405"/>
      <c r="E255" s="1405"/>
      <c r="F255" s="1405"/>
      <c r="G255" s="1405"/>
      <c r="H255" s="1405"/>
      <c r="I255" s="1405"/>
      <c r="J255" s="1405"/>
      <c r="K255" s="1405"/>
      <c r="L255" s="1405"/>
      <c r="M255" s="1405"/>
      <c r="N255" s="1405"/>
      <c r="O255" s="1405"/>
      <c r="AG255" s="1034"/>
      <c r="AH255" s="1034"/>
      <c r="AI255" s="1034"/>
      <c r="AJ255" s="1034"/>
      <c r="AK255" s="1034"/>
      <c r="AL255" s="1034"/>
      <c r="AM255" s="1034"/>
      <c r="AN255" s="1034"/>
      <c r="AO255" s="1034"/>
      <c r="AP255" s="1034"/>
      <c r="AQ255" s="1034"/>
      <c r="AR255" s="1034"/>
      <c r="AS255" s="1034"/>
      <c r="AT255" s="1034"/>
      <c r="AU255" s="1034"/>
      <c r="AV255" s="1034"/>
      <c r="AW255" s="1034"/>
      <c r="AX255" s="1034"/>
      <c r="AY255" s="1034"/>
    </row>
    <row r="256" spans="1:51">
      <c r="A256" s="1107" t="s">
        <v>489</v>
      </c>
      <c r="B256" s="1403" t="s">
        <v>488</v>
      </c>
      <c r="C256" s="1403"/>
      <c r="D256" s="1403"/>
      <c r="E256" s="1403"/>
      <c r="F256" s="1403"/>
      <c r="G256" s="1403"/>
      <c r="H256" s="1403"/>
      <c r="I256" s="1403"/>
      <c r="J256" s="1403"/>
      <c r="K256" s="1403"/>
      <c r="L256" s="1403"/>
      <c r="M256" s="1403"/>
      <c r="N256" s="1403"/>
      <c r="O256" s="1403"/>
      <c r="AG256" s="1034"/>
      <c r="AH256" s="1034"/>
      <c r="AI256" s="1034"/>
      <c r="AJ256" s="1034"/>
      <c r="AK256" s="1034"/>
      <c r="AL256" s="1034"/>
      <c r="AM256" s="1034"/>
      <c r="AN256" s="1034"/>
      <c r="AO256" s="1034"/>
      <c r="AP256" s="1034"/>
      <c r="AQ256" s="1034"/>
      <c r="AR256" s="1034"/>
      <c r="AS256" s="1034"/>
      <c r="AT256" s="1034"/>
      <c r="AU256" s="1034"/>
      <c r="AV256" s="1034"/>
      <c r="AW256" s="1034"/>
      <c r="AX256" s="1034"/>
      <c r="AY256" s="1034"/>
    </row>
    <row r="257" spans="1:51">
      <c r="A257" s="1107"/>
      <c r="B257" s="1107"/>
      <c r="C257" s="1107"/>
      <c r="D257" s="1107"/>
      <c r="E257" s="1107"/>
      <c r="F257" s="1403"/>
      <c r="G257" s="1403"/>
      <c r="H257" s="1403"/>
      <c r="I257" s="1403"/>
      <c r="J257" s="1403"/>
      <c r="K257" s="1403"/>
      <c r="L257" s="1403"/>
      <c r="M257" s="1403"/>
      <c r="N257" s="1403"/>
      <c r="O257" s="1403"/>
      <c r="AG257" s="1034"/>
      <c r="AH257" s="1034"/>
      <c r="AI257" s="1034"/>
      <c r="AJ257" s="1034"/>
      <c r="AK257" s="1034"/>
      <c r="AL257" s="1034"/>
      <c r="AM257" s="1034"/>
      <c r="AN257" s="1034"/>
      <c r="AO257" s="1034"/>
      <c r="AP257" s="1034"/>
      <c r="AQ257" s="1034"/>
      <c r="AR257" s="1034"/>
      <c r="AS257" s="1034"/>
      <c r="AT257" s="1034"/>
      <c r="AU257" s="1034"/>
      <c r="AV257" s="1034"/>
      <c r="AW257" s="1034"/>
      <c r="AX257" s="1034"/>
      <c r="AY257" s="1034"/>
    </row>
    <row r="258" spans="1:51" ht="28.5">
      <c r="A258" s="1108" t="s">
        <v>406</v>
      </c>
      <c r="B258" s="1109" t="str">
        <f>'Names of Bidder'!D31&amp;"-"&amp; 'Names of Bidder'!E31&amp;"-" &amp;'Names of Bidder'!F31</f>
        <v>--</v>
      </c>
      <c r="C258" s="1108"/>
      <c r="D258" s="1108"/>
      <c r="E258" s="1108"/>
      <c r="F258" s="1034"/>
      <c r="G258" s="1108"/>
      <c r="H258" s="1108"/>
      <c r="I258" s="1110"/>
      <c r="K258" s="1111"/>
      <c r="L258" s="1112"/>
      <c r="O258" s="1029"/>
      <c r="AG258" s="1034"/>
      <c r="AH258" s="1034"/>
      <c r="AI258" s="1034"/>
      <c r="AJ258" s="1034"/>
      <c r="AK258" s="1034"/>
      <c r="AL258" s="1034"/>
      <c r="AM258" s="1034"/>
      <c r="AN258" s="1034"/>
      <c r="AO258" s="1034"/>
      <c r="AP258" s="1034"/>
      <c r="AQ258" s="1034"/>
      <c r="AR258" s="1034"/>
      <c r="AS258" s="1034"/>
      <c r="AT258" s="1034"/>
      <c r="AU258" s="1034"/>
      <c r="AV258" s="1034"/>
      <c r="AW258" s="1034"/>
      <c r="AX258" s="1034"/>
      <c r="AY258" s="1034"/>
    </row>
    <row r="259" spans="1:51" ht="28.5">
      <c r="A259" s="1108" t="s">
        <v>407</v>
      </c>
      <c r="B259" s="1109" t="str">
        <f>IF('Names of Bidder'!D32=0, "", 'Names of Bidder'!D32)</f>
        <v/>
      </c>
      <c r="C259" s="1108"/>
      <c r="D259" s="1108"/>
      <c r="E259" s="1108"/>
      <c r="F259" s="1034"/>
      <c r="G259" s="1108"/>
      <c r="H259" s="1108"/>
      <c r="I259" s="1110"/>
      <c r="L259" s="1112" t="s">
        <v>408</v>
      </c>
      <c r="M259" s="1113" t="str">
        <f>IF('Names of Bidder'!D24=0, "", 'Names of Bidder'!D24)</f>
        <v/>
      </c>
      <c r="O259" s="1029"/>
      <c r="AG259" s="1034"/>
      <c r="AH259" s="1034"/>
      <c r="AI259" s="1034"/>
      <c r="AJ259" s="1034"/>
      <c r="AK259" s="1034"/>
      <c r="AL259" s="1034"/>
      <c r="AM259" s="1034"/>
      <c r="AN259" s="1034"/>
      <c r="AO259" s="1034"/>
      <c r="AP259" s="1034"/>
      <c r="AQ259" s="1034"/>
      <c r="AR259" s="1034"/>
      <c r="AS259" s="1034"/>
      <c r="AT259" s="1034"/>
      <c r="AU259" s="1034"/>
      <c r="AV259" s="1034"/>
      <c r="AW259" s="1034"/>
      <c r="AX259" s="1034"/>
      <c r="AY259" s="1034"/>
    </row>
    <row r="260" spans="1:51">
      <c r="A260" s="1114"/>
      <c r="B260" s="1114"/>
      <c r="C260" s="1114"/>
      <c r="D260" s="1114"/>
      <c r="E260" s="1114"/>
      <c r="F260" s="1114"/>
      <c r="G260" s="1114"/>
      <c r="H260" s="1114"/>
      <c r="I260" s="1115"/>
      <c r="J260" s="1082"/>
      <c r="K260" s="1114"/>
      <c r="L260" s="1112" t="s">
        <v>409</v>
      </c>
      <c r="M260" s="1113" t="str">
        <f>IF('Names of Bidder'!D25=0, "", 'Names of Bidder'!D25)</f>
        <v/>
      </c>
      <c r="N260" s="1082"/>
      <c r="AG260" s="1034"/>
      <c r="AH260" s="1034"/>
      <c r="AI260" s="1034"/>
      <c r="AJ260" s="1034"/>
      <c r="AK260" s="1034"/>
      <c r="AL260" s="1034"/>
      <c r="AM260" s="1034"/>
      <c r="AN260" s="1034"/>
      <c r="AO260" s="1034"/>
      <c r="AP260" s="1034"/>
      <c r="AQ260" s="1034"/>
      <c r="AR260" s="1034"/>
      <c r="AS260" s="1034"/>
      <c r="AT260" s="1034"/>
      <c r="AU260" s="1034"/>
      <c r="AV260" s="1034"/>
      <c r="AW260" s="1034"/>
      <c r="AX260" s="1034"/>
      <c r="AY260" s="1034"/>
    </row>
    <row r="261" spans="1:51">
      <c r="A261" s="1116"/>
      <c r="B261" s="1116"/>
      <c r="C261" s="1116"/>
      <c r="D261" s="1116"/>
      <c r="E261" s="1116"/>
      <c r="F261" s="1116"/>
      <c r="G261" s="1116"/>
      <c r="H261" s="1116"/>
      <c r="I261" s="1117"/>
      <c r="J261" s="1118"/>
      <c r="K261" s="1116"/>
      <c r="L261" s="1112"/>
      <c r="M261" s="1119"/>
      <c r="N261" s="1120"/>
      <c r="O261" s="1121"/>
      <c r="AG261" s="1034"/>
      <c r="AH261" s="1034"/>
      <c r="AI261" s="1034"/>
      <c r="AJ261" s="1034"/>
      <c r="AK261" s="1034"/>
      <c r="AL261" s="1034"/>
      <c r="AM261" s="1034"/>
      <c r="AN261" s="1034"/>
      <c r="AO261" s="1034"/>
      <c r="AP261" s="1034"/>
      <c r="AQ261" s="1034"/>
      <c r="AR261" s="1034"/>
      <c r="AS261" s="1034"/>
      <c r="AT261" s="1034"/>
      <c r="AU261" s="1034"/>
      <c r="AV261" s="1034"/>
      <c r="AW261" s="1034"/>
      <c r="AX261" s="1034"/>
      <c r="AY261" s="1034"/>
    </row>
    <row r="262" spans="1:51">
      <c r="A262" s="1116"/>
      <c r="B262" s="1116"/>
      <c r="C262" s="1116"/>
      <c r="D262" s="1116"/>
      <c r="E262" s="1116"/>
      <c r="F262" s="1116"/>
      <c r="G262" s="1116"/>
      <c r="H262" s="1116"/>
      <c r="I262" s="1117"/>
      <c r="J262" s="1118"/>
      <c r="K262" s="1116"/>
      <c r="L262" s="1116"/>
      <c r="M262" s="1118"/>
      <c r="N262" s="1118"/>
      <c r="O262" s="1122"/>
      <c r="AG262" s="1034"/>
      <c r="AH262" s="1034"/>
      <c r="AI262" s="1034"/>
      <c r="AJ262" s="1034"/>
      <c r="AK262" s="1034"/>
      <c r="AL262" s="1034"/>
      <c r="AM262" s="1034"/>
      <c r="AN262" s="1034"/>
      <c r="AO262" s="1034"/>
      <c r="AP262" s="1034"/>
      <c r="AQ262" s="1034"/>
      <c r="AR262" s="1034"/>
      <c r="AS262" s="1034"/>
      <c r="AT262" s="1034"/>
      <c r="AU262" s="1034"/>
      <c r="AV262" s="1034"/>
      <c r="AW262" s="1034"/>
      <c r="AX262" s="1034"/>
      <c r="AY262" s="1034"/>
    </row>
    <row r="263" spans="1:51">
      <c r="A263" s="1116"/>
      <c r="B263" s="1116"/>
      <c r="C263" s="1116"/>
      <c r="D263" s="1116"/>
      <c r="E263" s="1116"/>
      <c r="F263" s="1116"/>
      <c r="G263" s="1116"/>
      <c r="H263" s="1116"/>
      <c r="I263" s="1117"/>
      <c r="J263" s="1118"/>
      <c r="K263" s="1116"/>
      <c r="L263" s="1116"/>
      <c r="M263" s="1118"/>
      <c r="N263" s="1118"/>
      <c r="O263" s="1122"/>
      <c r="AG263" s="1034"/>
      <c r="AH263" s="1034"/>
      <c r="AI263" s="1034"/>
      <c r="AJ263" s="1034"/>
      <c r="AK263" s="1034"/>
      <c r="AL263" s="1034"/>
      <c r="AM263" s="1034"/>
      <c r="AN263" s="1034"/>
      <c r="AO263" s="1034"/>
      <c r="AP263" s="1034"/>
      <c r="AQ263" s="1034"/>
      <c r="AR263" s="1034"/>
      <c r="AS263" s="1034"/>
      <c r="AT263" s="1034"/>
      <c r="AU263" s="1034"/>
      <c r="AV263" s="1034"/>
      <c r="AW263" s="1034"/>
      <c r="AX263" s="1034"/>
      <c r="AY263" s="1034"/>
    </row>
    <row r="264" spans="1:51">
      <c r="A264" s="1116"/>
      <c r="B264" s="1116"/>
      <c r="C264" s="1116"/>
      <c r="D264" s="1116"/>
      <c r="E264" s="1116"/>
      <c r="F264" s="1116"/>
      <c r="G264" s="1116"/>
      <c r="H264" s="1116"/>
      <c r="I264" s="1117"/>
      <c r="J264" s="1118"/>
      <c r="K264" s="1116"/>
      <c r="L264" s="1116"/>
      <c r="M264" s="1118"/>
      <c r="N264" s="1118"/>
      <c r="O264" s="1122"/>
      <c r="AG264" s="1034"/>
      <c r="AH264" s="1034"/>
      <c r="AI264" s="1034"/>
      <c r="AJ264" s="1034"/>
      <c r="AK264" s="1034"/>
      <c r="AL264" s="1034"/>
      <c r="AM264" s="1034"/>
      <c r="AN264" s="1034"/>
      <c r="AO264" s="1034"/>
      <c r="AP264" s="1034"/>
      <c r="AQ264" s="1034"/>
      <c r="AR264" s="1034"/>
      <c r="AS264" s="1034"/>
      <c r="AT264" s="1034"/>
      <c r="AU264" s="1034"/>
      <c r="AV264" s="1034"/>
      <c r="AW264" s="1034"/>
      <c r="AX264" s="1034"/>
      <c r="AY264" s="1034"/>
    </row>
    <row r="265" spans="1:51">
      <c r="A265" s="1116"/>
      <c r="B265" s="1116"/>
      <c r="C265" s="1116"/>
      <c r="D265" s="1116"/>
      <c r="E265" s="1116"/>
      <c r="F265" s="1116"/>
      <c r="G265" s="1116"/>
      <c r="H265" s="1116"/>
      <c r="I265" s="1117"/>
      <c r="J265" s="1118"/>
      <c r="K265" s="1116"/>
      <c r="L265" s="1116"/>
      <c r="M265" s="1118"/>
      <c r="N265" s="1118"/>
      <c r="O265" s="1122"/>
      <c r="AG265" s="1034"/>
      <c r="AH265" s="1034"/>
      <c r="AI265" s="1034"/>
      <c r="AJ265" s="1034"/>
      <c r="AK265" s="1034"/>
      <c r="AL265" s="1034"/>
      <c r="AM265" s="1034"/>
      <c r="AN265" s="1034"/>
      <c r="AO265" s="1034"/>
      <c r="AP265" s="1034"/>
      <c r="AQ265" s="1034"/>
      <c r="AR265" s="1034"/>
      <c r="AS265" s="1034"/>
      <c r="AT265" s="1034"/>
      <c r="AU265" s="1034"/>
      <c r="AV265" s="1034"/>
      <c r="AW265" s="1034"/>
      <c r="AX265" s="1034"/>
      <c r="AY265" s="1034"/>
    </row>
    <row r="266" spans="1:51">
      <c r="A266" s="1116"/>
      <c r="B266" s="1116"/>
      <c r="C266" s="1116"/>
      <c r="D266" s="1116"/>
      <c r="E266" s="1116"/>
      <c r="F266" s="1116"/>
      <c r="G266" s="1116"/>
      <c r="H266" s="1116"/>
      <c r="I266" s="1117"/>
      <c r="J266" s="1118"/>
      <c r="K266" s="1116"/>
      <c r="L266" s="1116"/>
      <c r="M266" s="1118"/>
      <c r="N266" s="1118"/>
      <c r="O266" s="1122"/>
      <c r="AG266" s="1034"/>
      <c r="AH266" s="1034"/>
      <c r="AI266" s="1034"/>
      <c r="AJ266" s="1034"/>
      <c r="AK266" s="1034"/>
      <c r="AL266" s="1034"/>
      <c r="AM266" s="1034"/>
      <c r="AN266" s="1034"/>
      <c r="AO266" s="1034"/>
      <c r="AP266" s="1034"/>
      <c r="AQ266" s="1034"/>
      <c r="AR266" s="1034"/>
      <c r="AS266" s="1034"/>
      <c r="AT266" s="1034"/>
      <c r="AU266" s="1034"/>
      <c r="AV266" s="1034"/>
      <c r="AW266" s="1034"/>
      <c r="AX266" s="1034"/>
      <c r="AY266" s="1034"/>
    </row>
    <row r="267" spans="1:51">
      <c r="A267" s="1116"/>
      <c r="B267" s="1116"/>
      <c r="C267" s="1116"/>
      <c r="D267" s="1116"/>
      <c r="E267" s="1116"/>
      <c r="F267" s="1116"/>
      <c r="G267" s="1116"/>
      <c r="H267" s="1116"/>
      <c r="I267" s="1117"/>
      <c r="J267" s="1118"/>
      <c r="K267" s="1116"/>
      <c r="L267" s="1116"/>
      <c r="M267" s="1118"/>
      <c r="N267" s="1118"/>
      <c r="O267" s="1122"/>
      <c r="AG267" s="1034"/>
      <c r="AH267" s="1034"/>
      <c r="AI267" s="1034"/>
      <c r="AJ267" s="1034"/>
      <c r="AK267" s="1034"/>
      <c r="AL267" s="1034"/>
      <c r="AM267" s="1034"/>
      <c r="AN267" s="1034"/>
      <c r="AO267" s="1034"/>
      <c r="AP267" s="1034"/>
      <c r="AQ267" s="1034"/>
      <c r="AR267" s="1034"/>
      <c r="AS267" s="1034"/>
      <c r="AT267" s="1034"/>
      <c r="AU267" s="1034"/>
      <c r="AV267" s="1034"/>
      <c r="AW267" s="1034"/>
      <c r="AX267" s="1034"/>
      <c r="AY267" s="1034"/>
    </row>
    <row r="268" spans="1:51">
      <c r="A268" s="1116"/>
      <c r="B268" s="1116"/>
      <c r="C268" s="1116"/>
      <c r="D268" s="1116"/>
      <c r="E268" s="1116"/>
      <c r="F268" s="1116"/>
      <c r="G268" s="1116"/>
      <c r="H268" s="1116"/>
      <c r="I268" s="1117"/>
      <c r="J268" s="1118"/>
      <c r="K268" s="1116"/>
      <c r="L268" s="1116"/>
      <c r="M268" s="1118"/>
      <c r="N268" s="1118"/>
      <c r="O268" s="1122"/>
      <c r="P268" s="1034"/>
      <c r="Q268" s="1034"/>
      <c r="R268" s="1034"/>
      <c r="S268" s="1034"/>
      <c r="T268" s="1034"/>
      <c r="U268" s="1034"/>
      <c r="V268" s="1034"/>
      <c r="W268" s="1034"/>
      <c r="X268" s="1034"/>
      <c r="Y268" s="1034"/>
      <c r="Z268" s="1034"/>
      <c r="AA268" s="1034"/>
      <c r="AB268" s="1034"/>
      <c r="AC268" s="1034"/>
      <c r="AD268" s="1034"/>
      <c r="AE268" s="1034"/>
      <c r="AF268" s="1034"/>
      <c r="AG268" s="1034"/>
      <c r="AH268" s="1034"/>
      <c r="AI268" s="1034"/>
      <c r="AJ268" s="1034"/>
      <c r="AK268" s="1034"/>
      <c r="AL268" s="1034"/>
      <c r="AM268" s="1034"/>
      <c r="AN268" s="1034"/>
      <c r="AO268" s="1034"/>
      <c r="AP268" s="1034"/>
      <c r="AQ268" s="1034"/>
      <c r="AR268" s="1034"/>
      <c r="AS268" s="1034"/>
      <c r="AT268" s="1034"/>
      <c r="AU268" s="1034"/>
      <c r="AV268" s="1034"/>
      <c r="AW268" s="1034"/>
      <c r="AX268" s="1034"/>
      <c r="AY268" s="1034"/>
    </row>
    <row r="269" spans="1:51">
      <c r="A269" s="1116"/>
      <c r="B269" s="1116"/>
      <c r="C269" s="1116"/>
      <c r="D269" s="1116"/>
      <c r="E269" s="1116"/>
      <c r="F269" s="1116"/>
      <c r="G269" s="1116"/>
      <c r="H269" s="1116"/>
      <c r="I269" s="1117"/>
      <c r="J269" s="1118"/>
      <c r="K269" s="1116"/>
      <c r="L269" s="1116"/>
      <c r="M269" s="1118"/>
      <c r="N269" s="1118"/>
      <c r="O269" s="1122"/>
      <c r="P269" s="1034"/>
      <c r="Q269" s="1034"/>
      <c r="R269" s="1034"/>
      <c r="S269" s="1034"/>
      <c r="T269" s="1034"/>
      <c r="U269" s="1034"/>
      <c r="V269" s="1034"/>
      <c r="W269" s="1034"/>
      <c r="X269" s="1034"/>
      <c r="Y269" s="1034"/>
      <c r="Z269" s="1034"/>
      <c r="AA269" s="1034"/>
      <c r="AB269" s="1034"/>
      <c r="AC269" s="1034"/>
      <c r="AD269" s="1034"/>
      <c r="AE269" s="1034"/>
      <c r="AF269" s="1034"/>
      <c r="AG269" s="1034"/>
      <c r="AH269" s="1034"/>
      <c r="AI269" s="1034"/>
      <c r="AJ269" s="1034"/>
      <c r="AK269" s="1034"/>
      <c r="AL269" s="1034"/>
      <c r="AM269" s="1034"/>
      <c r="AN269" s="1034"/>
      <c r="AO269" s="1034"/>
      <c r="AP269" s="1034"/>
      <c r="AQ269" s="1034"/>
      <c r="AR269" s="1034"/>
      <c r="AS269" s="1034"/>
      <c r="AT269" s="1034"/>
      <c r="AU269" s="1034"/>
      <c r="AV269" s="1034"/>
      <c r="AW269" s="1034"/>
      <c r="AX269" s="1034"/>
      <c r="AY269" s="1034"/>
    </row>
    <row r="270" spans="1:51">
      <c r="A270" s="1116"/>
      <c r="B270" s="1116"/>
      <c r="C270" s="1116"/>
      <c r="D270" s="1116"/>
      <c r="E270" s="1116"/>
      <c r="F270" s="1116"/>
      <c r="G270" s="1116"/>
      <c r="H270" s="1116"/>
      <c r="I270" s="1117"/>
      <c r="J270" s="1118"/>
      <c r="K270" s="1116"/>
      <c r="L270" s="1116"/>
      <c r="M270" s="1118"/>
      <c r="N270" s="1118"/>
      <c r="O270" s="1122"/>
      <c r="P270" s="1034"/>
      <c r="Q270" s="1034"/>
      <c r="R270" s="1034"/>
      <c r="S270" s="1034"/>
      <c r="T270" s="1034"/>
      <c r="U270" s="1034"/>
      <c r="V270" s="1034"/>
      <c r="W270" s="1034"/>
      <c r="X270" s="1034"/>
      <c r="Y270" s="1034"/>
      <c r="Z270" s="1034"/>
      <c r="AA270" s="1034"/>
      <c r="AB270" s="1034"/>
      <c r="AC270" s="1034"/>
      <c r="AD270" s="1034"/>
      <c r="AE270" s="1034"/>
      <c r="AF270" s="1034"/>
      <c r="AG270" s="1034"/>
      <c r="AH270" s="1034"/>
      <c r="AI270" s="1034"/>
      <c r="AJ270" s="1034"/>
      <c r="AK270" s="1034"/>
      <c r="AL270" s="1034"/>
      <c r="AM270" s="1034"/>
      <c r="AN270" s="1034"/>
      <c r="AO270" s="1034"/>
      <c r="AP270" s="1034"/>
      <c r="AQ270" s="1034"/>
      <c r="AR270" s="1034"/>
      <c r="AS270" s="1034"/>
      <c r="AT270" s="1034"/>
      <c r="AU270" s="1034"/>
      <c r="AV270" s="1034"/>
      <c r="AW270" s="1034"/>
      <c r="AX270" s="1034"/>
      <c r="AY270" s="1034"/>
    </row>
    <row r="271" spans="1:51">
      <c r="A271" s="1116"/>
      <c r="B271" s="1116"/>
      <c r="C271" s="1116"/>
      <c r="D271" s="1116"/>
      <c r="E271" s="1116"/>
      <c r="F271" s="1116"/>
      <c r="G271" s="1116"/>
      <c r="H271" s="1116"/>
      <c r="I271" s="1117"/>
      <c r="J271" s="1118"/>
      <c r="K271" s="1116"/>
      <c r="L271" s="1116"/>
      <c r="M271" s="1118"/>
      <c r="N271" s="1118"/>
      <c r="O271" s="1122"/>
      <c r="P271" s="1034"/>
      <c r="Q271" s="1034"/>
      <c r="R271" s="1034"/>
      <c r="S271" s="1034"/>
      <c r="T271" s="1034"/>
      <c r="U271" s="1034"/>
      <c r="V271" s="1034"/>
      <c r="W271" s="1034"/>
      <c r="X271" s="1034"/>
      <c r="Y271" s="1034"/>
      <c r="Z271" s="1034"/>
      <c r="AA271" s="1034"/>
      <c r="AB271" s="1034"/>
      <c r="AC271" s="1034"/>
      <c r="AD271" s="1034"/>
      <c r="AE271" s="1034"/>
      <c r="AF271" s="1034"/>
      <c r="AG271" s="1034"/>
      <c r="AH271" s="1034"/>
      <c r="AI271" s="1034"/>
      <c r="AJ271" s="1034"/>
      <c r="AK271" s="1034"/>
      <c r="AL271" s="1034"/>
      <c r="AM271" s="1034"/>
      <c r="AN271" s="1034"/>
      <c r="AO271" s="1034"/>
      <c r="AP271" s="1034"/>
      <c r="AQ271" s="1034"/>
      <c r="AR271" s="1034"/>
      <c r="AS271" s="1034"/>
      <c r="AT271" s="1034"/>
      <c r="AU271" s="1034"/>
      <c r="AV271" s="1034"/>
      <c r="AW271" s="1034"/>
      <c r="AX271" s="1034"/>
      <c r="AY271" s="1034"/>
    </row>
    <row r="272" spans="1:51">
      <c r="A272" s="1116"/>
      <c r="B272" s="1116"/>
      <c r="C272" s="1116"/>
      <c r="D272" s="1116"/>
      <c r="E272" s="1116"/>
      <c r="F272" s="1116"/>
      <c r="G272" s="1116"/>
      <c r="H272" s="1116"/>
      <c r="I272" s="1117"/>
      <c r="J272" s="1118"/>
      <c r="K272" s="1116"/>
      <c r="L272" s="1116"/>
      <c r="M272" s="1118"/>
      <c r="N272" s="1118"/>
      <c r="O272" s="1122"/>
      <c r="P272" s="1034"/>
      <c r="Q272" s="1034"/>
      <c r="R272" s="1034"/>
      <c r="S272" s="1034"/>
      <c r="T272" s="1034"/>
      <c r="U272" s="1034"/>
      <c r="V272" s="1034"/>
      <c r="W272" s="1034"/>
      <c r="X272" s="1034"/>
      <c r="Y272" s="1034"/>
      <c r="Z272" s="1034"/>
      <c r="AA272" s="1034"/>
      <c r="AB272" s="1034"/>
      <c r="AC272" s="1034"/>
      <c r="AD272" s="1034"/>
      <c r="AE272" s="1034"/>
      <c r="AF272" s="1034"/>
      <c r="AG272" s="1034"/>
      <c r="AH272" s="1034"/>
      <c r="AI272" s="1034"/>
      <c r="AJ272" s="1034"/>
      <c r="AK272" s="1034"/>
      <c r="AL272" s="1034"/>
      <c r="AM272" s="1034"/>
      <c r="AN272" s="1034"/>
      <c r="AO272" s="1034"/>
      <c r="AP272" s="1034"/>
      <c r="AQ272" s="1034"/>
      <c r="AR272" s="1034"/>
      <c r="AS272" s="1034"/>
      <c r="AT272" s="1034"/>
      <c r="AU272" s="1034"/>
      <c r="AV272" s="1034"/>
      <c r="AW272" s="1034"/>
      <c r="AX272" s="1034"/>
      <c r="AY272" s="1034"/>
    </row>
    <row r="273" spans="1:51">
      <c r="A273" s="1116"/>
      <c r="B273" s="1116"/>
      <c r="C273" s="1116"/>
      <c r="D273" s="1116"/>
      <c r="E273" s="1116"/>
      <c r="F273" s="1116"/>
      <c r="G273" s="1116"/>
      <c r="H273" s="1116"/>
      <c r="I273" s="1117"/>
      <c r="J273" s="1118"/>
      <c r="K273" s="1116"/>
      <c r="L273" s="1116"/>
      <c r="M273" s="1118"/>
      <c r="N273" s="1118"/>
      <c r="O273" s="1122"/>
      <c r="P273" s="1034"/>
      <c r="Q273" s="1034"/>
      <c r="R273" s="1034"/>
      <c r="S273" s="1034"/>
      <c r="T273" s="1034"/>
      <c r="U273" s="1034"/>
      <c r="V273" s="1034"/>
      <c r="W273" s="1034"/>
      <c r="X273" s="1034"/>
      <c r="Y273" s="1034"/>
      <c r="Z273" s="1034"/>
      <c r="AA273" s="1034"/>
      <c r="AB273" s="1034"/>
      <c r="AC273" s="1034"/>
      <c r="AD273" s="1034"/>
      <c r="AE273" s="1034"/>
      <c r="AF273" s="1034"/>
      <c r="AG273" s="1034"/>
      <c r="AH273" s="1034"/>
      <c r="AI273" s="1034"/>
      <c r="AJ273" s="1034"/>
      <c r="AK273" s="1034"/>
      <c r="AL273" s="1034"/>
      <c r="AM273" s="1034"/>
      <c r="AN273" s="1034"/>
      <c r="AO273" s="1034"/>
      <c r="AP273" s="1034"/>
      <c r="AQ273" s="1034"/>
      <c r="AR273" s="1034"/>
      <c r="AS273" s="1034"/>
      <c r="AT273" s="1034"/>
      <c r="AU273" s="1034"/>
      <c r="AV273" s="1034"/>
      <c r="AW273" s="1034"/>
      <c r="AX273" s="1034"/>
      <c r="AY273" s="1034"/>
    </row>
    <row r="274" spans="1:51">
      <c r="A274" s="1116"/>
      <c r="B274" s="1116"/>
      <c r="C274" s="1116"/>
      <c r="D274" s="1116"/>
      <c r="E274" s="1116"/>
      <c r="F274" s="1116"/>
      <c r="G274" s="1116"/>
      <c r="H274" s="1116"/>
      <c r="I274" s="1117"/>
      <c r="J274" s="1118"/>
      <c r="K274" s="1116"/>
      <c r="L274" s="1116"/>
      <c r="M274" s="1118"/>
      <c r="N274" s="1118"/>
      <c r="O274" s="1122"/>
      <c r="P274" s="1034"/>
      <c r="Q274" s="1034"/>
      <c r="R274" s="1034"/>
      <c r="S274" s="1034"/>
      <c r="T274" s="1034"/>
      <c r="U274" s="1034"/>
      <c r="V274" s="1034"/>
      <c r="W274" s="1034"/>
      <c r="X274" s="1034"/>
      <c r="Y274" s="1034"/>
      <c r="Z274" s="1034"/>
      <c r="AA274" s="1034"/>
      <c r="AB274" s="1034"/>
      <c r="AC274" s="1034"/>
      <c r="AD274" s="1034"/>
      <c r="AE274" s="1034"/>
      <c r="AF274" s="1034"/>
      <c r="AG274" s="1034"/>
      <c r="AH274" s="1034"/>
      <c r="AI274" s="1034"/>
      <c r="AJ274" s="1034"/>
      <c r="AK274" s="1034"/>
      <c r="AL274" s="1034"/>
      <c r="AM274" s="1034"/>
      <c r="AN274" s="1034"/>
      <c r="AO274" s="1034"/>
      <c r="AP274" s="1034"/>
      <c r="AQ274" s="1034"/>
      <c r="AR274" s="1034"/>
      <c r="AS274" s="1034"/>
      <c r="AT274" s="1034"/>
      <c r="AU274" s="1034"/>
      <c r="AV274" s="1034"/>
      <c r="AW274" s="1034"/>
      <c r="AX274" s="1034"/>
      <c r="AY274" s="1034"/>
    </row>
    <row r="275" spans="1:51">
      <c r="A275" s="1116"/>
      <c r="B275" s="1116"/>
      <c r="C275" s="1116"/>
      <c r="D275" s="1116"/>
      <c r="E275" s="1116"/>
      <c r="F275" s="1116"/>
      <c r="G275" s="1116"/>
      <c r="H275" s="1116"/>
      <c r="I275" s="1117"/>
      <c r="J275" s="1118"/>
      <c r="K275" s="1116"/>
      <c r="L275" s="1116"/>
      <c r="M275" s="1118"/>
      <c r="N275" s="1118"/>
      <c r="O275" s="1122"/>
      <c r="P275" s="1034"/>
      <c r="Q275" s="1034"/>
      <c r="R275" s="1034"/>
      <c r="S275" s="1034"/>
      <c r="T275" s="1034"/>
      <c r="U275" s="1034"/>
      <c r="V275" s="1034"/>
      <c r="W275" s="1034"/>
      <c r="X275" s="1034"/>
      <c r="Y275" s="1034"/>
      <c r="Z275" s="1034"/>
      <c r="AA275" s="1034"/>
      <c r="AB275" s="1034"/>
      <c r="AC275" s="1034"/>
      <c r="AD275" s="1034"/>
      <c r="AE275" s="1034"/>
      <c r="AF275" s="1034"/>
      <c r="AG275" s="1034"/>
      <c r="AH275" s="1034"/>
      <c r="AI275" s="1034"/>
      <c r="AJ275" s="1034"/>
      <c r="AK275" s="1034"/>
      <c r="AL275" s="1034"/>
      <c r="AM275" s="1034"/>
      <c r="AN275" s="1034"/>
      <c r="AO275" s="1034"/>
      <c r="AP275" s="1034"/>
      <c r="AQ275" s="1034"/>
      <c r="AR275" s="1034"/>
      <c r="AS275" s="1034"/>
      <c r="AT275" s="1034"/>
      <c r="AU275" s="1034"/>
      <c r="AV275" s="1034"/>
      <c r="AW275" s="1034"/>
      <c r="AX275" s="1034"/>
      <c r="AY275" s="1034"/>
    </row>
    <row r="276" spans="1:51">
      <c r="A276" s="1116"/>
      <c r="B276" s="1116"/>
      <c r="C276" s="1116"/>
      <c r="D276" s="1116"/>
      <c r="E276" s="1116"/>
      <c r="F276" s="1116"/>
      <c r="G276" s="1116"/>
      <c r="H276" s="1116"/>
      <c r="I276" s="1117"/>
      <c r="J276" s="1118"/>
      <c r="K276" s="1116"/>
      <c r="L276" s="1116"/>
      <c r="M276" s="1118"/>
      <c r="N276" s="1118"/>
      <c r="O276" s="1122"/>
      <c r="P276" s="1034"/>
      <c r="Q276" s="1034"/>
      <c r="R276" s="1034"/>
      <c r="S276" s="1034"/>
      <c r="T276" s="1034"/>
      <c r="U276" s="1034"/>
      <c r="V276" s="1034"/>
      <c r="W276" s="1034"/>
      <c r="X276" s="1034"/>
      <c r="Y276" s="1034"/>
      <c r="Z276" s="1034"/>
      <c r="AA276" s="1034"/>
      <c r="AB276" s="1034"/>
      <c r="AC276" s="1034"/>
      <c r="AD276" s="1034"/>
      <c r="AE276" s="1034"/>
      <c r="AF276" s="1034"/>
      <c r="AG276" s="1034"/>
      <c r="AH276" s="1034"/>
      <c r="AI276" s="1034"/>
      <c r="AJ276" s="1034"/>
      <c r="AK276" s="1034"/>
      <c r="AL276" s="1034"/>
      <c r="AM276" s="1034"/>
      <c r="AN276" s="1034"/>
      <c r="AO276" s="1034"/>
      <c r="AP276" s="1034"/>
      <c r="AQ276" s="1034"/>
      <c r="AR276" s="1034"/>
      <c r="AS276" s="1034"/>
      <c r="AT276" s="1034"/>
      <c r="AU276" s="1034"/>
      <c r="AV276" s="1034"/>
      <c r="AW276" s="1034"/>
      <c r="AX276" s="1034"/>
      <c r="AY276" s="1034"/>
    </row>
    <row r="277" spans="1:51">
      <c r="A277" s="1116"/>
      <c r="B277" s="1116"/>
      <c r="C277" s="1116"/>
      <c r="D277" s="1116"/>
      <c r="E277" s="1116"/>
      <c r="F277" s="1116"/>
      <c r="G277" s="1116"/>
      <c r="H277" s="1116"/>
      <c r="I277" s="1117"/>
      <c r="J277" s="1118"/>
      <c r="K277" s="1116"/>
      <c r="L277" s="1116"/>
      <c r="M277" s="1118"/>
      <c r="N277" s="1118"/>
      <c r="O277" s="1122"/>
      <c r="P277" s="1034"/>
      <c r="Q277" s="1034"/>
      <c r="R277" s="1034"/>
      <c r="S277" s="1034"/>
      <c r="T277" s="1034"/>
      <c r="U277" s="1034"/>
      <c r="V277" s="1034"/>
      <c r="W277" s="1034"/>
      <c r="X277" s="1034"/>
      <c r="Y277" s="1034"/>
      <c r="Z277" s="1034"/>
      <c r="AA277" s="1034"/>
      <c r="AB277" s="1034"/>
      <c r="AC277" s="1034"/>
      <c r="AD277" s="1034"/>
      <c r="AE277" s="1034"/>
      <c r="AF277" s="1034"/>
      <c r="AG277" s="1034"/>
      <c r="AH277" s="1034"/>
      <c r="AI277" s="1034"/>
      <c r="AJ277" s="1034"/>
      <c r="AK277" s="1034"/>
      <c r="AL277" s="1034"/>
      <c r="AM277" s="1034"/>
      <c r="AN277" s="1034"/>
      <c r="AO277" s="1034"/>
      <c r="AP277" s="1034"/>
      <c r="AQ277" s="1034"/>
      <c r="AR277" s="1034"/>
      <c r="AS277" s="1034"/>
      <c r="AT277" s="1034"/>
      <c r="AU277" s="1034"/>
      <c r="AV277" s="1034"/>
      <c r="AW277" s="1034"/>
      <c r="AX277" s="1034"/>
      <c r="AY277" s="1034"/>
    </row>
    <row r="278" spans="1:51">
      <c r="A278" s="1116"/>
      <c r="B278" s="1116"/>
      <c r="C278" s="1116"/>
      <c r="D278" s="1116"/>
      <c r="E278" s="1116"/>
      <c r="F278" s="1116"/>
      <c r="G278" s="1116"/>
      <c r="H278" s="1116"/>
      <c r="I278" s="1117"/>
      <c r="J278" s="1118"/>
      <c r="K278" s="1116"/>
      <c r="L278" s="1116"/>
      <c r="M278" s="1118"/>
      <c r="N278" s="1118"/>
      <c r="O278" s="1122"/>
      <c r="P278" s="1034"/>
      <c r="Q278" s="1034"/>
      <c r="R278" s="1034"/>
      <c r="S278" s="1034"/>
      <c r="T278" s="1034"/>
      <c r="U278" s="1034"/>
      <c r="V278" s="1034"/>
      <c r="W278" s="1034"/>
      <c r="X278" s="1034"/>
      <c r="Y278" s="1034"/>
      <c r="Z278" s="1034"/>
      <c r="AA278" s="1034"/>
      <c r="AB278" s="1034"/>
      <c r="AC278" s="1034"/>
      <c r="AD278" s="1034"/>
      <c r="AE278" s="1034"/>
      <c r="AF278" s="1034"/>
      <c r="AG278" s="1034"/>
      <c r="AH278" s="1034"/>
      <c r="AI278" s="1034"/>
      <c r="AJ278" s="1034"/>
      <c r="AK278" s="1034"/>
      <c r="AL278" s="1034"/>
      <c r="AM278" s="1034"/>
      <c r="AN278" s="1034"/>
      <c r="AO278" s="1034"/>
      <c r="AP278" s="1034"/>
      <c r="AQ278" s="1034"/>
      <c r="AR278" s="1034"/>
      <c r="AS278" s="1034"/>
      <c r="AT278" s="1034"/>
      <c r="AU278" s="1034"/>
      <c r="AV278" s="1034"/>
      <c r="AW278" s="1034"/>
      <c r="AX278" s="1034"/>
      <c r="AY278" s="1034"/>
    </row>
    <row r="279" spans="1:51">
      <c r="A279" s="1116"/>
      <c r="B279" s="1116"/>
      <c r="C279" s="1116"/>
      <c r="D279" s="1116"/>
      <c r="E279" s="1116"/>
      <c r="F279" s="1116"/>
      <c r="G279" s="1116"/>
      <c r="H279" s="1116"/>
      <c r="I279" s="1117"/>
      <c r="J279" s="1118"/>
      <c r="K279" s="1116"/>
      <c r="L279" s="1116"/>
      <c r="M279" s="1118"/>
      <c r="N279" s="1118"/>
      <c r="O279" s="1122"/>
      <c r="P279" s="1034"/>
      <c r="Q279" s="1034"/>
      <c r="R279" s="1034"/>
      <c r="S279" s="1034"/>
      <c r="T279" s="1034"/>
      <c r="U279" s="1034"/>
      <c r="V279" s="1034"/>
      <c r="W279" s="1034"/>
      <c r="X279" s="1034"/>
      <c r="Y279" s="1034"/>
      <c r="Z279" s="1034"/>
      <c r="AA279" s="1034"/>
      <c r="AB279" s="1034"/>
      <c r="AC279" s="1034"/>
      <c r="AD279" s="1034"/>
      <c r="AE279" s="1034"/>
      <c r="AF279" s="1034"/>
      <c r="AG279" s="1034"/>
      <c r="AH279" s="1034"/>
      <c r="AI279" s="1034"/>
      <c r="AJ279" s="1034"/>
      <c r="AK279" s="1034"/>
      <c r="AL279" s="1034"/>
      <c r="AM279" s="1034"/>
      <c r="AN279" s="1034"/>
      <c r="AO279" s="1034"/>
      <c r="AP279" s="1034"/>
      <c r="AQ279" s="1034"/>
      <c r="AR279" s="1034"/>
      <c r="AS279" s="1034"/>
      <c r="AT279" s="1034"/>
      <c r="AU279" s="1034"/>
      <c r="AV279" s="1034"/>
      <c r="AW279" s="1034"/>
      <c r="AX279" s="1034"/>
      <c r="AY279" s="1034"/>
    </row>
    <row r="280" spans="1:51">
      <c r="A280" s="1116"/>
      <c r="B280" s="1116"/>
      <c r="C280" s="1116"/>
      <c r="D280" s="1116"/>
      <c r="E280" s="1116"/>
      <c r="F280" s="1116"/>
      <c r="G280" s="1116"/>
      <c r="H280" s="1116"/>
      <c r="I280" s="1117"/>
      <c r="J280" s="1118"/>
      <c r="K280" s="1116"/>
      <c r="L280" s="1116"/>
      <c r="M280" s="1118"/>
      <c r="N280" s="1118"/>
      <c r="O280" s="1122"/>
      <c r="P280" s="1034"/>
      <c r="Q280" s="1034"/>
      <c r="R280" s="1034"/>
      <c r="S280" s="1034"/>
      <c r="T280" s="1034"/>
      <c r="U280" s="1034"/>
      <c r="V280" s="1034"/>
      <c r="W280" s="1034"/>
      <c r="X280" s="1034"/>
      <c r="Y280" s="1034"/>
      <c r="Z280" s="1034"/>
      <c r="AA280" s="1034"/>
      <c r="AB280" s="1034"/>
      <c r="AC280" s="1034"/>
      <c r="AD280" s="1034"/>
      <c r="AE280" s="1034"/>
      <c r="AF280" s="1034"/>
      <c r="AG280" s="1034"/>
      <c r="AH280" s="1034"/>
      <c r="AI280" s="1034"/>
      <c r="AJ280" s="1034"/>
      <c r="AK280" s="1034"/>
      <c r="AL280" s="1034"/>
      <c r="AM280" s="1034"/>
      <c r="AN280" s="1034"/>
      <c r="AO280" s="1034"/>
      <c r="AP280" s="1034"/>
      <c r="AQ280" s="1034"/>
      <c r="AR280" s="1034"/>
      <c r="AS280" s="1034"/>
      <c r="AT280" s="1034"/>
      <c r="AU280" s="1034"/>
      <c r="AV280" s="1034"/>
      <c r="AW280" s="1034"/>
      <c r="AX280" s="1034"/>
      <c r="AY280" s="1034"/>
    </row>
    <row r="281" spans="1:51">
      <c r="A281" s="1116"/>
      <c r="B281" s="1116"/>
      <c r="C281" s="1116"/>
      <c r="D281" s="1116"/>
      <c r="E281" s="1116"/>
      <c r="F281" s="1116"/>
      <c r="G281" s="1116"/>
      <c r="H281" s="1116"/>
      <c r="I281" s="1117"/>
      <c r="J281" s="1118"/>
      <c r="K281" s="1116"/>
      <c r="L281" s="1116"/>
      <c r="M281" s="1118"/>
      <c r="N281" s="1118"/>
      <c r="O281" s="1122"/>
      <c r="P281" s="1034"/>
      <c r="Q281" s="1034"/>
      <c r="R281" s="1034"/>
      <c r="S281" s="1034"/>
      <c r="T281" s="1034"/>
      <c r="U281" s="1034"/>
      <c r="V281" s="1034"/>
      <c r="W281" s="1034"/>
      <c r="X281" s="1034"/>
      <c r="Y281" s="1034"/>
      <c r="Z281" s="1034"/>
      <c r="AA281" s="1034"/>
      <c r="AB281" s="1034"/>
      <c r="AC281" s="1034"/>
      <c r="AD281" s="1034"/>
      <c r="AE281" s="1034"/>
      <c r="AF281" s="1034"/>
      <c r="AG281" s="1034"/>
      <c r="AH281" s="1034"/>
      <c r="AI281" s="1034"/>
      <c r="AJ281" s="1034"/>
      <c r="AK281" s="1034"/>
      <c r="AL281" s="1034"/>
      <c r="AM281" s="1034"/>
      <c r="AN281" s="1034"/>
      <c r="AO281" s="1034"/>
      <c r="AP281" s="1034"/>
      <c r="AQ281" s="1034"/>
      <c r="AR281" s="1034"/>
      <c r="AS281" s="1034"/>
      <c r="AT281" s="1034"/>
      <c r="AU281" s="1034"/>
      <c r="AV281" s="1034"/>
      <c r="AW281" s="1034"/>
      <c r="AX281" s="1034"/>
      <c r="AY281" s="1034"/>
    </row>
    <row r="282" spans="1:51">
      <c r="A282" s="1116"/>
      <c r="B282" s="1116"/>
      <c r="C282" s="1116"/>
      <c r="D282" s="1116"/>
      <c r="E282" s="1116"/>
      <c r="F282" s="1116"/>
      <c r="G282" s="1116"/>
      <c r="H282" s="1116"/>
      <c r="I282" s="1117"/>
      <c r="J282" s="1118"/>
      <c r="K282" s="1116"/>
      <c r="L282" s="1116"/>
      <c r="M282" s="1118"/>
      <c r="N282" s="1118"/>
      <c r="O282" s="1122"/>
      <c r="P282" s="1034"/>
      <c r="Q282" s="1034"/>
      <c r="R282" s="1034"/>
      <c r="S282" s="1034"/>
      <c r="T282" s="1034"/>
      <c r="U282" s="1034"/>
      <c r="V282" s="1034"/>
      <c r="W282" s="1034"/>
      <c r="X282" s="1034"/>
      <c r="Y282" s="1034"/>
      <c r="Z282" s="1034"/>
      <c r="AA282" s="1034"/>
      <c r="AB282" s="1034"/>
      <c r="AC282" s="1034"/>
      <c r="AD282" s="1034"/>
      <c r="AE282" s="1034"/>
      <c r="AF282" s="1034"/>
      <c r="AG282" s="1034"/>
      <c r="AH282" s="1034"/>
      <c r="AI282" s="1034"/>
      <c r="AJ282" s="1034"/>
      <c r="AK282" s="1034"/>
      <c r="AL282" s="1034"/>
      <c r="AM282" s="1034"/>
      <c r="AN282" s="1034"/>
      <c r="AO282" s="1034"/>
      <c r="AP282" s="1034"/>
      <c r="AQ282" s="1034"/>
      <c r="AR282" s="1034"/>
      <c r="AS282" s="1034"/>
      <c r="AT282" s="1034"/>
      <c r="AU282" s="1034"/>
      <c r="AV282" s="1034"/>
      <c r="AW282" s="1034"/>
      <c r="AX282" s="1034"/>
      <c r="AY282" s="1034"/>
    </row>
    <row r="283" spans="1:51">
      <c r="A283" s="1116"/>
      <c r="B283" s="1116"/>
      <c r="C283" s="1116"/>
      <c r="D283" s="1116"/>
      <c r="E283" s="1116"/>
      <c r="F283" s="1116"/>
      <c r="G283" s="1116"/>
      <c r="H283" s="1116"/>
      <c r="I283" s="1117"/>
      <c r="J283" s="1118"/>
      <c r="K283" s="1116"/>
      <c r="L283" s="1116"/>
      <c r="M283" s="1118"/>
      <c r="N283" s="1118"/>
      <c r="O283" s="1122"/>
      <c r="P283" s="1034"/>
      <c r="Q283" s="1034"/>
      <c r="R283" s="1034"/>
      <c r="S283" s="1034"/>
      <c r="T283" s="1034"/>
      <c r="U283" s="1034"/>
      <c r="V283" s="1034"/>
      <c r="W283" s="1034"/>
      <c r="X283" s="1034"/>
      <c r="Y283" s="1034"/>
      <c r="Z283" s="1034"/>
      <c r="AA283" s="1034"/>
      <c r="AB283" s="1034"/>
      <c r="AC283" s="1034"/>
      <c r="AD283" s="1034"/>
      <c r="AE283" s="1034"/>
      <c r="AF283" s="1034"/>
      <c r="AG283" s="1034"/>
      <c r="AH283" s="1034"/>
      <c r="AI283" s="1034"/>
      <c r="AJ283" s="1034"/>
      <c r="AK283" s="1034"/>
      <c r="AL283" s="1034"/>
      <c r="AM283" s="1034"/>
      <c r="AN283" s="1034"/>
      <c r="AO283" s="1034"/>
      <c r="AP283" s="1034"/>
      <c r="AQ283" s="1034"/>
      <c r="AR283" s="1034"/>
      <c r="AS283" s="1034"/>
      <c r="AT283" s="1034"/>
      <c r="AU283" s="1034"/>
      <c r="AV283" s="1034"/>
      <c r="AW283" s="1034"/>
      <c r="AX283" s="1034"/>
      <c r="AY283" s="1034"/>
    </row>
    <row r="284" spans="1:51">
      <c r="A284" s="1116"/>
      <c r="B284" s="1116"/>
      <c r="C284" s="1116"/>
      <c r="D284" s="1116"/>
      <c r="E284" s="1116"/>
      <c r="F284" s="1116"/>
      <c r="G284" s="1116"/>
      <c r="H284" s="1116"/>
      <c r="I284" s="1117"/>
      <c r="J284" s="1118"/>
      <c r="K284" s="1116"/>
      <c r="L284" s="1116"/>
      <c r="M284" s="1118"/>
      <c r="N284" s="1118"/>
      <c r="O284" s="1122"/>
      <c r="AL284" s="1034"/>
      <c r="AM284" s="1034"/>
      <c r="AN284" s="1034"/>
      <c r="AO284" s="1034"/>
      <c r="AP284" s="1034"/>
      <c r="AQ284" s="1034"/>
      <c r="AR284" s="1034"/>
      <c r="AS284" s="1034"/>
      <c r="AT284" s="1034"/>
      <c r="AU284" s="1034"/>
      <c r="AV284" s="1034"/>
      <c r="AW284" s="1034"/>
      <c r="AX284" s="1034"/>
      <c r="AY284" s="1034"/>
    </row>
    <row r="285" spans="1:51">
      <c r="A285" s="1116"/>
      <c r="B285" s="1116"/>
      <c r="C285" s="1116"/>
      <c r="D285" s="1116"/>
      <c r="E285" s="1116"/>
      <c r="F285" s="1116"/>
      <c r="G285" s="1116"/>
      <c r="H285" s="1116"/>
      <c r="I285" s="1117"/>
      <c r="J285" s="1118"/>
      <c r="K285" s="1116"/>
      <c r="L285" s="1116"/>
      <c r="M285" s="1118"/>
      <c r="N285" s="1118"/>
      <c r="O285" s="1122"/>
      <c r="AL285" s="1034"/>
      <c r="AM285" s="1034"/>
      <c r="AN285" s="1034"/>
      <c r="AO285" s="1034"/>
      <c r="AP285" s="1034"/>
      <c r="AQ285" s="1034"/>
      <c r="AR285" s="1034"/>
      <c r="AS285" s="1034"/>
      <c r="AT285" s="1034"/>
      <c r="AU285" s="1034"/>
      <c r="AV285" s="1034"/>
      <c r="AW285" s="1034"/>
      <c r="AX285" s="1034"/>
      <c r="AY285" s="1034"/>
    </row>
    <row r="286" spans="1:51">
      <c r="A286" s="1123"/>
      <c r="B286" s="1123"/>
      <c r="C286" s="1123"/>
      <c r="D286" s="1123"/>
      <c r="E286" s="1123"/>
      <c r="F286" s="1123"/>
      <c r="G286" s="1123"/>
      <c r="H286" s="1123"/>
      <c r="I286" s="1124"/>
      <c r="J286" s="1118"/>
      <c r="K286" s="1125"/>
      <c r="L286" s="1123"/>
      <c r="M286" s="1126"/>
      <c r="N286" s="1126"/>
      <c r="O286" s="1127"/>
      <c r="AD286" s="1043"/>
      <c r="AK286" s="1029"/>
      <c r="AL286" s="1034"/>
      <c r="AM286" s="1034"/>
      <c r="AN286" s="1034"/>
      <c r="AO286" s="1034"/>
      <c r="AP286" s="1034"/>
      <c r="AQ286" s="1034"/>
      <c r="AR286" s="1034"/>
      <c r="AS286" s="1034"/>
      <c r="AT286" s="1034"/>
      <c r="AU286" s="1034"/>
      <c r="AV286" s="1034"/>
      <c r="AW286" s="1034"/>
      <c r="AX286" s="1034"/>
      <c r="AY286" s="1034"/>
    </row>
    <row r="287" spans="1:51">
      <c r="A287" s="1128"/>
      <c r="B287" s="1128"/>
      <c r="C287" s="1128"/>
      <c r="D287" s="1128"/>
      <c r="E287" s="1128"/>
      <c r="F287" s="1128"/>
      <c r="G287" s="1128"/>
      <c r="H287" s="1128"/>
      <c r="I287" s="1129"/>
      <c r="J287" s="1118"/>
      <c r="K287" s="1116"/>
      <c r="L287" s="1128"/>
      <c r="M287" s="1118"/>
      <c r="N287" s="1118"/>
      <c r="O287" s="1122"/>
      <c r="AA287" s="1030"/>
      <c r="AD287" s="1043"/>
      <c r="AL287" s="1034"/>
      <c r="AM287" s="1034"/>
      <c r="AN287" s="1034"/>
      <c r="AO287" s="1034"/>
      <c r="AP287" s="1034"/>
      <c r="AQ287" s="1034"/>
      <c r="AR287" s="1034"/>
      <c r="AS287" s="1034"/>
      <c r="AT287" s="1034"/>
      <c r="AU287" s="1034"/>
      <c r="AV287" s="1034"/>
      <c r="AW287" s="1034"/>
      <c r="AX287" s="1034"/>
      <c r="AY287" s="1034"/>
    </row>
    <row r="288" spans="1:51">
      <c r="A288" s="1395"/>
      <c r="B288" s="1395"/>
      <c r="C288" s="1395"/>
      <c r="D288" s="1395"/>
      <c r="E288" s="1395"/>
      <c r="F288" s="1395"/>
      <c r="G288" s="1395"/>
      <c r="H288" s="1395"/>
      <c r="I288" s="1395"/>
      <c r="J288" s="1395"/>
      <c r="K288" s="1395"/>
      <c r="L288" s="1395"/>
      <c r="M288" s="1395"/>
      <c r="N288" s="1395"/>
      <c r="O288" s="1395"/>
      <c r="Y288" s="1041"/>
      <c r="Z288" s="1042"/>
      <c r="AA288" s="1042"/>
      <c r="AB288" s="1042"/>
      <c r="AD288" s="1043"/>
      <c r="AG288" s="1386"/>
      <c r="AH288" s="1386"/>
      <c r="AL288" s="1034"/>
      <c r="AM288" s="1034"/>
      <c r="AN288" s="1034"/>
      <c r="AO288" s="1034"/>
      <c r="AP288" s="1034"/>
      <c r="AQ288" s="1034"/>
      <c r="AR288" s="1034"/>
      <c r="AS288" s="1034"/>
      <c r="AT288" s="1034"/>
      <c r="AU288" s="1034"/>
      <c r="AV288" s="1034"/>
      <c r="AW288" s="1034"/>
      <c r="AX288" s="1034"/>
      <c r="AY288" s="1034"/>
    </row>
    <row r="289" spans="1:51">
      <c r="A289" s="1406"/>
      <c r="B289" s="1406"/>
      <c r="C289" s="1406"/>
      <c r="D289" s="1406"/>
      <c r="E289" s="1406"/>
      <c r="F289" s="1406"/>
      <c r="G289" s="1406"/>
      <c r="H289" s="1406"/>
      <c r="I289" s="1406"/>
      <c r="J289" s="1406"/>
      <c r="K289" s="1406"/>
      <c r="L289" s="1406"/>
      <c r="M289" s="1406"/>
      <c r="N289" s="1406"/>
      <c r="O289" s="1406"/>
      <c r="Y289" s="1041"/>
      <c r="Z289" s="1045"/>
      <c r="AA289" s="1042"/>
      <c r="AB289" s="1042"/>
      <c r="AD289" s="1043"/>
      <c r="AL289" s="1034"/>
      <c r="AM289" s="1034"/>
      <c r="AN289" s="1034"/>
      <c r="AO289" s="1034"/>
      <c r="AP289" s="1034"/>
      <c r="AQ289" s="1034"/>
      <c r="AR289" s="1034"/>
      <c r="AS289" s="1034"/>
      <c r="AT289" s="1034"/>
      <c r="AU289" s="1034"/>
      <c r="AV289" s="1034"/>
      <c r="AW289" s="1034"/>
      <c r="AX289" s="1034"/>
      <c r="AY289" s="1034"/>
    </row>
    <row r="290" spans="1:51">
      <c r="A290" s="1116"/>
      <c r="B290" s="1116"/>
      <c r="C290" s="1116"/>
      <c r="D290" s="1116"/>
      <c r="E290" s="1116"/>
      <c r="F290" s="1116"/>
      <c r="G290" s="1116"/>
      <c r="H290" s="1116"/>
      <c r="I290" s="1117"/>
      <c r="J290" s="1118"/>
      <c r="K290" s="1116"/>
      <c r="L290" s="1116"/>
      <c r="M290" s="1118"/>
      <c r="N290" s="1118"/>
      <c r="O290" s="1122"/>
      <c r="Y290" s="1041"/>
      <c r="Z290" s="1045"/>
      <c r="AA290" s="1042"/>
      <c r="AB290" s="1042"/>
      <c r="AL290" s="1034"/>
      <c r="AM290" s="1034"/>
      <c r="AN290" s="1034"/>
      <c r="AO290" s="1034"/>
      <c r="AP290" s="1034"/>
      <c r="AQ290" s="1034"/>
      <c r="AR290" s="1034"/>
      <c r="AS290" s="1034"/>
      <c r="AT290" s="1034"/>
      <c r="AU290" s="1034"/>
      <c r="AV290" s="1034"/>
      <c r="AW290" s="1034"/>
      <c r="AX290" s="1034"/>
      <c r="AY290" s="1034"/>
    </row>
    <row r="291" spans="1:51">
      <c r="A291" s="1131"/>
      <c r="B291" s="1131"/>
      <c r="C291" s="1131"/>
      <c r="D291" s="1131"/>
      <c r="E291" s="1131"/>
      <c r="F291" s="1131"/>
      <c r="G291" s="1131"/>
      <c r="H291" s="1131"/>
      <c r="I291" s="1132"/>
      <c r="J291" s="1133"/>
      <c r="K291" s="1134"/>
      <c r="L291" s="1131"/>
      <c r="M291" s="1128"/>
      <c r="N291" s="1118"/>
      <c r="O291" s="1066"/>
      <c r="Y291" s="1041"/>
      <c r="Z291" s="1045"/>
      <c r="AA291" s="1042"/>
      <c r="AB291" s="1042"/>
      <c r="AL291" s="1034"/>
      <c r="AM291" s="1034"/>
      <c r="AN291" s="1034"/>
      <c r="AO291" s="1034"/>
      <c r="AP291" s="1034"/>
      <c r="AQ291" s="1034"/>
      <c r="AR291" s="1034"/>
      <c r="AS291" s="1034"/>
      <c r="AT291" s="1034"/>
      <c r="AU291" s="1034"/>
      <c r="AV291" s="1034"/>
      <c r="AW291" s="1034"/>
      <c r="AX291" s="1034"/>
      <c r="AY291" s="1034"/>
    </row>
    <row r="292" spans="1:51">
      <c r="A292" s="1394"/>
      <c r="B292" s="1394"/>
      <c r="C292" s="1394"/>
      <c r="D292" s="1394"/>
      <c r="E292" s="1394"/>
      <c r="F292" s="1394"/>
      <c r="G292" s="1394"/>
      <c r="H292" s="1394"/>
      <c r="I292" s="1394"/>
      <c r="J292" s="1394"/>
      <c r="K292" s="1394"/>
      <c r="L292" s="1394"/>
      <c r="M292" s="1135"/>
      <c r="N292" s="1118"/>
      <c r="O292" s="1066"/>
      <c r="Y292" s="1055"/>
      <c r="Z292" s="1056"/>
      <c r="AA292" s="1056"/>
      <c r="AB292" s="1056"/>
      <c r="AG292" s="1386"/>
      <c r="AH292" s="1386"/>
      <c r="AL292" s="1034"/>
      <c r="AM292" s="1034"/>
      <c r="AN292" s="1034"/>
      <c r="AO292" s="1034"/>
      <c r="AP292" s="1034"/>
      <c r="AQ292" s="1034"/>
      <c r="AR292" s="1034"/>
      <c r="AS292" s="1034"/>
      <c r="AT292" s="1034"/>
      <c r="AU292" s="1034"/>
      <c r="AV292" s="1034"/>
      <c r="AW292" s="1034"/>
      <c r="AX292" s="1034"/>
      <c r="AY292" s="1034"/>
    </row>
    <row r="293" spans="1:51">
      <c r="A293" s="1131"/>
      <c r="B293" s="1131"/>
      <c r="C293" s="1131"/>
      <c r="D293" s="1131"/>
      <c r="E293" s="1131"/>
      <c r="F293" s="1131"/>
      <c r="G293" s="1131"/>
      <c r="H293" s="1131"/>
      <c r="I293" s="1132"/>
      <c r="J293" s="1408"/>
      <c r="K293" s="1408"/>
      <c r="L293" s="1408"/>
      <c r="M293" s="1135"/>
      <c r="N293" s="1118"/>
      <c r="O293" s="1066"/>
      <c r="Y293" s="1041"/>
      <c r="Z293" s="1059"/>
      <c r="AA293" s="1060"/>
      <c r="AB293" s="1060"/>
      <c r="AL293" s="1034"/>
      <c r="AM293" s="1034"/>
      <c r="AN293" s="1034"/>
      <c r="AO293" s="1034"/>
      <c r="AP293" s="1034"/>
      <c r="AQ293" s="1034"/>
      <c r="AR293" s="1034"/>
      <c r="AS293" s="1034"/>
      <c r="AT293" s="1034"/>
      <c r="AU293" s="1034"/>
      <c r="AV293" s="1034"/>
      <c r="AW293" s="1034"/>
      <c r="AX293" s="1034"/>
      <c r="AY293" s="1034"/>
    </row>
    <row r="294" spans="1:51">
      <c r="A294" s="1131"/>
      <c r="B294" s="1131"/>
      <c r="C294" s="1131"/>
      <c r="D294" s="1131"/>
      <c r="E294" s="1131"/>
      <c r="F294" s="1131"/>
      <c r="G294" s="1131"/>
      <c r="H294" s="1131"/>
      <c r="I294" s="1132"/>
      <c r="J294" s="1408"/>
      <c r="K294" s="1408"/>
      <c r="L294" s="1408"/>
      <c r="M294" s="1135"/>
      <c r="N294" s="1118"/>
      <c r="O294" s="1066"/>
      <c r="Y294" s="1041"/>
      <c r="Z294" s="1059"/>
      <c r="AA294" s="1060"/>
      <c r="AB294" s="1060"/>
      <c r="AL294" s="1034"/>
      <c r="AM294" s="1034"/>
      <c r="AN294" s="1034"/>
      <c r="AO294" s="1034"/>
      <c r="AP294" s="1034"/>
      <c r="AQ294" s="1034"/>
      <c r="AR294" s="1034"/>
      <c r="AS294" s="1034"/>
      <c r="AT294" s="1034"/>
      <c r="AU294" s="1034"/>
      <c r="AV294" s="1034"/>
      <c r="AW294" s="1034"/>
      <c r="AX294" s="1034"/>
      <c r="AY294" s="1034"/>
    </row>
    <row r="295" spans="1:51">
      <c r="A295" s="1133"/>
      <c r="B295" s="1133"/>
      <c r="C295" s="1133"/>
      <c r="D295" s="1133"/>
      <c r="E295" s="1133"/>
      <c r="F295" s="1133"/>
      <c r="G295" s="1133"/>
      <c r="H295" s="1133"/>
      <c r="I295" s="1136"/>
      <c r="J295" s="1408"/>
      <c r="K295" s="1408"/>
      <c r="L295" s="1408"/>
      <c r="M295" s="1135"/>
      <c r="N295" s="1118"/>
      <c r="O295" s="1066"/>
      <c r="Y295" s="1063"/>
      <c r="Z295" s="1089"/>
      <c r="AA295" s="1137"/>
      <c r="AB295" s="1065"/>
      <c r="AL295" s="1034"/>
      <c r="AM295" s="1034"/>
      <c r="AN295" s="1034"/>
      <c r="AO295" s="1034"/>
      <c r="AP295" s="1034"/>
      <c r="AQ295" s="1034"/>
      <c r="AR295" s="1034"/>
      <c r="AS295" s="1034"/>
      <c r="AT295" s="1034"/>
      <c r="AU295" s="1034"/>
      <c r="AV295" s="1034"/>
      <c r="AW295" s="1034"/>
      <c r="AX295" s="1034"/>
      <c r="AY295" s="1034"/>
    </row>
    <row r="296" spans="1:51">
      <c r="A296" s="1133"/>
      <c r="B296" s="1133"/>
      <c r="C296" s="1133"/>
      <c r="D296" s="1133"/>
      <c r="E296" s="1133"/>
      <c r="F296" s="1133"/>
      <c r="G296" s="1133"/>
      <c r="H296" s="1133"/>
      <c r="I296" s="1136"/>
      <c r="J296" s="1408"/>
      <c r="K296" s="1408"/>
      <c r="L296" s="1408"/>
      <c r="M296" s="1135"/>
      <c r="N296" s="1118"/>
      <c r="O296" s="1066"/>
      <c r="AG296" s="1386"/>
      <c r="AH296" s="1386"/>
      <c r="AL296" s="1034"/>
      <c r="AM296" s="1034"/>
      <c r="AN296" s="1034"/>
      <c r="AO296" s="1034"/>
      <c r="AP296" s="1034"/>
      <c r="AQ296" s="1034"/>
      <c r="AR296" s="1034"/>
      <c r="AS296" s="1034"/>
      <c r="AT296" s="1034"/>
      <c r="AU296" s="1034"/>
      <c r="AV296" s="1034"/>
      <c r="AW296" s="1034"/>
      <c r="AX296" s="1034"/>
      <c r="AY296" s="1034"/>
    </row>
    <row r="297" spans="1:51">
      <c r="A297" s="1133"/>
      <c r="B297" s="1133"/>
      <c r="C297" s="1133"/>
      <c r="D297" s="1133"/>
      <c r="E297" s="1133"/>
      <c r="F297" s="1133"/>
      <c r="G297" s="1133"/>
      <c r="H297" s="1133"/>
      <c r="I297" s="1136"/>
      <c r="J297" s="1133"/>
      <c r="K297" s="1138"/>
      <c r="L297" s="1133"/>
      <c r="M297" s="1131"/>
      <c r="N297" s="1120"/>
      <c r="O297" s="1121"/>
      <c r="AI297" s="1071"/>
      <c r="AL297" s="1034"/>
      <c r="AM297" s="1034"/>
      <c r="AN297" s="1034"/>
      <c r="AO297" s="1034"/>
      <c r="AP297" s="1034"/>
      <c r="AQ297" s="1034"/>
      <c r="AR297" s="1034"/>
      <c r="AS297" s="1034"/>
      <c r="AT297" s="1034"/>
      <c r="AU297" s="1034"/>
      <c r="AV297" s="1034"/>
      <c r="AW297" s="1034"/>
      <c r="AX297" s="1034"/>
      <c r="AY297" s="1034"/>
    </row>
    <row r="298" spans="1:51">
      <c r="A298" s="1410"/>
      <c r="B298" s="1410"/>
      <c r="C298" s="1410"/>
      <c r="D298" s="1410"/>
      <c r="E298" s="1410"/>
      <c r="F298" s="1410"/>
      <c r="G298" s="1410"/>
      <c r="H298" s="1410"/>
      <c r="I298" s="1410"/>
      <c r="J298" s="1410"/>
      <c r="K298" s="1410"/>
      <c r="L298" s="1410"/>
      <c r="M298" s="1410"/>
      <c r="N298" s="1410"/>
      <c r="O298" s="1410"/>
      <c r="P298" s="1072"/>
      <c r="Q298" s="1072"/>
      <c r="R298" s="1072"/>
      <c r="S298" s="1073"/>
      <c r="T298" s="1074"/>
      <c r="U298" s="1074"/>
      <c r="V298" s="1074"/>
      <c r="W298" s="1074"/>
      <c r="AA298" s="1030"/>
      <c r="AI298" s="1071"/>
      <c r="AL298" s="1034"/>
      <c r="AM298" s="1034"/>
      <c r="AN298" s="1034"/>
      <c r="AO298" s="1034"/>
      <c r="AP298" s="1034"/>
      <c r="AQ298" s="1034"/>
      <c r="AR298" s="1034"/>
      <c r="AS298" s="1034"/>
      <c r="AT298" s="1034"/>
      <c r="AU298" s="1034"/>
      <c r="AV298" s="1034"/>
      <c r="AW298" s="1034"/>
      <c r="AX298" s="1034"/>
      <c r="AY298" s="1034"/>
    </row>
    <row r="299" spans="1:51">
      <c r="A299" s="1116"/>
      <c r="B299" s="1116"/>
      <c r="C299" s="1116"/>
      <c r="D299" s="1116"/>
      <c r="E299" s="1116"/>
      <c r="F299" s="1116"/>
      <c r="G299" s="1116"/>
      <c r="H299" s="1116"/>
      <c r="I299" s="1117"/>
      <c r="J299" s="1118"/>
      <c r="K299" s="1116"/>
      <c r="L299" s="1116"/>
      <c r="M299" s="1126"/>
      <c r="N299" s="1126"/>
      <c r="O299" s="1127"/>
      <c r="Z299" s="1384"/>
      <c r="AA299" s="1384"/>
      <c r="AC299" s="1385"/>
      <c r="AD299" s="1385"/>
      <c r="AG299" s="1386"/>
      <c r="AH299" s="1386"/>
      <c r="AL299" s="1034"/>
      <c r="AM299" s="1034"/>
      <c r="AN299" s="1034"/>
      <c r="AO299" s="1034"/>
      <c r="AP299" s="1034"/>
      <c r="AQ299" s="1034"/>
      <c r="AR299" s="1034"/>
      <c r="AS299" s="1034"/>
      <c r="AT299" s="1034"/>
      <c r="AU299" s="1034"/>
      <c r="AV299" s="1034"/>
      <c r="AW299" s="1034"/>
      <c r="AX299" s="1034"/>
      <c r="AY299" s="1034"/>
    </row>
    <row r="300" spans="1:51">
      <c r="A300" s="1130"/>
      <c r="B300" s="1130"/>
      <c r="C300" s="1130"/>
      <c r="D300" s="1130"/>
      <c r="E300" s="1130"/>
      <c r="F300" s="1130"/>
      <c r="G300" s="1130"/>
      <c r="H300" s="1130"/>
      <c r="I300" s="1139"/>
      <c r="J300" s="1140"/>
      <c r="K300" s="1125"/>
      <c r="L300" s="1125"/>
      <c r="M300" s="1130"/>
      <c r="N300" s="1130"/>
      <c r="O300" s="1141"/>
      <c r="Z300" s="1080"/>
      <c r="AA300" s="1080"/>
      <c r="AC300" s="1080"/>
      <c r="AD300" s="1080"/>
      <c r="AI300" s="1034"/>
      <c r="AJ300" s="1034"/>
      <c r="AK300" s="1034"/>
      <c r="AL300" s="1034"/>
      <c r="AM300" s="1034"/>
      <c r="AN300" s="1034"/>
      <c r="AO300" s="1034"/>
      <c r="AP300" s="1034"/>
      <c r="AQ300" s="1034"/>
      <c r="AR300" s="1034"/>
      <c r="AS300" s="1034"/>
      <c r="AT300" s="1034"/>
      <c r="AU300" s="1034"/>
      <c r="AV300" s="1034"/>
      <c r="AW300" s="1034"/>
      <c r="AX300" s="1034"/>
      <c r="AY300" s="1034"/>
    </row>
    <row r="301" spans="1:51">
      <c r="A301" s="1125"/>
      <c r="B301" s="1125"/>
      <c r="C301" s="1125"/>
      <c r="D301" s="1125"/>
      <c r="E301" s="1125"/>
      <c r="F301" s="1125"/>
      <c r="G301" s="1125"/>
      <c r="H301" s="1125"/>
      <c r="I301" s="1142"/>
      <c r="J301" s="1126"/>
      <c r="K301" s="1125"/>
      <c r="L301" s="1125"/>
      <c r="M301" s="1125"/>
      <c r="N301" s="1125"/>
      <c r="O301" s="1143"/>
      <c r="Z301" s="1081"/>
      <c r="AA301" s="1081"/>
      <c r="AC301" s="1081"/>
      <c r="AD301" s="1081"/>
      <c r="AI301" s="1034"/>
      <c r="AJ301" s="1034"/>
      <c r="AK301" s="1034"/>
      <c r="AL301" s="1034"/>
      <c r="AM301" s="1034"/>
      <c r="AN301" s="1034"/>
      <c r="AO301" s="1034"/>
      <c r="AP301" s="1034"/>
      <c r="AQ301" s="1034"/>
      <c r="AR301" s="1034"/>
      <c r="AS301" s="1034"/>
      <c r="AT301" s="1034"/>
      <c r="AU301" s="1034"/>
      <c r="AV301" s="1034"/>
      <c r="AW301" s="1034"/>
      <c r="AX301" s="1034"/>
      <c r="AY301" s="1034"/>
    </row>
    <row r="302" spans="1:51">
      <c r="A302" s="1144"/>
      <c r="B302" s="1144"/>
      <c r="C302" s="1144"/>
      <c r="D302" s="1144"/>
      <c r="E302" s="1144"/>
      <c r="F302" s="1144"/>
      <c r="G302" s="1144"/>
      <c r="H302" s="1144"/>
      <c r="I302" s="1145"/>
      <c r="J302" s="1146"/>
      <c r="K302" s="1147"/>
      <c r="L302" s="1148"/>
      <c r="M302" s="1149"/>
      <c r="N302" s="1150"/>
      <c r="O302" s="1122"/>
      <c r="Z302" s="1081"/>
      <c r="AA302" s="1151"/>
      <c r="AC302" s="1081"/>
      <c r="AD302" s="1151"/>
      <c r="AI302" s="1034"/>
      <c r="AJ302" s="1034"/>
      <c r="AK302" s="1034"/>
      <c r="AL302" s="1034"/>
      <c r="AM302" s="1034"/>
      <c r="AN302" s="1034"/>
      <c r="AO302" s="1034"/>
      <c r="AP302" s="1034"/>
      <c r="AQ302" s="1034"/>
      <c r="AR302" s="1034"/>
      <c r="AS302" s="1034"/>
      <c r="AT302" s="1034"/>
      <c r="AU302" s="1034"/>
      <c r="AV302" s="1034"/>
      <c r="AW302" s="1034"/>
      <c r="AX302" s="1034"/>
      <c r="AY302" s="1034"/>
    </row>
    <row r="303" spans="1:51">
      <c r="A303" s="1152"/>
      <c r="B303" s="1152"/>
      <c r="C303" s="1152"/>
      <c r="D303" s="1152"/>
      <c r="E303" s="1152"/>
      <c r="F303" s="1152"/>
      <c r="G303" s="1152"/>
      <c r="H303" s="1152"/>
      <c r="I303" s="1153"/>
      <c r="J303" s="1154"/>
      <c r="K303" s="1147"/>
      <c r="L303" s="1147"/>
      <c r="M303" s="1155"/>
      <c r="N303" s="1156"/>
      <c r="O303" s="1157"/>
      <c r="Z303" s="1158"/>
      <c r="AA303" s="1159"/>
      <c r="AC303" s="1158"/>
      <c r="AD303" s="1159"/>
      <c r="AG303" s="1386"/>
      <c r="AH303" s="1386"/>
      <c r="AI303" s="1034"/>
      <c r="AJ303" s="1034"/>
      <c r="AK303" s="1034"/>
      <c r="AL303" s="1034"/>
      <c r="AM303" s="1034"/>
      <c r="AN303" s="1034"/>
      <c r="AO303" s="1034"/>
      <c r="AP303" s="1034"/>
      <c r="AQ303" s="1034"/>
      <c r="AR303" s="1034"/>
      <c r="AS303" s="1034"/>
      <c r="AT303" s="1034"/>
      <c r="AU303" s="1034"/>
      <c r="AV303" s="1034"/>
      <c r="AW303" s="1034"/>
      <c r="AX303" s="1034"/>
      <c r="AY303" s="1034"/>
    </row>
    <row r="304" spans="1:51">
      <c r="A304" s="1152"/>
      <c r="B304" s="1152"/>
      <c r="C304" s="1152"/>
      <c r="D304" s="1152"/>
      <c r="E304" s="1152"/>
      <c r="F304" s="1152"/>
      <c r="G304" s="1152"/>
      <c r="H304" s="1152"/>
      <c r="I304" s="1153"/>
      <c r="J304" s="1160"/>
      <c r="K304" s="1147"/>
      <c r="L304" s="1147"/>
      <c r="M304" s="1161"/>
      <c r="N304" s="1162"/>
      <c r="O304" s="1122"/>
      <c r="Z304" s="1093"/>
      <c r="AA304" s="1163"/>
      <c r="AC304" s="1093"/>
      <c r="AD304" s="1163"/>
      <c r="AI304" s="1034"/>
      <c r="AJ304" s="1034"/>
      <c r="AK304" s="1034"/>
      <c r="AL304" s="1034"/>
      <c r="AM304" s="1034"/>
      <c r="AN304" s="1034"/>
      <c r="AO304" s="1034"/>
      <c r="AP304" s="1034"/>
      <c r="AQ304" s="1034"/>
      <c r="AR304" s="1034"/>
      <c r="AS304" s="1034"/>
      <c r="AT304" s="1034"/>
      <c r="AU304" s="1034"/>
      <c r="AV304" s="1034"/>
      <c r="AW304" s="1034"/>
      <c r="AX304" s="1034"/>
      <c r="AY304" s="1034"/>
    </row>
    <row r="305" spans="1:51">
      <c r="A305" s="1164"/>
      <c r="B305" s="1164"/>
      <c r="C305" s="1164"/>
      <c r="D305" s="1164"/>
      <c r="E305" s="1164"/>
      <c r="F305" s="1164"/>
      <c r="G305" s="1164"/>
      <c r="H305" s="1164"/>
      <c r="I305" s="1153"/>
      <c r="J305" s="1154"/>
      <c r="K305" s="1147"/>
      <c r="L305" s="1148"/>
      <c r="M305" s="1149"/>
      <c r="N305" s="1150"/>
      <c r="O305" s="1122"/>
      <c r="Z305" s="1093"/>
      <c r="AA305" s="1163"/>
      <c r="AC305" s="1093"/>
      <c r="AD305" s="1163"/>
      <c r="AF305" s="1044"/>
      <c r="AI305" s="1034"/>
      <c r="AJ305" s="1034"/>
      <c r="AK305" s="1034"/>
      <c r="AL305" s="1034"/>
      <c r="AM305" s="1034"/>
      <c r="AN305" s="1034"/>
      <c r="AO305" s="1034"/>
      <c r="AP305" s="1034"/>
      <c r="AQ305" s="1034"/>
      <c r="AR305" s="1034"/>
      <c r="AS305" s="1034"/>
      <c r="AT305" s="1034"/>
      <c r="AU305" s="1034"/>
      <c r="AV305" s="1034"/>
      <c r="AW305" s="1034"/>
      <c r="AX305" s="1034"/>
      <c r="AY305" s="1034"/>
    </row>
    <row r="306" spans="1:51">
      <c r="A306" s="1164"/>
      <c r="B306" s="1164"/>
      <c r="C306" s="1164"/>
      <c r="D306" s="1164"/>
      <c r="E306" s="1164"/>
      <c r="F306" s="1164"/>
      <c r="G306" s="1164"/>
      <c r="H306" s="1164"/>
      <c r="I306" s="1153"/>
      <c r="J306" s="1154"/>
      <c r="K306" s="1147"/>
      <c r="L306" s="1148"/>
      <c r="M306" s="1149"/>
      <c r="N306" s="1150"/>
      <c r="O306" s="1122"/>
      <c r="Z306" s="1093"/>
      <c r="AA306" s="1163"/>
      <c r="AC306" s="1093"/>
      <c r="AD306" s="1163"/>
      <c r="AF306" s="1044"/>
      <c r="AG306" s="1029"/>
      <c r="AH306" s="1029"/>
      <c r="AI306" s="1034"/>
      <c r="AJ306" s="1034"/>
      <c r="AK306" s="1034"/>
      <c r="AL306" s="1034"/>
      <c r="AM306" s="1034"/>
      <c r="AN306" s="1034"/>
      <c r="AO306" s="1034"/>
      <c r="AP306" s="1034"/>
      <c r="AQ306" s="1034"/>
      <c r="AR306" s="1034"/>
      <c r="AS306" s="1034"/>
      <c r="AT306" s="1034"/>
      <c r="AU306" s="1034"/>
      <c r="AV306" s="1034"/>
      <c r="AW306" s="1034"/>
      <c r="AX306" s="1034"/>
      <c r="AY306" s="1034"/>
    </row>
    <row r="307" spans="1:51">
      <c r="A307" s="1152"/>
      <c r="B307" s="1152"/>
      <c r="C307" s="1152"/>
      <c r="D307" s="1152"/>
      <c r="E307" s="1152"/>
      <c r="F307" s="1152"/>
      <c r="G307" s="1152"/>
      <c r="H307" s="1152"/>
      <c r="I307" s="1153"/>
      <c r="J307" s="1154"/>
      <c r="K307" s="1147"/>
      <c r="L307" s="1148"/>
      <c r="M307" s="1149"/>
      <c r="N307" s="1150"/>
      <c r="O307" s="1122"/>
      <c r="Z307" s="1093"/>
      <c r="AA307" s="1163"/>
      <c r="AC307" s="1093"/>
      <c r="AD307" s="1163"/>
      <c r="AF307" s="1044"/>
      <c r="AG307" s="1387"/>
      <c r="AH307" s="1387"/>
      <c r="AI307" s="1034"/>
      <c r="AJ307" s="1034"/>
      <c r="AK307" s="1034"/>
      <c r="AL307" s="1034"/>
      <c r="AM307" s="1034"/>
      <c r="AN307" s="1034"/>
      <c r="AO307" s="1034"/>
      <c r="AP307" s="1034"/>
      <c r="AQ307" s="1034"/>
      <c r="AR307" s="1034"/>
      <c r="AS307" s="1034"/>
      <c r="AT307" s="1034"/>
      <c r="AU307" s="1034"/>
      <c r="AV307" s="1034"/>
      <c r="AW307" s="1034"/>
      <c r="AX307" s="1034"/>
      <c r="AY307" s="1034"/>
    </row>
    <row r="308" spans="1:51">
      <c r="A308" s="1152"/>
      <c r="B308" s="1152"/>
      <c r="C308" s="1152"/>
      <c r="D308" s="1152"/>
      <c r="E308" s="1152"/>
      <c r="F308" s="1152"/>
      <c r="G308" s="1152"/>
      <c r="H308" s="1152"/>
      <c r="I308" s="1153"/>
      <c r="J308" s="1160"/>
      <c r="K308" s="1147"/>
      <c r="L308" s="1148"/>
      <c r="M308" s="1149"/>
      <c r="N308" s="1150"/>
      <c r="O308" s="1157"/>
      <c r="Z308" s="1093"/>
      <c r="AA308" s="1163"/>
      <c r="AC308" s="1093"/>
      <c r="AD308" s="1163"/>
      <c r="AF308" s="1044"/>
      <c r="AI308" s="1034"/>
      <c r="AJ308" s="1034"/>
      <c r="AK308" s="1034"/>
      <c r="AL308" s="1034"/>
      <c r="AM308" s="1034"/>
      <c r="AN308" s="1034"/>
      <c r="AO308" s="1034"/>
      <c r="AP308" s="1034"/>
      <c r="AQ308" s="1034"/>
      <c r="AR308" s="1034"/>
      <c r="AS308" s="1034"/>
      <c r="AT308" s="1034"/>
      <c r="AU308" s="1034"/>
      <c r="AV308" s="1034"/>
      <c r="AW308" s="1034"/>
      <c r="AX308" s="1034"/>
      <c r="AY308" s="1034"/>
    </row>
    <row r="309" spans="1:51">
      <c r="A309" s="1152"/>
      <c r="B309" s="1152"/>
      <c r="C309" s="1152"/>
      <c r="D309" s="1152"/>
      <c r="E309" s="1152"/>
      <c r="F309" s="1152"/>
      <c r="G309" s="1152"/>
      <c r="H309" s="1152"/>
      <c r="I309" s="1153"/>
      <c r="J309" s="1154"/>
      <c r="K309" s="1147"/>
      <c r="L309" s="1148"/>
      <c r="M309" s="1149"/>
      <c r="N309" s="1150"/>
      <c r="O309" s="1122"/>
      <c r="Z309" s="1093"/>
      <c r="AA309" s="1163"/>
      <c r="AC309" s="1093"/>
      <c r="AD309" s="1163"/>
      <c r="AF309" s="1044"/>
      <c r="AI309" s="1034"/>
      <c r="AJ309" s="1034"/>
      <c r="AK309" s="1034"/>
      <c r="AL309" s="1034"/>
      <c r="AM309" s="1034"/>
      <c r="AN309" s="1034"/>
      <c r="AO309" s="1034"/>
      <c r="AP309" s="1034"/>
      <c r="AQ309" s="1034"/>
      <c r="AR309" s="1034"/>
      <c r="AS309" s="1034"/>
      <c r="AT309" s="1034"/>
      <c r="AU309" s="1034"/>
      <c r="AV309" s="1034"/>
      <c r="AW309" s="1034"/>
      <c r="AX309" s="1034"/>
      <c r="AY309" s="1034"/>
    </row>
    <row r="310" spans="1:51">
      <c r="A310" s="1152"/>
      <c r="B310" s="1152"/>
      <c r="C310" s="1152"/>
      <c r="D310" s="1152"/>
      <c r="E310" s="1152"/>
      <c r="F310" s="1152"/>
      <c r="G310" s="1152"/>
      <c r="H310" s="1152"/>
      <c r="I310" s="1153"/>
      <c r="J310" s="1154"/>
      <c r="K310" s="1147"/>
      <c r="L310" s="1148"/>
      <c r="M310" s="1149"/>
      <c r="N310" s="1150"/>
      <c r="O310" s="1122"/>
      <c r="Z310" s="1093"/>
      <c r="AA310" s="1163"/>
      <c r="AC310" s="1093"/>
      <c r="AD310" s="1163"/>
      <c r="AF310" s="1044"/>
      <c r="AI310" s="1034"/>
      <c r="AJ310" s="1034"/>
      <c r="AK310" s="1034"/>
      <c r="AL310" s="1034"/>
      <c r="AM310" s="1034"/>
      <c r="AN310" s="1034"/>
      <c r="AO310" s="1034"/>
      <c r="AP310" s="1034"/>
      <c r="AQ310" s="1034"/>
      <c r="AR310" s="1034"/>
      <c r="AS310" s="1034"/>
      <c r="AT310" s="1034"/>
      <c r="AU310" s="1034"/>
      <c r="AV310" s="1034"/>
      <c r="AW310" s="1034"/>
      <c r="AX310" s="1034"/>
      <c r="AY310" s="1034"/>
    </row>
    <row r="311" spans="1:51">
      <c r="A311" s="1152"/>
      <c r="B311" s="1152"/>
      <c r="C311" s="1152"/>
      <c r="D311" s="1152"/>
      <c r="E311" s="1152"/>
      <c r="F311" s="1152"/>
      <c r="G311" s="1152"/>
      <c r="H311" s="1152"/>
      <c r="I311" s="1153"/>
      <c r="J311" s="1154"/>
      <c r="K311" s="1147"/>
      <c r="L311" s="1147"/>
      <c r="M311" s="1149"/>
      <c r="N311" s="1150"/>
      <c r="O311" s="1157"/>
      <c r="Z311" s="1093"/>
      <c r="AA311" s="1163"/>
      <c r="AC311" s="1093"/>
      <c r="AD311" s="1163"/>
      <c r="AF311" s="1044"/>
      <c r="AI311" s="1034"/>
      <c r="AJ311" s="1034"/>
      <c r="AK311" s="1034"/>
      <c r="AL311" s="1034"/>
      <c r="AM311" s="1034"/>
      <c r="AN311" s="1034"/>
      <c r="AO311" s="1034"/>
      <c r="AP311" s="1034"/>
      <c r="AQ311" s="1034"/>
      <c r="AR311" s="1034"/>
      <c r="AS311" s="1034"/>
      <c r="AT311" s="1034"/>
      <c r="AU311" s="1034"/>
      <c r="AV311" s="1034"/>
      <c r="AW311" s="1034"/>
      <c r="AX311" s="1034"/>
      <c r="AY311" s="1034"/>
    </row>
    <row r="312" spans="1:51">
      <c r="A312" s="1152"/>
      <c r="B312" s="1152"/>
      <c r="C312" s="1152"/>
      <c r="D312" s="1152"/>
      <c r="E312" s="1152"/>
      <c r="F312" s="1152"/>
      <c r="G312" s="1152"/>
      <c r="H312" s="1152"/>
      <c r="I312" s="1153"/>
      <c r="J312" s="1160"/>
      <c r="K312" s="1147"/>
      <c r="L312" s="1147"/>
      <c r="M312" s="1165"/>
      <c r="N312" s="1150"/>
      <c r="O312" s="1166"/>
      <c r="X312" s="1167"/>
      <c r="Z312" s="1093"/>
      <c r="AA312" s="1163"/>
      <c r="AC312" s="1093"/>
      <c r="AD312" s="1163"/>
      <c r="AF312" s="1044"/>
      <c r="AI312" s="1034"/>
      <c r="AJ312" s="1034"/>
      <c r="AK312" s="1034"/>
      <c r="AL312" s="1034"/>
      <c r="AM312" s="1034"/>
      <c r="AN312" s="1034"/>
      <c r="AO312" s="1034"/>
      <c r="AP312" s="1034"/>
      <c r="AQ312" s="1034"/>
      <c r="AR312" s="1034"/>
      <c r="AS312" s="1034"/>
      <c r="AT312" s="1034"/>
      <c r="AU312" s="1034"/>
      <c r="AV312" s="1034"/>
      <c r="AW312" s="1034"/>
      <c r="AX312" s="1034"/>
      <c r="AY312" s="1034"/>
    </row>
    <row r="313" spans="1:51">
      <c r="A313" s="1164"/>
      <c r="B313" s="1164"/>
      <c r="C313" s="1164"/>
      <c r="D313" s="1164"/>
      <c r="E313" s="1164"/>
      <c r="F313" s="1164"/>
      <c r="G313" s="1164"/>
      <c r="H313" s="1164"/>
      <c r="I313" s="1153"/>
      <c r="J313" s="1168"/>
      <c r="K313" s="1147"/>
      <c r="L313" s="1148"/>
      <c r="M313" s="1149"/>
      <c r="N313" s="1150"/>
      <c r="O313" s="1122"/>
      <c r="X313" s="1169"/>
      <c r="Z313" s="1093"/>
      <c r="AA313" s="1163"/>
      <c r="AC313" s="1093"/>
      <c r="AD313" s="1163"/>
      <c r="AF313" s="1044"/>
      <c r="AI313" s="1034"/>
      <c r="AJ313" s="1034"/>
      <c r="AK313" s="1034"/>
      <c r="AL313" s="1034"/>
      <c r="AM313" s="1034"/>
      <c r="AN313" s="1034"/>
      <c r="AO313" s="1034"/>
      <c r="AP313" s="1034"/>
      <c r="AQ313" s="1034"/>
      <c r="AR313" s="1034"/>
      <c r="AS313" s="1034"/>
      <c r="AT313" s="1034"/>
      <c r="AU313" s="1034"/>
      <c r="AV313" s="1034"/>
      <c r="AW313" s="1034"/>
      <c r="AX313" s="1034"/>
      <c r="AY313" s="1034"/>
    </row>
    <row r="314" spans="1:51">
      <c r="A314" s="1164"/>
      <c r="B314" s="1164"/>
      <c r="C314" s="1164"/>
      <c r="D314" s="1164"/>
      <c r="E314" s="1164"/>
      <c r="F314" s="1164"/>
      <c r="G314" s="1164"/>
      <c r="H314" s="1164"/>
      <c r="I314" s="1153"/>
      <c r="J314" s="1170"/>
      <c r="K314" s="1147"/>
      <c r="L314" s="1148"/>
      <c r="M314" s="1165"/>
      <c r="N314" s="1150"/>
      <c r="O314" s="1122"/>
      <c r="X314" s="1169"/>
      <c r="Z314" s="1093"/>
      <c r="AA314" s="1163"/>
      <c r="AC314" s="1093"/>
      <c r="AD314" s="1163"/>
      <c r="AF314" s="1044"/>
      <c r="AI314" s="1034"/>
      <c r="AJ314" s="1034"/>
      <c r="AK314" s="1034"/>
      <c r="AL314" s="1034"/>
      <c r="AM314" s="1034"/>
      <c r="AN314" s="1034"/>
      <c r="AO314" s="1034"/>
      <c r="AP314" s="1034"/>
      <c r="AQ314" s="1034"/>
      <c r="AR314" s="1034"/>
      <c r="AS314" s="1034"/>
      <c r="AT314" s="1034"/>
      <c r="AU314" s="1034"/>
      <c r="AV314" s="1034"/>
      <c r="AW314" s="1034"/>
      <c r="AX314" s="1034"/>
      <c r="AY314" s="1034"/>
    </row>
    <row r="315" spans="1:51">
      <c r="A315" s="1164"/>
      <c r="B315" s="1164"/>
      <c r="C315" s="1164"/>
      <c r="D315" s="1164"/>
      <c r="E315" s="1164"/>
      <c r="F315" s="1164"/>
      <c r="G315" s="1164"/>
      <c r="H315" s="1164"/>
      <c r="I315" s="1153"/>
      <c r="J315" s="1170"/>
      <c r="K315" s="1147"/>
      <c r="L315" s="1148"/>
      <c r="M315" s="1165"/>
      <c r="N315" s="1150"/>
      <c r="O315" s="1122"/>
      <c r="X315" s="1169"/>
      <c r="Z315" s="1093"/>
      <c r="AA315" s="1163"/>
      <c r="AC315" s="1093"/>
      <c r="AD315" s="1163"/>
      <c r="AF315" s="1044"/>
      <c r="AI315" s="1034"/>
      <c r="AJ315" s="1034"/>
      <c r="AK315" s="1034"/>
      <c r="AL315" s="1034"/>
      <c r="AM315" s="1034"/>
      <c r="AN315" s="1034"/>
      <c r="AO315" s="1034"/>
      <c r="AP315" s="1034"/>
      <c r="AQ315" s="1034"/>
      <c r="AR315" s="1034"/>
      <c r="AS315" s="1034"/>
      <c r="AT315" s="1034"/>
      <c r="AU315" s="1034"/>
      <c r="AV315" s="1034"/>
      <c r="AW315" s="1034"/>
      <c r="AX315" s="1034"/>
      <c r="AY315" s="1034"/>
    </row>
    <row r="316" spans="1:51">
      <c r="A316" s="1144"/>
      <c r="B316" s="1144"/>
      <c r="C316" s="1144"/>
      <c r="D316" s="1144"/>
      <c r="E316" s="1144"/>
      <c r="F316" s="1144"/>
      <c r="G316" s="1144"/>
      <c r="H316" s="1144"/>
      <c r="I316" s="1145"/>
      <c r="J316" s="1171"/>
      <c r="K316" s="1147"/>
      <c r="L316" s="1148"/>
      <c r="M316" s="1149"/>
      <c r="N316" s="1150"/>
      <c r="O316" s="1122"/>
      <c r="Z316" s="1093"/>
      <c r="AA316" s="1163"/>
      <c r="AC316" s="1093"/>
      <c r="AD316" s="1163"/>
      <c r="AF316" s="1044"/>
      <c r="AG316" s="1034"/>
      <c r="AH316" s="1034"/>
      <c r="AI316" s="1034"/>
      <c r="AJ316" s="1034"/>
      <c r="AK316" s="1034"/>
      <c r="AL316" s="1034"/>
      <c r="AM316" s="1034"/>
      <c r="AN316" s="1034"/>
      <c r="AO316" s="1034"/>
      <c r="AP316" s="1034"/>
      <c r="AQ316" s="1034"/>
      <c r="AR316" s="1034"/>
      <c r="AS316" s="1034"/>
      <c r="AT316" s="1034"/>
      <c r="AU316" s="1034"/>
      <c r="AV316" s="1034"/>
      <c r="AW316" s="1034"/>
      <c r="AX316" s="1034"/>
      <c r="AY316" s="1034"/>
    </row>
    <row r="317" spans="1:51">
      <c r="A317" s="1164"/>
      <c r="B317" s="1164"/>
      <c r="C317" s="1164"/>
      <c r="D317" s="1164"/>
      <c r="E317" s="1164"/>
      <c r="F317" s="1164"/>
      <c r="G317" s="1164"/>
      <c r="H317" s="1164"/>
      <c r="I317" s="1153"/>
      <c r="J317" s="1172"/>
      <c r="K317" s="1147"/>
      <c r="L317" s="1148"/>
      <c r="M317" s="1149"/>
      <c r="N317" s="1150"/>
      <c r="O317" s="1122"/>
      <c r="Z317" s="1093"/>
      <c r="AA317" s="1163"/>
      <c r="AC317" s="1093"/>
      <c r="AD317" s="1163"/>
      <c r="AF317" s="1044"/>
      <c r="AG317" s="1034"/>
      <c r="AH317" s="1034"/>
      <c r="AI317" s="1034"/>
      <c r="AJ317" s="1034"/>
      <c r="AK317" s="1034"/>
      <c r="AL317" s="1034"/>
      <c r="AM317" s="1034"/>
      <c r="AN317" s="1034"/>
      <c r="AO317" s="1034"/>
      <c r="AP317" s="1034"/>
      <c r="AQ317" s="1034"/>
      <c r="AR317" s="1034"/>
      <c r="AS317" s="1034"/>
      <c r="AT317" s="1034"/>
      <c r="AU317" s="1034"/>
      <c r="AV317" s="1034"/>
      <c r="AW317" s="1034"/>
      <c r="AX317" s="1034"/>
      <c r="AY317" s="1034"/>
    </row>
    <row r="318" spans="1:51">
      <c r="A318" s="1152"/>
      <c r="B318" s="1152"/>
      <c r="C318" s="1152"/>
      <c r="D318" s="1152"/>
      <c r="E318" s="1152"/>
      <c r="F318" s="1152"/>
      <c r="G318" s="1152"/>
      <c r="H318" s="1152"/>
      <c r="I318" s="1153"/>
      <c r="J318" s="1154"/>
      <c r="K318" s="1147"/>
      <c r="L318" s="1148"/>
      <c r="M318" s="1149"/>
      <c r="N318" s="1150"/>
      <c r="O318" s="1122"/>
      <c r="Z318" s="1093"/>
      <c r="AA318" s="1163"/>
      <c r="AC318" s="1093"/>
      <c r="AD318" s="1163"/>
      <c r="AF318" s="1044"/>
      <c r="AG318" s="1034"/>
      <c r="AH318" s="1034"/>
      <c r="AI318" s="1034"/>
      <c r="AJ318" s="1034"/>
      <c r="AK318" s="1034"/>
      <c r="AL318" s="1034"/>
      <c r="AM318" s="1034"/>
      <c r="AN318" s="1034"/>
      <c r="AO318" s="1034"/>
      <c r="AP318" s="1034"/>
      <c r="AQ318" s="1034"/>
      <c r="AR318" s="1034"/>
      <c r="AS318" s="1034"/>
      <c r="AT318" s="1034"/>
      <c r="AU318" s="1034"/>
      <c r="AV318" s="1034"/>
      <c r="AW318" s="1034"/>
      <c r="AX318" s="1034"/>
      <c r="AY318" s="1034"/>
    </row>
    <row r="319" spans="1:51">
      <c r="A319" s="1164"/>
      <c r="B319" s="1164"/>
      <c r="C319" s="1164"/>
      <c r="D319" s="1164"/>
      <c r="E319" s="1164"/>
      <c r="F319" s="1164"/>
      <c r="G319" s="1164"/>
      <c r="H319" s="1164"/>
      <c r="I319" s="1153"/>
      <c r="J319" s="1170"/>
      <c r="K319" s="1147"/>
      <c r="L319" s="1148"/>
      <c r="M319" s="1165"/>
      <c r="N319" s="1150"/>
      <c r="O319" s="1122"/>
      <c r="Z319" s="1093"/>
      <c r="AA319" s="1163"/>
      <c r="AC319" s="1093"/>
      <c r="AD319" s="1163"/>
      <c r="AF319" s="1044"/>
      <c r="AG319" s="1034"/>
      <c r="AH319" s="1034"/>
      <c r="AI319" s="1034"/>
      <c r="AJ319" s="1034"/>
      <c r="AK319" s="1034"/>
      <c r="AL319" s="1034"/>
      <c r="AM319" s="1034"/>
      <c r="AN319" s="1034"/>
      <c r="AO319" s="1034"/>
      <c r="AP319" s="1034"/>
      <c r="AQ319" s="1034"/>
      <c r="AR319" s="1034"/>
      <c r="AS319" s="1034"/>
      <c r="AT319" s="1034"/>
      <c r="AU319" s="1034"/>
      <c r="AV319" s="1034"/>
      <c r="AW319" s="1034"/>
      <c r="AX319" s="1034"/>
      <c r="AY319" s="1034"/>
    </row>
    <row r="320" spans="1:51">
      <c r="A320" s="1144"/>
      <c r="B320" s="1144"/>
      <c r="C320" s="1144"/>
      <c r="D320" s="1144"/>
      <c r="E320" s="1144"/>
      <c r="F320" s="1144"/>
      <c r="G320" s="1144"/>
      <c r="H320" s="1144"/>
      <c r="I320" s="1145"/>
      <c r="J320" s="1146"/>
      <c r="K320" s="1147"/>
      <c r="L320" s="1148"/>
      <c r="M320" s="1149"/>
      <c r="N320" s="1150"/>
      <c r="O320" s="1122"/>
      <c r="Z320" s="1093"/>
      <c r="AA320" s="1173"/>
      <c r="AC320" s="1093"/>
      <c r="AD320" s="1173"/>
      <c r="AF320" s="1044"/>
      <c r="AG320" s="1034"/>
      <c r="AH320" s="1034"/>
      <c r="AI320" s="1034"/>
      <c r="AJ320" s="1034"/>
      <c r="AK320" s="1034"/>
      <c r="AL320" s="1034"/>
      <c r="AM320" s="1034"/>
      <c r="AN320" s="1034"/>
      <c r="AO320" s="1034"/>
      <c r="AP320" s="1034"/>
      <c r="AQ320" s="1034"/>
      <c r="AR320" s="1034"/>
      <c r="AS320" s="1034"/>
      <c r="AT320" s="1034"/>
      <c r="AU320" s="1034"/>
      <c r="AV320" s="1034"/>
      <c r="AW320" s="1034"/>
      <c r="AX320" s="1034"/>
      <c r="AY320" s="1034"/>
    </row>
    <row r="321" spans="1:51">
      <c r="A321" s="1152"/>
      <c r="B321" s="1152"/>
      <c r="C321" s="1152"/>
      <c r="D321" s="1152"/>
      <c r="E321" s="1152"/>
      <c r="F321" s="1152"/>
      <c r="G321" s="1152"/>
      <c r="H321" s="1152"/>
      <c r="I321" s="1153"/>
      <c r="J321" s="1154"/>
      <c r="K321" s="1147"/>
      <c r="L321" s="1147"/>
      <c r="M321" s="1165"/>
      <c r="N321" s="1150"/>
      <c r="O321" s="1166"/>
      <c r="Z321" s="1093"/>
      <c r="AA321" s="1173"/>
      <c r="AC321" s="1093"/>
      <c r="AD321" s="1173"/>
      <c r="AF321" s="1044"/>
      <c r="AG321" s="1034"/>
      <c r="AH321" s="1034"/>
      <c r="AI321" s="1034"/>
      <c r="AJ321" s="1034"/>
      <c r="AK321" s="1034"/>
      <c r="AL321" s="1034"/>
      <c r="AM321" s="1034"/>
      <c r="AN321" s="1034"/>
      <c r="AO321" s="1034"/>
      <c r="AP321" s="1034"/>
      <c r="AQ321" s="1034"/>
      <c r="AR321" s="1034"/>
      <c r="AS321" s="1034"/>
      <c r="AT321" s="1034"/>
      <c r="AU321" s="1034"/>
      <c r="AV321" s="1034"/>
      <c r="AW321" s="1034"/>
      <c r="AX321" s="1034"/>
      <c r="AY321" s="1034"/>
    </row>
    <row r="322" spans="1:51">
      <c r="A322" s="1152"/>
      <c r="B322" s="1152"/>
      <c r="C322" s="1152"/>
      <c r="D322" s="1152"/>
      <c r="E322" s="1152"/>
      <c r="F322" s="1152"/>
      <c r="G322" s="1152"/>
      <c r="H322" s="1152"/>
      <c r="I322" s="1153"/>
      <c r="J322" s="1154"/>
      <c r="K322" s="1164"/>
      <c r="L322" s="1148"/>
      <c r="M322" s="1165"/>
      <c r="N322" s="1150"/>
      <c r="O322" s="1122"/>
      <c r="Z322" s="1093"/>
      <c r="AA322" s="1163"/>
      <c r="AC322" s="1093"/>
      <c r="AD322" s="1163"/>
      <c r="AF322" s="1044"/>
      <c r="AG322" s="1034"/>
      <c r="AH322" s="1034"/>
      <c r="AI322" s="1034"/>
      <c r="AJ322" s="1034"/>
      <c r="AK322" s="1034"/>
      <c r="AL322" s="1034"/>
      <c r="AM322" s="1034"/>
      <c r="AN322" s="1034"/>
      <c r="AO322" s="1034"/>
      <c r="AP322" s="1034"/>
      <c r="AQ322" s="1034"/>
      <c r="AR322" s="1034"/>
      <c r="AS322" s="1034"/>
      <c r="AT322" s="1034"/>
      <c r="AU322" s="1034"/>
      <c r="AV322" s="1034"/>
      <c r="AW322" s="1034"/>
      <c r="AX322" s="1034"/>
      <c r="AY322" s="1034"/>
    </row>
    <row r="323" spans="1:51">
      <c r="A323" s="1164"/>
      <c r="B323" s="1164"/>
      <c r="C323" s="1164"/>
      <c r="D323" s="1164"/>
      <c r="E323" s="1164"/>
      <c r="F323" s="1164"/>
      <c r="G323" s="1164"/>
      <c r="H323" s="1164"/>
      <c r="I323" s="1153"/>
      <c r="J323" s="1154"/>
      <c r="K323" s="1164"/>
      <c r="L323" s="1148"/>
      <c r="M323" s="1165"/>
      <c r="N323" s="1150"/>
      <c r="O323" s="1122"/>
      <c r="Z323" s="1093"/>
      <c r="AA323" s="1163"/>
      <c r="AC323" s="1093"/>
      <c r="AD323" s="1163"/>
      <c r="AF323" s="1044"/>
      <c r="AG323" s="1034"/>
      <c r="AH323" s="1034"/>
      <c r="AI323" s="1034"/>
      <c r="AJ323" s="1034"/>
      <c r="AK323" s="1034"/>
      <c r="AL323" s="1034"/>
      <c r="AM323" s="1034"/>
      <c r="AN323" s="1034"/>
      <c r="AO323" s="1034"/>
      <c r="AP323" s="1034"/>
      <c r="AQ323" s="1034"/>
      <c r="AR323" s="1034"/>
      <c r="AS323" s="1034"/>
      <c r="AT323" s="1034"/>
      <c r="AU323" s="1034"/>
      <c r="AV323" s="1034"/>
      <c r="AW323" s="1034"/>
      <c r="AX323" s="1034"/>
      <c r="AY323" s="1034"/>
    </row>
    <row r="324" spans="1:51">
      <c r="A324" s="1164"/>
      <c r="B324" s="1164"/>
      <c r="C324" s="1164"/>
      <c r="D324" s="1164"/>
      <c r="E324" s="1164"/>
      <c r="F324" s="1164"/>
      <c r="G324" s="1164"/>
      <c r="H324" s="1164"/>
      <c r="I324" s="1153"/>
      <c r="J324" s="1154"/>
      <c r="K324" s="1164"/>
      <c r="L324" s="1148"/>
      <c r="M324" s="1165"/>
      <c r="N324" s="1150"/>
      <c r="O324" s="1122"/>
      <c r="Z324" s="1093"/>
      <c r="AA324" s="1163"/>
      <c r="AC324" s="1093"/>
      <c r="AD324" s="1163"/>
      <c r="AF324" s="1044"/>
      <c r="AG324" s="1034"/>
      <c r="AH324" s="1034"/>
      <c r="AI324" s="1034"/>
      <c r="AJ324" s="1034"/>
      <c r="AK324" s="1034"/>
      <c r="AL324" s="1034"/>
      <c r="AM324" s="1034"/>
      <c r="AN324" s="1034"/>
      <c r="AO324" s="1034"/>
      <c r="AP324" s="1034"/>
      <c r="AQ324" s="1034"/>
      <c r="AR324" s="1034"/>
      <c r="AS324" s="1034"/>
      <c r="AT324" s="1034"/>
      <c r="AU324" s="1034"/>
      <c r="AV324" s="1034"/>
      <c r="AW324" s="1034"/>
      <c r="AX324" s="1034"/>
      <c r="AY324" s="1034"/>
    </row>
    <row r="325" spans="1:51">
      <c r="A325" s="1164"/>
      <c r="B325" s="1164"/>
      <c r="C325" s="1164"/>
      <c r="D325" s="1164"/>
      <c r="E325" s="1164"/>
      <c r="F325" s="1164"/>
      <c r="G325" s="1164"/>
      <c r="H325" s="1164"/>
      <c r="I325" s="1153"/>
      <c r="J325" s="1154"/>
      <c r="K325" s="1164"/>
      <c r="L325" s="1148"/>
      <c r="M325" s="1165"/>
      <c r="N325" s="1150"/>
      <c r="O325" s="1122"/>
      <c r="Z325" s="1093"/>
      <c r="AA325" s="1163"/>
      <c r="AC325" s="1093"/>
      <c r="AD325" s="1163"/>
      <c r="AF325" s="1044"/>
      <c r="AG325" s="1034"/>
      <c r="AH325" s="1034"/>
      <c r="AI325" s="1034"/>
      <c r="AJ325" s="1034"/>
      <c r="AK325" s="1034"/>
      <c r="AL325" s="1034"/>
      <c r="AM325" s="1034"/>
      <c r="AN325" s="1034"/>
      <c r="AO325" s="1034"/>
      <c r="AP325" s="1034"/>
      <c r="AQ325" s="1034"/>
      <c r="AR325" s="1034"/>
      <c r="AS325" s="1034"/>
      <c r="AT325" s="1034"/>
      <c r="AU325" s="1034"/>
      <c r="AV325" s="1034"/>
      <c r="AW325" s="1034"/>
      <c r="AX325" s="1034"/>
      <c r="AY325" s="1034"/>
    </row>
    <row r="326" spans="1:51">
      <c r="A326" s="1164"/>
      <c r="B326" s="1164"/>
      <c r="C326" s="1164"/>
      <c r="D326" s="1164"/>
      <c r="E326" s="1164"/>
      <c r="F326" s="1164"/>
      <c r="G326" s="1164"/>
      <c r="H326" s="1164"/>
      <c r="I326" s="1153"/>
      <c r="J326" s="1154"/>
      <c r="K326" s="1164"/>
      <c r="L326" s="1148"/>
      <c r="M326" s="1165"/>
      <c r="N326" s="1150"/>
      <c r="O326" s="1122"/>
      <c r="Z326" s="1093"/>
      <c r="AA326" s="1163"/>
      <c r="AC326" s="1093"/>
      <c r="AD326" s="1163"/>
      <c r="AF326" s="1044"/>
      <c r="AG326" s="1034"/>
      <c r="AH326" s="1034"/>
      <c r="AI326" s="1034"/>
      <c r="AJ326" s="1034"/>
      <c r="AK326" s="1034"/>
      <c r="AL326" s="1034"/>
      <c r="AM326" s="1034"/>
      <c r="AN326" s="1034"/>
      <c r="AO326" s="1034"/>
      <c r="AP326" s="1034"/>
      <c r="AQ326" s="1034"/>
      <c r="AR326" s="1034"/>
      <c r="AS326" s="1034"/>
      <c r="AT326" s="1034"/>
      <c r="AU326" s="1034"/>
      <c r="AV326" s="1034"/>
      <c r="AW326" s="1034"/>
      <c r="AX326" s="1034"/>
      <c r="AY326" s="1034"/>
    </row>
    <row r="327" spans="1:51">
      <c r="A327" s="1164"/>
      <c r="B327" s="1164"/>
      <c r="C327" s="1164"/>
      <c r="D327" s="1164"/>
      <c r="E327" s="1164"/>
      <c r="F327" s="1164"/>
      <c r="G327" s="1164"/>
      <c r="H327" s="1164"/>
      <c r="I327" s="1153"/>
      <c r="J327" s="1154"/>
      <c r="K327" s="1164"/>
      <c r="L327" s="1148"/>
      <c r="M327" s="1165"/>
      <c r="N327" s="1150"/>
      <c r="O327" s="1122"/>
      <c r="Z327" s="1093"/>
      <c r="AA327" s="1163"/>
      <c r="AC327" s="1093"/>
      <c r="AD327" s="1163"/>
      <c r="AF327" s="1044"/>
      <c r="AG327" s="1034"/>
      <c r="AH327" s="1034"/>
      <c r="AI327" s="1034"/>
      <c r="AJ327" s="1034"/>
      <c r="AK327" s="1034"/>
      <c r="AL327" s="1034"/>
      <c r="AM327" s="1034"/>
      <c r="AN327" s="1034"/>
      <c r="AO327" s="1034"/>
      <c r="AP327" s="1034"/>
      <c r="AQ327" s="1034"/>
      <c r="AR327" s="1034"/>
      <c r="AS327" s="1034"/>
      <c r="AT327" s="1034"/>
      <c r="AU327" s="1034"/>
      <c r="AV327" s="1034"/>
      <c r="AW327" s="1034"/>
      <c r="AX327" s="1034"/>
      <c r="AY327" s="1034"/>
    </row>
    <row r="328" spans="1:51">
      <c r="A328" s="1164"/>
      <c r="B328" s="1164"/>
      <c r="C328" s="1164"/>
      <c r="D328" s="1164"/>
      <c r="E328" s="1164"/>
      <c r="F328" s="1164"/>
      <c r="G328" s="1164"/>
      <c r="H328" s="1164"/>
      <c r="I328" s="1153"/>
      <c r="J328" s="1154"/>
      <c r="K328" s="1164"/>
      <c r="L328" s="1148"/>
      <c r="M328" s="1165"/>
      <c r="N328" s="1150"/>
      <c r="O328" s="1122"/>
      <c r="Z328" s="1093"/>
      <c r="AA328" s="1163"/>
      <c r="AC328" s="1093"/>
      <c r="AD328" s="1163"/>
      <c r="AF328" s="1044"/>
      <c r="AG328" s="1034"/>
      <c r="AH328" s="1034"/>
      <c r="AI328" s="1034"/>
      <c r="AJ328" s="1034"/>
      <c r="AK328" s="1034"/>
      <c r="AL328" s="1034"/>
      <c r="AM328" s="1034"/>
      <c r="AN328" s="1034"/>
      <c r="AO328" s="1034"/>
      <c r="AP328" s="1034"/>
      <c r="AQ328" s="1034"/>
      <c r="AR328" s="1034"/>
      <c r="AS328" s="1034"/>
      <c r="AT328" s="1034"/>
      <c r="AU328" s="1034"/>
      <c r="AV328" s="1034"/>
      <c r="AW328" s="1034"/>
      <c r="AX328" s="1034"/>
      <c r="AY328" s="1034"/>
    </row>
    <row r="329" spans="1:51">
      <c r="A329" s="1144"/>
      <c r="B329" s="1144"/>
      <c r="C329" s="1144"/>
      <c r="D329" s="1144"/>
      <c r="E329" s="1144"/>
      <c r="F329" s="1144"/>
      <c r="G329" s="1144"/>
      <c r="H329" s="1144"/>
      <c r="I329" s="1145"/>
      <c r="J329" s="1146"/>
      <c r="K329" s="1147"/>
      <c r="L329" s="1148"/>
      <c r="M329" s="1149"/>
      <c r="N329" s="1150"/>
      <c r="O329" s="1122"/>
      <c r="Z329" s="1093"/>
      <c r="AA329" s="1173"/>
      <c r="AC329" s="1093"/>
      <c r="AD329" s="1173"/>
      <c r="AF329" s="1044"/>
      <c r="AG329" s="1034"/>
      <c r="AH329" s="1034"/>
      <c r="AI329" s="1034"/>
      <c r="AJ329" s="1034"/>
      <c r="AK329" s="1034"/>
      <c r="AL329" s="1034"/>
      <c r="AM329" s="1034"/>
      <c r="AN329" s="1034"/>
      <c r="AO329" s="1034"/>
      <c r="AP329" s="1034"/>
      <c r="AQ329" s="1034"/>
      <c r="AR329" s="1034"/>
      <c r="AS329" s="1034"/>
      <c r="AT329" s="1034"/>
      <c r="AU329" s="1034"/>
      <c r="AV329" s="1034"/>
      <c r="AW329" s="1034"/>
      <c r="AX329" s="1034"/>
      <c r="AY329" s="1034"/>
    </row>
    <row r="330" spans="1:51">
      <c r="A330" s="1152"/>
      <c r="B330" s="1152"/>
      <c r="C330" s="1152"/>
      <c r="D330" s="1152"/>
      <c r="E330" s="1152"/>
      <c r="F330" s="1152"/>
      <c r="G330" s="1152"/>
      <c r="H330" s="1152"/>
      <c r="I330" s="1153"/>
      <c r="J330" s="1174"/>
      <c r="K330" s="1147"/>
      <c r="L330" s="1148"/>
      <c r="M330" s="1165"/>
      <c r="N330" s="1150"/>
      <c r="O330" s="1166"/>
      <c r="Z330" s="1093"/>
      <c r="AA330" s="1173"/>
      <c r="AC330" s="1093"/>
      <c r="AD330" s="1173"/>
      <c r="AF330" s="1044"/>
      <c r="AG330" s="1034"/>
      <c r="AH330" s="1034"/>
      <c r="AI330" s="1034"/>
      <c r="AJ330" s="1034"/>
      <c r="AK330" s="1034"/>
      <c r="AL330" s="1034"/>
      <c r="AM330" s="1034"/>
      <c r="AN330" s="1034"/>
      <c r="AO330" s="1034"/>
      <c r="AP330" s="1034"/>
      <c r="AQ330" s="1034"/>
      <c r="AR330" s="1034"/>
      <c r="AS330" s="1034"/>
      <c r="AT330" s="1034"/>
      <c r="AU330" s="1034"/>
      <c r="AV330" s="1034"/>
      <c r="AW330" s="1034"/>
      <c r="AX330" s="1034"/>
      <c r="AY330" s="1034"/>
    </row>
    <row r="331" spans="1:51">
      <c r="A331" s="1152"/>
      <c r="B331" s="1152"/>
      <c r="C331" s="1152"/>
      <c r="D331" s="1152"/>
      <c r="E331" s="1152"/>
      <c r="F331" s="1152"/>
      <c r="G331" s="1152"/>
      <c r="H331" s="1152"/>
      <c r="I331" s="1153"/>
      <c r="J331" s="1154"/>
      <c r="K331" s="1164"/>
      <c r="L331" s="1174"/>
      <c r="M331" s="1165"/>
      <c r="N331" s="1150"/>
      <c r="O331" s="1122"/>
      <c r="Z331" s="1093"/>
      <c r="AA331" s="1163"/>
      <c r="AC331" s="1093"/>
      <c r="AD331" s="1163"/>
      <c r="AF331" s="1044"/>
      <c r="AG331" s="1034"/>
      <c r="AH331" s="1034"/>
      <c r="AI331" s="1034"/>
      <c r="AJ331" s="1034"/>
      <c r="AK331" s="1034"/>
      <c r="AL331" s="1034"/>
      <c r="AM331" s="1034"/>
      <c r="AN331" s="1034"/>
      <c r="AO331" s="1034"/>
      <c r="AP331" s="1034"/>
      <c r="AQ331" s="1034"/>
      <c r="AR331" s="1034"/>
      <c r="AS331" s="1034"/>
      <c r="AT331" s="1034"/>
      <c r="AU331" s="1034"/>
      <c r="AV331" s="1034"/>
      <c r="AW331" s="1034"/>
      <c r="AX331" s="1034"/>
      <c r="AY331" s="1034"/>
    </row>
    <row r="332" spans="1:51">
      <c r="A332" s="1152"/>
      <c r="B332" s="1152"/>
      <c r="C332" s="1152"/>
      <c r="D332" s="1152"/>
      <c r="E332" s="1152"/>
      <c r="F332" s="1152"/>
      <c r="G332" s="1152"/>
      <c r="H332" s="1152"/>
      <c r="I332" s="1153"/>
      <c r="J332" s="1146"/>
      <c r="K332" s="1147"/>
      <c r="L332" s="1148"/>
      <c r="M332" s="1149"/>
      <c r="N332" s="1150"/>
      <c r="O332" s="1122"/>
      <c r="Z332" s="1093"/>
      <c r="AA332" s="1163"/>
      <c r="AC332" s="1093"/>
      <c r="AD332" s="1163"/>
      <c r="AF332" s="1044"/>
      <c r="AG332" s="1034"/>
      <c r="AH332" s="1034"/>
      <c r="AI332" s="1034"/>
      <c r="AJ332" s="1034"/>
      <c r="AK332" s="1034"/>
      <c r="AL332" s="1034"/>
      <c r="AM332" s="1034"/>
      <c r="AN332" s="1034"/>
      <c r="AO332" s="1034"/>
      <c r="AP332" s="1034"/>
      <c r="AQ332" s="1034"/>
      <c r="AR332" s="1034"/>
      <c r="AS332" s="1034"/>
      <c r="AT332" s="1034"/>
      <c r="AU332" s="1034"/>
      <c r="AV332" s="1034"/>
      <c r="AW332" s="1034"/>
      <c r="AX332" s="1034"/>
      <c r="AY332" s="1034"/>
    </row>
    <row r="333" spans="1:51">
      <c r="A333" s="1144"/>
      <c r="B333" s="1144"/>
      <c r="C333" s="1144"/>
      <c r="D333" s="1144"/>
      <c r="E333" s="1144"/>
      <c r="F333" s="1144"/>
      <c r="G333" s="1144"/>
      <c r="H333" s="1144"/>
      <c r="I333" s="1145"/>
      <c r="J333" s="1175"/>
      <c r="K333" s="1164"/>
      <c r="L333" s="1148"/>
      <c r="M333" s="1150"/>
      <c r="N333" s="1150"/>
      <c r="O333" s="1122"/>
      <c r="Z333" s="1093"/>
      <c r="AA333" s="1163"/>
      <c r="AC333" s="1093"/>
      <c r="AD333" s="1163"/>
      <c r="AF333" s="1044"/>
      <c r="AG333" s="1034"/>
      <c r="AH333" s="1034"/>
      <c r="AI333" s="1034"/>
      <c r="AJ333" s="1034"/>
      <c r="AK333" s="1034"/>
      <c r="AL333" s="1034"/>
      <c r="AM333" s="1034"/>
      <c r="AN333" s="1034"/>
      <c r="AO333" s="1034"/>
      <c r="AP333" s="1034"/>
      <c r="AQ333" s="1034"/>
      <c r="AR333" s="1034"/>
      <c r="AS333" s="1034"/>
      <c r="AT333" s="1034"/>
      <c r="AU333" s="1034"/>
      <c r="AV333" s="1034"/>
      <c r="AW333" s="1034"/>
      <c r="AX333" s="1034"/>
      <c r="AY333" s="1034"/>
    </row>
    <row r="334" spans="1:51">
      <c r="A334" s="1144"/>
      <c r="B334" s="1144"/>
      <c r="C334" s="1144"/>
      <c r="D334" s="1144"/>
      <c r="E334" s="1144"/>
      <c r="F334" s="1144"/>
      <c r="G334" s="1144"/>
      <c r="H334" s="1144"/>
      <c r="I334" s="1145"/>
      <c r="J334" s="1175"/>
      <c r="K334" s="1164"/>
      <c r="L334" s="1148"/>
      <c r="M334" s="1149"/>
      <c r="N334" s="1150"/>
      <c r="O334" s="1122"/>
      <c r="Z334" s="1093"/>
      <c r="AA334" s="1163"/>
      <c r="AC334" s="1093"/>
      <c r="AD334" s="1163"/>
      <c r="AF334" s="1044"/>
      <c r="AG334" s="1034"/>
      <c r="AH334" s="1034"/>
      <c r="AI334" s="1034"/>
      <c r="AJ334" s="1034"/>
      <c r="AK334" s="1034"/>
      <c r="AL334" s="1034"/>
      <c r="AM334" s="1034"/>
      <c r="AN334" s="1034"/>
      <c r="AO334" s="1034"/>
      <c r="AP334" s="1034"/>
      <c r="AQ334" s="1034"/>
      <c r="AR334" s="1034"/>
      <c r="AS334" s="1034"/>
      <c r="AT334" s="1034"/>
      <c r="AU334" s="1034"/>
      <c r="AV334" s="1034"/>
      <c r="AW334" s="1034"/>
      <c r="AX334" s="1034"/>
      <c r="AY334" s="1034"/>
    </row>
    <row r="335" spans="1:51">
      <c r="A335" s="1144"/>
      <c r="B335" s="1144"/>
      <c r="C335" s="1144"/>
      <c r="D335" s="1144"/>
      <c r="E335" s="1144"/>
      <c r="F335" s="1144"/>
      <c r="G335" s="1144"/>
      <c r="H335" s="1144"/>
      <c r="I335" s="1145"/>
      <c r="J335" s="1175"/>
      <c r="K335" s="1164"/>
      <c r="L335" s="1148"/>
      <c r="M335" s="1150"/>
      <c r="N335" s="1150"/>
      <c r="O335" s="1122"/>
      <c r="Z335" s="1093"/>
      <c r="AA335" s="1163"/>
      <c r="AC335" s="1093"/>
      <c r="AD335" s="1163"/>
      <c r="AF335" s="1044"/>
      <c r="AG335" s="1034"/>
      <c r="AH335" s="1034"/>
      <c r="AI335" s="1034"/>
      <c r="AJ335" s="1034"/>
      <c r="AK335" s="1034"/>
      <c r="AL335" s="1034"/>
      <c r="AM335" s="1034"/>
      <c r="AN335" s="1034"/>
      <c r="AO335" s="1034"/>
      <c r="AP335" s="1034"/>
      <c r="AQ335" s="1034"/>
      <c r="AR335" s="1034"/>
      <c r="AS335" s="1034"/>
      <c r="AT335" s="1034"/>
      <c r="AU335" s="1034"/>
      <c r="AV335" s="1034"/>
      <c r="AW335" s="1034"/>
      <c r="AX335" s="1034"/>
      <c r="AY335" s="1034"/>
    </row>
    <row r="336" spans="1:51">
      <c r="A336" s="1144"/>
      <c r="B336" s="1144"/>
      <c r="C336" s="1144"/>
      <c r="D336" s="1144"/>
      <c r="E336" s="1144"/>
      <c r="F336" s="1144"/>
      <c r="G336" s="1144"/>
      <c r="H336" s="1144"/>
      <c r="I336" s="1145"/>
      <c r="J336" s="1175"/>
      <c r="K336" s="1164"/>
      <c r="L336" s="1148"/>
      <c r="M336" s="1150"/>
      <c r="N336" s="1150"/>
      <c r="O336" s="1122"/>
      <c r="Z336" s="1093"/>
      <c r="AA336" s="1163"/>
      <c r="AC336" s="1093"/>
      <c r="AD336" s="1163"/>
      <c r="AF336" s="1044"/>
      <c r="AG336" s="1034"/>
      <c r="AH336" s="1034"/>
      <c r="AI336" s="1034"/>
      <c r="AJ336" s="1034"/>
      <c r="AK336" s="1034"/>
      <c r="AL336" s="1034"/>
      <c r="AM336" s="1034"/>
      <c r="AN336" s="1034"/>
      <c r="AO336" s="1034"/>
      <c r="AP336" s="1034"/>
      <c r="AQ336" s="1034"/>
      <c r="AR336" s="1034"/>
      <c r="AS336" s="1034"/>
      <c r="AT336" s="1034"/>
      <c r="AU336" s="1034"/>
      <c r="AV336" s="1034"/>
      <c r="AW336" s="1034"/>
      <c r="AX336" s="1034"/>
      <c r="AY336" s="1034"/>
    </row>
    <row r="337" spans="1:51">
      <c r="A337" s="1144"/>
      <c r="B337" s="1144"/>
      <c r="C337" s="1144"/>
      <c r="D337" s="1144"/>
      <c r="E337" s="1144"/>
      <c r="F337" s="1144"/>
      <c r="G337" s="1144"/>
      <c r="H337" s="1144"/>
      <c r="I337" s="1145"/>
      <c r="J337" s="1154"/>
      <c r="K337" s="1164"/>
      <c r="L337" s="1148"/>
      <c r="M337" s="1150"/>
      <c r="N337" s="1150"/>
      <c r="O337" s="1122"/>
      <c r="Z337" s="1093"/>
      <c r="AA337" s="1163"/>
      <c r="AC337" s="1093"/>
      <c r="AD337" s="1163"/>
      <c r="AF337" s="1044"/>
      <c r="AG337" s="1034"/>
      <c r="AH337" s="1034"/>
      <c r="AI337" s="1034"/>
      <c r="AJ337" s="1034"/>
      <c r="AK337" s="1034"/>
      <c r="AL337" s="1034"/>
      <c r="AM337" s="1034"/>
      <c r="AN337" s="1034"/>
      <c r="AO337" s="1034"/>
      <c r="AP337" s="1034"/>
      <c r="AQ337" s="1034"/>
      <c r="AR337" s="1034"/>
      <c r="AS337" s="1034"/>
      <c r="AT337" s="1034"/>
      <c r="AU337" s="1034"/>
      <c r="AV337" s="1034"/>
      <c r="AW337" s="1034"/>
      <c r="AX337" s="1034"/>
      <c r="AY337" s="1034"/>
    </row>
    <row r="338" spans="1:51">
      <c r="A338" s="1144"/>
      <c r="B338" s="1144"/>
      <c r="C338" s="1144"/>
      <c r="D338" s="1144"/>
      <c r="E338" s="1144"/>
      <c r="F338" s="1144"/>
      <c r="G338" s="1144"/>
      <c r="H338" s="1144"/>
      <c r="I338" s="1145"/>
      <c r="J338" s="1154"/>
      <c r="K338" s="1164"/>
      <c r="L338" s="1148"/>
      <c r="M338" s="1150"/>
      <c r="N338" s="1150"/>
      <c r="O338" s="1122"/>
      <c r="Z338" s="1093"/>
      <c r="AA338" s="1163"/>
      <c r="AC338" s="1093"/>
      <c r="AD338" s="1163"/>
      <c r="AF338" s="1044"/>
      <c r="AG338" s="1034"/>
      <c r="AH338" s="1034"/>
      <c r="AI338" s="1034"/>
      <c r="AJ338" s="1034"/>
      <c r="AK338" s="1034"/>
      <c r="AL338" s="1034"/>
      <c r="AM338" s="1034"/>
      <c r="AN338" s="1034"/>
      <c r="AO338" s="1034"/>
      <c r="AP338" s="1034"/>
      <c r="AQ338" s="1034"/>
      <c r="AR338" s="1034"/>
      <c r="AS338" s="1034"/>
      <c r="AT338" s="1034"/>
      <c r="AU338" s="1034"/>
      <c r="AV338" s="1034"/>
      <c r="AW338" s="1034"/>
      <c r="AX338" s="1034"/>
      <c r="AY338" s="1034"/>
    </row>
    <row r="339" spans="1:51">
      <c r="A339" s="1144"/>
      <c r="B339" s="1144"/>
      <c r="C339" s="1144"/>
      <c r="D339" s="1144"/>
      <c r="E339" s="1144"/>
      <c r="F339" s="1144"/>
      <c r="G339" s="1144"/>
      <c r="H339" s="1144"/>
      <c r="I339" s="1145"/>
      <c r="J339" s="1146"/>
      <c r="K339" s="1147"/>
      <c r="L339" s="1148"/>
      <c r="M339" s="1149"/>
      <c r="N339" s="1150"/>
      <c r="O339" s="1122"/>
      <c r="Z339" s="1093"/>
      <c r="AA339" s="1163"/>
      <c r="AC339" s="1093"/>
      <c r="AD339" s="1163"/>
      <c r="AF339" s="1044"/>
      <c r="AG339" s="1034"/>
      <c r="AH339" s="1034"/>
      <c r="AI339" s="1034"/>
      <c r="AJ339" s="1034"/>
      <c r="AK339" s="1034"/>
      <c r="AL339" s="1034"/>
      <c r="AM339" s="1034"/>
      <c r="AN339" s="1034"/>
      <c r="AO339" s="1034"/>
      <c r="AP339" s="1034"/>
      <c r="AQ339" s="1034"/>
      <c r="AR339" s="1034"/>
      <c r="AS339" s="1034"/>
      <c r="AT339" s="1034"/>
      <c r="AU339" s="1034"/>
      <c r="AV339" s="1034"/>
      <c r="AW339" s="1034"/>
      <c r="AX339" s="1034"/>
      <c r="AY339" s="1034"/>
    </row>
    <row r="340" spans="1:51">
      <c r="A340" s="1152"/>
      <c r="B340" s="1152"/>
      <c r="C340" s="1152"/>
      <c r="D340" s="1152"/>
      <c r="E340" s="1152"/>
      <c r="F340" s="1152"/>
      <c r="G340" s="1152"/>
      <c r="H340" s="1152"/>
      <c r="I340" s="1153"/>
      <c r="J340" s="1175"/>
      <c r="K340" s="1164"/>
      <c r="L340" s="1176"/>
      <c r="M340" s="1150"/>
      <c r="N340" s="1150"/>
      <c r="O340" s="1122"/>
      <c r="Z340" s="1093"/>
      <c r="AA340" s="1163"/>
      <c r="AC340" s="1093"/>
      <c r="AD340" s="1163"/>
      <c r="AF340" s="1044"/>
      <c r="AG340" s="1034"/>
      <c r="AH340" s="1034"/>
      <c r="AI340" s="1034"/>
      <c r="AJ340" s="1034"/>
      <c r="AK340" s="1034"/>
      <c r="AL340" s="1034"/>
      <c r="AM340" s="1034"/>
      <c r="AN340" s="1034"/>
      <c r="AO340" s="1034"/>
      <c r="AP340" s="1034"/>
      <c r="AQ340" s="1034"/>
      <c r="AR340" s="1034"/>
      <c r="AS340" s="1034"/>
      <c r="AT340" s="1034"/>
      <c r="AU340" s="1034"/>
      <c r="AV340" s="1034"/>
      <c r="AW340" s="1034"/>
      <c r="AX340" s="1034"/>
      <c r="AY340" s="1034"/>
    </row>
    <row r="341" spans="1:51">
      <c r="A341" s="1152"/>
      <c r="B341" s="1152"/>
      <c r="C341" s="1152"/>
      <c r="D341" s="1152"/>
      <c r="E341" s="1152"/>
      <c r="F341" s="1152"/>
      <c r="G341" s="1152"/>
      <c r="H341" s="1152"/>
      <c r="I341" s="1153"/>
      <c r="J341" s="1175"/>
      <c r="K341" s="1164"/>
      <c r="L341" s="1176"/>
      <c r="M341" s="1150"/>
      <c r="N341" s="1150"/>
      <c r="O341" s="1122"/>
      <c r="Z341" s="1093"/>
      <c r="AA341" s="1163"/>
      <c r="AC341" s="1093"/>
      <c r="AD341" s="1163"/>
      <c r="AF341" s="1044"/>
      <c r="AG341" s="1034"/>
      <c r="AH341" s="1034"/>
      <c r="AI341" s="1034"/>
      <c r="AJ341" s="1034"/>
      <c r="AK341" s="1034"/>
      <c r="AL341" s="1034"/>
      <c r="AM341" s="1034"/>
      <c r="AN341" s="1034"/>
      <c r="AO341" s="1034"/>
      <c r="AP341" s="1034"/>
      <c r="AQ341" s="1034"/>
      <c r="AR341" s="1034"/>
      <c r="AS341" s="1034"/>
      <c r="AT341" s="1034"/>
      <c r="AU341" s="1034"/>
      <c r="AV341" s="1034"/>
      <c r="AW341" s="1034"/>
      <c r="AX341" s="1034"/>
      <c r="AY341" s="1034"/>
    </row>
    <row r="342" spans="1:51">
      <c r="A342" s="1152"/>
      <c r="B342" s="1152"/>
      <c r="C342" s="1152"/>
      <c r="D342" s="1152"/>
      <c r="E342" s="1152"/>
      <c r="F342" s="1152"/>
      <c r="G342" s="1152"/>
      <c r="H342" s="1152"/>
      <c r="I342" s="1153"/>
      <c r="J342" s="1175"/>
      <c r="K342" s="1164"/>
      <c r="L342" s="1176"/>
      <c r="M342" s="1150"/>
      <c r="N342" s="1150"/>
      <c r="O342" s="1122"/>
      <c r="Z342" s="1093"/>
      <c r="AA342" s="1163"/>
      <c r="AC342" s="1093"/>
      <c r="AD342" s="1163"/>
      <c r="AF342" s="1044"/>
      <c r="AG342" s="1034"/>
      <c r="AH342" s="1034"/>
      <c r="AI342" s="1034"/>
      <c r="AJ342" s="1034"/>
      <c r="AK342" s="1034"/>
      <c r="AL342" s="1034"/>
      <c r="AM342" s="1034"/>
      <c r="AN342" s="1034"/>
      <c r="AO342" s="1034"/>
      <c r="AP342" s="1034"/>
      <c r="AQ342" s="1034"/>
      <c r="AR342" s="1034"/>
      <c r="AS342" s="1034"/>
      <c r="AT342" s="1034"/>
      <c r="AU342" s="1034"/>
      <c r="AV342" s="1034"/>
      <c r="AW342" s="1034"/>
      <c r="AX342" s="1034"/>
      <c r="AY342" s="1034"/>
    </row>
    <row r="343" spans="1:51">
      <c r="A343" s="1152"/>
      <c r="B343" s="1152"/>
      <c r="C343" s="1152"/>
      <c r="D343" s="1152"/>
      <c r="E343" s="1152"/>
      <c r="F343" s="1152"/>
      <c r="G343" s="1152"/>
      <c r="H343" s="1152"/>
      <c r="I343" s="1153"/>
      <c r="J343" s="1175"/>
      <c r="K343" s="1164"/>
      <c r="L343" s="1176"/>
      <c r="M343" s="1150"/>
      <c r="N343" s="1150"/>
      <c r="O343" s="1122"/>
      <c r="Z343" s="1093"/>
      <c r="AA343" s="1163"/>
      <c r="AC343" s="1093"/>
      <c r="AD343" s="1163"/>
      <c r="AF343" s="1044"/>
      <c r="AG343" s="1034"/>
      <c r="AH343" s="1034"/>
      <c r="AI343" s="1034"/>
      <c r="AJ343" s="1034"/>
      <c r="AK343" s="1034"/>
      <c r="AL343" s="1034"/>
      <c r="AM343" s="1034"/>
      <c r="AN343" s="1034"/>
      <c r="AO343" s="1034"/>
      <c r="AP343" s="1034"/>
      <c r="AQ343" s="1034"/>
      <c r="AR343" s="1034"/>
      <c r="AS343" s="1034"/>
      <c r="AT343" s="1034"/>
      <c r="AU343" s="1034"/>
      <c r="AV343" s="1034"/>
      <c r="AW343" s="1034"/>
      <c r="AX343" s="1034"/>
      <c r="AY343" s="1034"/>
    </row>
    <row r="344" spans="1:51">
      <c r="A344" s="1177"/>
      <c r="B344" s="1177"/>
      <c r="C344" s="1177"/>
      <c r="D344" s="1177"/>
      <c r="E344" s="1177"/>
      <c r="F344" s="1177"/>
      <c r="G344" s="1177"/>
      <c r="H344" s="1177"/>
      <c r="I344" s="1145"/>
      <c r="J344" s="1146"/>
      <c r="K344" s="1147"/>
      <c r="L344" s="1148"/>
      <c r="M344" s="1149"/>
      <c r="N344" s="1150"/>
      <c r="O344" s="1122"/>
      <c r="Z344" s="1093"/>
      <c r="AA344" s="1163"/>
      <c r="AC344" s="1093"/>
      <c r="AD344" s="1163"/>
      <c r="AF344" s="1044"/>
      <c r="AG344" s="1034"/>
      <c r="AH344" s="1034"/>
      <c r="AI344" s="1034"/>
      <c r="AJ344" s="1034"/>
      <c r="AK344" s="1034"/>
      <c r="AL344" s="1034"/>
      <c r="AM344" s="1034"/>
      <c r="AN344" s="1034"/>
      <c r="AO344" s="1034"/>
      <c r="AP344" s="1034"/>
      <c r="AQ344" s="1034"/>
      <c r="AR344" s="1034"/>
      <c r="AS344" s="1034"/>
      <c r="AT344" s="1034"/>
      <c r="AU344" s="1034"/>
      <c r="AV344" s="1034"/>
      <c r="AW344" s="1034"/>
      <c r="AX344" s="1034"/>
      <c r="AY344" s="1034"/>
    </row>
    <row r="345" spans="1:51">
      <c r="A345" s="1178"/>
      <c r="B345" s="1178"/>
      <c r="C345" s="1178"/>
      <c r="D345" s="1178"/>
      <c r="E345" s="1178"/>
      <c r="F345" s="1178"/>
      <c r="G345" s="1178"/>
      <c r="H345" s="1178"/>
      <c r="I345" s="1179"/>
      <c r="J345" s="1175"/>
      <c r="K345" s="1178"/>
      <c r="L345" s="1180"/>
      <c r="M345" s="1150"/>
      <c r="N345" s="1150"/>
      <c r="O345" s="1122"/>
      <c r="Z345" s="1093"/>
      <c r="AA345" s="1163"/>
      <c r="AC345" s="1093"/>
      <c r="AD345" s="1163"/>
      <c r="AF345" s="1044"/>
      <c r="AG345" s="1034"/>
      <c r="AH345" s="1034"/>
      <c r="AI345" s="1034"/>
      <c r="AJ345" s="1034"/>
      <c r="AK345" s="1034"/>
      <c r="AL345" s="1034"/>
      <c r="AM345" s="1034"/>
      <c r="AN345" s="1034"/>
      <c r="AO345" s="1034"/>
      <c r="AP345" s="1034"/>
      <c r="AQ345" s="1034"/>
      <c r="AR345" s="1034"/>
      <c r="AS345" s="1034"/>
      <c r="AT345" s="1034"/>
      <c r="AU345" s="1034"/>
      <c r="AV345" s="1034"/>
      <c r="AW345" s="1034"/>
      <c r="AX345" s="1034"/>
      <c r="AY345" s="1034"/>
    </row>
    <row r="346" spans="1:51">
      <c r="A346" s="1178"/>
      <c r="B346" s="1178"/>
      <c r="C346" s="1178"/>
      <c r="D346" s="1178"/>
      <c r="E346" s="1178"/>
      <c r="F346" s="1178"/>
      <c r="G346" s="1178"/>
      <c r="H346" s="1178"/>
      <c r="I346" s="1179"/>
      <c r="J346" s="1175"/>
      <c r="K346" s="1178"/>
      <c r="L346" s="1180"/>
      <c r="M346" s="1150"/>
      <c r="N346" s="1150"/>
      <c r="O346" s="1122"/>
      <c r="Z346" s="1093"/>
      <c r="AA346" s="1163"/>
      <c r="AC346" s="1093"/>
      <c r="AD346" s="1163"/>
      <c r="AF346" s="1044"/>
      <c r="AG346" s="1034"/>
      <c r="AH346" s="1034"/>
      <c r="AI346" s="1034"/>
      <c r="AJ346" s="1034"/>
      <c r="AK346" s="1034"/>
      <c r="AL346" s="1034"/>
      <c r="AM346" s="1034"/>
      <c r="AN346" s="1034"/>
      <c r="AO346" s="1034"/>
      <c r="AP346" s="1034"/>
      <c r="AQ346" s="1034"/>
      <c r="AR346" s="1034"/>
      <c r="AS346" s="1034"/>
      <c r="AT346" s="1034"/>
      <c r="AU346" s="1034"/>
      <c r="AV346" s="1034"/>
      <c r="AW346" s="1034"/>
      <c r="AX346" s="1034"/>
      <c r="AY346" s="1034"/>
    </row>
    <row r="347" spans="1:51">
      <c r="A347" s="1178"/>
      <c r="B347" s="1178"/>
      <c r="C347" s="1178"/>
      <c r="D347" s="1178"/>
      <c r="E347" s="1178"/>
      <c r="F347" s="1178"/>
      <c r="G347" s="1178"/>
      <c r="H347" s="1178"/>
      <c r="I347" s="1179"/>
      <c r="J347" s="1175"/>
      <c r="K347" s="1178"/>
      <c r="L347" s="1180"/>
      <c r="M347" s="1150"/>
      <c r="N347" s="1150"/>
      <c r="O347" s="1122"/>
      <c r="Z347" s="1093"/>
      <c r="AA347" s="1163"/>
      <c r="AC347" s="1093"/>
      <c r="AD347" s="1163"/>
      <c r="AF347" s="1044"/>
      <c r="AG347" s="1034"/>
      <c r="AH347" s="1034"/>
      <c r="AI347" s="1034"/>
      <c r="AJ347" s="1034"/>
      <c r="AK347" s="1034"/>
      <c r="AL347" s="1034"/>
      <c r="AM347" s="1034"/>
      <c r="AN347" s="1034"/>
      <c r="AO347" s="1034"/>
      <c r="AP347" s="1034"/>
      <c r="AQ347" s="1034"/>
      <c r="AR347" s="1034"/>
      <c r="AS347" s="1034"/>
      <c r="AT347" s="1034"/>
      <c r="AU347" s="1034"/>
      <c r="AV347" s="1034"/>
      <c r="AW347" s="1034"/>
      <c r="AX347" s="1034"/>
      <c r="AY347" s="1034"/>
    </row>
    <row r="348" spans="1:51">
      <c r="A348" s="1178"/>
      <c r="B348" s="1178"/>
      <c r="C348" s="1178"/>
      <c r="D348" s="1178"/>
      <c r="E348" s="1178"/>
      <c r="F348" s="1178"/>
      <c r="G348" s="1178"/>
      <c r="H348" s="1178"/>
      <c r="I348" s="1179"/>
      <c r="J348" s="1175"/>
      <c r="K348" s="1178"/>
      <c r="L348" s="1180"/>
      <c r="M348" s="1150"/>
      <c r="N348" s="1150"/>
      <c r="O348" s="1122"/>
      <c r="Z348" s="1093"/>
      <c r="AA348" s="1163"/>
      <c r="AC348" s="1093"/>
      <c r="AD348" s="1163"/>
      <c r="AF348" s="1044"/>
      <c r="AG348" s="1034"/>
      <c r="AH348" s="1034"/>
      <c r="AI348" s="1034"/>
      <c r="AJ348" s="1034"/>
      <c r="AK348" s="1034"/>
      <c r="AL348" s="1034"/>
      <c r="AM348" s="1034"/>
      <c r="AN348" s="1034"/>
      <c r="AO348" s="1034"/>
      <c r="AP348" s="1034"/>
      <c r="AQ348" s="1034"/>
      <c r="AR348" s="1034"/>
      <c r="AS348" s="1034"/>
      <c r="AT348" s="1034"/>
      <c r="AU348" s="1034"/>
      <c r="AV348" s="1034"/>
      <c r="AW348" s="1034"/>
      <c r="AX348" s="1034"/>
      <c r="AY348" s="1034"/>
    </row>
    <row r="349" spans="1:51">
      <c r="A349" s="1178"/>
      <c r="B349" s="1178"/>
      <c r="C349" s="1178"/>
      <c r="D349" s="1178"/>
      <c r="E349" s="1178"/>
      <c r="F349" s="1178"/>
      <c r="G349" s="1178"/>
      <c r="H349" s="1178"/>
      <c r="I349" s="1179"/>
      <c r="J349" s="1175"/>
      <c r="K349" s="1178"/>
      <c r="L349" s="1180"/>
      <c r="M349" s="1150"/>
      <c r="N349" s="1150"/>
      <c r="O349" s="1122"/>
      <c r="Z349" s="1093"/>
      <c r="AA349" s="1163"/>
      <c r="AC349" s="1093"/>
      <c r="AD349" s="1163"/>
      <c r="AF349" s="1044"/>
      <c r="AG349" s="1034"/>
      <c r="AH349" s="1034"/>
      <c r="AI349" s="1034"/>
      <c r="AJ349" s="1034"/>
      <c r="AK349" s="1034"/>
      <c r="AL349" s="1034"/>
      <c r="AM349" s="1034"/>
      <c r="AN349" s="1034"/>
      <c r="AO349" s="1034"/>
      <c r="AP349" s="1034"/>
      <c r="AQ349" s="1034"/>
      <c r="AR349" s="1034"/>
      <c r="AS349" s="1034"/>
      <c r="AT349" s="1034"/>
      <c r="AU349" s="1034"/>
      <c r="AV349" s="1034"/>
      <c r="AW349" s="1034"/>
      <c r="AX349" s="1034"/>
      <c r="AY349" s="1034"/>
    </row>
    <row r="350" spans="1:51">
      <c r="A350" s="1164"/>
      <c r="B350" s="1164"/>
      <c r="C350" s="1164"/>
      <c r="D350" s="1164"/>
      <c r="E350" s="1164"/>
      <c r="F350" s="1164"/>
      <c r="G350" s="1164"/>
      <c r="H350" s="1164"/>
      <c r="I350" s="1153"/>
      <c r="J350" s="1409"/>
      <c r="K350" s="1409"/>
      <c r="L350" s="1409"/>
      <c r="M350" s="1150"/>
      <c r="N350" s="1150"/>
      <c r="O350" s="1122"/>
      <c r="Z350" s="1143"/>
      <c r="AA350" s="1163"/>
      <c r="AC350" s="1143"/>
      <c r="AD350" s="1163"/>
      <c r="AF350" s="1044"/>
      <c r="AG350" s="1034"/>
      <c r="AH350" s="1034"/>
      <c r="AI350" s="1034"/>
      <c r="AJ350" s="1034"/>
      <c r="AK350" s="1034"/>
      <c r="AL350" s="1034"/>
      <c r="AM350" s="1034"/>
      <c r="AN350" s="1034"/>
      <c r="AO350" s="1034"/>
      <c r="AP350" s="1034"/>
      <c r="AQ350" s="1034"/>
      <c r="AR350" s="1034"/>
      <c r="AS350" s="1034"/>
      <c r="AT350" s="1034"/>
      <c r="AU350" s="1034"/>
      <c r="AV350" s="1034"/>
      <c r="AW350" s="1034"/>
      <c r="AX350" s="1034"/>
      <c r="AY350" s="1034"/>
    </row>
    <row r="351" spans="1:51">
      <c r="A351" s="1178"/>
      <c r="B351" s="1178"/>
      <c r="C351" s="1178"/>
      <c r="D351" s="1178"/>
      <c r="E351" s="1178"/>
      <c r="F351" s="1178"/>
      <c r="G351" s="1178"/>
      <c r="H351" s="1178"/>
      <c r="I351" s="1179"/>
      <c r="J351" s="1404"/>
      <c r="K351" s="1404"/>
      <c r="L351" s="1404"/>
      <c r="M351" s="1150"/>
      <c r="N351" s="1150"/>
      <c r="O351" s="1122"/>
      <c r="Z351" s="1143"/>
      <c r="AA351" s="1163"/>
      <c r="AC351" s="1143"/>
      <c r="AD351" s="1163"/>
      <c r="AG351" s="1034"/>
      <c r="AH351" s="1034"/>
      <c r="AI351" s="1034"/>
      <c r="AJ351" s="1034"/>
      <c r="AK351" s="1034"/>
      <c r="AL351" s="1034"/>
      <c r="AM351" s="1034"/>
      <c r="AN351" s="1034"/>
      <c r="AO351" s="1034"/>
      <c r="AP351" s="1034"/>
      <c r="AQ351" s="1034"/>
      <c r="AR351" s="1034"/>
      <c r="AS351" s="1034"/>
      <c r="AT351" s="1034"/>
      <c r="AU351" s="1034"/>
      <c r="AV351" s="1034"/>
      <c r="AW351" s="1034"/>
      <c r="AX351" s="1034"/>
      <c r="AY351" s="1034"/>
    </row>
    <row r="352" spans="1:51">
      <c r="A352" s="1178"/>
      <c r="B352" s="1178"/>
      <c r="C352" s="1178"/>
      <c r="D352" s="1178"/>
      <c r="E352" s="1178"/>
      <c r="F352" s="1178"/>
      <c r="G352" s="1178"/>
      <c r="H352" s="1178"/>
      <c r="I352" s="1179"/>
      <c r="J352" s="1407"/>
      <c r="K352" s="1407"/>
      <c r="L352" s="1407"/>
      <c r="M352" s="1150"/>
      <c r="N352" s="1150"/>
      <c r="O352" s="1122"/>
      <c r="Z352" s="1143"/>
      <c r="AA352" s="1163"/>
      <c r="AC352" s="1143"/>
      <c r="AD352" s="1163"/>
      <c r="AF352" s="1103"/>
      <c r="AG352" s="1034"/>
      <c r="AH352" s="1034"/>
      <c r="AI352" s="1034"/>
      <c r="AJ352" s="1034"/>
      <c r="AK352" s="1034"/>
      <c r="AL352" s="1034"/>
      <c r="AM352" s="1034"/>
      <c r="AN352" s="1034"/>
      <c r="AO352" s="1034"/>
      <c r="AP352" s="1034"/>
      <c r="AQ352" s="1034"/>
      <c r="AR352" s="1034"/>
      <c r="AS352" s="1034"/>
      <c r="AT352" s="1034"/>
      <c r="AU352" s="1034"/>
      <c r="AV352" s="1034"/>
      <c r="AW352" s="1034"/>
      <c r="AX352" s="1034"/>
      <c r="AY352" s="1034"/>
    </row>
    <row r="353" spans="1:51">
      <c r="A353" s="1116"/>
      <c r="B353" s="1116"/>
      <c r="C353" s="1116"/>
      <c r="D353" s="1116"/>
      <c r="E353" s="1116"/>
      <c r="F353" s="1116"/>
      <c r="G353" s="1116"/>
      <c r="H353" s="1116"/>
      <c r="I353" s="1117"/>
      <c r="J353" s="1118"/>
      <c r="K353" s="1116"/>
      <c r="L353" s="1116"/>
      <c r="M353" s="1118"/>
      <c r="N353" s="1118"/>
      <c r="O353" s="1122"/>
      <c r="AG353" s="1034"/>
      <c r="AH353" s="1034"/>
      <c r="AI353" s="1034"/>
      <c r="AJ353" s="1034"/>
      <c r="AK353" s="1034"/>
      <c r="AL353" s="1034"/>
      <c r="AM353" s="1034"/>
      <c r="AN353" s="1034"/>
      <c r="AO353" s="1034"/>
      <c r="AP353" s="1034"/>
      <c r="AQ353" s="1034"/>
      <c r="AR353" s="1034"/>
      <c r="AS353" s="1034"/>
      <c r="AT353" s="1034"/>
      <c r="AU353" s="1034"/>
      <c r="AV353" s="1034"/>
      <c r="AW353" s="1034"/>
      <c r="AX353" s="1034"/>
      <c r="AY353" s="1034"/>
    </row>
    <row r="354" spans="1:51">
      <c r="A354" s="1116"/>
      <c r="B354" s="1116"/>
      <c r="C354" s="1116"/>
      <c r="D354" s="1116"/>
      <c r="E354" s="1116"/>
      <c r="F354" s="1116"/>
      <c r="G354" s="1116"/>
      <c r="H354" s="1116"/>
      <c r="I354" s="1117"/>
      <c r="J354" s="1118"/>
      <c r="K354" s="1116"/>
      <c r="L354" s="1116"/>
      <c r="M354" s="1118"/>
      <c r="N354" s="1118"/>
      <c r="O354" s="1122"/>
      <c r="AG354" s="1034"/>
      <c r="AH354" s="1034"/>
      <c r="AI354" s="1034"/>
      <c r="AJ354" s="1034"/>
      <c r="AK354" s="1034"/>
      <c r="AL354" s="1034"/>
      <c r="AM354" s="1034"/>
      <c r="AN354" s="1034"/>
      <c r="AO354" s="1034"/>
      <c r="AP354" s="1034"/>
      <c r="AQ354" s="1034"/>
      <c r="AR354" s="1034"/>
      <c r="AS354" s="1034"/>
      <c r="AT354" s="1034"/>
      <c r="AU354" s="1034"/>
      <c r="AV354" s="1034"/>
      <c r="AW354" s="1034"/>
      <c r="AX354" s="1034"/>
      <c r="AY354" s="1034"/>
    </row>
    <row r="355" spans="1:51">
      <c r="A355" s="1116"/>
      <c r="B355" s="1116"/>
      <c r="C355" s="1116"/>
      <c r="D355" s="1116"/>
      <c r="E355" s="1116"/>
      <c r="F355" s="1116"/>
      <c r="G355" s="1116"/>
      <c r="H355" s="1116"/>
      <c r="I355" s="1117"/>
      <c r="J355" s="1118"/>
      <c r="K355" s="1116"/>
      <c r="L355" s="1116"/>
      <c r="M355" s="1118"/>
      <c r="N355" s="1118"/>
      <c r="O355" s="1122"/>
      <c r="AG355" s="1034"/>
      <c r="AH355" s="1034"/>
      <c r="AI355" s="1034"/>
      <c r="AJ355" s="1034"/>
      <c r="AK355" s="1034"/>
      <c r="AL355" s="1034"/>
      <c r="AM355" s="1034"/>
      <c r="AN355" s="1034"/>
      <c r="AO355" s="1034"/>
      <c r="AP355" s="1034"/>
      <c r="AQ355" s="1034"/>
      <c r="AR355" s="1034"/>
      <c r="AS355" s="1034"/>
      <c r="AT355" s="1034"/>
      <c r="AU355" s="1034"/>
      <c r="AV355" s="1034"/>
      <c r="AW355" s="1034"/>
      <c r="AX355" s="1034"/>
      <c r="AY355" s="1034"/>
    </row>
    <row r="356" spans="1:51">
      <c r="A356" s="1116"/>
      <c r="B356" s="1116"/>
      <c r="C356" s="1116"/>
      <c r="D356" s="1116"/>
      <c r="E356" s="1116"/>
      <c r="F356" s="1116"/>
      <c r="G356" s="1116"/>
      <c r="H356" s="1116"/>
      <c r="I356" s="1117"/>
      <c r="J356" s="1118"/>
      <c r="K356" s="1116"/>
      <c r="L356" s="1116"/>
      <c r="M356" s="1118"/>
      <c r="N356" s="1118"/>
      <c r="O356" s="1122"/>
      <c r="AG356" s="1034"/>
      <c r="AH356" s="1034"/>
      <c r="AI356" s="1034"/>
      <c r="AJ356" s="1034"/>
      <c r="AK356" s="1034"/>
      <c r="AL356" s="1034"/>
      <c r="AM356" s="1034"/>
      <c r="AN356" s="1034"/>
      <c r="AO356" s="1034"/>
      <c r="AP356" s="1034"/>
      <c r="AQ356" s="1034"/>
      <c r="AR356" s="1034"/>
      <c r="AS356" s="1034"/>
      <c r="AT356" s="1034"/>
      <c r="AU356" s="1034"/>
      <c r="AV356" s="1034"/>
      <c r="AW356" s="1034"/>
      <c r="AX356" s="1034"/>
      <c r="AY356" s="1034"/>
    </row>
    <row r="357" spans="1:51">
      <c r="A357" s="1116"/>
      <c r="B357" s="1116"/>
      <c r="C357" s="1116"/>
      <c r="D357" s="1116"/>
      <c r="E357" s="1116"/>
      <c r="F357" s="1116"/>
      <c r="G357" s="1116"/>
      <c r="H357" s="1116"/>
      <c r="I357" s="1117"/>
      <c r="J357" s="1118"/>
      <c r="K357" s="1116"/>
      <c r="L357" s="1116"/>
      <c r="M357" s="1118"/>
      <c r="N357" s="1118"/>
      <c r="O357" s="1122"/>
      <c r="AG357" s="1034"/>
      <c r="AH357" s="1034"/>
      <c r="AI357" s="1034"/>
      <c r="AJ357" s="1034"/>
      <c r="AK357" s="1034"/>
      <c r="AL357" s="1034"/>
      <c r="AM357" s="1034"/>
      <c r="AN357" s="1034"/>
      <c r="AO357" s="1034"/>
      <c r="AP357" s="1034"/>
      <c r="AQ357" s="1034"/>
      <c r="AR357" s="1034"/>
      <c r="AS357" s="1034"/>
      <c r="AT357" s="1034"/>
      <c r="AU357" s="1034"/>
      <c r="AV357" s="1034"/>
      <c r="AW357" s="1034"/>
      <c r="AX357" s="1034"/>
      <c r="AY357" s="1034"/>
    </row>
    <row r="358" spans="1:51">
      <c r="A358" s="1116"/>
      <c r="B358" s="1116"/>
      <c r="C358" s="1116"/>
      <c r="D358" s="1116"/>
      <c r="E358" s="1116"/>
      <c r="F358" s="1116"/>
      <c r="G358" s="1116"/>
      <c r="H358" s="1116"/>
      <c r="I358" s="1117"/>
      <c r="J358" s="1118"/>
      <c r="K358" s="1116"/>
      <c r="L358" s="1116"/>
      <c r="M358" s="1118"/>
      <c r="N358" s="1118"/>
      <c r="O358" s="1122"/>
      <c r="AG358" s="1034"/>
      <c r="AH358" s="1034"/>
      <c r="AI358" s="1034"/>
      <c r="AJ358" s="1034"/>
      <c r="AK358" s="1034"/>
      <c r="AL358" s="1034"/>
      <c r="AM358" s="1034"/>
      <c r="AN358" s="1034"/>
      <c r="AO358" s="1034"/>
      <c r="AP358" s="1034"/>
      <c r="AQ358" s="1034"/>
      <c r="AR358" s="1034"/>
      <c r="AS358" s="1034"/>
      <c r="AT358" s="1034"/>
      <c r="AU358" s="1034"/>
      <c r="AV358" s="1034"/>
      <c r="AW358" s="1034"/>
      <c r="AX358" s="1034"/>
      <c r="AY358" s="1034"/>
    </row>
    <row r="359" spans="1:51">
      <c r="A359" s="1116"/>
      <c r="B359" s="1116"/>
      <c r="C359" s="1116"/>
      <c r="D359" s="1116"/>
      <c r="E359" s="1116"/>
      <c r="F359" s="1116"/>
      <c r="G359" s="1116"/>
      <c r="H359" s="1116"/>
      <c r="I359" s="1117"/>
      <c r="J359" s="1118"/>
      <c r="K359" s="1116"/>
      <c r="L359" s="1116"/>
      <c r="M359" s="1118"/>
      <c r="N359" s="1118"/>
      <c r="O359" s="1122"/>
      <c r="AG359" s="1034"/>
      <c r="AH359" s="1034"/>
      <c r="AI359" s="1034"/>
      <c r="AJ359" s="1034"/>
      <c r="AK359" s="1034"/>
      <c r="AL359" s="1034"/>
      <c r="AM359" s="1034"/>
      <c r="AN359" s="1034"/>
      <c r="AO359" s="1034"/>
      <c r="AP359" s="1034"/>
      <c r="AQ359" s="1034"/>
      <c r="AR359" s="1034"/>
      <c r="AS359" s="1034"/>
      <c r="AT359" s="1034"/>
      <c r="AU359" s="1034"/>
      <c r="AV359" s="1034"/>
      <c r="AW359" s="1034"/>
      <c r="AX359" s="1034"/>
      <c r="AY359" s="1034"/>
    </row>
    <row r="360" spans="1:51">
      <c r="A360" s="1116"/>
      <c r="B360" s="1116"/>
      <c r="C360" s="1116"/>
      <c r="D360" s="1116"/>
      <c r="E360" s="1116"/>
      <c r="F360" s="1116"/>
      <c r="G360" s="1116"/>
      <c r="H360" s="1116"/>
      <c r="I360" s="1117"/>
      <c r="J360" s="1118"/>
      <c r="K360" s="1116"/>
      <c r="L360" s="1116"/>
      <c r="M360" s="1118"/>
      <c r="N360" s="1118"/>
      <c r="O360" s="1122"/>
      <c r="AG360" s="1034"/>
      <c r="AH360" s="1034"/>
      <c r="AI360" s="1034"/>
      <c r="AJ360" s="1034"/>
      <c r="AK360" s="1034"/>
      <c r="AL360" s="1034"/>
      <c r="AM360" s="1034"/>
      <c r="AN360" s="1034"/>
      <c r="AO360" s="1034"/>
      <c r="AP360" s="1034"/>
      <c r="AQ360" s="1034"/>
      <c r="AR360" s="1034"/>
      <c r="AS360" s="1034"/>
      <c r="AT360" s="1034"/>
      <c r="AU360" s="1034"/>
      <c r="AV360" s="1034"/>
      <c r="AW360" s="1034"/>
      <c r="AX360" s="1034"/>
      <c r="AY360" s="1034"/>
    </row>
  </sheetData>
  <sheetProtection password="CFB5" sheet="1" formatColumns="0" formatRows="0" selectLockedCells="1"/>
  <customSheetViews>
    <customSheetView guid="{223BC0FC-814D-40F0-9795-CE82A16FF3A5}" scale="80" printArea="1" hiddenRows="1" hiddenColumns="1" view="pageBreakPreview" topLeftCell="A72">
      <selection activeCell="G84" sqref="G84"/>
      <pageMargins left="0.1" right="0.25" top="0.5" bottom="0.5" header="0.05" footer="0.05"/>
      <printOptions horizontalCentered="1"/>
      <pageSetup paperSize="9" scale="56" fitToHeight="0" orientation="landscape" r:id="rId1"/>
      <headerFooter alignWithMargins="0">
        <oddFooter>&amp;R&amp;"Book Antiqua,Bold"&amp;10Schedule-1/ Page &amp;P of &amp;N</oddFooter>
      </headerFooter>
    </customSheetView>
    <customSheetView guid="{B53AB765-D844-4672-9326-008E7DD94E4F}" scale="60" printArea="1" hiddenRows="1" hiddenColumns="1" view="pageBreakPreview" topLeftCell="A5">
      <selection activeCell="G22" sqref="G22"/>
      <pageMargins left="0.25" right="0.25" top="0.5" bottom="0.5" header="0.05" footer="0.05"/>
      <printOptions horizontalCentered="1"/>
      <pageSetup paperSize="9" scale="57" fitToHeight="0" orientation="landscape" r:id="rId2"/>
      <headerFooter alignWithMargins="0">
        <oddFooter>&amp;R&amp;"Book Antiqua,Bold"&amp;10Schedule-1/ Page &amp;P of &amp;N</oddFooter>
      </headerFooter>
    </customSheetView>
    <customSheetView guid="{A41EE4DE-0D82-4A56-8210-F78316511D11}" scale="90" printArea="1" hiddenRows="1" hiddenColumns="1" view="pageBreakPreview" topLeftCell="A113">
      <selection activeCell="M124" sqref="M124"/>
      <pageMargins left="0.25" right="0.25" top="0.5" bottom="0.5" header="0.05" footer="0.05"/>
      <printOptions horizontalCentered="1"/>
      <pageSetup paperSize="9" scale="57" fitToHeight="0" orientation="landscape" r:id="rId3"/>
      <headerFooter alignWithMargins="0">
        <oddFooter>&amp;R&amp;"Book Antiqua,Bold"&amp;10Schedule-1/ Page &amp;P of &amp;N</oddFooter>
      </headerFooter>
    </customSheetView>
    <customSheetView guid="{1E0C44A1-9358-4FBD-8C2C-4DB661DA1476}" scale="85" fitToPage="1" printArea="1" hiddenRows="1" hiddenColumns="1" view="pageBreakPreview" topLeftCell="A34">
      <selection activeCell="G52" sqref="G52"/>
      <pageMargins left="0.25" right="0.25" top="0.5" bottom="0.5" header="0.05" footer="0.05"/>
      <printOptions horizontalCentered="1"/>
      <pageSetup paperSize="9" scale="57" fitToHeight="0" orientation="landscape" r:id="rId4"/>
      <headerFooter alignWithMargins="0">
        <oddFooter>&amp;R&amp;"Book Antiqua,Bold"&amp;10Schedule-1/ Page &amp;P of &amp;N</oddFooter>
      </headerFooter>
    </customSheetView>
    <customSheetView guid="{498493C3-769C-4143-9114-C68CD1D40B11}" scale="85" fitToPage="1" printArea="1" hiddenColumns="1" view="pageBreakPreview" topLeftCell="E307">
      <selection activeCell="M349" sqref="M349"/>
      <pageMargins left="0.25" right="0.25" top="0.5" bottom="0.5" header="0.05" footer="0.05"/>
      <printOptions horizontalCentered="1"/>
      <pageSetup paperSize="9" scale="61" fitToHeight="0" orientation="landscape" r:id="rId5"/>
      <headerFooter alignWithMargins="0">
        <oddFooter>&amp;R&amp;"Book Antiqua,Bold"&amp;10Schedule-1/ Page &amp;P of &amp;N</oddFooter>
      </headerFooter>
    </customSheetView>
    <customSheetView guid="{C431BC99-7569-44AB-83F6-AB73BDED3783}" printArea="1" hiddenRows="1" hiddenColumns="1" view="pageBreakPreview">
      <selection activeCell="E299" sqref="E299"/>
      <pageMargins left="0.511811023622047" right="0.26" top="0.96" bottom="0.54" header="0.69" footer="0.27"/>
      <printOptions horizontalCentered="1"/>
      <pageSetup paperSize="9" scale="93" orientation="portrait" r:id="rId6"/>
      <headerFooter alignWithMargins="0">
        <oddFooter>&amp;R&amp;"Book Antiqua,Bold"&amp;10Schedule-1/ Page &amp;P of &amp;N</oddFooter>
      </headerFooter>
    </customSheetView>
    <customSheetView guid="{E97134B6-5E8D-4951-8DA0-73D065532361}" printArea="1" hiddenRows="1" hiddenColumns="1" view="pageBreakPreview">
      <selection activeCell="E180" sqref="E180"/>
      <pageMargins left="0.511811023622047" right="0.26" top="0.96" bottom="0.54" header="0.69" footer="0.27"/>
      <printOptions horizontalCentered="1"/>
      <pageSetup paperSize="9" orientation="landscape" r:id="rId7"/>
      <headerFooter alignWithMargins="0">
        <oddFooter>&amp;R&amp;"Book Antiqua,Bold"&amp;10Schedule-1/ Page &amp;P of &amp;N</oddFooter>
      </headerFooter>
    </customSheetView>
    <customSheetView guid="{D0757F9E-DF41-4B40-A5E5-F4F8FDD8D61D}" printArea="1" view="pageBreakPreview" topLeftCell="A17">
      <selection activeCell="E20" sqref="E20"/>
      <pageMargins left="0.511811023622047" right="0.26" top="0.96" bottom="0.54" header="0.69" footer="0.27"/>
      <printOptions horizontalCentered="1"/>
      <pageSetup paperSize="9" orientation="landscape" r:id="rId8"/>
      <headerFooter alignWithMargins="0">
        <oddFooter>&amp;R&amp;"Book Antiqua,Bold"&amp;10Schedule-1/ Page &amp;P of &amp;N</oddFooter>
      </headerFooter>
    </customSheetView>
    <customSheetView guid="{EE46BCD1-F715-4FA9-A5FC-1B125AD601E0}" scale="95" printArea="1" view="pageBreakPreview" topLeftCell="A20">
      <selection activeCell="E20" sqref="E20"/>
      <pageMargins left="0.511811023622047" right="0.26" top="0.96" bottom="0.54" header="0.69" footer="0.27"/>
      <printOptions horizontalCentered="1"/>
      <pageSetup paperSize="9" orientation="landscape" r:id="rId9"/>
      <headerFooter alignWithMargins="0">
        <oddFooter>&amp;R&amp;"Book Antiqua,Bold"&amp;10Schedule-1/ Page &amp;P of &amp;N</oddFooter>
      </headerFooter>
    </customSheetView>
    <customSheetView guid="{4AA1107B-A795-4744-B566-827168772C7A}" scale="95" printArea="1" view="pageBreakPreview" topLeftCell="A20">
      <selection activeCell="E20" sqref="E20"/>
      <pageMargins left="0.511811023622047" right="0.26" top="0.96" bottom="0.54" header="0.69" footer="0.27"/>
      <printOptions horizontalCentered="1"/>
      <pageSetup paperSize="9" orientation="landscape" r:id="rId10"/>
      <headerFooter alignWithMargins="0">
        <oddFooter>&amp;R&amp;"Book Antiqua,Bold"&amp;10Schedule-1/ Page &amp;P of &amp;N</oddFooter>
      </headerFooter>
    </customSheetView>
    <customSheetView guid="{B23AD343-29DA-4CE0-BD10-47BF44F3782F}" scale="95" printArea="1" hiddenColumns="1" view="pageBreakPreview" topLeftCell="A59">
      <selection activeCell="G71" sqref="G71"/>
      <pageMargins left="0.511811023622047" right="0.26" top="0.96" bottom="0.54" header="0.69" footer="0.27"/>
      <printOptions horizontalCentered="1"/>
      <pageSetup paperSize="9" orientation="landscape" horizontalDpi="300" verticalDpi="300" r:id="rId11"/>
      <headerFooter alignWithMargins="0">
        <oddFooter>&amp;R&amp;"Book Antiqua,Bold"&amp;10Schedule-1/ Page &amp;P of &amp;N</oddFooter>
      </headerFooter>
    </customSheetView>
    <customSheetView guid="{ECE9294F-C910-4036-88BC-B1F2176FB06B}" hiddenRows="1" hiddenColumns="1">
      <selection activeCell="E19" sqref="E19"/>
      <rowBreaks count="2" manualBreakCount="2">
        <brk id="42" max="6" man="1"/>
        <brk id="84" max="6" man="1"/>
      </rowBreaks>
      <colBreaks count="1" manualBreakCount="1">
        <brk id="7" max="1048575" man="1"/>
      </colBreaks>
      <pageMargins left="0.511811023622047" right="0.26" top="0.48" bottom="0.54" header="0.25" footer="0.27"/>
      <printOptions horizontalCentered="1"/>
      <pageSetup paperSize="9" scale="86" orientation="portrait" horizontalDpi="300" verticalDpi="300" r:id="rId12"/>
      <headerFooter alignWithMargins="0">
        <oddFooter>&amp;R&amp;"Book Antiqua,Bold"&amp;10Schedule-1/ Page &amp;P of &amp;N</oddFooter>
      </headerFooter>
    </customSheetView>
    <customSheetView guid="{4F65FF32-EC61-4022-A399-2986D7B6B8B3}" hiddenRows="1" hiddenColumns="1" showRuler="0">
      <selection activeCell="G20" sqref="G20"/>
      <rowBreaks count="1" manualBreakCount="1">
        <brk id="58" max="6" man="1"/>
      </rowBreaks>
      <colBreaks count="1" manualBreakCount="1">
        <brk id="7" max="1048575" man="1"/>
      </colBreaks>
      <pageMargins left="0.511811023622047" right="0.26" top="0.48" bottom="0.54" header="0.25" footer="0.27"/>
      <printOptions horizontalCentered="1"/>
      <pageSetup paperSize="9" orientation="portrait" horizontalDpi="300" verticalDpi="300" r:id="rId13"/>
      <headerFooter alignWithMargins="0">
        <oddFooter>&amp;R&amp;"Book Antiqua,Bold"&amp;10Schedule-1/ Page &amp;P of &amp;N</oddFooter>
      </headerFooter>
    </customSheetView>
    <customSheetView guid="{01ACF2E1-8E61-4459-ABC1-B6C183DEED61}" showRuler="0">
      <selection activeCell="E20" sqref="E20"/>
      <rowBreaks count="1" manualBreakCount="1">
        <brk id="58" max="6" man="1"/>
      </rowBreaks>
      <colBreaks count="1" manualBreakCount="1">
        <brk id="7" max="1048575" man="1"/>
      </colBreaks>
      <pageMargins left="0.511811023622047" right="0.26" top="0.48" bottom="0.54" header="0.25" footer="0.27"/>
      <printOptions horizontalCentered="1"/>
      <pageSetup paperSize="9" orientation="portrait" horizontalDpi="300" verticalDpi="300" r:id="rId14"/>
      <headerFooter alignWithMargins="0">
        <oddFooter>&amp;R&amp;"Book Antiqua,Bold"&amp;10Schedule-1/ Page &amp;P of &amp;N</oddFooter>
      </headerFooter>
    </customSheetView>
    <customSheetView guid="{14D7F02E-BCCA-4517-ABC7-537FF4AEB67A}" scale="90">
      <selection activeCell="G20" sqref="G20"/>
      <rowBreaks count="2" manualBreakCount="2">
        <brk id="27" max="6" man="1"/>
        <brk id="49" max="6" man="1"/>
      </rowBreaks>
      <colBreaks count="1" manualBreakCount="1">
        <brk id="7" max="1048575" man="1"/>
      </colBreaks>
      <pageMargins left="0.511811023622047" right="0.26" top="0.48" bottom="0.54" header="0.25" footer="0.27"/>
      <printOptions horizontalCentered="1"/>
      <pageSetup paperSize="9" orientation="portrait" horizontalDpi="300" verticalDpi="300" r:id="rId15"/>
      <headerFooter alignWithMargins="0">
        <oddFooter>&amp;R&amp;"Book Antiqua,Bold"&amp;10Schedule-1/ Page &amp;P of &amp;N</oddFooter>
      </headerFooter>
    </customSheetView>
    <customSheetView guid="{27A45B7A-04F2-4516-B80B-5ED0825D4ED3}" showPageBreaks="1" printArea="1" hiddenColumns="1" view="pageBreakPreview" topLeftCell="A123">
      <selection activeCell="E127" sqref="E127"/>
      <rowBreaks count="5" manualBreakCount="5">
        <brk id="31" max="6" man="1"/>
        <brk id="66" max="6" man="1"/>
        <brk id="100" max="6" man="1"/>
        <brk id="113" max="6" man="1"/>
        <brk id="141" max="6" man="1"/>
      </rowBreaks>
      <colBreaks count="1" manualBreakCount="1">
        <brk id="7" max="1048575" man="1"/>
      </colBreaks>
      <pageMargins left="0.511811023622047" right="0.26" top="0.48" bottom="0.54" header="0.25" footer="0.27"/>
      <printOptions horizontalCentered="1"/>
      <pageSetup paperSize="9" scale="89" orientation="portrait" horizontalDpi="300" verticalDpi="300" r:id="rId16"/>
      <headerFooter alignWithMargins="0">
        <oddFooter>&amp;R&amp;"Book Antiqua,Bold"&amp;10Schedule-1/ Page &amp;P of &amp;N</oddFooter>
      </headerFooter>
    </customSheetView>
    <customSheetView guid="{E9F4E142-7D26-464D-BECA-4F3806DB1FE1}" scale="95" printArea="1" hiddenColumns="1" view="pageBreakPreview" topLeftCell="A59">
      <selection activeCell="G71" sqref="G71"/>
      <pageMargins left="0.511811023622047" right="0.26" top="0.96" bottom="0.54" header="0.69" footer="0.27"/>
      <printOptions horizontalCentered="1"/>
      <pageSetup paperSize="9" orientation="landscape" horizontalDpi="300" verticalDpi="300" r:id="rId17"/>
      <headerFooter alignWithMargins="0">
        <oddFooter>&amp;R&amp;"Book Antiqua,Bold"&amp;10Schedule-1/ Page &amp;P of &amp;N</oddFooter>
      </headerFooter>
    </customSheetView>
    <customSheetView guid="{A7DBDDEF-9245-44C6-9EBF-032DB6E1C0A2}" scale="95" printArea="1" hiddenRows="1" hiddenColumns="1" view="pageBreakPreview" topLeftCell="A199">
      <selection activeCell="E208" sqref="E208:E209"/>
      <pageMargins left="0.511811023622047" right="0.26" top="0.96" bottom="0.54" header="0.69" footer="0.27"/>
      <printOptions horizontalCentered="1"/>
      <pageSetup paperSize="9" orientation="landscape" r:id="rId18"/>
      <headerFooter alignWithMargins="0">
        <oddFooter>&amp;R&amp;"Book Antiqua,Bold"&amp;10Schedule-1/ Page &amp;P of &amp;N</oddFooter>
      </headerFooter>
    </customSheetView>
    <customSheetView guid="{7487ED9F-BBED-4B2A-9631-22F1A430946B}" scale="95" printArea="1" view="pageBreakPreview" topLeftCell="A10">
      <selection activeCell="E20" sqref="E20"/>
      <pageMargins left="0.511811023622047" right="0.26" top="0.96" bottom="0.54" header="0.69" footer="0.27"/>
      <printOptions horizontalCentered="1"/>
      <pageSetup paperSize="9" orientation="landscape" r:id="rId19"/>
      <headerFooter alignWithMargins="0">
        <oddFooter>&amp;R&amp;"Book Antiqua,Bold"&amp;10Schedule-1/ Page &amp;P of &amp;N</oddFooter>
      </headerFooter>
    </customSheetView>
    <customSheetView guid="{B3CE7B10-A914-4559-A6DA-AED8C22AFD6D}" scale="95" printArea="1" hiddenColumns="1" view="pageBreakPreview" topLeftCell="A16">
      <selection activeCell="E26" sqref="E26"/>
      <pageMargins left="0.511811023622047" right="0.26" top="0.96" bottom="0.54" header="0.69" footer="0.27"/>
      <printOptions horizontalCentered="1"/>
      <pageSetup paperSize="9" orientation="landscape" r:id="rId20"/>
      <headerFooter alignWithMargins="0">
        <oddFooter>&amp;R&amp;"Book Antiqua,Bold"&amp;10Schedule-1/ Page &amp;P of &amp;N</oddFooter>
      </headerFooter>
    </customSheetView>
    <customSheetView guid="{D53177B2-31EC-4222-B97A-A37DCFD9E45B}" printArea="1" hiddenRows="1" hiddenColumns="1" view="pageBreakPreview" topLeftCell="A127">
      <selection activeCell="E149" sqref="E149"/>
      <pageMargins left="0.511811023622047" right="0.26" top="0.96" bottom="0.54" header="0.69" footer="0.27"/>
      <printOptions horizontalCentered="1"/>
      <pageSetup paperSize="9" orientation="landscape" r:id="rId21"/>
      <headerFooter alignWithMargins="0">
        <oddFooter>&amp;R&amp;"Book Antiqua,Bold"&amp;10Schedule-1/ Page &amp;P of &amp;N</oddFooter>
      </headerFooter>
    </customSheetView>
    <customSheetView guid="{B835C05C-B615-4DCB-982D-4519616B3CD8}" printArea="1" hiddenRows="1" hiddenColumns="1" view="pageBreakPreview" topLeftCell="A149">
      <selection activeCell="E160" sqref="E160"/>
      <pageMargins left="0.511811023622047" right="0.26" top="0.96" bottom="0.54" header="0.69" footer="0.27"/>
      <printOptions horizontalCentered="1"/>
      <pageSetup paperSize="9" scale="93" orientation="portrait" r:id="rId22"/>
      <headerFooter alignWithMargins="0">
        <oddFooter>&amp;R&amp;"Book Antiqua,Bold"&amp;10Schedule-1/ Page &amp;P of &amp;N</oddFooter>
      </headerFooter>
    </customSheetView>
    <customSheetView guid="{A34CC49F-E309-4C23-B4F6-1E3B307C10D1}" scale="115" fitToPage="1" printArea="1" hiddenColumns="1" view="pageBreakPreview" topLeftCell="A22">
      <selection activeCell="I758" sqref="I758"/>
      <pageMargins left="0.25" right="0.25" top="0.5" bottom="0.5" header="0.05" footer="0.05"/>
      <printOptions horizontalCentered="1"/>
      <pageSetup paperSize="9" scale="61" fitToHeight="0" orientation="landscape" r:id="rId23"/>
      <headerFooter alignWithMargins="0">
        <oddFooter>&amp;R&amp;"Book Antiqua,Bold"&amp;10Schedule-1/ Page &amp;P of &amp;N</oddFooter>
      </headerFooter>
    </customSheetView>
    <customSheetView guid="{8909CFDD-4F29-4C72-886E-908773EE94A2}" scale="80" printArea="1" hiddenRows="1" hiddenColumns="1" view="pageBreakPreview" topLeftCell="A243">
      <selection activeCell="M286" sqref="M286"/>
      <pageMargins left="0.1" right="0.25" top="0.5" bottom="0.5" header="0.05" footer="0.05"/>
      <printOptions horizontalCentered="1"/>
      <pageSetup paperSize="9" scale="57" fitToHeight="0" orientation="landscape" r:id="rId24"/>
      <headerFooter alignWithMargins="0">
        <oddFooter>&amp;R&amp;"Book Antiqua,Bold"&amp;10Schedule-1/ Page &amp;P of &amp;N</oddFooter>
      </headerFooter>
    </customSheetView>
  </customSheetViews>
  <mergeCells count="39">
    <mergeCell ref="A3:O3"/>
    <mergeCell ref="A4:O4"/>
    <mergeCell ref="A7:L7"/>
    <mergeCell ref="AG3:AH3"/>
    <mergeCell ref="AG7:AH7"/>
    <mergeCell ref="AG11:AH11"/>
    <mergeCell ref="AG15:AH15"/>
    <mergeCell ref="Z15:AA15"/>
    <mergeCell ref="AC15:AD15"/>
    <mergeCell ref="C11:E11"/>
    <mergeCell ref="A13:O13"/>
    <mergeCell ref="J351:L351"/>
    <mergeCell ref="B255:O255"/>
    <mergeCell ref="B256:O256"/>
    <mergeCell ref="A289:O289"/>
    <mergeCell ref="J352:L352"/>
    <mergeCell ref="J293:L293"/>
    <mergeCell ref="J294:L294"/>
    <mergeCell ref="J295:L295"/>
    <mergeCell ref="J296:L296"/>
    <mergeCell ref="J350:L350"/>
    <mergeCell ref="A298:O298"/>
    <mergeCell ref="AG288:AH288"/>
    <mergeCell ref="AG292:AH292"/>
    <mergeCell ref="AG296:AH296"/>
    <mergeCell ref="B20:J20"/>
    <mergeCell ref="H251:M251"/>
    <mergeCell ref="H252:M252"/>
    <mergeCell ref="A292:L292"/>
    <mergeCell ref="A288:O288"/>
    <mergeCell ref="H250:M250"/>
    <mergeCell ref="A254:O254"/>
    <mergeCell ref="H253:M253"/>
    <mergeCell ref="F257:O257"/>
    <mergeCell ref="Z299:AA299"/>
    <mergeCell ref="AC299:AD299"/>
    <mergeCell ref="AG299:AH299"/>
    <mergeCell ref="AG303:AH303"/>
    <mergeCell ref="AG307:AH307"/>
  </mergeCells>
  <phoneticPr fontId="2" type="noConversion"/>
  <conditionalFormatting sqref="O318:O319 O345:O349 O309:O310 O313:O315 O305:O306 O322:O328 O331 O333:O338 O340:O343 O18:O19">
    <cfRule type="expression" dxfId="296" priority="6363" stopIfTrue="1">
      <formula>M18=""</formula>
    </cfRule>
  </conditionalFormatting>
  <conditionalFormatting sqref="AA329:AA330 AA320:AA321 AD320:AD321 AD329:AD330 O312 O321 M312 M330:M331 M319 M321:M328 O330">
    <cfRule type="cellIs" dxfId="295" priority="6364" stopIfTrue="1" operator="equal">
      <formula>"a"</formula>
    </cfRule>
  </conditionalFormatting>
  <conditionalFormatting sqref="AD345:AD349 AA345:AA349 AA304:AA315 AA333:AA343 AA331 AA318:AA319 AA322:AA328 AD333:AD343 AD318:AD319 AD331 AD322:AD328 AD304:AD315 AD18:AD21 AA18:AA21 AA23:AA40 AD23:AD40 AD250 AA250">
    <cfRule type="cellIs" dxfId="294" priority="6365" stopIfTrue="1" operator="equal">
      <formula>#REF!</formula>
    </cfRule>
  </conditionalFormatting>
  <conditionalFormatting sqref="M18:M20 I27:I39">
    <cfRule type="cellIs" dxfId="293" priority="6362" stopIfTrue="1" operator="equal">
      <formula>"a"</formula>
    </cfRule>
  </conditionalFormatting>
  <conditionalFormatting sqref="M18:M20 G23:G39 I23:I39 G44:G45 I44:I45 G115:G120 I115:I120 M90:M120 M22:M88 G62:G88 I62:I88 M193:M249 G236:G249 I236:I249">
    <cfRule type="expression" dxfId="292" priority="6361" stopIfTrue="1">
      <formula>F18&gt;0</formula>
    </cfRule>
  </conditionalFormatting>
  <conditionalFormatting sqref="AA22 AD22">
    <cfRule type="cellIs" dxfId="291" priority="4758" stopIfTrue="1" operator="equal">
      <formula>#REF!</formula>
    </cfRule>
  </conditionalFormatting>
  <conditionalFormatting sqref="M22:M88 M90:M120">
    <cfRule type="cellIs" dxfId="290" priority="4578" stopIfTrue="1" operator="equal">
      <formula>"a"</formula>
    </cfRule>
  </conditionalFormatting>
  <conditionalFormatting sqref="G22">
    <cfRule type="expression" dxfId="289" priority="4146" stopIfTrue="1">
      <formula>F22&gt;0</formula>
    </cfRule>
  </conditionalFormatting>
  <conditionalFormatting sqref="I23:I39 I44:I45 I115:I120 I62:I88 I236:I249">
    <cfRule type="expression" dxfId="288" priority="3599" stopIfTrue="1">
      <formula>F23&gt;0</formula>
    </cfRule>
  </conditionalFormatting>
  <conditionalFormatting sqref="I23:I26">
    <cfRule type="cellIs" dxfId="287" priority="3271" stopIfTrue="1" operator="equal">
      <formula>"a"</formula>
    </cfRule>
  </conditionalFormatting>
  <conditionalFormatting sqref="G40">
    <cfRule type="expression" dxfId="286" priority="2916" stopIfTrue="1">
      <formula>F40&gt;0</formula>
    </cfRule>
  </conditionalFormatting>
  <conditionalFormatting sqref="I40">
    <cfRule type="expression" dxfId="285" priority="2914" stopIfTrue="1">
      <formula>F40&gt;0</formula>
    </cfRule>
  </conditionalFormatting>
  <conditionalFormatting sqref="I40">
    <cfRule type="cellIs" dxfId="284" priority="2913" stopIfTrue="1" operator="equal">
      <formula>"a"</formula>
    </cfRule>
  </conditionalFormatting>
  <conditionalFormatting sqref="I40">
    <cfRule type="expression" dxfId="283" priority="2912" stopIfTrue="1">
      <formula>H40&gt;0</formula>
    </cfRule>
  </conditionalFormatting>
  <conditionalFormatting sqref="AA42:AA43 AD42:AD43">
    <cfRule type="cellIs" dxfId="282" priority="2909" stopIfTrue="1" operator="equal">
      <formula>#REF!</formula>
    </cfRule>
  </conditionalFormatting>
  <conditionalFormatting sqref="G42:G43 I42:I43">
    <cfRule type="expression" dxfId="281" priority="2907" stopIfTrue="1">
      <formula>F42&gt;0</formula>
    </cfRule>
  </conditionalFormatting>
  <conditionalFormatting sqref="AA41 AD41">
    <cfRule type="cellIs" dxfId="280" priority="2906" stopIfTrue="1" operator="equal">
      <formula>#REF!</formula>
    </cfRule>
  </conditionalFormatting>
  <conditionalFormatting sqref="G41">
    <cfRule type="expression" dxfId="279" priority="2903" stopIfTrue="1">
      <formula>F41&gt;0</formula>
    </cfRule>
  </conditionalFormatting>
  <conditionalFormatting sqref="I42:I43">
    <cfRule type="expression" dxfId="278" priority="2901" stopIfTrue="1">
      <formula>F42&gt;0</formula>
    </cfRule>
  </conditionalFormatting>
  <conditionalFormatting sqref="I42:I43">
    <cfRule type="cellIs" dxfId="277" priority="2900" stopIfTrue="1" operator="equal">
      <formula>"a"</formula>
    </cfRule>
  </conditionalFormatting>
  <conditionalFormatting sqref="AA44:AA45 AD44:AD45">
    <cfRule type="cellIs" dxfId="276" priority="1336" stopIfTrue="1" operator="equal">
      <formula>#REF!</formula>
    </cfRule>
  </conditionalFormatting>
  <conditionalFormatting sqref="I44:I45">
    <cfRule type="cellIs" dxfId="275" priority="1335" stopIfTrue="1" operator="equal">
      <formula>"a"</formula>
    </cfRule>
  </conditionalFormatting>
  <conditionalFormatting sqref="I41">
    <cfRule type="cellIs" dxfId="274" priority="463" stopIfTrue="1" operator="equal">
      <formula>"a"</formula>
    </cfRule>
  </conditionalFormatting>
  <conditionalFormatting sqref="I41">
    <cfRule type="expression" dxfId="273" priority="462" stopIfTrue="1">
      <formula>H41&gt;0</formula>
    </cfRule>
  </conditionalFormatting>
  <conditionalFormatting sqref="I41">
    <cfRule type="expression" dxfId="272" priority="461" stopIfTrue="1">
      <formula>F41&gt;0</formula>
    </cfRule>
  </conditionalFormatting>
  <conditionalFormatting sqref="I22">
    <cfRule type="cellIs" dxfId="271" priority="460" stopIfTrue="1" operator="equal">
      <formula>"a"</formula>
    </cfRule>
  </conditionalFormatting>
  <conditionalFormatting sqref="I22">
    <cfRule type="expression" dxfId="270" priority="459" stopIfTrue="1">
      <formula>H22&gt;0</formula>
    </cfRule>
  </conditionalFormatting>
  <conditionalFormatting sqref="I22">
    <cfRule type="expression" dxfId="269" priority="458" stopIfTrue="1">
      <formula>F22&gt;0</formula>
    </cfRule>
  </conditionalFormatting>
  <conditionalFormatting sqref="AA46:AA88 AD46:AD88">
    <cfRule type="cellIs" dxfId="268" priority="349" stopIfTrue="1" operator="equal">
      <formula>#REF!</formula>
    </cfRule>
  </conditionalFormatting>
  <conditionalFormatting sqref="I49:I61">
    <cfRule type="cellIs" dxfId="267" priority="348" stopIfTrue="1" operator="equal">
      <formula>"a"</formula>
    </cfRule>
  </conditionalFormatting>
  <conditionalFormatting sqref="G46:G61 I46:I61">
    <cfRule type="expression" dxfId="266" priority="347" stopIfTrue="1">
      <formula>F46&gt;0</formula>
    </cfRule>
  </conditionalFormatting>
  <conditionalFormatting sqref="I46:I61">
    <cfRule type="expression" dxfId="265" priority="344" stopIfTrue="1">
      <formula>F46&gt;0</formula>
    </cfRule>
  </conditionalFormatting>
  <conditionalFormatting sqref="I46:I48">
    <cfRule type="cellIs" dxfId="264" priority="343" stopIfTrue="1" operator="equal">
      <formula>"a"</formula>
    </cfRule>
  </conditionalFormatting>
  <conditionalFormatting sqref="I62:I88">
    <cfRule type="cellIs" dxfId="263" priority="340" stopIfTrue="1" operator="equal">
      <formula>"a"</formula>
    </cfRule>
  </conditionalFormatting>
  <conditionalFormatting sqref="AA90:AA91 AD90:AD91">
    <cfRule type="cellIs" dxfId="262" priority="338" stopIfTrue="1" operator="equal">
      <formula>#REF!</formula>
    </cfRule>
  </conditionalFormatting>
  <conditionalFormatting sqref="G90:G91 I90:I91">
    <cfRule type="expression" dxfId="261" priority="337" stopIfTrue="1">
      <formula>F90&gt;0</formula>
    </cfRule>
  </conditionalFormatting>
  <conditionalFormatting sqref="I90:I91">
    <cfRule type="expression" dxfId="260" priority="334" stopIfTrue="1">
      <formula>F90&gt;0</formula>
    </cfRule>
  </conditionalFormatting>
  <conditionalFormatting sqref="I90:I91">
    <cfRule type="cellIs" dxfId="259" priority="333" stopIfTrue="1" operator="equal">
      <formula>"a"</formula>
    </cfRule>
  </conditionalFormatting>
  <conditionalFormatting sqref="AA92:AA109 AD92:AD109">
    <cfRule type="cellIs" dxfId="258" priority="329" stopIfTrue="1" operator="equal">
      <formula>#REF!</formula>
    </cfRule>
  </conditionalFormatting>
  <conditionalFormatting sqref="I96:I108">
    <cfRule type="cellIs" dxfId="257" priority="328" stopIfTrue="1" operator="equal">
      <formula>"a"</formula>
    </cfRule>
  </conditionalFormatting>
  <conditionalFormatting sqref="G92:G108 I92:I108 G113:G114 I113:I114">
    <cfRule type="expression" dxfId="256" priority="327" stopIfTrue="1">
      <formula>F92&gt;0</formula>
    </cfRule>
  </conditionalFormatting>
  <conditionalFormatting sqref="I92:I108 I113:I114">
    <cfRule type="expression" dxfId="255" priority="324" stopIfTrue="1">
      <formula>F92&gt;0</formula>
    </cfRule>
  </conditionalFormatting>
  <conditionalFormatting sqref="I92:I95">
    <cfRule type="cellIs" dxfId="254" priority="323" stopIfTrue="1" operator="equal">
      <formula>"a"</formula>
    </cfRule>
  </conditionalFormatting>
  <conditionalFormatting sqref="G109">
    <cfRule type="expression" dxfId="253" priority="322" stopIfTrue="1">
      <formula>F109&gt;0</formula>
    </cfRule>
  </conditionalFormatting>
  <conditionalFormatting sqref="I109">
    <cfRule type="expression" dxfId="252" priority="321" stopIfTrue="1">
      <formula>F109&gt;0</formula>
    </cfRule>
  </conditionalFormatting>
  <conditionalFormatting sqref="I109">
    <cfRule type="cellIs" dxfId="251" priority="320" stopIfTrue="1" operator="equal">
      <formula>"a"</formula>
    </cfRule>
  </conditionalFormatting>
  <conditionalFormatting sqref="I109">
    <cfRule type="expression" dxfId="250" priority="319" stopIfTrue="1">
      <formula>H109&gt;0</formula>
    </cfRule>
  </conditionalFormatting>
  <conditionalFormatting sqref="AA111:AA112 AD111:AD112">
    <cfRule type="cellIs" dxfId="249" priority="318" stopIfTrue="1" operator="equal">
      <formula>#REF!</formula>
    </cfRule>
  </conditionalFormatting>
  <conditionalFormatting sqref="G111:G112 I111:I112">
    <cfRule type="expression" dxfId="248" priority="317" stopIfTrue="1">
      <formula>F111&gt;0</formula>
    </cfRule>
  </conditionalFormatting>
  <conditionalFormatting sqref="AA110 AD110">
    <cfRule type="cellIs" dxfId="247" priority="316" stopIfTrue="1" operator="equal">
      <formula>#REF!</formula>
    </cfRule>
  </conditionalFormatting>
  <conditionalFormatting sqref="G110">
    <cfRule type="expression" dxfId="246" priority="315" stopIfTrue="1">
      <formula>F110&gt;0</formula>
    </cfRule>
  </conditionalFormatting>
  <conditionalFormatting sqref="I111:I112">
    <cfRule type="expression" dxfId="245" priority="314" stopIfTrue="1">
      <formula>F111&gt;0</formula>
    </cfRule>
  </conditionalFormatting>
  <conditionalFormatting sqref="I111:I112">
    <cfRule type="cellIs" dxfId="244" priority="313" stopIfTrue="1" operator="equal">
      <formula>"a"</formula>
    </cfRule>
  </conditionalFormatting>
  <conditionalFormatting sqref="AA113:AA114 AD113:AD114">
    <cfRule type="cellIs" dxfId="243" priority="312" stopIfTrue="1" operator="equal">
      <formula>#REF!</formula>
    </cfRule>
  </conditionalFormatting>
  <conditionalFormatting sqref="I113:I114">
    <cfRule type="cellIs" dxfId="242" priority="311" stopIfTrue="1" operator="equal">
      <formula>"a"</formula>
    </cfRule>
  </conditionalFormatting>
  <conditionalFormatting sqref="I110">
    <cfRule type="cellIs" dxfId="241" priority="310" stopIfTrue="1" operator="equal">
      <formula>"a"</formula>
    </cfRule>
  </conditionalFormatting>
  <conditionalFormatting sqref="I110">
    <cfRule type="expression" dxfId="240" priority="309" stopIfTrue="1">
      <formula>H110&gt;0</formula>
    </cfRule>
  </conditionalFormatting>
  <conditionalFormatting sqref="I110">
    <cfRule type="expression" dxfId="239" priority="308" stopIfTrue="1">
      <formula>F110&gt;0</formula>
    </cfRule>
  </conditionalFormatting>
  <conditionalFormatting sqref="AD115:AD120 AA115:AA120">
    <cfRule type="cellIs" dxfId="238" priority="307" stopIfTrue="1" operator="equal">
      <formula>#REF!</formula>
    </cfRule>
  </conditionalFormatting>
  <conditionalFormatting sqref="I118:I120">
    <cfRule type="cellIs" dxfId="237" priority="306" stopIfTrue="1" operator="equal">
      <formula>"a"</formula>
    </cfRule>
  </conditionalFormatting>
  <conditionalFormatting sqref="I115:I117">
    <cfRule type="cellIs" dxfId="236" priority="301" stopIfTrue="1" operator="equal">
      <formula>"a"</formula>
    </cfRule>
  </conditionalFormatting>
  <conditionalFormatting sqref="AA121:AA138 AD121:AD138">
    <cfRule type="cellIs" dxfId="235" priority="188" stopIfTrue="1" operator="equal">
      <formula>#REF!</formula>
    </cfRule>
  </conditionalFormatting>
  <conditionalFormatting sqref="I125:I137">
    <cfRule type="cellIs" dxfId="234" priority="187" stopIfTrue="1" operator="equal">
      <formula>"a"</formula>
    </cfRule>
  </conditionalFormatting>
  <conditionalFormatting sqref="G121:G137 I121:I137 G142:G143 I142:I143 G187:G192 I187:I192 M121:M192">
    <cfRule type="expression" dxfId="233" priority="186" stopIfTrue="1">
      <formula>F121&gt;0</formula>
    </cfRule>
  </conditionalFormatting>
  <conditionalFormatting sqref="M121:M192">
    <cfRule type="cellIs" dxfId="232" priority="185" stopIfTrue="1" operator="equal">
      <formula>"a"</formula>
    </cfRule>
  </conditionalFormatting>
  <conditionalFormatting sqref="I121:I137 I142:I143 I187:I192">
    <cfRule type="expression" dxfId="231" priority="184" stopIfTrue="1">
      <formula>F121&gt;0</formula>
    </cfRule>
  </conditionalFormatting>
  <conditionalFormatting sqref="I121:I124">
    <cfRule type="cellIs" dxfId="230" priority="183" stopIfTrue="1" operator="equal">
      <formula>"a"</formula>
    </cfRule>
  </conditionalFormatting>
  <conditionalFormatting sqref="G138">
    <cfRule type="expression" dxfId="229" priority="182" stopIfTrue="1">
      <formula>F138&gt;0</formula>
    </cfRule>
  </conditionalFormatting>
  <conditionalFormatting sqref="I138">
    <cfRule type="expression" dxfId="228" priority="181" stopIfTrue="1">
      <formula>F138&gt;0</formula>
    </cfRule>
  </conditionalFormatting>
  <conditionalFormatting sqref="I138">
    <cfRule type="cellIs" dxfId="227" priority="180" stopIfTrue="1" operator="equal">
      <formula>"a"</formula>
    </cfRule>
  </conditionalFormatting>
  <conditionalFormatting sqref="I138">
    <cfRule type="expression" dxfId="226" priority="179" stopIfTrue="1">
      <formula>H138&gt;0</formula>
    </cfRule>
  </conditionalFormatting>
  <conditionalFormatting sqref="AA140:AA141 AD140:AD141">
    <cfRule type="cellIs" dxfId="225" priority="178" stopIfTrue="1" operator="equal">
      <formula>#REF!</formula>
    </cfRule>
  </conditionalFormatting>
  <conditionalFormatting sqref="G140:G141 I140:I141">
    <cfRule type="expression" dxfId="224" priority="177" stopIfTrue="1">
      <formula>F140&gt;0</formula>
    </cfRule>
  </conditionalFormatting>
  <conditionalFormatting sqref="AA139 AD139">
    <cfRule type="cellIs" dxfId="223" priority="176" stopIfTrue="1" operator="equal">
      <formula>#REF!</formula>
    </cfRule>
  </conditionalFormatting>
  <conditionalFormatting sqref="G139">
    <cfRule type="expression" dxfId="222" priority="175" stopIfTrue="1">
      <formula>F139&gt;0</formula>
    </cfRule>
  </conditionalFormatting>
  <conditionalFormatting sqref="I140:I141">
    <cfRule type="expression" dxfId="221" priority="174" stopIfTrue="1">
      <formula>F140&gt;0</formula>
    </cfRule>
  </conditionalFormatting>
  <conditionalFormatting sqref="I140:I141">
    <cfRule type="cellIs" dxfId="220" priority="173" stopIfTrue="1" operator="equal">
      <formula>"a"</formula>
    </cfRule>
  </conditionalFormatting>
  <conditionalFormatting sqref="AA142:AA143 AD142:AD143">
    <cfRule type="cellIs" dxfId="219" priority="172" stopIfTrue="1" operator="equal">
      <formula>#REF!</formula>
    </cfRule>
  </conditionalFormatting>
  <conditionalFormatting sqref="I142:I143">
    <cfRule type="cellIs" dxfId="218" priority="171" stopIfTrue="1" operator="equal">
      <formula>"a"</formula>
    </cfRule>
  </conditionalFormatting>
  <conditionalFormatting sqref="I139">
    <cfRule type="cellIs" dxfId="217" priority="170" stopIfTrue="1" operator="equal">
      <formula>"a"</formula>
    </cfRule>
  </conditionalFormatting>
  <conditionalFormatting sqref="I139">
    <cfRule type="expression" dxfId="216" priority="169" stopIfTrue="1">
      <formula>H139&gt;0</formula>
    </cfRule>
  </conditionalFormatting>
  <conditionalFormatting sqref="I139">
    <cfRule type="expression" dxfId="215" priority="168" stopIfTrue="1">
      <formula>F139&gt;0</formula>
    </cfRule>
  </conditionalFormatting>
  <conditionalFormatting sqref="AA144:AA160 AD144:AD160">
    <cfRule type="cellIs" dxfId="214" priority="167" stopIfTrue="1" operator="equal">
      <formula>#REF!</formula>
    </cfRule>
  </conditionalFormatting>
  <conditionalFormatting sqref="I147:I159">
    <cfRule type="cellIs" dxfId="213" priority="166" stopIfTrue="1" operator="equal">
      <formula>"a"</formula>
    </cfRule>
  </conditionalFormatting>
  <conditionalFormatting sqref="G144:G159 I144:I159">
    <cfRule type="expression" dxfId="212" priority="165" stopIfTrue="1">
      <formula>F144&gt;0</formula>
    </cfRule>
  </conditionalFormatting>
  <conditionalFormatting sqref="I144:I159">
    <cfRule type="expression" dxfId="211" priority="164" stopIfTrue="1">
      <formula>F144&gt;0</formula>
    </cfRule>
  </conditionalFormatting>
  <conditionalFormatting sqref="I144:I146">
    <cfRule type="cellIs" dxfId="210" priority="163" stopIfTrue="1" operator="equal">
      <formula>"a"</formula>
    </cfRule>
  </conditionalFormatting>
  <conditionalFormatting sqref="G160">
    <cfRule type="expression" dxfId="209" priority="162" stopIfTrue="1">
      <formula>F160&gt;0</formula>
    </cfRule>
  </conditionalFormatting>
  <conditionalFormatting sqref="I160">
    <cfRule type="expression" dxfId="208" priority="161" stopIfTrue="1">
      <formula>F160&gt;0</formula>
    </cfRule>
  </conditionalFormatting>
  <conditionalFormatting sqref="I160">
    <cfRule type="cellIs" dxfId="207" priority="160" stopIfTrue="1" operator="equal">
      <formula>"a"</formula>
    </cfRule>
  </conditionalFormatting>
  <conditionalFormatting sqref="I160">
    <cfRule type="expression" dxfId="206" priority="159" stopIfTrue="1">
      <formula>H160&gt;0</formula>
    </cfRule>
  </conditionalFormatting>
  <conditionalFormatting sqref="AA162:AA163 AD162:AD163">
    <cfRule type="cellIs" dxfId="205" priority="158" stopIfTrue="1" operator="equal">
      <formula>#REF!</formula>
    </cfRule>
  </conditionalFormatting>
  <conditionalFormatting sqref="G162:G163 I162:I163">
    <cfRule type="expression" dxfId="204" priority="157" stopIfTrue="1">
      <formula>F162&gt;0</formula>
    </cfRule>
  </conditionalFormatting>
  <conditionalFormatting sqref="AA161 AD161">
    <cfRule type="cellIs" dxfId="203" priority="156" stopIfTrue="1" operator="equal">
      <formula>#REF!</formula>
    </cfRule>
  </conditionalFormatting>
  <conditionalFormatting sqref="G161">
    <cfRule type="expression" dxfId="202" priority="155" stopIfTrue="1">
      <formula>F161&gt;0</formula>
    </cfRule>
  </conditionalFormatting>
  <conditionalFormatting sqref="I162:I163">
    <cfRule type="expression" dxfId="201" priority="154" stopIfTrue="1">
      <formula>F162&gt;0</formula>
    </cfRule>
  </conditionalFormatting>
  <conditionalFormatting sqref="I162:I163">
    <cfRule type="cellIs" dxfId="200" priority="153" stopIfTrue="1" operator="equal">
      <formula>"a"</formula>
    </cfRule>
  </conditionalFormatting>
  <conditionalFormatting sqref="I161">
    <cfRule type="cellIs" dxfId="199" priority="152" stopIfTrue="1" operator="equal">
      <formula>"a"</formula>
    </cfRule>
  </conditionalFormatting>
  <conditionalFormatting sqref="I161">
    <cfRule type="expression" dxfId="198" priority="151" stopIfTrue="1">
      <formula>H161&gt;0</formula>
    </cfRule>
  </conditionalFormatting>
  <conditionalFormatting sqref="I161">
    <cfRule type="expression" dxfId="197" priority="150" stopIfTrue="1">
      <formula>F161&gt;0</formula>
    </cfRule>
  </conditionalFormatting>
  <conditionalFormatting sqref="AA164:AA181 AD164:AD181">
    <cfRule type="cellIs" dxfId="196" priority="149" stopIfTrue="1" operator="equal">
      <formula>#REF!</formula>
    </cfRule>
  </conditionalFormatting>
  <conditionalFormatting sqref="I168:I180">
    <cfRule type="cellIs" dxfId="195" priority="148" stopIfTrue="1" operator="equal">
      <formula>"a"</formula>
    </cfRule>
  </conditionalFormatting>
  <conditionalFormatting sqref="G164:G180 I164:I180 G185:G186 I185:I186">
    <cfRule type="expression" dxfId="194" priority="147" stopIfTrue="1">
      <formula>F164&gt;0</formula>
    </cfRule>
  </conditionalFormatting>
  <conditionalFormatting sqref="I164:I180 I185:I186">
    <cfRule type="expression" dxfId="193" priority="146" stopIfTrue="1">
      <formula>F164&gt;0</formula>
    </cfRule>
  </conditionalFormatting>
  <conditionalFormatting sqref="I164:I167">
    <cfRule type="cellIs" dxfId="192" priority="145" stopIfTrue="1" operator="equal">
      <formula>"a"</formula>
    </cfRule>
  </conditionalFormatting>
  <conditionalFormatting sqref="G181">
    <cfRule type="expression" dxfId="191" priority="144" stopIfTrue="1">
      <formula>F181&gt;0</formula>
    </cfRule>
  </conditionalFormatting>
  <conditionalFormatting sqref="I181">
    <cfRule type="expression" dxfId="190" priority="143" stopIfTrue="1">
      <formula>F181&gt;0</formula>
    </cfRule>
  </conditionalFormatting>
  <conditionalFormatting sqref="I181">
    <cfRule type="cellIs" dxfId="189" priority="142" stopIfTrue="1" operator="equal">
      <formula>"a"</formula>
    </cfRule>
  </conditionalFormatting>
  <conditionalFormatting sqref="I181">
    <cfRule type="expression" dxfId="188" priority="141" stopIfTrue="1">
      <formula>H181&gt;0</formula>
    </cfRule>
  </conditionalFormatting>
  <conditionalFormatting sqref="AA183:AA184 AD183:AD184">
    <cfRule type="cellIs" dxfId="187" priority="140" stopIfTrue="1" operator="equal">
      <formula>#REF!</formula>
    </cfRule>
  </conditionalFormatting>
  <conditionalFormatting sqref="G183:G184 I183:I184">
    <cfRule type="expression" dxfId="186" priority="139" stopIfTrue="1">
      <formula>F183&gt;0</formula>
    </cfRule>
  </conditionalFormatting>
  <conditionalFormatting sqref="AA182 AD182">
    <cfRule type="cellIs" dxfId="185" priority="138" stopIfTrue="1" operator="equal">
      <formula>#REF!</formula>
    </cfRule>
  </conditionalFormatting>
  <conditionalFormatting sqref="G182">
    <cfRule type="expression" dxfId="184" priority="137" stopIfTrue="1">
      <formula>F182&gt;0</formula>
    </cfRule>
  </conditionalFormatting>
  <conditionalFormatting sqref="I183:I184">
    <cfRule type="expression" dxfId="183" priority="136" stopIfTrue="1">
      <formula>F183&gt;0</formula>
    </cfRule>
  </conditionalFormatting>
  <conditionalFormatting sqref="I183:I184">
    <cfRule type="cellIs" dxfId="182" priority="135" stopIfTrue="1" operator="equal">
      <formula>"a"</formula>
    </cfRule>
  </conditionalFormatting>
  <conditionalFormatting sqref="AA185:AA186 AD185:AD186">
    <cfRule type="cellIs" dxfId="181" priority="134" stopIfTrue="1" operator="equal">
      <formula>#REF!</formula>
    </cfRule>
  </conditionalFormatting>
  <conditionalFormatting sqref="I185:I186">
    <cfRule type="cellIs" dxfId="180" priority="133" stopIfTrue="1" operator="equal">
      <formula>"a"</formula>
    </cfRule>
  </conditionalFormatting>
  <conditionalFormatting sqref="I182">
    <cfRule type="cellIs" dxfId="179" priority="132" stopIfTrue="1" operator="equal">
      <formula>"a"</formula>
    </cfRule>
  </conditionalFormatting>
  <conditionalFormatting sqref="I182">
    <cfRule type="expression" dxfId="178" priority="131" stopIfTrue="1">
      <formula>H182&gt;0</formula>
    </cfRule>
  </conditionalFormatting>
  <conditionalFormatting sqref="I182">
    <cfRule type="expression" dxfId="177" priority="130" stopIfTrue="1">
      <formula>F182&gt;0</formula>
    </cfRule>
  </conditionalFormatting>
  <conditionalFormatting sqref="AD187:AD192 AA187:AA192">
    <cfRule type="cellIs" dxfId="176" priority="129" stopIfTrue="1" operator="equal">
      <formula>#REF!</formula>
    </cfRule>
  </conditionalFormatting>
  <conditionalFormatting sqref="I190:I192">
    <cfRule type="cellIs" dxfId="175" priority="128" stopIfTrue="1" operator="equal">
      <formula>"a"</formula>
    </cfRule>
  </conditionalFormatting>
  <conditionalFormatting sqref="I187:I189">
    <cfRule type="cellIs" dxfId="174" priority="127" stopIfTrue="1" operator="equal">
      <formula>"a"</formula>
    </cfRule>
  </conditionalFormatting>
  <conditionalFormatting sqref="AA193:AA210 AD193:AD210">
    <cfRule type="cellIs" dxfId="173" priority="126" stopIfTrue="1" operator="equal">
      <formula>#REF!</formula>
    </cfRule>
  </conditionalFormatting>
  <conditionalFormatting sqref="I197:I209">
    <cfRule type="cellIs" dxfId="172" priority="125" stopIfTrue="1" operator="equal">
      <formula>"a"</formula>
    </cfRule>
  </conditionalFormatting>
  <conditionalFormatting sqref="G193:G209 I193:I209 G214:G215 I214:I215">
    <cfRule type="expression" dxfId="171" priority="124" stopIfTrue="1">
      <formula>F193&gt;0</formula>
    </cfRule>
  </conditionalFormatting>
  <conditionalFormatting sqref="M193:M249">
    <cfRule type="cellIs" dxfId="170" priority="123" stopIfTrue="1" operator="equal">
      <formula>"a"</formula>
    </cfRule>
  </conditionalFormatting>
  <conditionalFormatting sqref="I193:I209 I214:I215">
    <cfRule type="expression" dxfId="169" priority="122" stopIfTrue="1">
      <formula>F193&gt;0</formula>
    </cfRule>
  </conditionalFormatting>
  <conditionalFormatting sqref="I193:I196">
    <cfRule type="cellIs" dxfId="168" priority="121" stopIfTrue="1" operator="equal">
      <formula>"a"</formula>
    </cfRule>
  </conditionalFormatting>
  <conditionalFormatting sqref="G210">
    <cfRule type="expression" dxfId="167" priority="120" stopIfTrue="1">
      <formula>F210&gt;0</formula>
    </cfRule>
  </conditionalFormatting>
  <conditionalFormatting sqref="I210">
    <cfRule type="expression" dxfId="166" priority="119" stopIfTrue="1">
      <formula>F210&gt;0</formula>
    </cfRule>
  </conditionalFormatting>
  <conditionalFormatting sqref="I210">
    <cfRule type="cellIs" dxfId="165" priority="118" stopIfTrue="1" operator="equal">
      <formula>"a"</formula>
    </cfRule>
  </conditionalFormatting>
  <conditionalFormatting sqref="I210">
    <cfRule type="expression" dxfId="164" priority="117" stopIfTrue="1">
      <formula>H210&gt;0</formula>
    </cfRule>
  </conditionalFormatting>
  <conditionalFormatting sqref="AA212:AA213 AD212:AD213">
    <cfRule type="cellIs" dxfId="163" priority="116" stopIfTrue="1" operator="equal">
      <formula>#REF!</formula>
    </cfRule>
  </conditionalFormatting>
  <conditionalFormatting sqref="G212:G213 I212:I213">
    <cfRule type="expression" dxfId="162" priority="115" stopIfTrue="1">
      <formula>F212&gt;0</formula>
    </cfRule>
  </conditionalFormatting>
  <conditionalFormatting sqref="AA211 AD211">
    <cfRule type="cellIs" dxfId="161" priority="114" stopIfTrue="1" operator="equal">
      <formula>#REF!</formula>
    </cfRule>
  </conditionalFormatting>
  <conditionalFormatting sqref="G211">
    <cfRule type="expression" dxfId="160" priority="113" stopIfTrue="1">
      <formula>F211&gt;0</formula>
    </cfRule>
  </conditionalFormatting>
  <conditionalFormatting sqref="I212:I213">
    <cfRule type="expression" dxfId="159" priority="112" stopIfTrue="1">
      <formula>F212&gt;0</formula>
    </cfRule>
  </conditionalFormatting>
  <conditionalFormatting sqref="I212:I213">
    <cfRule type="cellIs" dxfId="158" priority="111" stopIfTrue="1" operator="equal">
      <formula>"a"</formula>
    </cfRule>
  </conditionalFormatting>
  <conditionalFormatting sqref="AA214:AA215 AD214:AD215">
    <cfRule type="cellIs" dxfId="157" priority="110" stopIfTrue="1" operator="equal">
      <formula>#REF!</formula>
    </cfRule>
  </conditionalFormatting>
  <conditionalFormatting sqref="I214:I215">
    <cfRule type="cellIs" dxfId="156" priority="109" stopIfTrue="1" operator="equal">
      <formula>"a"</formula>
    </cfRule>
  </conditionalFormatting>
  <conditionalFormatting sqref="I211">
    <cfRule type="cellIs" dxfId="155" priority="108" stopIfTrue="1" operator="equal">
      <formula>"a"</formula>
    </cfRule>
  </conditionalFormatting>
  <conditionalFormatting sqref="I211">
    <cfRule type="expression" dxfId="154" priority="107" stopIfTrue="1">
      <formula>H211&gt;0</formula>
    </cfRule>
  </conditionalFormatting>
  <conditionalFormatting sqref="I211">
    <cfRule type="expression" dxfId="153" priority="106" stopIfTrue="1">
      <formula>F211&gt;0</formula>
    </cfRule>
  </conditionalFormatting>
  <conditionalFormatting sqref="AA216:AA232 AD216:AD232">
    <cfRule type="cellIs" dxfId="152" priority="105" stopIfTrue="1" operator="equal">
      <formula>#REF!</formula>
    </cfRule>
  </conditionalFormatting>
  <conditionalFormatting sqref="I219:I231">
    <cfRule type="cellIs" dxfId="151" priority="104" stopIfTrue="1" operator="equal">
      <formula>"a"</formula>
    </cfRule>
  </conditionalFormatting>
  <conditionalFormatting sqref="G216:G231 I216:I231">
    <cfRule type="expression" dxfId="150" priority="103" stopIfTrue="1">
      <formula>F216&gt;0</formula>
    </cfRule>
  </conditionalFormatting>
  <conditionalFormatting sqref="I216:I231">
    <cfRule type="expression" dxfId="149" priority="102" stopIfTrue="1">
      <formula>F216&gt;0</formula>
    </cfRule>
  </conditionalFormatting>
  <conditionalFormatting sqref="I216:I218">
    <cfRule type="cellIs" dxfId="148" priority="101" stopIfTrue="1" operator="equal">
      <formula>"a"</formula>
    </cfRule>
  </conditionalFormatting>
  <conditionalFormatting sqref="G232">
    <cfRule type="expression" dxfId="147" priority="100" stopIfTrue="1">
      <formula>F232&gt;0</formula>
    </cfRule>
  </conditionalFormatting>
  <conditionalFormatting sqref="I232">
    <cfRule type="expression" dxfId="146" priority="99" stopIfTrue="1">
      <formula>F232&gt;0</formula>
    </cfRule>
  </conditionalFormatting>
  <conditionalFormatting sqref="I232">
    <cfRule type="cellIs" dxfId="145" priority="98" stopIfTrue="1" operator="equal">
      <formula>"a"</formula>
    </cfRule>
  </conditionalFormatting>
  <conditionalFormatting sqref="I232">
    <cfRule type="expression" dxfId="144" priority="97" stopIfTrue="1">
      <formula>H232&gt;0</formula>
    </cfRule>
  </conditionalFormatting>
  <conditionalFormatting sqref="AA234:AA235 AD234:AD235">
    <cfRule type="cellIs" dxfId="143" priority="96" stopIfTrue="1" operator="equal">
      <formula>#REF!</formula>
    </cfRule>
  </conditionalFormatting>
  <conditionalFormatting sqref="G234:G235 I234:I235">
    <cfRule type="expression" dxfId="142" priority="95" stopIfTrue="1">
      <formula>F234&gt;0</formula>
    </cfRule>
  </conditionalFormatting>
  <conditionalFormatting sqref="AA233 AD233">
    <cfRule type="cellIs" dxfId="141" priority="94" stopIfTrue="1" operator="equal">
      <formula>#REF!</formula>
    </cfRule>
  </conditionalFormatting>
  <conditionalFormatting sqref="G233">
    <cfRule type="expression" dxfId="140" priority="93" stopIfTrue="1">
      <formula>F233&gt;0</formula>
    </cfRule>
  </conditionalFormatting>
  <conditionalFormatting sqref="I234:I235">
    <cfRule type="expression" dxfId="139" priority="92" stopIfTrue="1">
      <formula>F234&gt;0</formula>
    </cfRule>
  </conditionalFormatting>
  <conditionalFormatting sqref="I234:I235">
    <cfRule type="cellIs" dxfId="138" priority="91" stopIfTrue="1" operator="equal">
      <formula>"a"</formula>
    </cfRule>
  </conditionalFormatting>
  <conditionalFormatting sqref="I233">
    <cfRule type="cellIs" dxfId="137" priority="90" stopIfTrue="1" operator="equal">
      <formula>"a"</formula>
    </cfRule>
  </conditionalFormatting>
  <conditionalFormatting sqref="I233">
    <cfRule type="expression" dxfId="136" priority="89" stopIfTrue="1">
      <formula>H233&gt;0</formula>
    </cfRule>
  </conditionalFormatting>
  <conditionalFormatting sqref="I233">
    <cfRule type="expression" dxfId="135" priority="88" stopIfTrue="1">
      <formula>F233&gt;0</formula>
    </cfRule>
  </conditionalFormatting>
  <conditionalFormatting sqref="AA236:AA249 AD236:AD249">
    <cfRule type="cellIs" dxfId="134" priority="87" stopIfTrue="1" operator="equal">
      <formula>#REF!</formula>
    </cfRule>
  </conditionalFormatting>
  <conditionalFormatting sqref="I240:I249">
    <cfRule type="cellIs" dxfId="133" priority="86" stopIfTrue="1" operator="equal">
      <formula>"a"</formula>
    </cfRule>
  </conditionalFormatting>
  <conditionalFormatting sqref="I236:I239">
    <cfRule type="cellIs" dxfId="132" priority="83" stopIfTrue="1" operator="equal">
      <formula>"a"</formula>
    </cfRule>
  </conditionalFormatting>
  <conditionalFormatting sqref="AD89 AA89">
    <cfRule type="cellIs" dxfId="131" priority="2" stopIfTrue="1" operator="equal">
      <formula>#REF!</formula>
    </cfRule>
  </conditionalFormatting>
  <dataValidations xWindow="884" yWindow="499" count="4">
    <dataValidation allowBlank="1" showInputMessage="1" showErrorMessage="1" error="Enter Direct or Bought-out only" sqref="O257:O65598 O251:O254 O1:O249"/>
    <dataValidation type="decimal" operator="greaterThan" allowBlank="1" showInputMessage="1" showErrorMessage="1" sqref="M22:M88 M90:M249">
      <formula1>0</formula1>
    </dataValidation>
    <dataValidation type="whole" operator="greaterThan" allowBlank="1" showInputMessage="1" showErrorMessage="1" sqref="G22:G88 G90:G249">
      <formula1>1</formula1>
    </dataValidation>
    <dataValidation type="list" operator="greaterThan" allowBlank="1" showInputMessage="1" showErrorMessage="1" sqref="I22:I88 I90:I249">
      <formula1>"0%,5%,12%,18%,28%"</formula1>
    </dataValidation>
  </dataValidations>
  <printOptions horizontalCentered="1"/>
  <pageMargins left="0.1" right="0.25" top="0.5" bottom="0.5" header="0.05" footer="0.05"/>
  <pageSetup paperSize="9" scale="56" fitToHeight="0" orientation="landscape" r:id="rId25"/>
  <headerFooter alignWithMargins="0">
    <oddFooter>&amp;R&amp;"Book Antiqua,Bold"&amp;10Schedule-1/ Page &amp;P of &amp;N</oddFooter>
  </headerFooter>
  <drawing r:id="rId26"/>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indexed="12"/>
  </sheetPr>
  <dimension ref="A1:AO183"/>
  <sheetViews>
    <sheetView topLeftCell="A52" zoomScaleNormal="100" zoomScaleSheetLayoutView="100" workbookViewId="0">
      <selection activeCell="G71" sqref="G71"/>
    </sheetView>
  </sheetViews>
  <sheetFormatPr defaultRowHeight="16.5"/>
  <cols>
    <col min="1" max="1" width="11.375" style="391" customWidth="1"/>
    <col min="2" max="2" width="32.75" style="391" customWidth="1"/>
    <col min="3" max="3" width="7.625" style="391" customWidth="1"/>
    <col min="4" max="4" width="9.625" style="391" customWidth="1"/>
    <col min="5" max="5" width="11.625" style="390" customWidth="1"/>
    <col min="6" max="6" width="20" style="390" customWidth="1"/>
    <col min="7" max="7" width="11.625" style="390" customWidth="1"/>
    <col min="8" max="8" width="19.75" style="476" customWidth="1"/>
    <col min="9" max="9" width="9" style="287"/>
    <col min="10" max="13" width="9" style="214"/>
    <col min="14" max="14" width="14.25" style="40" customWidth="1"/>
    <col min="15" max="15" width="24.125" style="357" customWidth="1"/>
    <col min="16" max="16" width="11.125" style="414" customWidth="1"/>
    <col min="17" max="17" width="12.75" style="414" customWidth="1"/>
    <col min="18" max="18" width="11.375" style="415" customWidth="1"/>
    <col min="19" max="19" width="10.375" style="357" customWidth="1"/>
    <col min="20" max="20" width="17.75" style="357" customWidth="1"/>
    <col min="21" max="21" width="10.5" style="357" customWidth="1"/>
    <col min="22" max="22" width="12.375" style="357" customWidth="1"/>
    <col min="23" max="24" width="9" style="358"/>
    <col min="25" max="25" width="10.875" style="357" customWidth="1"/>
    <col min="26" max="26" width="18.75" style="357" customWidth="1"/>
    <col min="27" max="27" width="9" style="357"/>
    <col min="28" max="36" width="9" style="88"/>
    <col min="37" max="41" width="9" style="214"/>
    <col min="42" max="16384" width="9" style="388"/>
  </cols>
  <sheetData>
    <row r="1" spans="1:27" ht="18" customHeight="1">
      <c r="A1" s="63" t="str">
        <f>Cover!B3</f>
        <v>Specification No.: CC/NT/W-TW/DOM/A06/23/00495</v>
      </c>
      <c r="B1" s="71"/>
      <c r="C1" s="63"/>
      <c r="D1" s="63"/>
      <c r="E1" s="8"/>
      <c r="F1" s="8"/>
      <c r="G1" s="9" t="s">
        <v>418</v>
      </c>
      <c r="T1" s="460" t="s">
        <v>256</v>
      </c>
      <c r="U1" s="444">
        <f>SUMIF(G17:G70, "Direct",F17:F70)</f>
        <v>0</v>
      </c>
      <c r="Z1" s="444" t="str">
        <f>'Names of Bidder'!D6</f>
        <v>Sole Bidder</v>
      </c>
      <c r="AA1" s="416" t="s">
        <v>257</v>
      </c>
    </row>
    <row r="2" spans="1:27" ht="14.1" customHeight="1">
      <c r="A2" s="389"/>
      <c r="B2" s="389"/>
      <c r="C2" s="389"/>
      <c r="D2" s="389"/>
      <c r="Q2" s="364"/>
      <c r="T2" s="460" t="s">
        <v>258</v>
      </c>
      <c r="U2" s="461" t="e">
        <f>#REF!-U1</f>
        <v>#REF!</v>
      </c>
      <c r="V2" s="418"/>
      <c r="Z2" s="444">
        <f>'Names of Bidder'!L6</f>
        <v>0</v>
      </c>
    </row>
    <row r="3" spans="1:27" ht="49.5" customHeight="1">
      <c r="A3" s="1433" t="str">
        <f>Cover!$B$2</f>
        <v>Transmission Line Tower Package TW01 for (i) 400kV D/c (Triple HTLS Conductor) line from Pot Head Yard of Kiru HE Project – Kishtwar Pooling Station, (ii) LILO of one ckt. of 400 kV D/c (Triple HTLS Conductor) Kiru – Kishtwar line at Pot Head Yard of Kwar &amp; Pakal Dul HE Projects and (iii) Extension of Kishtwar (GIS) pooling station under Consultancy Works to M/S CVPPPL</v>
      </c>
      <c r="B3" s="1433"/>
      <c r="C3" s="1433"/>
      <c r="D3" s="1433"/>
      <c r="E3" s="1433"/>
      <c r="F3" s="1433"/>
      <c r="G3" s="1433"/>
      <c r="O3" s="360"/>
      <c r="P3" s="361"/>
      <c r="Q3" s="361"/>
      <c r="R3" s="361"/>
      <c r="T3" s="360"/>
      <c r="U3" s="358"/>
      <c r="W3" s="1418"/>
      <c r="X3" s="1418"/>
    </row>
    <row r="4" spans="1:27" ht="21.95" customHeight="1">
      <c r="A4" s="1434" t="s">
        <v>420</v>
      </c>
      <c r="B4" s="1434"/>
      <c r="C4" s="1434"/>
      <c r="D4" s="1434"/>
      <c r="E4" s="1434"/>
      <c r="F4" s="1434"/>
      <c r="G4" s="1434"/>
      <c r="O4" s="360"/>
      <c r="P4" s="362"/>
      <c r="Q4" s="361"/>
      <c r="R4" s="361"/>
      <c r="T4" s="360"/>
      <c r="U4" s="419"/>
      <c r="V4" s="418"/>
    </row>
    <row r="5" spans="1:27" ht="14.1" customHeight="1">
      <c r="O5" s="360"/>
      <c r="P5" s="362"/>
      <c r="Q5" s="361"/>
      <c r="R5" s="361"/>
      <c r="T5" s="420"/>
    </row>
    <row r="6" spans="1:27" ht="18" customHeight="1">
      <c r="A6" s="33" t="str">
        <f>"Bidder’s Name and Address (" &amp; MID('Names of Bidder'!B9,9, 20) &amp; ") :"</f>
        <v>Bidder’s Name and Address (Sole Bidder) :</v>
      </c>
      <c r="B6" s="34"/>
      <c r="C6" s="33"/>
      <c r="D6" s="33"/>
      <c r="E6" s="67" t="s">
        <v>396</v>
      </c>
      <c r="F6" s="2"/>
      <c r="G6" s="34"/>
      <c r="O6" s="360"/>
      <c r="P6" s="362"/>
      <c r="Q6" s="361"/>
      <c r="R6" s="361"/>
      <c r="T6" s="420"/>
      <c r="U6" s="417"/>
    </row>
    <row r="7" spans="1:27" ht="35.25" customHeight="1">
      <c r="A7" s="1435" t="str">
        <f>IF('Names of Bidder'!D9="", "", IF('Names of Bidder'!D6= "JV (Joint Venture)", "JV of " &amp; Z8, ""))</f>
        <v/>
      </c>
      <c r="B7" s="1435"/>
      <c r="C7" s="1435"/>
      <c r="D7" s="1435"/>
      <c r="E7" s="66" t="s">
        <v>398</v>
      </c>
      <c r="F7" s="2"/>
      <c r="G7" s="36"/>
      <c r="O7" s="437"/>
      <c r="P7" s="421"/>
      <c r="Q7" s="421"/>
      <c r="R7" s="421"/>
      <c r="W7" s="1418"/>
      <c r="X7" s="1418"/>
    </row>
    <row r="8" spans="1:27" ht="18" customHeight="1">
      <c r="A8" s="73" t="s">
        <v>397</v>
      </c>
      <c r="B8" s="1436" t="str">
        <f>IF('Names of Bidder'!D9=0, "", 'Names of Bidder'!D9)</f>
        <v xml:space="preserve">…….. …….. …….. …….. …….. …….. </v>
      </c>
      <c r="C8" s="1436"/>
      <c r="D8" s="1436"/>
      <c r="E8" s="66" t="s">
        <v>400</v>
      </c>
      <c r="F8" s="2"/>
      <c r="G8" s="36"/>
      <c r="O8" s="360"/>
      <c r="P8" s="438"/>
      <c r="Q8" s="422"/>
      <c r="R8" s="422"/>
      <c r="Z8" s="444" t="str">
        <f>IF('Names of Bidder'!D7=1,'Names of Bidder'!D9&amp;" &amp; "&amp;'Names of Bidder'!D14,IF('Names of Bidder'!D7="2 or More",'Names of Bidder'!D9&amp;" , "&amp;'Names of Bidder'!D14&amp;" &amp; "&amp;'Names of Bidder'!D19,""))</f>
        <v/>
      </c>
    </row>
    <row r="9" spans="1:27" ht="18" customHeight="1">
      <c r="A9" s="73" t="s">
        <v>399</v>
      </c>
      <c r="B9" s="1436" t="str">
        <f>IF('Names of Bidder'!D10=0, "", 'Names of Bidder'!D10)</f>
        <v xml:space="preserve">…….. …….. …….. …….. …….. …….. </v>
      </c>
      <c r="C9" s="1436"/>
      <c r="D9" s="1436"/>
      <c r="E9" s="66" t="s">
        <v>401</v>
      </c>
      <c r="F9" s="2"/>
      <c r="G9" s="36"/>
      <c r="O9" s="360"/>
      <c r="P9" s="438"/>
      <c r="Q9" s="422"/>
      <c r="R9" s="422"/>
    </row>
    <row r="10" spans="1:27" ht="18" customHeight="1">
      <c r="A10" s="392"/>
      <c r="B10" s="1437" t="str">
        <f>IF('Names of Bidder'!D11=0, "", 'Names of Bidder'!D11)</f>
        <v xml:space="preserve">…….. …….. …….. …….. …….. …….. </v>
      </c>
      <c r="C10" s="1437"/>
      <c r="D10" s="1437"/>
      <c r="E10" s="393" t="s">
        <v>282</v>
      </c>
      <c r="G10" s="394"/>
      <c r="O10" s="439"/>
      <c r="P10" s="440"/>
      <c r="Q10" s="361"/>
      <c r="R10" s="423"/>
    </row>
    <row r="11" spans="1:27" ht="18" customHeight="1">
      <c r="A11" s="392"/>
      <c r="B11" s="1437" t="str">
        <f>IF('Names of Bidder'!D12=0, "", 'Names of Bidder'!D12)</f>
        <v xml:space="preserve">…….. …….. …….. …….. …….. …….. </v>
      </c>
      <c r="C11" s="1437"/>
      <c r="D11" s="1437"/>
      <c r="E11" s="393" t="s">
        <v>402</v>
      </c>
      <c r="G11" s="394"/>
      <c r="W11" s="1418"/>
      <c r="X11" s="1418"/>
    </row>
    <row r="12" spans="1:27" ht="14.1" customHeight="1">
      <c r="A12" s="395"/>
      <c r="B12" s="395"/>
      <c r="C12" s="395"/>
      <c r="D12" s="395"/>
      <c r="E12" s="116"/>
      <c r="F12" s="37"/>
      <c r="G12" s="37"/>
      <c r="Y12" s="424"/>
    </row>
    <row r="13" spans="1:27" ht="40.5" customHeight="1">
      <c r="A13" s="1438" t="s">
        <v>376</v>
      </c>
      <c r="B13" s="1438"/>
      <c r="C13" s="1438"/>
      <c r="D13" s="1438"/>
      <c r="E13" s="1438"/>
      <c r="F13" s="1438"/>
      <c r="G13" s="1438"/>
      <c r="H13" s="475"/>
      <c r="I13" s="289"/>
      <c r="J13" s="290"/>
      <c r="K13" s="290"/>
      <c r="L13" s="290"/>
      <c r="M13" s="290"/>
      <c r="Q13" s="364"/>
      <c r="U13" s="516" t="s">
        <v>424</v>
      </c>
      <c r="Y13" s="424"/>
    </row>
    <row r="14" spans="1:27" ht="14.1" customHeight="1">
      <c r="E14" s="8"/>
      <c r="F14" s="8"/>
      <c r="G14" s="9" t="s">
        <v>275</v>
      </c>
      <c r="P14" s="1420"/>
      <c r="Q14" s="1420"/>
      <c r="S14" s="1424"/>
      <c r="T14" s="1424"/>
      <c r="U14" s="516" t="s">
        <v>72</v>
      </c>
      <c r="W14" s="1418"/>
      <c r="X14" s="1418"/>
    </row>
    <row r="15" spans="1:27" ht="66" customHeight="1">
      <c r="A15" s="6" t="s">
        <v>361</v>
      </c>
      <c r="B15" s="6" t="s">
        <v>391</v>
      </c>
      <c r="C15" s="10" t="s">
        <v>353</v>
      </c>
      <c r="D15" s="10" t="s">
        <v>362</v>
      </c>
      <c r="E15" s="6" t="s">
        <v>363</v>
      </c>
      <c r="F15" s="6" t="s">
        <v>364</v>
      </c>
      <c r="G15" s="6" t="s">
        <v>403</v>
      </c>
      <c r="P15" s="399"/>
      <c r="Q15" s="399"/>
      <c r="S15" s="399"/>
      <c r="T15" s="399"/>
    </row>
    <row r="16" spans="1:27" ht="18" customHeight="1">
      <c r="A16" s="10">
        <v>1</v>
      </c>
      <c r="B16" s="10">
        <v>2</v>
      </c>
      <c r="C16" s="10">
        <v>3</v>
      </c>
      <c r="D16" s="10">
        <v>4</v>
      </c>
      <c r="E16" s="10">
        <v>5</v>
      </c>
      <c r="F16" s="10" t="s">
        <v>405</v>
      </c>
      <c r="G16" s="10">
        <v>7</v>
      </c>
      <c r="P16" s="209"/>
      <c r="Q16" s="209"/>
      <c r="S16" s="209"/>
      <c r="T16" s="209"/>
    </row>
    <row r="17" spans="1:10" s="577" customFormat="1" ht="66.75" customHeight="1">
      <c r="A17" s="576">
        <f>'Sch-1'!A18</f>
        <v>0</v>
      </c>
      <c r="B17" s="576">
        <f>'Sch-1'!J18</f>
        <v>0</v>
      </c>
      <c r="C17" s="576"/>
      <c r="D17" s="576"/>
      <c r="E17" s="678"/>
      <c r="F17" s="397"/>
      <c r="G17" s="679"/>
    </row>
    <row r="18" spans="1:10" s="577" customFormat="1" ht="18.75" customHeight="1">
      <c r="A18" s="576" t="e">
        <f>'Sch-1'!#REF!</f>
        <v>#REF!</v>
      </c>
      <c r="B18" s="576" t="e">
        <f>'Sch-1'!#REF!</f>
        <v>#REF!</v>
      </c>
      <c r="C18" s="576"/>
      <c r="D18" s="576"/>
      <c r="E18" s="678"/>
      <c r="F18" s="397"/>
      <c r="G18" s="679"/>
    </row>
    <row r="19" spans="1:10" s="577" customFormat="1" ht="15.75" customHeight="1">
      <c r="A19" s="576">
        <f>'Sch-1'!A18</f>
        <v>0</v>
      </c>
      <c r="B19" s="576">
        <f>'Sch-1'!J18</f>
        <v>0</v>
      </c>
      <c r="C19" s="576"/>
      <c r="D19" s="576"/>
      <c r="E19" s="678"/>
      <c r="F19" s="397"/>
      <c r="G19" s="679"/>
      <c r="J19" s="677"/>
    </row>
    <row r="20" spans="1:10" s="577" customFormat="1" ht="15.75" customHeight="1">
      <c r="A20" s="576" t="e">
        <f>'Sch-1'!#REF!</f>
        <v>#REF!</v>
      </c>
      <c r="B20" s="576" t="e">
        <f>'Sch-1'!#REF!</f>
        <v>#REF!</v>
      </c>
      <c r="C20" s="576" t="e">
        <f>'Sch-1'!#REF!</f>
        <v>#REF!</v>
      </c>
      <c r="D20" s="576" t="e">
        <f>'Sch-1'!#REF!</f>
        <v>#REF!</v>
      </c>
      <c r="E20" s="678" t="e">
        <f>'Sch-1'!#REF!</f>
        <v>#REF!</v>
      </c>
      <c r="F20" s="397" t="e">
        <f>IF(E20=0, "Included",IF(ISERROR(D20*E20), E20, D20*E20))</f>
        <v>#REF!</v>
      </c>
      <c r="G20" s="679" t="e">
        <f>'Sch-1'!#REF!</f>
        <v>#REF!</v>
      </c>
    </row>
    <row r="21" spans="1:10" s="577" customFormat="1" ht="15.75" customHeight="1">
      <c r="A21" s="576" t="e">
        <f>'Sch-1'!#REF!</f>
        <v>#REF!</v>
      </c>
      <c r="B21" s="576" t="e">
        <f>'Sch-1'!#REF!</f>
        <v>#REF!</v>
      </c>
      <c r="C21" s="576" t="e">
        <f>'Sch-1'!#REF!</f>
        <v>#REF!</v>
      </c>
      <c r="D21" s="576" t="e">
        <f>'Sch-1'!#REF!</f>
        <v>#REF!</v>
      </c>
      <c r="E21" s="678" t="e">
        <f>'Sch-1'!#REF!</f>
        <v>#REF!</v>
      </c>
      <c r="F21" s="397" t="e">
        <f>IF(E21=0, "Included",IF(ISERROR(D21*E21), E21, D21*E21))</f>
        <v>#REF!</v>
      </c>
      <c r="G21" s="679" t="e">
        <f>'Sch-1'!#REF!</f>
        <v>#REF!</v>
      </c>
    </row>
    <row r="22" spans="1:10" s="577" customFormat="1" ht="15.75" customHeight="1">
      <c r="A22" s="576"/>
      <c r="B22" s="576"/>
      <c r="C22" s="576"/>
      <c r="D22" s="576"/>
      <c r="E22" s="678"/>
      <c r="F22" s="397"/>
      <c r="G22" s="679"/>
    </row>
    <row r="23" spans="1:10" s="577" customFormat="1" ht="15.75" customHeight="1">
      <c r="A23" s="576" t="e">
        <f>'Sch-1'!#REF!</f>
        <v>#REF!</v>
      </c>
      <c r="B23" s="576" t="e">
        <f>'Sch-1'!#REF!</f>
        <v>#REF!</v>
      </c>
      <c r="C23" s="576"/>
      <c r="D23" s="576"/>
      <c r="E23" s="678"/>
      <c r="F23" s="397"/>
      <c r="G23" s="679"/>
    </row>
    <row r="24" spans="1:10" s="577" customFormat="1" ht="15.75" customHeight="1">
      <c r="A24" s="576" t="e">
        <f>'Sch-1'!#REF!</f>
        <v>#REF!</v>
      </c>
      <c r="B24" s="576" t="e">
        <f>'Sch-1'!#REF!</f>
        <v>#REF!</v>
      </c>
      <c r="C24" s="576" t="e">
        <f>'Sch-1'!#REF!</f>
        <v>#REF!</v>
      </c>
      <c r="D24" s="576" t="e">
        <f>'Sch-1'!#REF!</f>
        <v>#REF!</v>
      </c>
      <c r="E24" s="678" t="e">
        <f>'Sch-1'!#REF!</f>
        <v>#REF!</v>
      </c>
      <c r="F24" s="397" t="e">
        <f>IF(E24=0, "Included",IF(ISERROR(D24*E24), E24, D24*E24))</f>
        <v>#REF!</v>
      </c>
      <c r="G24" s="679" t="e">
        <f>'Sch-1'!#REF!</f>
        <v>#REF!</v>
      </c>
    </row>
    <row r="25" spans="1:10" s="577" customFormat="1" ht="15.75" customHeight="1">
      <c r="A25" s="576" t="e">
        <f>'Sch-1'!#REF!</f>
        <v>#REF!</v>
      </c>
      <c r="B25" s="576" t="e">
        <f>'Sch-1'!#REF!</f>
        <v>#REF!</v>
      </c>
      <c r="C25" s="576" t="e">
        <f>'Sch-1'!#REF!</f>
        <v>#REF!</v>
      </c>
      <c r="D25" s="576" t="e">
        <f>'Sch-1'!#REF!</f>
        <v>#REF!</v>
      </c>
      <c r="E25" s="678" t="e">
        <f>'Sch-1'!#REF!</f>
        <v>#REF!</v>
      </c>
      <c r="F25" s="397" t="e">
        <f>IF(E25=0, "Included",IF(ISERROR(D25*E25), E25, D25*E25))</f>
        <v>#REF!</v>
      </c>
      <c r="G25" s="679" t="e">
        <f>'Sch-1'!#REF!</f>
        <v>#REF!</v>
      </c>
    </row>
    <row r="26" spans="1:10" s="577" customFormat="1" ht="15.75" customHeight="1">
      <c r="A26" s="576"/>
      <c r="B26" s="576"/>
      <c r="C26" s="576"/>
      <c r="D26" s="576"/>
      <c r="E26" s="678"/>
      <c r="F26" s="397"/>
      <c r="G26" s="679"/>
    </row>
    <row r="27" spans="1:10" s="577" customFormat="1" ht="15.75" customHeight="1">
      <c r="A27" s="576" t="e">
        <f>'Sch-1'!#REF!</f>
        <v>#REF!</v>
      </c>
      <c r="B27" s="576" t="e">
        <f>'Sch-1'!#REF!</f>
        <v>#REF!</v>
      </c>
      <c r="C27" s="576"/>
      <c r="D27" s="576"/>
      <c r="E27" s="678"/>
      <c r="F27" s="397"/>
      <c r="G27" s="679"/>
    </row>
    <row r="28" spans="1:10" s="577" customFormat="1" ht="15.75" customHeight="1">
      <c r="A28" s="576" t="e">
        <f>'Sch-1'!#REF!</f>
        <v>#REF!</v>
      </c>
      <c r="B28" s="576" t="e">
        <f>'Sch-1'!#REF!</f>
        <v>#REF!</v>
      </c>
      <c r="C28" s="576" t="e">
        <f>'Sch-1'!#REF!</f>
        <v>#REF!</v>
      </c>
      <c r="D28" s="576" t="e">
        <f>'Sch-1'!#REF!</f>
        <v>#REF!</v>
      </c>
      <c r="E28" s="678" t="e">
        <f>'Sch-1'!#REF!</f>
        <v>#REF!</v>
      </c>
      <c r="F28" s="397" t="e">
        <f>IF(E28=0, "Included",IF(ISERROR(D28*E28), E28, D28*E28))</f>
        <v>#REF!</v>
      </c>
      <c r="G28" s="679" t="e">
        <f>'Sch-1'!#REF!</f>
        <v>#REF!</v>
      </c>
    </row>
    <row r="29" spans="1:10" s="577" customFormat="1" ht="15.75" customHeight="1">
      <c r="A29" s="576" t="e">
        <f>'Sch-1'!#REF!</f>
        <v>#REF!</v>
      </c>
      <c r="B29" s="576" t="e">
        <f>'Sch-1'!#REF!</f>
        <v>#REF!</v>
      </c>
      <c r="C29" s="576" t="e">
        <f>'Sch-1'!#REF!</f>
        <v>#REF!</v>
      </c>
      <c r="D29" s="576" t="e">
        <f>'Sch-1'!#REF!</f>
        <v>#REF!</v>
      </c>
      <c r="E29" s="678" t="e">
        <f>'Sch-1'!#REF!</f>
        <v>#REF!</v>
      </c>
      <c r="F29" s="397" t="e">
        <f>IF(E29=0, "Included",IF(ISERROR(D29*E29), E29, D29*E29))</f>
        <v>#REF!</v>
      </c>
      <c r="G29" s="679" t="e">
        <f>'Sch-1'!#REF!</f>
        <v>#REF!</v>
      </c>
    </row>
    <row r="30" spans="1:10" s="577" customFormat="1" ht="15.75" customHeight="1">
      <c r="A30" s="576"/>
      <c r="B30" s="576"/>
      <c r="C30" s="576"/>
      <c r="D30" s="576"/>
      <c r="E30" s="678"/>
      <c r="F30" s="397"/>
      <c r="G30" s="679"/>
    </row>
    <row r="31" spans="1:10" s="577" customFormat="1" ht="15.75" customHeight="1">
      <c r="A31" s="576" t="e">
        <f>'Sch-1'!#REF!</f>
        <v>#REF!</v>
      </c>
      <c r="B31" s="576" t="e">
        <f>'Sch-1'!#REF!</f>
        <v>#REF!</v>
      </c>
      <c r="C31" s="576"/>
      <c r="D31" s="576"/>
      <c r="E31" s="678"/>
      <c r="F31" s="397"/>
      <c r="G31" s="679"/>
    </row>
    <row r="32" spans="1:10" s="577" customFormat="1" ht="15.75" customHeight="1">
      <c r="A32" s="576" t="e">
        <f>'Sch-1'!#REF!</f>
        <v>#REF!</v>
      </c>
      <c r="B32" s="576" t="e">
        <f>'Sch-1'!#REF!</f>
        <v>#REF!</v>
      </c>
      <c r="C32" s="576"/>
      <c r="D32" s="576"/>
      <c r="E32" s="678"/>
      <c r="F32" s="397"/>
      <c r="G32" s="679"/>
    </row>
    <row r="33" spans="1:7" s="577" customFormat="1" ht="15.75" customHeight="1">
      <c r="A33" s="576" t="e">
        <f>'Sch-1'!#REF!</f>
        <v>#REF!</v>
      </c>
      <c r="B33" s="576" t="e">
        <f>'Sch-1'!#REF!</f>
        <v>#REF!</v>
      </c>
      <c r="C33" s="576" t="e">
        <f>'Sch-1'!#REF!</f>
        <v>#REF!</v>
      </c>
      <c r="D33" s="576" t="e">
        <f>'Sch-1'!#REF!</f>
        <v>#REF!</v>
      </c>
      <c r="E33" s="678" t="e">
        <f>'Sch-1'!#REF!</f>
        <v>#REF!</v>
      </c>
      <c r="F33" s="397" t="e">
        <f t="shared" ref="F33:F68" si="0">IF(E33=0, "Included",IF(ISERROR(D33*E33), E33, D33*E33))</f>
        <v>#REF!</v>
      </c>
      <c r="G33" s="679" t="e">
        <f>'Sch-1'!#REF!</f>
        <v>#REF!</v>
      </c>
    </row>
    <row r="34" spans="1:7" s="577" customFormat="1" ht="15.75" customHeight="1">
      <c r="A34" s="576" t="e">
        <f>'Sch-1'!#REF!</f>
        <v>#REF!</v>
      </c>
      <c r="B34" s="576" t="e">
        <f>'Sch-1'!#REF!</f>
        <v>#REF!</v>
      </c>
      <c r="C34" s="576" t="e">
        <f>'Sch-1'!#REF!</f>
        <v>#REF!</v>
      </c>
      <c r="D34" s="576" t="e">
        <f>'Sch-1'!#REF!</f>
        <v>#REF!</v>
      </c>
      <c r="E34" s="678" t="e">
        <f>'Sch-1'!#REF!</f>
        <v>#REF!</v>
      </c>
      <c r="F34" s="397" t="e">
        <f t="shared" si="0"/>
        <v>#REF!</v>
      </c>
      <c r="G34" s="679" t="e">
        <f>'Sch-1'!#REF!</f>
        <v>#REF!</v>
      </c>
    </row>
    <row r="35" spans="1:7" s="577" customFormat="1" ht="15.75" customHeight="1">
      <c r="A35" s="576"/>
      <c r="B35" s="576"/>
      <c r="C35" s="576"/>
      <c r="D35" s="576"/>
      <c r="E35" s="678"/>
      <c r="F35" s="397"/>
      <c r="G35" s="679"/>
    </row>
    <row r="36" spans="1:7" s="577" customFormat="1" ht="15.75" customHeight="1">
      <c r="A36" s="576" t="e">
        <f>'Sch-1'!#REF!</f>
        <v>#REF!</v>
      </c>
      <c r="B36" s="576" t="e">
        <f>'Sch-1'!#REF!</f>
        <v>#REF!</v>
      </c>
      <c r="C36" s="576"/>
      <c r="D36" s="576"/>
      <c r="E36" s="678"/>
      <c r="F36" s="397"/>
      <c r="G36" s="679"/>
    </row>
    <row r="37" spans="1:7" s="577" customFormat="1" ht="51" customHeight="1">
      <c r="A37" s="576" t="e">
        <f>'Sch-1'!#REF!</f>
        <v>#REF!</v>
      </c>
      <c r="B37" s="576" t="e">
        <f>'Sch-1'!#REF!</f>
        <v>#REF!</v>
      </c>
      <c r="C37" s="576" t="e">
        <f>'Sch-1'!#REF!</f>
        <v>#REF!</v>
      </c>
      <c r="D37" s="576" t="e">
        <f>'Sch-1'!#REF!</f>
        <v>#REF!</v>
      </c>
      <c r="E37" s="678" t="e">
        <f>'Sch-1'!#REF!</f>
        <v>#REF!</v>
      </c>
      <c r="F37" s="397" t="e">
        <f t="shared" si="0"/>
        <v>#REF!</v>
      </c>
      <c r="G37" s="679" t="e">
        <f>'Sch-1'!#REF!</f>
        <v>#REF!</v>
      </c>
    </row>
    <row r="38" spans="1:7" s="577" customFormat="1" ht="17.25" customHeight="1">
      <c r="A38" s="576" t="e">
        <f>'Sch-1'!#REF!</f>
        <v>#REF!</v>
      </c>
      <c r="B38" s="576" t="e">
        <f>'Sch-1'!#REF!</f>
        <v>#REF!</v>
      </c>
      <c r="C38" s="576" t="e">
        <f>'Sch-1'!#REF!</f>
        <v>#REF!</v>
      </c>
      <c r="D38" s="576" t="e">
        <f>'Sch-1'!#REF!</f>
        <v>#REF!</v>
      </c>
      <c r="E38" s="678" t="e">
        <f>'Sch-1'!#REF!</f>
        <v>#REF!</v>
      </c>
      <c r="F38" s="397" t="e">
        <f t="shared" si="0"/>
        <v>#REF!</v>
      </c>
      <c r="G38" s="679" t="e">
        <f>'Sch-1'!#REF!</f>
        <v>#REF!</v>
      </c>
    </row>
    <row r="39" spans="1:7" s="577" customFormat="1" ht="15.75" customHeight="1">
      <c r="A39" s="576" t="e">
        <f>'Sch-1'!#REF!</f>
        <v>#REF!</v>
      </c>
      <c r="B39" s="576" t="e">
        <f>'Sch-1'!#REF!</f>
        <v>#REF!</v>
      </c>
      <c r="C39" s="576" t="e">
        <f>'Sch-1'!#REF!</f>
        <v>#REF!</v>
      </c>
      <c r="D39" s="576" t="e">
        <f>'Sch-1'!#REF!</f>
        <v>#REF!</v>
      </c>
      <c r="E39" s="678" t="e">
        <f>'Sch-1'!#REF!</f>
        <v>#REF!</v>
      </c>
      <c r="F39" s="397" t="e">
        <f t="shared" si="0"/>
        <v>#REF!</v>
      </c>
      <c r="G39" s="679" t="e">
        <f>'Sch-1'!#REF!</f>
        <v>#REF!</v>
      </c>
    </row>
    <row r="40" spans="1:7" s="577" customFormat="1" ht="15.75" customHeight="1">
      <c r="A40" s="576" t="e">
        <f>'Sch-1'!#REF!</f>
        <v>#REF!</v>
      </c>
      <c r="B40" s="576" t="e">
        <f>'Sch-1'!#REF!</f>
        <v>#REF!</v>
      </c>
      <c r="C40" s="576" t="e">
        <f>'Sch-1'!#REF!</f>
        <v>#REF!</v>
      </c>
      <c r="D40" s="576" t="e">
        <f>'Sch-1'!#REF!</f>
        <v>#REF!</v>
      </c>
      <c r="E40" s="678" t="e">
        <f>'Sch-1'!#REF!</f>
        <v>#REF!</v>
      </c>
      <c r="F40" s="397" t="e">
        <f t="shared" si="0"/>
        <v>#REF!</v>
      </c>
      <c r="G40" s="679" t="e">
        <f>'Sch-1'!#REF!</f>
        <v>#REF!</v>
      </c>
    </row>
    <row r="41" spans="1:7" s="577" customFormat="1" ht="15.75" customHeight="1">
      <c r="A41" s="576" t="e">
        <f>'Sch-1'!#REF!</f>
        <v>#REF!</v>
      </c>
      <c r="B41" s="576" t="e">
        <f>'Sch-1'!#REF!</f>
        <v>#REF!</v>
      </c>
      <c r="C41" s="576" t="e">
        <f>'Sch-1'!#REF!</f>
        <v>#REF!</v>
      </c>
      <c r="D41" s="576" t="e">
        <f>'Sch-1'!#REF!</f>
        <v>#REF!</v>
      </c>
      <c r="E41" s="678" t="e">
        <f>'Sch-1'!#REF!</f>
        <v>#REF!</v>
      </c>
      <c r="F41" s="397" t="e">
        <f t="shared" si="0"/>
        <v>#REF!</v>
      </c>
      <c r="G41" s="679" t="e">
        <f>'Sch-1'!#REF!</f>
        <v>#REF!</v>
      </c>
    </row>
    <row r="42" spans="1:7" s="577" customFormat="1" ht="18.75" customHeight="1">
      <c r="A42" s="576" t="e">
        <f>'Sch-1'!#REF!</f>
        <v>#REF!</v>
      </c>
      <c r="B42" s="576" t="e">
        <f>'Sch-1'!#REF!</f>
        <v>#REF!</v>
      </c>
      <c r="C42" s="576" t="e">
        <f>'Sch-1'!#REF!</f>
        <v>#REF!</v>
      </c>
      <c r="D42" s="576" t="e">
        <f>'Sch-1'!#REF!</f>
        <v>#REF!</v>
      </c>
      <c r="E42" s="678" t="e">
        <f>'Sch-1'!#REF!</f>
        <v>#REF!</v>
      </c>
      <c r="F42" s="397" t="e">
        <f t="shared" si="0"/>
        <v>#REF!</v>
      </c>
      <c r="G42" s="679" t="e">
        <f>'Sch-1'!#REF!</f>
        <v>#REF!</v>
      </c>
    </row>
    <row r="43" spans="1:7" s="577" customFormat="1">
      <c r="A43" s="576"/>
      <c r="B43" s="576"/>
      <c r="C43" s="576"/>
      <c r="D43" s="576"/>
      <c r="E43" s="678"/>
      <c r="F43" s="397"/>
      <c r="G43" s="679"/>
    </row>
    <row r="44" spans="1:7" s="577" customFormat="1" ht="17.25" customHeight="1">
      <c r="A44" s="576" t="e">
        <f>'Sch-1'!#REF!</f>
        <v>#REF!</v>
      </c>
      <c r="B44" s="576" t="e">
        <f>'Sch-1'!#REF!</f>
        <v>#REF!</v>
      </c>
      <c r="C44" s="576"/>
      <c r="D44" s="576"/>
      <c r="E44" s="678"/>
      <c r="F44" s="397"/>
      <c r="G44" s="679"/>
    </row>
    <row r="45" spans="1:7" s="577" customFormat="1" ht="17.25" customHeight="1">
      <c r="A45" s="576" t="e">
        <f>'Sch-1'!#REF!</f>
        <v>#REF!</v>
      </c>
      <c r="B45" s="576" t="e">
        <f>'Sch-1'!#REF!</f>
        <v>#REF!</v>
      </c>
      <c r="C45" s="576" t="e">
        <f>'Sch-1'!#REF!</f>
        <v>#REF!</v>
      </c>
      <c r="D45" s="576" t="e">
        <f>'Sch-1'!#REF!</f>
        <v>#REF!</v>
      </c>
      <c r="E45" s="678" t="e">
        <f>'Sch-1'!#REF!</f>
        <v>#REF!</v>
      </c>
      <c r="F45" s="397" t="e">
        <f t="shared" si="0"/>
        <v>#REF!</v>
      </c>
      <c r="G45" s="679" t="e">
        <f>'Sch-1'!#REF!</f>
        <v>#REF!</v>
      </c>
    </row>
    <row r="46" spans="1:7" s="577" customFormat="1" ht="17.25" customHeight="1">
      <c r="A46" s="576"/>
      <c r="B46" s="576"/>
      <c r="C46" s="576"/>
      <c r="D46" s="576"/>
      <c r="E46" s="678"/>
      <c r="F46" s="397"/>
      <c r="G46" s="679"/>
    </row>
    <row r="47" spans="1:7" s="580" customFormat="1">
      <c r="A47" s="576" t="e">
        <f>'Sch-1'!#REF!</f>
        <v>#REF!</v>
      </c>
      <c r="B47" s="576" t="e">
        <f>'Sch-1'!#REF!</f>
        <v>#REF!</v>
      </c>
      <c r="C47" s="576"/>
      <c r="D47" s="576"/>
      <c r="E47" s="678"/>
      <c r="F47" s="397"/>
      <c r="G47" s="679"/>
    </row>
    <row r="48" spans="1:7" s="580" customFormat="1">
      <c r="A48" s="576" t="e">
        <f>'Sch-1'!#REF!</f>
        <v>#REF!</v>
      </c>
      <c r="B48" s="576" t="e">
        <f>'Sch-1'!#REF!</f>
        <v>#REF!</v>
      </c>
      <c r="C48" s="576" t="e">
        <f>'Sch-1'!#REF!</f>
        <v>#REF!</v>
      </c>
      <c r="D48" s="576" t="e">
        <f>'Sch-1'!#REF!</f>
        <v>#REF!</v>
      </c>
      <c r="E48" s="678" t="e">
        <f>'Sch-1'!#REF!</f>
        <v>#REF!</v>
      </c>
      <c r="F48" s="397" t="e">
        <f t="shared" si="0"/>
        <v>#REF!</v>
      </c>
      <c r="G48" s="679" t="e">
        <f>'Sch-1'!#REF!</f>
        <v>#REF!</v>
      </c>
    </row>
    <row r="49" spans="1:7" s="580" customFormat="1" ht="15" customHeight="1">
      <c r="A49" s="576" t="e">
        <f>'Sch-1'!#REF!</f>
        <v>#REF!</v>
      </c>
      <c r="B49" s="576" t="e">
        <f>'Sch-1'!#REF!</f>
        <v>#REF!</v>
      </c>
      <c r="C49" s="576" t="e">
        <f>'Sch-1'!#REF!</f>
        <v>#REF!</v>
      </c>
      <c r="D49" s="576" t="e">
        <f>'Sch-1'!#REF!</f>
        <v>#REF!</v>
      </c>
      <c r="E49" s="678" t="e">
        <f>'Sch-1'!#REF!</f>
        <v>#REF!</v>
      </c>
      <c r="F49" s="397" t="e">
        <f t="shared" si="0"/>
        <v>#REF!</v>
      </c>
      <c r="G49" s="679" t="e">
        <f>'Sch-1'!#REF!</f>
        <v>#REF!</v>
      </c>
    </row>
    <row r="50" spans="1:7" s="580" customFormat="1" ht="15" customHeight="1">
      <c r="A50" s="576" t="e">
        <f>'Sch-1'!#REF!</f>
        <v>#REF!</v>
      </c>
      <c r="B50" s="576" t="e">
        <f>'Sch-1'!#REF!</f>
        <v>#REF!</v>
      </c>
      <c r="C50" s="576" t="e">
        <f>'Sch-1'!#REF!</f>
        <v>#REF!</v>
      </c>
      <c r="D50" s="576" t="e">
        <f>'Sch-1'!#REF!</f>
        <v>#REF!</v>
      </c>
      <c r="E50" s="678" t="e">
        <f>'Sch-1'!#REF!</f>
        <v>#REF!</v>
      </c>
      <c r="F50" s="397" t="e">
        <f t="shared" si="0"/>
        <v>#REF!</v>
      </c>
      <c r="G50" s="679" t="e">
        <f>'Sch-1'!#REF!</f>
        <v>#REF!</v>
      </c>
    </row>
    <row r="51" spans="1:7" s="580" customFormat="1">
      <c r="A51" s="576" t="e">
        <f>'Sch-1'!#REF!</f>
        <v>#REF!</v>
      </c>
      <c r="B51" s="576" t="e">
        <f>'Sch-1'!#REF!</f>
        <v>#REF!</v>
      </c>
      <c r="C51" s="576" t="e">
        <f>'Sch-1'!#REF!</f>
        <v>#REF!</v>
      </c>
      <c r="D51" s="576" t="e">
        <f>'Sch-1'!#REF!</f>
        <v>#REF!</v>
      </c>
      <c r="E51" s="678" t="e">
        <f>'Sch-1'!#REF!</f>
        <v>#REF!</v>
      </c>
      <c r="F51" s="397" t="e">
        <f t="shared" si="0"/>
        <v>#REF!</v>
      </c>
      <c r="G51" s="679" t="e">
        <f>'Sch-1'!#REF!</f>
        <v>#REF!</v>
      </c>
    </row>
    <row r="52" spans="1:7" s="580" customFormat="1">
      <c r="A52" s="576"/>
      <c r="B52" s="576"/>
      <c r="C52" s="576"/>
      <c r="D52" s="576"/>
      <c r="E52" s="678"/>
      <c r="F52" s="397"/>
      <c r="G52" s="679"/>
    </row>
    <row r="53" spans="1:7" s="577" customFormat="1" ht="17.25" customHeight="1">
      <c r="A53" s="576" t="e">
        <f>'Sch-1'!#REF!</f>
        <v>#REF!</v>
      </c>
      <c r="B53" s="576" t="e">
        <f>'Sch-1'!#REF!</f>
        <v>#REF!</v>
      </c>
      <c r="C53" s="576"/>
      <c r="D53" s="576"/>
      <c r="E53" s="678"/>
      <c r="F53" s="397"/>
      <c r="G53" s="679"/>
    </row>
    <row r="54" spans="1:7" s="581" customFormat="1" ht="18">
      <c r="A54" s="576" t="e">
        <f>'Sch-1'!#REF!</f>
        <v>#REF!</v>
      </c>
      <c r="B54" s="576" t="e">
        <f>'Sch-1'!#REF!</f>
        <v>#REF!</v>
      </c>
      <c r="C54" s="576" t="e">
        <f>'Sch-1'!#REF!</f>
        <v>#REF!</v>
      </c>
      <c r="D54" s="576" t="e">
        <f>'Sch-1'!#REF!</f>
        <v>#REF!</v>
      </c>
      <c r="E54" s="678" t="e">
        <f>'Sch-1'!#REF!</f>
        <v>#REF!</v>
      </c>
      <c r="F54" s="397" t="e">
        <f t="shared" si="0"/>
        <v>#REF!</v>
      </c>
      <c r="G54" s="679" t="e">
        <f>'Sch-1'!#REF!</f>
        <v>#REF!</v>
      </c>
    </row>
    <row r="55" spans="1:7" s="577" customFormat="1">
      <c r="A55" s="576" t="e">
        <f>'Sch-1'!#REF!</f>
        <v>#REF!</v>
      </c>
      <c r="B55" s="576" t="e">
        <f>'Sch-1'!#REF!</f>
        <v>#REF!</v>
      </c>
      <c r="C55" s="576" t="e">
        <f>'Sch-1'!#REF!</f>
        <v>#REF!</v>
      </c>
      <c r="D55" s="576" t="e">
        <f>'Sch-1'!#REF!</f>
        <v>#REF!</v>
      </c>
      <c r="E55" s="678" t="e">
        <f>'Sch-1'!#REF!</f>
        <v>#REF!</v>
      </c>
      <c r="F55" s="397" t="e">
        <f t="shared" si="0"/>
        <v>#REF!</v>
      </c>
      <c r="G55" s="679" t="e">
        <f>'Sch-1'!#REF!</f>
        <v>#REF!</v>
      </c>
    </row>
    <row r="56" spans="1:7" s="577" customFormat="1" ht="18" customHeight="1">
      <c r="A56" s="576" t="e">
        <f>'Sch-1'!#REF!</f>
        <v>#REF!</v>
      </c>
      <c r="B56" s="576" t="e">
        <f>'Sch-1'!#REF!</f>
        <v>#REF!</v>
      </c>
      <c r="C56" s="576" t="e">
        <f>'Sch-1'!#REF!</f>
        <v>#REF!</v>
      </c>
      <c r="D56" s="576" t="e">
        <f>'Sch-1'!#REF!</f>
        <v>#REF!</v>
      </c>
      <c r="E56" s="678" t="e">
        <f>'Sch-1'!#REF!</f>
        <v>#REF!</v>
      </c>
      <c r="F56" s="397" t="e">
        <f t="shared" si="0"/>
        <v>#REF!</v>
      </c>
      <c r="G56" s="679" t="e">
        <f>'Sch-1'!#REF!</f>
        <v>#REF!</v>
      </c>
    </row>
    <row r="57" spans="1:7" s="577" customFormat="1" ht="18.75" customHeight="1">
      <c r="A57" s="576" t="e">
        <f>'Sch-1'!#REF!</f>
        <v>#REF!</v>
      </c>
      <c r="B57" s="576" t="e">
        <f>'Sch-1'!#REF!</f>
        <v>#REF!</v>
      </c>
      <c r="C57" s="576"/>
      <c r="D57" s="576"/>
      <c r="E57" s="678"/>
      <c r="F57" s="397"/>
      <c r="G57" s="679"/>
    </row>
    <row r="58" spans="1:7" s="577" customFormat="1" ht="18.75" customHeight="1">
      <c r="A58" s="576" t="e">
        <f>'Sch-1'!#REF!</f>
        <v>#REF!</v>
      </c>
      <c r="B58" s="576" t="e">
        <f>'Sch-1'!#REF!</f>
        <v>#REF!</v>
      </c>
      <c r="C58" s="576" t="e">
        <f>'Sch-1'!#REF!</f>
        <v>#REF!</v>
      </c>
      <c r="D58" s="576" t="e">
        <f>'Sch-1'!#REF!</f>
        <v>#REF!</v>
      </c>
      <c r="E58" s="678" t="e">
        <f>'Sch-1'!#REF!</f>
        <v>#REF!</v>
      </c>
      <c r="F58" s="397" t="e">
        <f t="shared" si="0"/>
        <v>#REF!</v>
      </c>
      <c r="G58" s="679" t="e">
        <f>'Sch-1'!#REF!</f>
        <v>#REF!</v>
      </c>
    </row>
    <row r="59" spans="1:7" s="581" customFormat="1" ht="18.75" customHeight="1">
      <c r="A59" s="576" t="e">
        <f>'Sch-1'!#REF!</f>
        <v>#REF!</v>
      </c>
      <c r="B59" s="576" t="e">
        <f>'Sch-1'!#REF!</f>
        <v>#REF!</v>
      </c>
      <c r="C59" s="576" t="e">
        <f>'Sch-1'!#REF!</f>
        <v>#REF!</v>
      </c>
      <c r="D59" s="576" t="e">
        <f>'Sch-1'!#REF!</f>
        <v>#REF!</v>
      </c>
      <c r="E59" s="678" t="e">
        <f>'Sch-1'!#REF!</f>
        <v>#REF!</v>
      </c>
      <c r="F59" s="397" t="e">
        <f t="shared" si="0"/>
        <v>#REF!</v>
      </c>
      <c r="G59" s="679" t="e">
        <f>'Sch-1'!#REF!</f>
        <v>#REF!</v>
      </c>
    </row>
    <row r="60" spans="1:7" s="577" customFormat="1" ht="18.75" customHeight="1">
      <c r="A60" s="576" t="e">
        <f>'Sch-1'!#REF!</f>
        <v>#REF!</v>
      </c>
      <c r="B60" s="576" t="e">
        <f>'Sch-1'!#REF!</f>
        <v>#REF!</v>
      </c>
      <c r="C60" s="576" t="e">
        <f>'Sch-1'!#REF!</f>
        <v>#REF!</v>
      </c>
      <c r="D60" s="576" t="e">
        <f>'Sch-1'!#REF!</f>
        <v>#REF!</v>
      </c>
      <c r="E60" s="678" t="e">
        <f>'Sch-1'!#REF!</f>
        <v>#REF!</v>
      </c>
      <c r="F60" s="397" t="e">
        <f t="shared" si="0"/>
        <v>#REF!</v>
      </c>
      <c r="G60" s="679" t="e">
        <f>'Sch-1'!#REF!</f>
        <v>#REF!</v>
      </c>
    </row>
    <row r="61" spans="1:7" s="577" customFormat="1" ht="17.25" customHeight="1">
      <c r="A61" s="576" t="e">
        <f>'Sch-1'!#REF!</f>
        <v>#REF!</v>
      </c>
      <c r="B61" s="576" t="e">
        <f>'Sch-1'!#REF!</f>
        <v>#REF!</v>
      </c>
      <c r="C61" s="576" t="e">
        <f>'Sch-1'!#REF!</f>
        <v>#REF!</v>
      </c>
      <c r="D61" s="576" t="e">
        <f>'Sch-1'!#REF!</f>
        <v>#REF!</v>
      </c>
      <c r="E61" s="678" t="e">
        <f>'Sch-1'!#REF!</f>
        <v>#REF!</v>
      </c>
      <c r="F61" s="397" t="e">
        <f t="shared" si="0"/>
        <v>#REF!</v>
      </c>
      <c r="G61" s="679" t="e">
        <f>'Sch-1'!#REF!</f>
        <v>#REF!</v>
      </c>
    </row>
    <row r="62" spans="1:7" s="577" customFormat="1" ht="17.25" customHeight="1">
      <c r="A62" s="576" t="e">
        <f>'Sch-1'!#REF!</f>
        <v>#REF!</v>
      </c>
      <c r="B62" s="576" t="e">
        <f>'Sch-1'!#REF!</f>
        <v>#REF!</v>
      </c>
      <c r="C62" s="576" t="e">
        <f>'Sch-1'!#REF!</f>
        <v>#REF!</v>
      </c>
      <c r="D62" s="576" t="e">
        <f>'Sch-1'!#REF!</f>
        <v>#REF!</v>
      </c>
      <c r="E62" s="678" t="e">
        <f>'Sch-1'!#REF!</f>
        <v>#REF!</v>
      </c>
      <c r="F62" s="397" t="e">
        <f t="shared" si="0"/>
        <v>#REF!</v>
      </c>
      <c r="G62" s="679" t="e">
        <f>'Sch-1'!#REF!</f>
        <v>#REF!</v>
      </c>
    </row>
    <row r="63" spans="1:7" s="577" customFormat="1" ht="17.25" customHeight="1">
      <c r="A63" s="576"/>
      <c r="B63" s="576"/>
      <c r="C63" s="576"/>
      <c r="D63" s="576"/>
      <c r="E63" s="678"/>
      <c r="F63" s="397"/>
      <c r="G63" s="679"/>
    </row>
    <row r="64" spans="1:7" s="577" customFormat="1" ht="17.25" customHeight="1">
      <c r="A64" s="576"/>
      <c r="B64" s="576"/>
      <c r="C64" s="576"/>
      <c r="D64" s="576"/>
      <c r="E64" s="678"/>
      <c r="F64" s="397"/>
      <c r="G64" s="679"/>
    </row>
    <row r="65" spans="1:22" s="577" customFormat="1" ht="17.25" customHeight="1">
      <c r="A65" s="576" t="e">
        <f>'Sch-1'!#REF!</f>
        <v>#REF!</v>
      </c>
      <c r="B65" s="576" t="e">
        <f>'Sch-1'!#REF!</f>
        <v>#REF!</v>
      </c>
      <c r="C65" s="576"/>
      <c r="D65" s="576"/>
      <c r="E65" s="678"/>
      <c r="F65" s="397"/>
      <c r="G65" s="679"/>
    </row>
    <row r="66" spans="1:22" s="577" customFormat="1" ht="17.25" customHeight="1">
      <c r="A66" s="576"/>
      <c r="B66" s="576" t="e">
        <f>'Sch-1'!#REF!</f>
        <v>#REF!</v>
      </c>
      <c r="C66" s="576" t="e">
        <f>'Sch-1'!#REF!</f>
        <v>#REF!</v>
      </c>
      <c r="D66" s="576" t="e">
        <f>'Sch-1'!#REF!</f>
        <v>#REF!</v>
      </c>
      <c r="E66" s="678" t="e">
        <f>'Sch-1'!#REF!</f>
        <v>#REF!</v>
      </c>
      <c r="F66" s="397" t="e">
        <f t="shared" si="0"/>
        <v>#REF!</v>
      </c>
      <c r="G66" s="679" t="e">
        <f>'Sch-1'!#REF!</f>
        <v>#REF!</v>
      </c>
    </row>
    <row r="67" spans="1:22" s="577" customFormat="1" ht="17.25" customHeight="1">
      <c r="A67" s="576"/>
      <c r="B67" s="576" t="e">
        <f>'Sch-1'!#REF!</f>
        <v>#REF!</v>
      </c>
      <c r="C67" s="576"/>
      <c r="D67" s="576"/>
      <c r="E67" s="678"/>
      <c r="F67" s="397"/>
      <c r="G67" s="679"/>
    </row>
    <row r="68" spans="1:22" s="577" customFormat="1" ht="17.25" customHeight="1">
      <c r="A68" s="576"/>
      <c r="B68" s="576" t="e">
        <f>'Sch-1'!#REF!</f>
        <v>#REF!</v>
      </c>
      <c r="C68" s="576" t="e">
        <f>'Sch-1'!#REF!</f>
        <v>#REF!</v>
      </c>
      <c r="D68" s="576" t="e">
        <f>'Sch-1'!#REF!</f>
        <v>#REF!</v>
      </c>
      <c r="E68" s="678" t="e">
        <f>'Sch-1'!#REF!</f>
        <v>#REF!</v>
      </c>
      <c r="F68" s="397" t="e">
        <f t="shared" si="0"/>
        <v>#REF!</v>
      </c>
      <c r="G68" s="679" t="e">
        <f>'Sch-1'!#REF!</f>
        <v>#REF!</v>
      </c>
    </row>
    <row r="69" spans="1:22" s="577" customFormat="1" ht="17.25" customHeight="1">
      <c r="A69" s="576"/>
      <c r="B69" s="576" t="e">
        <f>'Sch-1'!#REF!</f>
        <v>#REF!</v>
      </c>
      <c r="C69" s="576" t="e">
        <f>'Sch-1'!#REF!</f>
        <v>#REF!</v>
      </c>
      <c r="D69" s="576" t="e">
        <f>'Sch-1'!#REF!</f>
        <v>#REF!</v>
      </c>
      <c r="E69" s="678" t="e">
        <f>'Sch-1'!#REF!</f>
        <v>#REF!</v>
      </c>
      <c r="F69" s="397" t="e">
        <f>IF(E69=0, "Included",IF(ISERROR(D69*E69), E69, D69*E69))</f>
        <v>#REF!</v>
      </c>
      <c r="G69" s="679" t="e">
        <f>'Sch-1'!#REF!</f>
        <v>#REF!</v>
      </c>
    </row>
    <row r="70" spans="1:22" s="577" customFormat="1" ht="18" customHeight="1">
      <c r="A70" s="576"/>
      <c r="B70" s="576"/>
      <c r="C70" s="576"/>
      <c r="D70" s="576"/>
      <c r="E70" s="678"/>
      <c r="F70" s="397"/>
      <c r="G70" s="679"/>
    </row>
    <row r="71" spans="1:22" s="577" customFormat="1" ht="18" customHeight="1">
      <c r="A71" s="582"/>
      <c r="B71" s="495" t="s">
        <v>468</v>
      </c>
      <c r="C71" s="583"/>
      <c r="D71" s="584"/>
      <c r="E71" s="578"/>
      <c r="F71" s="397">
        <f>SUMIF(G18:G70,"Direct",F18:F70)</f>
        <v>0</v>
      </c>
      <c r="G71" s="585" t="s">
        <v>424</v>
      </c>
    </row>
    <row r="72" spans="1:22" s="577" customFormat="1" ht="18" customHeight="1">
      <c r="A72" s="582"/>
      <c r="B72" s="495" t="s">
        <v>469</v>
      </c>
      <c r="C72" s="583"/>
      <c r="D72" s="584"/>
      <c r="E72" s="578"/>
      <c r="F72" s="397">
        <f>SUMIF(G18:G70,"Bought-Out",F18:F70)</f>
        <v>0</v>
      </c>
      <c r="G72" s="585"/>
    </row>
    <row r="73" spans="1:22" ht="44.1" customHeight="1">
      <c r="A73" s="494"/>
      <c r="B73" s="495" t="s">
        <v>467</v>
      </c>
      <c r="C73" s="496"/>
      <c r="D73" s="497"/>
      <c r="E73" s="493"/>
      <c r="F73" s="493">
        <f>F71+F72</f>
        <v>0</v>
      </c>
      <c r="G73" s="498"/>
      <c r="I73" s="476"/>
      <c r="P73" s="429"/>
      <c r="Q73" s="428"/>
      <c r="S73" s="429"/>
      <c r="T73" s="428"/>
      <c r="V73" s="430"/>
    </row>
    <row r="74" spans="1:22" ht="26.1" customHeight="1">
      <c r="A74" s="398"/>
      <c r="B74" s="1427" t="s">
        <v>470</v>
      </c>
      <c r="C74" s="1427"/>
      <c r="D74" s="1427"/>
      <c r="E74" s="113"/>
      <c r="F74" s="113" t="e">
        <f>'Sch-7 Dis'!F19</f>
        <v>#REF!</v>
      </c>
      <c r="G74" s="11"/>
      <c r="I74" s="291"/>
      <c r="J74" s="213"/>
      <c r="K74" s="213"/>
      <c r="L74" s="213"/>
      <c r="M74" s="213"/>
      <c r="N74" s="1"/>
      <c r="O74" s="358"/>
      <c r="P74" s="97"/>
      <c r="Q74" s="428" t="e">
        <f>'Sch-7'!#REF!</f>
        <v>#REF!</v>
      </c>
      <c r="R74" s="364"/>
      <c r="S74" s="97"/>
      <c r="T74" s="428" t="e">
        <f>'Sch-7'!#REF!</f>
        <v>#REF!</v>
      </c>
      <c r="U74" s="358"/>
      <c r="V74" s="358"/>
    </row>
    <row r="75" spans="1:22" ht="26.1" customHeight="1">
      <c r="A75" s="499"/>
      <c r="B75" s="1428" t="s">
        <v>423</v>
      </c>
      <c r="C75" s="1428"/>
      <c r="D75" s="1428"/>
      <c r="E75" s="500"/>
      <c r="F75" s="500" t="e">
        <f>F73+F74</f>
        <v>#REF!</v>
      </c>
      <c r="G75" s="501"/>
      <c r="I75" s="291"/>
      <c r="J75" s="213"/>
      <c r="K75" s="213"/>
      <c r="L75" s="213"/>
      <c r="M75" s="213"/>
      <c r="N75" s="1"/>
      <c r="O75" s="358"/>
      <c r="P75" s="97"/>
      <c r="Q75" s="432" t="e">
        <f>SUM(#REF!,Q74)</f>
        <v>#REF!</v>
      </c>
      <c r="R75" s="411"/>
      <c r="S75" s="209"/>
      <c r="T75" s="432" t="e">
        <f>#REF!+T74</f>
        <v>#REF!</v>
      </c>
      <c r="U75" s="358"/>
      <c r="V75" s="433"/>
    </row>
    <row r="76" spans="1:22" ht="16.5" customHeight="1">
      <c r="A76" s="1429"/>
      <c r="B76" s="1429"/>
      <c r="C76" s="1429"/>
      <c r="D76" s="1429"/>
      <c r="E76" s="1429"/>
      <c r="F76" s="1429"/>
      <c r="G76" s="1429"/>
      <c r="P76" s="435" t="s">
        <v>261</v>
      </c>
      <c r="Q76" s="434" t="e">
        <f>F75-Q75</f>
        <v>#REF!</v>
      </c>
      <c r="S76" s="435" t="s">
        <v>277</v>
      </c>
      <c r="T76" s="434" t="e">
        <f>Q75-T75</f>
        <v>#REF!</v>
      </c>
    </row>
    <row r="77" spans="1:22" ht="16.5" customHeight="1">
      <c r="B77" s="1430" t="str">
        <f>IF((18-COUNTA(G17:G70))&gt;0,"Do not leave Mode of Transaction Blank for any item. "&amp;(18-COUNTA(G17:G70))&amp;" item(s) is(are) left blank, if you leave it blank, the same shall be deemed to be 'Bought-out'", " ")</f>
        <v xml:space="preserve"> </v>
      </c>
      <c r="C77" s="1430"/>
      <c r="D77" s="1430"/>
      <c r="E77" s="1430"/>
      <c r="F77" s="1430"/>
      <c r="G77" s="1430"/>
      <c r="P77" s="414" t="s">
        <v>287</v>
      </c>
      <c r="Q77" s="414" t="e">
        <f>IF(#REF!&gt;0,#REF! &amp; " item(s) in Sch-1", "")</f>
        <v>#REF!</v>
      </c>
    </row>
    <row r="78" spans="1:22" ht="24" customHeight="1">
      <c r="A78" s="82"/>
      <c r="B78" s="1430"/>
      <c r="C78" s="1430"/>
      <c r="D78" s="1430"/>
      <c r="E78" s="1430"/>
      <c r="F78" s="1430"/>
      <c r="G78" s="1430"/>
    </row>
    <row r="79" spans="1:22" ht="117.75" customHeight="1">
      <c r="A79" s="83" t="s">
        <v>410</v>
      </c>
      <c r="B79" s="1431" t="s">
        <v>70</v>
      </c>
      <c r="C79" s="1431"/>
      <c r="D79" s="1431"/>
      <c r="E79" s="1431"/>
      <c r="F79" s="1431"/>
      <c r="G79" s="1431"/>
    </row>
    <row r="80" spans="1:22" ht="33.6" customHeight="1">
      <c r="A80" s="12"/>
      <c r="B80" s="3"/>
      <c r="C80" s="3"/>
      <c r="D80" s="7"/>
      <c r="E80" s="2"/>
      <c r="F80" s="2"/>
      <c r="G80" s="2"/>
    </row>
    <row r="81" spans="1:7" ht="33.6" customHeight="1">
      <c r="A81" s="38" t="s">
        <v>406</v>
      </c>
      <c r="B81" s="123" t="str">
        <f>'Names of Bidder'!D31&amp;"-"&amp; 'Names of Bidder'!E31&amp;"-" &amp;'Names of Bidder'!F31</f>
        <v>--</v>
      </c>
      <c r="C81" s="13"/>
      <c r="D81" s="39"/>
      <c r="E81" s="2"/>
      <c r="F81" s="2"/>
      <c r="G81" s="208"/>
    </row>
    <row r="82" spans="1:7" ht="33.6" customHeight="1">
      <c r="A82" s="38" t="s">
        <v>407</v>
      </c>
      <c r="B82" s="123" t="str">
        <f>IF('Names of Bidder'!D32=0, "", 'Names of Bidder'!D32)</f>
        <v/>
      </c>
      <c r="C82" s="2"/>
      <c r="D82" s="39" t="s">
        <v>408</v>
      </c>
      <c r="E82" s="208" t="str">
        <f>IF('Names of Bidder'!D24=0, "", 'Names of Bidder'!D24)</f>
        <v/>
      </c>
      <c r="F82" s="2"/>
      <c r="G82" s="208"/>
    </row>
    <row r="83" spans="1:7" ht="33.6" customHeight="1">
      <c r="A83" s="229"/>
      <c r="B83" s="228"/>
      <c r="C83" s="230"/>
      <c r="D83" s="39" t="s">
        <v>409</v>
      </c>
      <c r="E83" s="208" t="str">
        <f>IF('Names of Bidder'!D25=0, "", 'Names of Bidder'!D25)</f>
        <v/>
      </c>
      <c r="F83" s="230"/>
      <c r="G83" s="230"/>
    </row>
    <row r="84" spans="1:7" ht="33.6" customHeight="1">
      <c r="A84" s="229"/>
      <c r="B84" s="228"/>
      <c r="C84" s="230"/>
      <c r="D84" s="39"/>
      <c r="E84" s="261"/>
      <c r="F84" s="253"/>
      <c r="G84" s="253"/>
    </row>
    <row r="85" spans="1:7">
      <c r="A85" s="229"/>
      <c r="B85" s="229"/>
      <c r="C85" s="229"/>
      <c r="D85" s="229"/>
      <c r="E85" s="230"/>
      <c r="F85" s="230"/>
      <c r="G85" s="230"/>
    </row>
    <row r="86" spans="1:7">
      <c r="A86" s="229"/>
      <c r="B86" s="229"/>
      <c r="C86" s="229"/>
      <c r="D86" s="229"/>
      <c r="E86" s="230"/>
      <c r="F86" s="230"/>
      <c r="G86" s="230"/>
    </row>
    <row r="87" spans="1:7">
      <c r="A87" s="229"/>
      <c r="B87" s="229"/>
      <c r="C87" s="229"/>
      <c r="D87" s="229"/>
      <c r="E87" s="230"/>
      <c r="F87" s="230"/>
      <c r="G87" s="230"/>
    </row>
    <row r="88" spans="1:7">
      <c r="A88" s="229"/>
      <c r="B88" s="229"/>
      <c r="C88" s="229"/>
      <c r="D88" s="229"/>
      <c r="E88" s="230"/>
      <c r="F88" s="230"/>
      <c r="G88" s="230"/>
    </row>
    <row r="89" spans="1:7">
      <c r="A89" s="229"/>
      <c r="B89" s="229"/>
      <c r="C89" s="229"/>
      <c r="D89" s="229"/>
      <c r="E89" s="230"/>
      <c r="F89" s="230"/>
      <c r="G89" s="230"/>
    </row>
    <row r="90" spans="1:7">
      <c r="A90" s="229"/>
      <c r="B90" s="229"/>
      <c r="C90" s="229"/>
      <c r="D90" s="229"/>
      <c r="E90" s="230"/>
      <c r="F90" s="230"/>
      <c r="G90" s="230"/>
    </row>
    <row r="91" spans="1:7">
      <c r="A91" s="229"/>
      <c r="B91" s="229"/>
      <c r="C91" s="229"/>
      <c r="D91" s="229"/>
      <c r="E91" s="230"/>
      <c r="F91" s="230"/>
      <c r="G91" s="230"/>
    </row>
    <row r="92" spans="1:7">
      <c r="A92" s="229"/>
      <c r="B92" s="229"/>
      <c r="C92" s="229"/>
      <c r="D92" s="229"/>
      <c r="E92" s="230"/>
      <c r="F92" s="230"/>
      <c r="G92" s="230"/>
    </row>
    <row r="93" spans="1:7">
      <c r="A93" s="229"/>
      <c r="B93" s="229"/>
      <c r="C93" s="229"/>
      <c r="D93" s="229"/>
      <c r="E93" s="230"/>
      <c r="F93" s="230"/>
      <c r="G93" s="230"/>
    </row>
    <row r="94" spans="1:7">
      <c r="A94" s="229"/>
      <c r="B94" s="229"/>
      <c r="C94" s="229"/>
      <c r="D94" s="229"/>
      <c r="E94" s="230"/>
      <c r="F94" s="230"/>
      <c r="G94" s="230"/>
    </row>
    <row r="95" spans="1:7">
      <c r="A95" s="229"/>
      <c r="B95" s="229"/>
      <c r="C95" s="229"/>
      <c r="D95" s="229"/>
      <c r="E95" s="230"/>
      <c r="F95" s="230"/>
      <c r="G95" s="230"/>
    </row>
    <row r="96" spans="1:7">
      <c r="A96" s="229"/>
      <c r="B96" s="229"/>
      <c r="C96" s="229"/>
      <c r="D96" s="229"/>
      <c r="E96" s="230"/>
      <c r="F96" s="230"/>
      <c r="G96" s="230"/>
    </row>
    <row r="97" spans="1:27">
      <c r="A97" s="229"/>
      <c r="B97" s="229"/>
      <c r="C97" s="229"/>
      <c r="D97" s="229"/>
      <c r="E97" s="230"/>
      <c r="F97" s="230"/>
      <c r="G97" s="230"/>
    </row>
    <row r="98" spans="1:27">
      <c r="A98" s="229"/>
      <c r="B98" s="229"/>
      <c r="C98" s="229"/>
      <c r="D98" s="229"/>
      <c r="E98" s="230"/>
      <c r="F98" s="230"/>
      <c r="G98" s="230"/>
    </row>
    <row r="99" spans="1:27">
      <c r="A99" s="229"/>
      <c r="B99" s="229"/>
      <c r="C99" s="229"/>
      <c r="D99" s="229"/>
      <c r="E99" s="230"/>
      <c r="F99" s="230"/>
      <c r="G99" s="230"/>
    </row>
    <row r="100" spans="1:27">
      <c r="A100" s="229"/>
      <c r="B100" s="229"/>
      <c r="C100" s="229"/>
      <c r="D100" s="229"/>
      <c r="E100" s="230"/>
      <c r="F100" s="230"/>
      <c r="G100" s="230"/>
    </row>
    <row r="101" spans="1:27">
      <c r="A101" s="229"/>
      <c r="B101" s="229"/>
      <c r="C101" s="229"/>
      <c r="D101" s="229"/>
      <c r="E101" s="230"/>
      <c r="F101" s="230"/>
      <c r="G101" s="230"/>
    </row>
    <row r="102" spans="1:27">
      <c r="A102" s="229"/>
      <c r="B102" s="229"/>
      <c r="C102" s="229"/>
      <c r="D102" s="229"/>
      <c r="E102" s="230"/>
      <c r="F102" s="230"/>
      <c r="G102" s="230"/>
    </row>
    <row r="103" spans="1:27">
      <c r="A103" s="229"/>
      <c r="B103" s="229"/>
      <c r="C103" s="229"/>
      <c r="D103" s="229"/>
      <c r="E103" s="230"/>
      <c r="F103" s="230"/>
      <c r="G103" s="230"/>
    </row>
    <row r="104" spans="1:27">
      <c r="A104" s="229"/>
      <c r="B104" s="229"/>
      <c r="C104" s="229"/>
      <c r="D104" s="229"/>
      <c r="E104" s="230"/>
      <c r="F104" s="230"/>
      <c r="G104" s="230"/>
    </row>
    <row r="105" spans="1:27">
      <c r="A105" s="229"/>
      <c r="B105" s="229"/>
      <c r="C105" s="229"/>
      <c r="D105" s="229"/>
      <c r="E105" s="230"/>
      <c r="F105" s="230"/>
      <c r="G105" s="230"/>
    </row>
    <row r="106" spans="1:27">
      <c r="A106" s="229"/>
      <c r="B106" s="229"/>
      <c r="C106" s="229"/>
      <c r="D106" s="229"/>
      <c r="E106" s="230"/>
      <c r="F106" s="230"/>
      <c r="G106" s="230"/>
    </row>
    <row r="107" spans="1:27">
      <c r="A107" s="229"/>
      <c r="B107" s="229"/>
      <c r="C107" s="229"/>
      <c r="D107" s="229"/>
      <c r="E107" s="230"/>
      <c r="F107" s="230"/>
      <c r="G107" s="230"/>
    </row>
    <row r="108" spans="1:27">
      <c r="A108" s="229"/>
      <c r="B108" s="229"/>
      <c r="C108" s="229"/>
      <c r="D108" s="229"/>
      <c r="E108" s="230"/>
      <c r="F108" s="230"/>
      <c r="G108" s="230"/>
    </row>
    <row r="109" spans="1:27" ht="18" customHeight="1">
      <c r="A109" s="236"/>
      <c r="B109" s="227"/>
      <c r="C109" s="236"/>
      <c r="D109" s="236"/>
      <c r="E109" s="237"/>
      <c r="F109" s="237"/>
      <c r="G109" s="238"/>
      <c r="T109" s="360"/>
      <c r="AA109" s="416"/>
    </row>
    <row r="110" spans="1:27" ht="18" customHeight="1">
      <c r="A110" s="227"/>
      <c r="B110" s="227"/>
      <c r="C110" s="227"/>
      <c r="D110" s="227"/>
      <c r="E110" s="230"/>
      <c r="F110" s="230"/>
      <c r="G110" s="230"/>
      <c r="Q110" s="364"/>
      <c r="T110" s="360"/>
    </row>
    <row r="111" spans="1:27" ht="39.950000000000003" customHeight="1">
      <c r="A111" s="1432"/>
      <c r="B111" s="1432"/>
      <c r="C111" s="1432"/>
      <c r="D111" s="1432"/>
      <c r="E111" s="1432"/>
      <c r="F111" s="1432"/>
      <c r="G111" s="1432"/>
      <c r="O111" s="360"/>
      <c r="P111" s="361"/>
      <c r="Q111" s="361"/>
      <c r="R111" s="361"/>
      <c r="T111" s="360"/>
      <c r="U111" s="358"/>
      <c r="W111" s="1418"/>
      <c r="X111" s="1418"/>
    </row>
    <row r="112" spans="1:27" ht="21.95" customHeight="1">
      <c r="A112" s="1425"/>
      <c r="B112" s="1425"/>
      <c r="C112" s="1425"/>
      <c r="D112" s="1425"/>
      <c r="E112" s="1425"/>
      <c r="F112" s="1425"/>
      <c r="G112" s="1425"/>
      <c r="O112" s="360"/>
      <c r="P112" s="362"/>
      <c r="Q112" s="361"/>
      <c r="R112" s="361"/>
      <c r="T112" s="360"/>
      <c r="U112" s="358"/>
    </row>
    <row r="113" spans="1:41" ht="18" customHeight="1">
      <c r="A113" s="229"/>
      <c r="B113" s="229"/>
      <c r="C113" s="229"/>
      <c r="D113" s="229"/>
      <c r="E113" s="230"/>
      <c r="F113" s="230"/>
      <c r="G113" s="230"/>
      <c r="O113" s="360"/>
      <c r="P113" s="362"/>
      <c r="Q113" s="361"/>
      <c r="R113" s="361"/>
    </row>
    <row r="114" spans="1:41" ht="18" customHeight="1">
      <c r="A114" s="235"/>
      <c r="B114" s="239"/>
      <c r="C114" s="235"/>
      <c r="D114" s="235"/>
      <c r="E114" s="232"/>
      <c r="F114" s="230"/>
      <c r="G114" s="239"/>
      <c r="O114" s="360"/>
      <c r="P114" s="362"/>
      <c r="Q114" s="361"/>
      <c r="R114" s="361"/>
    </row>
    <row r="115" spans="1:41" ht="35.25" customHeight="1">
      <c r="A115" s="1426"/>
      <c r="B115" s="1426"/>
      <c r="C115" s="1426"/>
      <c r="D115" s="1426"/>
      <c r="E115" s="233"/>
      <c r="F115" s="230"/>
      <c r="G115" s="239"/>
      <c r="O115" s="437"/>
      <c r="P115" s="421"/>
      <c r="Q115" s="421"/>
      <c r="R115" s="421"/>
      <c r="W115" s="1418"/>
      <c r="X115" s="1418"/>
    </row>
    <row r="116" spans="1:41" ht="18" customHeight="1">
      <c r="A116" s="235"/>
      <c r="B116" s="1417"/>
      <c r="C116" s="1417"/>
      <c r="D116" s="1417"/>
      <c r="E116" s="233"/>
      <c r="F116" s="230"/>
      <c r="G116" s="239"/>
      <c r="O116" s="360"/>
      <c r="P116" s="438"/>
      <c r="Q116" s="422"/>
      <c r="R116" s="422"/>
    </row>
    <row r="117" spans="1:41" ht="18" customHeight="1">
      <c r="A117" s="235"/>
      <c r="B117" s="1417"/>
      <c r="C117" s="1417"/>
      <c r="D117" s="1417"/>
      <c r="E117" s="233"/>
      <c r="F117" s="230"/>
      <c r="G117" s="239"/>
      <c r="O117" s="360"/>
      <c r="P117" s="438"/>
      <c r="Q117" s="422"/>
      <c r="R117" s="422"/>
    </row>
    <row r="118" spans="1:41" ht="18" customHeight="1">
      <c r="A118" s="239"/>
      <c r="B118" s="1417"/>
      <c r="C118" s="1417"/>
      <c r="D118" s="1417"/>
      <c r="E118" s="233"/>
      <c r="F118" s="230"/>
      <c r="G118" s="239"/>
      <c r="O118" s="439"/>
      <c r="P118" s="443"/>
      <c r="Q118" s="436"/>
      <c r="R118" s="423"/>
    </row>
    <row r="119" spans="1:41" ht="18" customHeight="1">
      <c r="A119" s="239"/>
      <c r="B119" s="1417"/>
      <c r="C119" s="1417"/>
      <c r="D119" s="1417"/>
      <c r="E119" s="233"/>
      <c r="F119" s="230"/>
      <c r="G119" s="239"/>
      <c r="W119" s="1418"/>
      <c r="X119" s="1418"/>
    </row>
    <row r="120" spans="1:41" ht="18" customHeight="1">
      <c r="A120" s="239"/>
      <c r="B120" s="239"/>
      <c r="C120" s="239"/>
      <c r="D120" s="239"/>
      <c r="E120" s="235"/>
      <c r="F120" s="253"/>
      <c r="G120" s="253"/>
      <c r="Y120" s="424"/>
    </row>
    <row r="121" spans="1:41" ht="40.5" customHeight="1">
      <c r="A121" s="1419"/>
      <c r="B121" s="1419"/>
      <c r="C121" s="1419"/>
      <c r="D121" s="1419"/>
      <c r="E121" s="1419"/>
      <c r="F121" s="1419"/>
      <c r="G121" s="1419"/>
      <c r="H121" s="475"/>
      <c r="I121" s="289"/>
      <c r="J121" s="290"/>
      <c r="K121" s="290"/>
      <c r="L121" s="290"/>
      <c r="M121" s="290"/>
      <c r="Q121" s="364"/>
      <c r="Y121" s="424"/>
    </row>
    <row r="122" spans="1:41" ht="18" customHeight="1">
      <c r="A122" s="229"/>
      <c r="B122" s="229"/>
      <c r="C122" s="229"/>
      <c r="D122" s="229"/>
      <c r="E122" s="237"/>
      <c r="F122" s="237"/>
      <c r="G122" s="238"/>
      <c r="P122" s="1420"/>
      <c r="Q122" s="1420"/>
      <c r="S122" s="1424"/>
      <c r="T122" s="1424"/>
      <c r="W122" s="1418"/>
      <c r="X122" s="1418"/>
    </row>
    <row r="123" spans="1:41" ht="66" customHeight="1">
      <c r="A123" s="255"/>
      <c r="B123" s="255"/>
      <c r="C123" s="225"/>
      <c r="D123" s="225"/>
      <c r="E123" s="255"/>
      <c r="F123" s="255"/>
      <c r="G123" s="255"/>
      <c r="P123" s="399"/>
      <c r="Q123" s="399"/>
      <c r="S123" s="399"/>
      <c r="T123" s="399"/>
    </row>
    <row r="124" spans="1:41" ht="18" customHeight="1">
      <c r="A124" s="225"/>
      <c r="B124" s="225"/>
      <c r="C124" s="225"/>
      <c r="D124" s="225"/>
      <c r="E124" s="225"/>
      <c r="F124" s="225"/>
      <c r="G124" s="225"/>
      <c r="P124" s="209"/>
      <c r="Q124" s="209"/>
      <c r="S124" s="209"/>
      <c r="T124" s="209"/>
    </row>
    <row r="125" spans="1:41" s="396" customFormat="1" ht="18" customHeight="1">
      <c r="A125" s="245"/>
      <c r="B125" s="267"/>
      <c r="C125" s="242"/>
      <c r="D125" s="268"/>
      <c r="E125" s="269"/>
      <c r="F125" s="270"/>
      <c r="G125" s="230"/>
      <c r="H125" s="476"/>
      <c r="I125" s="291"/>
      <c r="J125" s="213"/>
      <c r="K125" s="213"/>
      <c r="L125" s="213"/>
      <c r="M125" s="213"/>
      <c r="N125" s="1"/>
      <c r="O125" s="358"/>
      <c r="P125" s="209"/>
      <c r="Q125" s="425"/>
      <c r="R125" s="364"/>
      <c r="S125" s="209"/>
      <c r="T125" s="425"/>
      <c r="U125" s="358"/>
      <c r="V125" s="358"/>
      <c r="W125" s="358"/>
      <c r="X125" s="358"/>
      <c r="Y125" s="358"/>
      <c r="Z125" s="358"/>
      <c r="AA125" s="358"/>
      <c r="AB125" s="204"/>
      <c r="AC125" s="204"/>
      <c r="AD125" s="204"/>
      <c r="AE125" s="204"/>
      <c r="AF125" s="204"/>
      <c r="AG125" s="204"/>
      <c r="AH125" s="204"/>
      <c r="AI125" s="204"/>
      <c r="AJ125" s="204"/>
      <c r="AK125" s="213"/>
      <c r="AL125" s="213"/>
      <c r="AM125" s="213"/>
      <c r="AN125" s="213"/>
      <c r="AO125" s="213"/>
    </row>
    <row r="126" spans="1:41" ht="111" customHeight="1">
      <c r="A126" s="246"/>
      <c r="B126" s="271"/>
      <c r="C126" s="242"/>
      <c r="D126" s="242"/>
      <c r="E126" s="272"/>
      <c r="F126" s="273"/>
      <c r="G126" s="274"/>
      <c r="P126" s="427"/>
      <c r="Q126" s="426"/>
      <c r="S126" s="427"/>
      <c r="T126" s="426"/>
      <c r="W126" s="1418"/>
      <c r="X126" s="1418"/>
    </row>
    <row r="127" spans="1:41" ht="21.95" customHeight="1">
      <c r="A127" s="246"/>
      <c r="B127" s="275"/>
      <c r="C127" s="242"/>
      <c r="D127" s="242"/>
      <c r="E127" s="276"/>
      <c r="F127" s="277"/>
      <c r="G127" s="230"/>
      <c r="P127" s="429"/>
      <c r="Q127" s="428"/>
      <c r="S127" s="429"/>
      <c r="T127" s="428"/>
    </row>
    <row r="128" spans="1:41" ht="21.95" customHeight="1">
      <c r="A128" s="244"/>
      <c r="B128" s="248"/>
      <c r="C128" s="242"/>
      <c r="D128" s="268"/>
      <c r="E128" s="269"/>
      <c r="F128" s="270"/>
      <c r="G128" s="230"/>
      <c r="P128" s="429"/>
      <c r="Q128" s="428"/>
      <c r="S128" s="429"/>
      <c r="T128" s="428"/>
      <c r="V128" s="430"/>
    </row>
    <row r="129" spans="1:24" ht="21.95" customHeight="1">
      <c r="A129" s="244"/>
      <c r="B129" s="248"/>
      <c r="C129" s="242"/>
      <c r="D129" s="268"/>
      <c r="E129" s="269"/>
      <c r="F129" s="270"/>
      <c r="G129" s="230"/>
      <c r="P129" s="429"/>
      <c r="Q129" s="428"/>
      <c r="S129" s="429"/>
      <c r="T129" s="428"/>
      <c r="V129" s="430"/>
      <c r="W129" s="414"/>
      <c r="X129" s="414"/>
    </row>
    <row r="130" spans="1:24">
      <c r="A130" s="246"/>
      <c r="B130" s="271"/>
      <c r="C130" s="242"/>
      <c r="D130" s="268"/>
      <c r="E130" s="269"/>
      <c r="F130" s="270"/>
      <c r="G130" s="230"/>
      <c r="P130" s="429"/>
      <c r="Q130" s="428"/>
      <c r="S130" s="429"/>
      <c r="T130" s="428"/>
      <c r="V130" s="430"/>
      <c r="W130" s="1421"/>
      <c r="X130" s="1421"/>
    </row>
    <row r="131" spans="1:24" ht="21.95" customHeight="1">
      <c r="A131" s="246"/>
      <c r="B131" s="275"/>
      <c r="C131" s="242"/>
      <c r="D131" s="268"/>
      <c r="E131" s="269"/>
      <c r="F131" s="270"/>
      <c r="G131" s="274"/>
      <c r="P131" s="429"/>
      <c r="Q131" s="428"/>
      <c r="S131" s="429"/>
      <c r="T131" s="428"/>
      <c r="V131" s="430"/>
    </row>
    <row r="132" spans="1:24" ht="21.95" customHeight="1">
      <c r="A132" s="246"/>
      <c r="B132" s="248"/>
      <c r="C132" s="242"/>
      <c r="D132" s="268"/>
      <c r="E132" s="269"/>
      <c r="F132" s="270"/>
      <c r="G132" s="230"/>
      <c r="P132" s="429"/>
      <c r="Q132" s="428"/>
      <c r="S132" s="429"/>
      <c r="T132" s="428"/>
      <c r="V132" s="430"/>
    </row>
    <row r="133" spans="1:24" ht="21.95" customHeight="1">
      <c r="A133" s="246"/>
      <c r="B133" s="248"/>
      <c r="C133" s="242"/>
      <c r="D133" s="268"/>
      <c r="E133" s="269"/>
      <c r="F133" s="270"/>
      <c r="G133" s="230"/>
      <c r="P133" s="429"/>
      <c r="Q133" s="428"/>
      <c r="S133" s="429"/>
      <c r="T133" s="428"/>
      <c r="V133" s="430"/>
    </row>
    <row r="134" spans="1:24">
      <c r="A134" s="246"/>
      <c r="B134" s="271"/>
      <c r="C134" s="242"/>
      <c r="D134" s="242"/>
      <c r="E134" s="269"/>
      <c r="F134" s="270"/>
      <c r="G134" s="274"/>
      <c r="P134" s="429"/>
      <c r="Q134" s="428"/>
      <c r="S134" s="429"/>
      <c r="T134" s="428"/>
      <c r="V134" s="430"/>
    </row>
    <row r="135" spans="1:24" ht="21.95" customHeight="1">
      <c r="A135" s="246"/>
      <c r="B135" s="275"/>
      <c r="C135" s="242"/>
      <c r="D135" s="242"/>
      <c r="E135" s="278"/>
      <c r="F135" s="270"/>
      <c r="G135" s="279"/>
      <c r="N135" s="441"/>
      <c r="P135" s="429"/>
      <c r="Q135" s="428"/>
      <c r="S135" s="429"/>
      <c r="T135" s="428"/>
      <c r="V135" s="430"/>
    </row>
    <row r="136" spans="1:24" ht="35.1" customHeight="1">
      <c r="A136" s="244"/>
      <c r="B136" s="280"/>
      <c r="C136" s="242"/>
      <c r="D136" s="268"/>
      <c r="E136" s="269"/>
      <c r="F136" s="270"/>
      <c r="G136" s="230"/>
      <c r="N136" s="442"/>
      <c r="P136" s="429"/>
      <c r="Q136" s="428"/>
      <c r="S136" s="429"/>
      <c r="T136" s="428"/>
      <c r="V136" s="430"/>
    </row>
    <row r="137" spans="1:24" ht="21.95" customHeight="1">
      <c r="A137" s="244"/>
      <c r="B137" s="281"/>
      <c r="C137" s="242"/>
      <c r="D137" s="268"/>
      <c r="E137" s="278"/>
      <c r="F137" s="270"/>
      <c r="G137" s="230"/>
      <c r="N137" s="442"/>
      <c r="P137" s="429"/>
      <c r="Q137" s="428"/>
      <c r="S137" s="429"/>
      <c r="T137" s="428"/>
      <c r="V137" s="430"/>
    </row>
    <row r="138" spans="1:24" ht="21.95" customHeight="1">
      <c r="A138" s="244"/>
      <c r="B138" s="281"/>
      <c r="C138" s="242"/>
      <c r="D138" s="268"/>
      <c r="E138" s="278"/>
      <c r="F138" s="270"/>
      <c r="G138" s="230"/>
      <c r="N138" s="442"/>
      <c r="P138" s="429"/>
      <c r="Q138" s="428"/>
      <c r="S138" s="429"/>
      <c r="T138" s="428"/>
      <c r="V138" s="430"/>
    </row>
    <row r="139" spans="1:24" ht="24" customHeight="1">
      <c r="A139" s="245"/>
      <c r="B139" s="249"/>
      <c r="C139" s="242"/>
      <c r="D139" s="268"/>
      <c r="E139" s="269"/>
      <c r="F139" s="270"/>
      <c r="G139" s="230"/>
      <c r="J139" s="213"/>
      <c r="K139" s="213"/>
      <c r="L139" s="213"/>
      <c r="M139" s="213"/>
      <c r="N139" s="1"/>
      <c r="O139" s="358"/>
      <c r="P139" s="429"/>
      <c r="Q139" s="428"/>
      <c r="R139" s="364"/>
      <c r="S139" s="429"/>
      <c r="T139" s="428"/>
      <c r="U139" s="358"/>
      <c r="V139" s="363"/>
    </row>
    <row r="140" spans="1:24" ht="24" customHeight="1">
      <c r="A140" s="244"/>
      <c r="B140" s="282"/>
      <c r="C140" s="242"/>
      <c r="D140" s="268"/>
      <c r="E140" s="269"/>
      <c r="F140" s="270"/>
      <c r="G140" s="230"/>
      <c r="P140" s="429"/>
      <c r="Q140" s="428"/>
      <c r="S140" s="429"/>
      <c r="T140" s="428"/>
      <c r="V140" s="430"/>
    </row>
    <row r="141" spans="1:24" ht="24" customHeight="1">
      <c r="A141" s="246"/>
      <c r="B141" s="241"/>
      <c r="C141" s="242"/>
      <c r="D141" s="268"/>
      <c r="E141" s="269"/>
      <c r="F141" s="270"/>
      <c r="G141" s="230"/>
      <c r="P141" s="429"/>
      <c r="Q141" s="428"/>
      <c r="S141" s="429"/>
      <c r="T141" s="428"/>
      <c r="V141" s="430"/>
    </row>
    <row r="142" spans="1:24" ht="24" customHeight="1">
      <c r="A142" s="244"/>
      <c r="B142" s="281"/>
      <c r="C142" s="242"/>
      <c r="D142" s="268"/>
      <c r="E142" s="278"/>
      <c r="F142" s="270"/>
      <c r="G142" s="230"/>
      <c r="P142" s="429"/>
      <c r="Q142" s="428"/>
      <c r="S142" s="429"/>
      <c r="T142" s="428"/>
      <c r="V142" s="430"/>
    </row>
    <row r="143" spans="1:24" ht="24" customHeight="1">
      <c r="A143" s="245"/>
      <c r="B143" s="267"/>
      <c r="C143" s="242"/>
      <c r="D143" s="268"/>
      <c r="E143" s="269"/>
      <c r="F143" s="270"/>
      <c r="G143" s="230"/>
      <c r="J143" s="213"/>
      <c r="K143" s="213"/>
      <c r="L143" s="213"/>
      <c r="M143" s="213"/>
      <c r="N143" s="1"/>
      <c r="O143" s="358"/>
      <c r="P143" s="429"/>
      <c r="Q143" s="431"/>
      <c r="R143" s="364"/>
      <c r="S143" s="429"/>
      <c r="T143" s="431"/>
      <c r="U143" s="358"/>
      <c r="V143" s="363"/>
    </row>
    <row r="144" spans="1:24" ht="35.1" customHeight="1">
      <c r="A144" s="246"/>
      <c r="B144" s="241"/>
      <c r="C144" s="242"/>
      <c r="D144" s="242"/>
      <c r="E144" s="278"/>
      <c r="F144" s="270"/>
      <c r="G144" s="279"/>
      <c r="P144" s="429"/>
      <c r="Q144" s="431"/>
      <c r="S144" s="429"/>
      <c r="T144" s="431"/>
      <c r="V144" s="430"/>
    </row>
    <row r="145" spans="1:22" ht="24" customHeight="1">
      <c r="A145" s="246"/>
      <c r="B145" s="241"/>
      <c r="C145" s="244"/>
      <c r="D145" s="268"/>
      <c r="E145" s="278"/>
      <c r="F145" s="270"/>
      <c r="G145" s="230"/>
      <c r="P145" s="429"/>
      <c r="Q145" s="428"/>
      <c r="S145" s="429"/>
      <c r="T145" s="428"/>
      <c r="V145" s="430"/>
    </row>
    <row r="146" spans="1:22" ht="24" customHeight="1">
      <c r="A146" s="244"/>
      <c r="B146" s="241"/>
      <c r="C146" s="244"/>
      <c r="D146" s="268"/>
      <c r="E146" s="278"/>
      <c r="F146" s="270"/>
      <c r="G146" s="230"/>
      <c r="P146" s="429"/>
      <c r="Q146" s="428"/>
      <c r="S146" s="429"/>
      <c r="T146" s="428"/>
      <c r="V146" s="430"/>
    </row>
    <row r="147" spans="1:22" ht="24" customHeight="1">
      <c r="A147" s="244"/>
      <c r="B147" s="241"/>
      <c r="C147" s="244"/>
      <c r="D147" s="268"/>
      <c r="E147" s="278"/>
      <c r="F147" s="270"/>
      <c r="G147" s="230"/>
      <c r="P147" s="429"/>
      <c r="Q147" s="428"/>
      <c r="S147" s="429"/>
      <c r="T147" s="428"/>
      <c r="V147" s="430"/>
    </row>
    <row r="148" spans="1:22" ht="24" customHeight="1">
      <c r="A148" s="244"/>
      <c r="B148" s="241"/>
      <c r="C148" s="244"/>
      <c r="D148" s="268"/>
      <c r="E148" s="278"/>
      <c r="F148" s="270"/>
      <c r="G148" s="230"/>
      <c r="P148" s="429"/>
      <c r="Q148" s="428"/>
      <c r="S148" s="429"/>
      <c r="T148" s="428"/>
      <c r="V148" s="430"/>
    </row>
    <row r="149" spans="1:22" ht="24" customHeight="1">
      <c r="A149" s="244"/>
      <c r="B149" s="241"/>
      <c r="C149" s="244"/>
      <c r="D149" s="268"/>
      <c r="E149" s="278"/>
      <c r="F149" s="270"/>
      <c r="G149" s="230"/>
      <c r="P149" s="429"/>
      <c r="Q149" s="428"/>
      <c r="S149" s="429"/>
      <c r="T149" s="428"/>
      <c r="V149" s="430"/>
    </row>
    <row r="150" spans="1:22" ht="24" customHeight="1">
      <c r="A150" s="244"/>
      <c r="B150" s="241"/>
      <c r="C150" s="244"/>
      <c r="D150" s="268"/>
      <c r="E150" s="278"/>
      <c r="F150" s="270"/>
      <c r="G150" s="230"/>
      <c r="P150" s="429"/>
      <c r="Q150" s="428"/>
      <c r="S150" s="429"/>
      <c r="T150" s="428"/>
      <c r="V150" s="430"/>
    </row>
    <row r="151" spans="1:22" ht="24" customHeight="1">
      <c r="A151" s="244"/>
      <c r="B151" s="241"/>
      <c r="C151" s="244"/>
      <c r="D151" s="268"/>
      <c r="E151" s="278"/>
      <c r="F151" s="270"/>
      <c r="G151" s="230"/>
      <c r="P151" s="429"/>
      <c r="Q151" s="428"/>
      <c r="S151" s="429"/>
      <c r="T151" s="428"/>
      <c r="V151" s="430"/>
    </row>
    <row r="152" spans="1:22" ht="35.1" customHeight="1">
      <c r="A152" s="245"/>
      <c r="B152" s="267"/>
      <c r="C152" s="242"/>
      <c r="D152" s="268"/>
      <c r="E152" s="269"/>
      <c r="F152" s="270"/>
      <c r="G152" s="230"/>
      <c r="P152" s="429"/>
      <c r="Q152" s="431"/>
      <c r="S152" s="429"/>
      <c r="T152" s="431"/>
      <c r="V152" s="430"/>
    </row>
    <row r="153" spans="1:22" ht="24" customHeight="1">
      <c r="A153" s="246"/>
      <c r="B153" s="247"/>
      <c r="C153" s="242"/>
      <c r="D153" s="268"/>
      <c r="E153" s="278"/>
      <c r="F153" s="270"/>
      <c r="G153" s="279"/>
      <c r="P153" s="429"/>
      <c r="Q153" s="431"/>
      <c r="S153" s="429"/>
      <c r="T153" s="431"/>
      <c r="V153" s="430"/>
    </row>
    <row r="154" spans="1:22" ht="24" customHeight="1">
      <c r="A154" s="246"/>
      <c r="B154" s="241"/>
      <c r="C154" s="244"/>
      <c r="D154" s="247"/>
      <c r="E154" s="278"/>
      <c r="F154" s="270"/>
      <c r="G154" s="230"/>
      <c r="P154" s="429"/>
      <c r="Q154" s="428"/>
      <c r="S154" s="429"/>
      <c r="T154" s="428"/>
      <c r="V154" s="430"/>
    </row>
    <row r="155" spans="1:22" ht="35.1" customHeight="1">
      <c r="A155" s="246"/>
      <c r="B155" s="267"/>
      <c r="C155" s="242"/>
      <c r="D155" s="268"/>
      <c r="E155" s="269"/>
      <c r="F155" s="270"/>
      <c r="G155" s="230"/>
      <c r="P155" s="429"/>
      <c r="Q155" s="428"/>
      <c r="S155" s="429"/>
      <c r="T155" s="428"/>
      <c r="V155" s="430"/>
    </row>
    <row r="156" spans="1:22" ht="24" customHeight="1">
      <c r="A156" s="245"/>
      <c r="B156" s="243"/>
      <c r="C156" s="244"/>
      <c r="D156" s="268"/>
      <c r="E156" s="270"/>
      <c r="F156" s="270"/>
      <c r="G156" s="230"/>
      <c r="P156" s="429"/>
      <c r="Q156" s="428"/>
      <c r="S156" s="429"/>
      <c r="T156" s="428"/>
      <c r="V156" s="430"/>
    </row>
    <row r="157" spans="1:22" ht="24" customHeight="1">
      <c r="A157" s="245"/>
      <c r="B157" s="243"/>
      <c r="C157" s="244"/>
      <c r="D157" s="268"/>
      <c r="E157" s="269"/>
      <c r="F157" s="270"/>
      <c r="G157" s="230"/>
      <c r="P157" s="429"/>
      <c r="Q157" s="428"/>
      <c r="S157" s="429"/>
      <c r="T157" s="428"/>
      <c r="V157" s="430"/>
    </row>
    <row r="158" spans="1:22" ht="24" customHeight="1">
      <c r="A158" s="245"/>
      <c r="B158" s="243"/>
      <c r="C158" s="244"/>
      <c r="D158" s="268"/>
      <c r="E158" s="270"/>
      <c r="F158" s="270"/>
      <c r="G158" s="230"/>
      <c r="P158" s="429"/>
      <c r="Q158" s="428"/>
      <c r="S158" s="429"/>
      <c r="T158" s="428"/>
      <c r="V158" s="430"/>
    </row>
    <row r="159" spans="1:22" ht="24" customHeight="1">
      <c r="A159" s="245"/>
      <c r="B159" s="243"/>
      <c r="C159" s="244"/>
      <c r="D159" s="268"/>
      <c r="E159" s="270"/>
      <c r="F159" s="270"/>
      <c r="G159" s="230"/>
      <c r="P159" s="429"/>
      <c r="Q159" s="428"/>
      <c r="S159" s="429"/>
      <c r="T159" s="428"/>
      <c r="V159" s="430"/>
    </row>
    <row r="160" spans="1:22" ht="35.1" customHeight="1">
      <c r="A160" s="245"/>
      <c r="B160" s="248"/>
      <c r="C160" s="244"/>
      <c r="D160" s="268"/>
      <c r="E160" s="270"/>
      <c r="F160" s="270"/>
      <c r="G160" s="230"/>
      <c r="P160" s="429"/>
      <c r="Q160" s="428"/>
      <c r="S160" s="429"/>
      <c r="T160" s="428"/>
      <c r="V160" s="430"/>
    </row>
    <row r="161" spans="1:22" ht="30" customHeight="1">
      <c r="A161" s="245"/>
      <c r="B161" s="241"/>
      <c r="C161" s="244"/>
      <c r="D161" s="268"/>
      <c r="E161" s="270"/>
      <c r="F161" s="270"/>
      <c r="G161" s="230"/>
      <c r="P161" s="429"/>
      <c r="Q161" s="428"/>
      <c r="S161" s="429"/>
      <c r="T161" s="428"/>
      <c r="V161" s="430"/>
    </row>
    <row r="162" spans="1:22" ht="26.1" customHeight="1">
      <c r="A162" s="245"/>
      <c r="B162" s="267"/>
      <c r="C162" s="242"/>
      <c r="D162" s="268"/>
      <c r="E162" s="269"/>
      <c r="F162" s="270"/>
      <c r="G162" s="230"/>
      <c r="J162" s="213"/>
      <c r="K162" s="213"/>
      <c r="L162" s="213"/>
      <c r="M162" s="213"/>
      <c r="N162" s="1"/>
      <c r="O162" s="358"/>
      <c r="P162" s="429"/>
      <c r="Q162" s="428"/>
      <c r="R162" s="364"/>
      <c r="S162" s="429"/>
      <c r="T162" s="428"/>
      <c r="U162" s="358"/>
      <c r="V162" s="363"/>
    </row>
    <row r="163" spans="1:22" ht="30" customHeight="1">
      <c r="A163" s="246"/>
      <c r="B163" s="243"/>
      <c r="C163" s="244"/>
      <c r="D163" s="283"/>
      <c r="E163" s="270"/>
      <c r="F163" s="270"/>
      <c r="G163" s="230"/>
      <c r="P163" s="429"/>
      <c r="Q163" s="428"/>
      <c r="S163" s="429"/>
      <c r="T163" s="428"/>
      <c r="V163" s="430"/>
    </row>
    <row r="164" spans="1:22" ht="30" customHeight="1">
      <c r="A164" s="246"/>
      <c r="B164" s="243"/>
      <c r="C164" s="244"/>
      <c r="D164" s="283"/>
      <c r="E164" s="270"/>
      <c r="F164" s="270"/>
      <c r="G164" s="230"/>
      <c r="P164" s="429"/>
      <c r="Q164" s="428"/>
      <c r="S164" s="429"/>
      <c r="T164" s="428"/>
      <c r="V164" s="430"/>
    </row>
    <row r="165" spans="1:22" ht="30" customHeight="1">
      <c r="A165" s="246"/>
      <c r="B165" s="243"/>
      <c r="C165" s="244"/>
      <c r="D165" s="283"/>
      <c r="E165" s="270"/>
      <c r="F165" s="270"/>
      <c r="G165" s="230"/>
      <c r="P165" s="429"/>
      <c r="Q165" s="428"/>
      <c r="S165" s="429"/>
      <c r="T165" s="428"/>
      <c r="V165" s="430"/>
    </row>
    <row r="166" spans="1:22" ht="30" customHeight="1">
      <c r="A166" s="246"/>
      <c r="B166" s="243"/>
      <c r="C166" s="244"/>
      <c r="D166" s="283"/>
      <c r="E166" s="270"/>
      <c r="F166" s="270"/>
      <c r="G166" s="230"/>
      <c r="P166" s="429"/>
      <c r="Q166" s="428"/>
      <c r="S166" s="429"/>
      <c r="T166" s="428"/>
      <c r="V166" s="430"/>
    </row>
    <row r="167" spans="1:22" ht="33" customHeight="1">
      <c r="A167" s="284"/>
      <c r="B167" s="267"/>
      <c r="C167" s="242"/>
      <c r="D167" s="268"/>
      <c r="E167" s="269"/>
      <c r="F167" s="270"/>
      <c r="G167" s="230"/>
      <c r="P167" s="429"/>
      <c r="Q167" s="428"/>
      <c r="S167" s="429"/>
      <c r="T167" s="428"/>
      <c r="V167" s="430"/>
    </row>
    <row r="168" spans="1:22" ht="24" customHeight="1">
      <c r="A168" s="285"/>
      <c r="B168" s="243"/>
      <c r="C168" s="285"/>
      <c r="D168" s="286"/>
      <c r="E168" s="270"/>
      <c r="F168" s="270"/>
      <c r="G168" s="230"/>
      <c r="P168" s="429"/>
      <c r="Q168" s="428"/>
      <c r="S168" s="429"/>
      <c r="T168" s="428"/>
      <c r="V168" s="430"/>
    </row>
    <row r="169" spans="1:22" ht="24" customHeight="1">
      <c r="A169" s="285"/>
      <c r="B169" s="243"/>
      <c r="C169" s="285"/>
      <c r="D169" s="286"/>
      <c r="E169" s="270"/>
      <c r="F169" s="270"/>
      <c r="G169" s="230"/>
      <c r="P169" s="429"/>
      <c r="Q169" s="428"/>
      <c r="S169" s="429"/>
      <c r="T169" s="428"/>
      <c r="V169" s="430"/>
    </row>
    <row r="170" spans="1:22" ht="24" customHeight="1">
      <c r="A170" s="285"/>
      <c r="B170" s="243"/>
      <c r="C170" s="285"/>
      <c r="D170" s="286"/>
      <c r="E170" s="270"/>
      <c r="F170" s="270"/>
      <c r="G170" s="230"/>
      <c r="P170" s="429"/>
      <c r="Q170" s="428"/>
      <c r="S170" s="429"/>
      <c r="T170" s="428"/>
      <c r="V170" s="430"/>
    </row>
    <row r="171" spans="1:22" ht="24" customHeight="1">
      <c r="A171" s="285"/>
      <c r="B171" s="243"/>
      <c r="C171" s="285"/>
      <c r="D171" s="286"/>
      <c r="E171" s="270"/>
      <c r="F171" s="270"/>
      <c r="G171" s="230"/>
      <c r="P171" s="429"/>
      <c r="Q171" s="428"/>
      <c r="S171" s="429"/>
      <c r="T171" s="428"/>
      <c r="V171" s="430"/>
    </row>
    <row r="172" spans="1:22" ht="24" customHeight="1">
      <c r="A172" s="285"/>
      <c r="B172" s="243"/>
      <c r="C172" s="285"/>
      <c r="D172" s="286"/>
      <c r="E172" s="270"/>
      <c r="F172" s="270"/>
      <c r="G172" s="230"/>
      <c r="P172" s="429"/>
      <c r="Q172" s="428"/>
      <c r="S172" s="429"/>
      <c r="T172" s="428"/>
      <c r="V172" s="430"/>
    </row>
    <row r="173" spans="1:22" ht="26.1" customHeight="1">
      <c r="A173" s="244"/>
      <c r="B173" s="1422"/>
      <c r="C173" s="1422"/>
      <c r="D173" s="1422"/>
      <c r="E173" s="270"/>
      <c r="F173" s="270"/>
      <c r="G173" s="230"/>
      <c r="I173" s="291"/>
      <c r="J173" s="213"/>
      <c r="K173" s="213"/>
      <c r="L173" s="213"/>
      <c r="M173" s="213"/>
      <c r="N173" s="1"/>
      <c r="O173" s="358"/>
      <c r="P173" s="97"/>
      <c r="Q173" s="428"/>
      <c r="R173" s="364"/>
      <c r="S173" s="97"/>
      <c r="T173" s="428"/>
      <c r="U173" s="358"/>
      <c r="V173" s="363"/>
    </row>
    <row r="174" spans="1:22" ht="26.1" customHeight="1">
      <c r="A174" s="285"/>
      <c r="B174" s="1423"/>
      <c r="C174" s="1423"/>
      <c r="D174" s="1423"/>
      <c r="E174" s="270"/>
      <c r="F174" s="270"/>
      <c r="G174" s="230"/>
      <c r="I174" s="291"/>
      <c r="J174" s="213"/>
      <c r="K174" s="213"/>
      <c r="L174" s="213"/>
      <c r="M174" s="213"/>
      <c r="N174" s="1"/>
      <c r="O174" s="358"/>
      <c r="P174" s="97"/>
      <c r="Q174" s="428"/>
      <c r="R174" s="364"/>
      <c r="S174" s="97"/>
      <c r="T174" s="428"/>
      <c r="U174" s="358"/>
      <c r="V174" s="358"/>
    </row>
    <row r="175" spans="1:22" ht="26.1" customHeight="1">
      <c r="A175" s="285"/>
      <c r="B175" s="1416"/>
      <c r="C175" s="1416"/>
      <c r="D175" s="1416"/>
      <c r="E175" s="270"/>
      <c r="F175" s="270"/>
      <c r="G175" s="230"/>
      <c r="I175" s="291"/>
      <c r="J175" s="213"/>
      <c r="K175" s="213"/>
      <c r="L175" s="213"/>
      <c r="M175" s="213"/>
      <c r="N175" s="1"/>
      <c r="O175" s="358"/>
      <c r="P175" s="97"/>
      <c r="Q175" s="428"/>
      <c r="R175" s="364"/>
      <c r="S175" s="97"/>
      <c r="T175" s="428"/>
      <c r="U175" s="358"/>
      <c r="V175" s="433"/>
    </row>
    <row r="176" spans="1:22">
      <c r="A176" s="229"/>
      <c r="B176" s="229"/>
      <c r="C176" s="229"/>
      <c r="D176" s="229"/>
      <c r="E176" s="230"/>
      <c r="F176" s="230"/>
      <c r="G176" s="230"/>
    </row>
    <row r="177" spans="1:7">
      <c r="A177" s="229"/>
      <c r="B177" s="229"/>
      <c r="C177" s="229"/>
      <c r="D177" s="229"/>
      <c r="E177" s="230"/>
      <c r="F177" s="230"/>
      <c r="G177" s="230"/>
    </row>
    <row r="178" spans="1:7">
      <c r="A178" s="229"/>
      <c r="B178" s="229"/>
      <c r="C178" s="229"/>
      <c r="D178" s="229"/>
      <c r="E178" s="230"/>
      <c r="F178" s="230"/>
      <c r="G178" s="230"/>
    </row>
    <row r="179" spans="1:7">
      <c r="A179" s="229"/>
      <c r="B179" s="229"/>
      <c r="C179" s="229"/>
      <c r="D179" s="229"/>
      <c r="E179" s="230"/>
      <c r="F179" s="230"/>
      <c r="G179" s="230"/>
    </row>
    <row r="180" spans="1:7">
      <c r="A180" s="229"/>
      <c r="B180" s="229"/>
      <c r="C180" s="229"/>
      <c r="D180" s="229"/>
      <c r="E180" s="230"/>
      <c r="F180" s="230"/>
      <c r="G180" s="230"/>
    </row>
    <row r="181" spans="1:7">
      <c r="A181" s="229"/>
      <c r="B181" s="229"/>
      <c r="C181" s="229"/>
      <c r="D181" s="229"/>
      <c r="E181" s="230"/>
      <c r="F181" s="230"/>
      <c r="G181" s="230"/>
    </row>
    <row r="182" spans="1:7">
      <c r="A182" s="229"/>
      <c r="B182" s="229"/>
      <c r="C182" s="229"/>
      <c r="D182" s="229"/>
      <c r="E182" s="230"/>
      <c r="F182" s="230"/>
      <c r="G182" s="230"/>
    </row>
    <row r="183" spans="1:7">
      <c r="A183" s="229"/>
      <c r="B183" s="229"/>
      <c r="C183" s="229"/>
      <c r="D183" s="229"/>
      <c r="E183" s="230"/>
      <c r="F183" s="230"/>
      <c r="G183" s="230"/>
    </row>
  </sheetData>
  <sheetProtection password="CFB5" sheet="1" objects="1" scenarios="1" formatColumns="0" formatRows="0" selectLockedCells="1"/>
  <customSheetViews>
    <customSheetView guid="{223BC0FC-814D-40F0-9795-CE82A16FF3A5}" state="hidden" topLeftCell="A52">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1"/>
      <headerFooter alignWithMargins="0">
        <oddFooter>&amp;R&amp;"Book Antiqua,Bold"&amp;10Schedule-1/ Page &amp;P of &amp;N</oddFooter>
      </headerFooter>
    </customSheetView>
    <customSheetView guid="{B53AB765-D844-4672-9326-008E7DD94E4F}" state="hidden" topLeftCell="A52">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2"/>
      <headerFooter alignWithMargins="0">
        <oddFooter>&amp;R&amp;"Book Antiqua,Bold"&amp;10Schedule-1/ Page &amp;P of &amp;N</oddFooter>
      </headerFooter>
    </customSheetView>
    <customSheetView guid="{A41EE4DE-0D82-4A56-8210-F78316511D11}" state="hidden" topLeftCell="A52">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3"/>
      <headerFooter alignWithMargins="0">
        <oddFooter>&amp;R&amp;"Book Antiqua,Bold"&amp;10Schedule-1/ Page &amp;P of &amp;N</oddFooter>
      </headerFooter>
    </customSheetView>
    <customSheetView guid="{1E0C44A1-9358-4FBD-8C2C-4DB661DA1476}" state="hidden" topLeftCell="A52">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4"/>
      <headerFooter alignWithMargins="0">
        <oddFooter>&amp;R&amp;"Book Antiqua,Bold"&amp;10Schedule-1/ Page &amp;P of &amp;N</oddFooter>
      </headerFooter>
    </customSheetView>
    <customSheetView guid="{498493C3-769C-4143-9114-C68CD1D40B11}" state="hidden" topLeftCell="A67">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5"/>
      <headerFooter alignWithMargins="0">
        <oddFooter>&amp;R&amp;"Book Antiqua,Bold"&amp;10Schedule-1/ Page &amp;P of &amp;N</oddFooter>
      </headerFooter>
    </customSheetView>
    <customSheetView guid="{C431BC99-7569-44AB-83F6-AB73BDED3783}" state="hidden" topLeftCell="A67">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6"/>
      <headerFooter alignWithMargins="0">
        <oddFooter>&amp;R&amp;"Book Antiqua,Bold"&amp;10Schedule-1/ Page &amp;P of &amp;N</oddFooter>
      </headerFooter>
    </customSheetView>
    <customSheetView guid="{E97134B6-5E8D-4951-8DA0-73D065532361}" state="hidden" topLeftCell="A67">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7"/>
      <headerFooter alignWithMargins="0">
        <oddFooter>&amp;R&amp;"Book Antiqua,Bold"&amp;10Schedule-1/ Page &amp;P of &amp;N</oddFooter>
      </headerFooter>
    </customSheetView>
    <customSheetView guid="{D0757F9E-DF41-4B40-A5E5-F4F8FDD8D61D}" state="hidden" topLeftCell="A67">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8"/>
      <headerFooter alignWithMargins="0">
        <oddFooter>&amp;R&amp;"Book Antiqua,Bold"&amp;10Schedule-1/ Page &amp;P of &amp;N</oddFooter>
      </headerFooter>
    </customSheetView>
    <customSheetView guid="{EE46BCD1-F715-4FA9-A5FC-1B125AD601E0}" state="hidden" topLeftCell="A67">
      <selection activeCell="F71" sqref="F71"/>
      <colBreaks count="1" manualBreakCount="1">
        <brk id="7" max="1048575" man="1"/>
      </colBreaks>
      <pageMargins left="0.511811023622047" right="0.26" top="0.48" bottom="0.54" header="0.25" footer="0.27"/>
      <printOptions horizontalCentered="1"/>
      <pageSetup paperSize="9" orientation="portrait" horizontalDpi="300" verticalDpi="300" r:id="rId9"/>
      <headerFooter alignWithMargins="0">
        <oddFooter>&amp;R&amp;"Book Antiqua,Bold"&amp;10Schedule-1/ Page &amp;P of &amp;N</oddFooter>
      </headerFooter>
    </customSheetView>
    <customSheetView guid="{4AA1107B-A795-4744-B566-827168772C7A}" state="hidden" topLeftCell="A67">
      <selection activeCell="F71" sqref="F71"/>
      <colBreaks count="1" manualBreakCount="1">
        <brk id="7" max="1048575" man="1"/>
      </colBreaks>
      <pageMargins left="0.511811023622047" right="0.26" top="0.48" bottom="0.54" header="0.25" footer="0.27"/>
      <printOptions horizontalCentered="1"/>
      <pageSetup paperSize="9" orientation="portrait" horizontalDpi="300" verticalDpi="300" r:id="rId10"/>
      <headerFooter alignWithMargins="0">
        <oddFooter>&amp;R&amp;"Book Antiqua,Bold"&amp;10Schedule-1/ Page &amp;P of &amp;N</oddFooter>
      </headerFooter>
    </customSheetView>
    <customSheetView guid="{B23AD343-29DA-4CE0-BD10-47BF44F3782F}" state="hidden" topLeftCell="A67">
      <selection activeCell="F71" sqref="F71"/>
      <colBreaks count="1" manualBreakCount="1">
        <brk id="7" max="1048575" man="1"/>
      </colBreaks>
      <pageMargins left="0.511811023622047" right="0.26" top="0.48" bottom="0.54" header="0.25" footer="0.27"/>
      <printOptions horizontalCentered="1"/>
      <pageSetup paperSize="9" orientation="portrait" horizontalDpi="300" verticalDpi="300" r:id="rId11"/>
      <headerFooter alignWithMargins="0">
        <oddFooter>&amp;R&amp;"Book Antiqua,Bold"&amp;10Schedule-1/ Page &amp;P of &amp;N</oddFooter>
      </headerFooter>
    </customSheetView>
    <customSheetView guid="{ECE9294F-C910-4036-88BC-B1F2176FB06B}" state="hidden" topLeftCell="A67">
      <selection activeCell="F71" sqref="F71"/>
      <colBreaks count="1" manualBreakCount="1">
        <brk id="7" max="1048575" man="1"/>
      </colBreaks>
      <pageMargins left="0.511811023622047" right="0.26" top="0.48" bottom="0.54" header="0.25" footer="0.27"/>
      <printOptions horizontalCentered="1"/>
      <pageSetup paperSize="9" orientation="portrait" horizontalDpi="300" verticalDpi="300" r:id="rId12"/>
      <headerFooter alignWithMargins="0">
        <oddFooter>&amp;R&amp;"Book Antiqua,Bold"&amp;10Schedule-1/ Page &amp;P of &amp;N</oddFooter>
      </headerFooter>
    </customSheetView>
    <customSheetView guid="{27A45B7A-04F2-4516-B80B-5ED0825D4ED3}" state="hidden" topLeftCell="A10">
      <selection activeCell="G129" sqref="G129"/>
      <colBreaks count="1" manualBreakCount="1">
        <brk id="7" max="1048575" man="1"/>
      </colBreaks>
      <pageMargins left="0.511811023622047" right="0.26" top="0.48" bottom="0.54" header="0.25" footer="0.27"/>
      <printOptions horizontalCentered="1"/>
      <pageSetup paperSize="9" orientation="portrait" horizontalDpi="300" verticalDpi="300" r:id="rId13"/>
      <headerFooter alignWithMargins="0">
        <oddFooter>&amp;R&amp;"Book Antiqua,Bold"&amp;10Schedule-1/ Page &amp;P of &amp;N</oddFooter>
      </headerFooter>
    </customSheetView>
    <customSheetView guid="{E9F4E142-7D26-464D-BECA-4F3806DB1FE1}" state="hidden" topLeftCell="A67">
      <selection activeCell="F71" sqref="F71"/>
      <colBreaks count="1" manualBreakCount="1">
        <brk id="7" max="1048575" man="1"/>
      </colBreaks>
      <pageMargins left="0.511811023622047" right="0.26" top="0.48" bottom="0.54" header="0.25" footer="0.27"/>
      <printOptions horizontalCentered="1"/>
      <pageSetup paperSize="9" orientation="portrait" horizontalDpi="300" verticalDpi="300" r:id="rId14"/>
      <headerFooter alignWithMargins="0">
        <oddFooter>&amp;R&amp;"Book Antiqua,Bold"&amp;10Schedule-1/ Page &amp;P of &amp;N</oddFooter>
      </headerFooter>
    </customSheetView>
    <customSheetView guid="{A7DBDDEF-9245-44C6-9EBF-032DB6E1C0A2}" state="hidden" topLeftCell="A67">
      <selection activeCell="F71" sqref="F71"/>
      <colBreaks count="1" manualBreakCount="1">
        <brk id="7" max="1048575" man="1"/>
      </colBreaks>
      <pageMargins left="0.511811023622047" right="0.26" top="0.48" bottom="0.54" header="0.25" footer="0.27"/>
      <printOptions horizontalCentered="1"/>
      <pageSetup paperSize="9" orientation="portrait" horizontalDpi="300" verticalDpi="300" r:id="rId15"/>
      <headerFooter alignWithMargins="0">
        <oddFooter>&amp;R&amp;"Book Antiqua,Bold"&amp;10Schedule-1/ Page &amp;P of &amp;N</oddFooter>
      </headerFooter>
    </customSheetView>
    <customSheetView guid="{7487ED9F-BBED-4B2A-9631-22F1A430946B}" state="hidden" topLeftCell="A67">
      <selection activeCell="F71" sqref="F71"/>
      <colBreaks count="1" manualBreakCount="1">
        <brk id="7" max="1048575" man="1"/>
      </colBreaks>
      <pageMargins left="0.511811023622047" right="0.26" top="0.48" bottom="0.54" header="0.25" footer="0.27"/>
      <printOptions horizontalCentered="1"/>
      <pageSetup paperSize="9" orientation="portrait" horizontalDpi="300" verticalDpi="300" r:id="rId16"/>
      <headerFooter alignWithMargins="0">
        <oddFooter>&amp;R&amp;"Book Antiqua,Bold"&amp;10Schedule-1/ Page &amp;P of &amp;N</oddFooter>
      </headerFooter>
    </customSheetView>
    <customSheetView guid="{B3CE7B10-A914-4559-A6DA-AED8C22AFD6D}" state="hidden" topLeftCell="A67">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17"/>
      <headerFooter alignWithMargins="0">
        <oddFooter>&amp;R&amp;"Book Antiqua,Bold"&amp;10Schedule-1/ Page &amp;P of &amp;N</oddFooter>
      </headerFooter>
    </customSheetView>
    <customSheetView guid="{D53177B2-31EC-4222-B97A-A37DCFD9E45B}" state="hidden" topLeftCell="A67">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18"/>
      <headerFooter alignWithMargins="0">
        <oddFooter>&amp;R&amp;"Book Antiqua,Bold"&amp;10Schedule-1/ Page &amp;P of &amp;N</oddFooter>
      </headerFooter>
    </customSheetView>
    <customSheetView guid="{B835C05C-B615-4DCB-982D-4519616B3CD8}" state="hidden" topLeftCell="A67">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19"/>
      <headerFooter alignWithMargins="0">
        <oddFooter>&amp;R&amp;"Book Antiqua,Bold"&amp;10Schedule-1/ Page &amp;P of &amp;N</oddFooter>
      </headerFooter>
    </customSheetView>
    <customSheetView guid="{A34CC49F-E309-4C23-B4F6-1E3B307C10D1}" state="hidden" topLeftCell="A67">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20"/>
      <headerFooter alignWithMargins="0">
        <oddFooter>&amp;R&amp;"Book Antiqua,Bold"&amp;10Schedule-1/ Page &amp;P of &amp;N</oddFooter>
      </headerFooter>
    </customSheetView>
    <customSheetView guid="{8909CFDD-4F29-4C72-886E-908773EE94A2}" state="hidden" topLeftCell="A52">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21"/>
      <headerFooter alignWithMargins="0">
        <oddFooter>&amp;R&amp;"Book Antiqua,Bold"&amp;10Schedule-1/ Page &amp;P of &amp;N</oddFooter>
      </headerFooter>
    </customSheetView>
  </customSheetViews>
  <mergeCells count="38">
    <mergeCell ref="P14:Q14"/>
    <mergeCell ref="S14:T14"/>
    <mergeCell ref="W14:X14"/>
    <mergeCell ref="A3:G3"/>
    <mergeCell ref="W3:X3"/>
    <mergeCell ref="A4:G4"/>
    <mergeCell ref="A7:D7"/>
    <mergeCell ref="W7:X7"/>
    <mergeCell ref="B8:D8"/>
    <mergeCell ref="B9:D9"/>
    <mergeCell ref="B10:D10"/>
    <mergeCell ref="B11:D11"/>
    <mergeCell ref="W11:X11"/>
    <mergeCell ref="A13:G13"/>
    <mergeCell ref="B117:D117"/>
    <mergeCell ref="B74:D74"/>
    <mergeCell ref="B75:D75"/>
    <mergeCell ref="A76:G76"/>
    <mergeCell ref="B77:G78"/>
    <mergeCell ref="B79:G79"/>
    <mergeCell ref="A111:G111"/>
    <mergeCell ref="W111:X111"/>
    <mergeCell ref="A112:G112"/>
    <mergeCell ref="A115:D115"/>
    <mergeCell ref="W115:X115"/>
    <mergeCell ref="B116:D116"/>
    <mergeCell ref="B175:D175"/>
    <mergeCell ref="B118:D118"/>
    <mergeCell ref="B119:D119"/>
    <mergeCell ref="W119:X119"/>
    <mergeCell ref="A121:G121"/>
    <mergeCell ref="P122:Q122"/>
    <mergeCell ref="W126:X126"/>
    <mergeCell ref="W130:X130"/>
    <mergeCell ref="B173:D173"/>
    <mergeCell ref="B174:D174"/>
    <mergeCell ref="S122:T122"/>
    <mergeCell ref="W122:X122"/>
  </mergeCells>
  <phoneticPr fontId="30" type="noConversion"/>
  <conditionalFormatting sqref="G141:G142 G168:G172 G132:G133 G136:G138 G128:G129 G145:G151 G154 G156:G161 G163:G166 G17:G72">
    <cfRule type="expression" dxfId="130" priority="5" stopIfTrue="1">
      <formula>E17=""</formula>
    </cfRule>
  </conditionalFormatting>
  <conditionalFormatting sqref="Q152:Q153 Q143:Q144 T143:T144 T152:T153 G135 G144 E135 E153:E154 E142 E144:E151 G153">
    <cfRule type="cellIs" dxfId="129" priority="4" stopIfTrue="1" operator="equal">
      <formula>"a"</formula>
    </cfRule>
  </conditionalFormatting>
  <conditionalFormatting sqref="T168:T172 Q168:Q172 Q127:Q138 Q156:Q166 Q154 Q141:Q142 Q145:Q151 T156:T166 T141:T142 T154 T145:T151 T127:T138 T17:T73 Q17:Q73">
    <cfRule type="cellIs" dxfId="128" priority="3" stopIfTrue="1" operator="equal">
      <formula>#REF!</formula>
    </cfRule>
  </conditionalFormatting>
  <conditionalFormatting sqref="G59:G60 G55 E30:E72">
    <cfRule type="cellIs" dxfId="127" priority="2" stopIfTrue="1" operator="equal">
      <formula>"a"</formula>
    </cfRule>
  </conditionalFormatting>
  <conditionalFormatting sqref="E30:E72">
    <cfRule type="expression" dxfId="126" priority="1" stopIfTrue="1">
      <formula>D30&gt;0</formula>
    </cfRule>
  </conditionalFormatting>
  <printOptions horizontalCentered="1"/>
  <pageMargins left="0.511811023622047" right="0.26" top="0.48" bottom="0.54" header="0.25" footer="0.27"/>
  <pageSetup paperSize="9" orientation="portrait" horizontalDpi="300" verticalDpi="300" r:id="rId22"/>
  <headerFooter alignWithMargins="0">
    <oddFooter>&amp;R&amp;"Book Antiqua,Bold"&amp;10Schedule-1/ Page &amp;P of &amp;N</oddFooter>
  </headerFooter>
  <colBreaks count="1" manualBreakCount="1">
    <brk id="7" max="1048575" man="1"/>
  </colBreaks>
  <drawing r:id="rId2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indexed="53"/>
    <pageSetUpPr autoPageBreaks="0" fitToPage="1"/>
  </sheetPr>
  <dimension ref="A1:AJ337"/>
  <sheetViews>
    <sheetView view="pageBreakPreview" zoomScale="80" zoomScaleNormal="100" zoomScaleSheetLayoutView="80" workbookViewId="0">
      <selection activeCell="I22" sqref="I22"/>
    </sheetView>
  </sheetViews>
  <sheetFormatPr defaultRowHeight="16.5"/>
  <cols>
    <col min="1" max="1" width="5.625" style="1197" customWidth="1"/>
    <col min="2" max="2" width="12.625" style="1197" customWidth="1"/>
    <col min="3" max="3" width="8.75" style="1197" customWidth="1"/>
    <col min="4" max="4" width="34.125" style="1197" customWidth="1"/>
    <col min="5" max="5" width="13.875" style="1197" customWidth="1"/>
    <col min="6" max="6" width="74.75" style="1198" customWidth="1"/>
    <col min="7" max="7" width="6.75" style="1197" customWidth="1"/>
    <col min="8" max="8" width="8" style="1197" customWidth="1"/>
    <col min="9" max="9" width="13.875" style="1199" customWidth="1"/>
    <col min="10" max="10" width="19.75" style="1199" customWidth="1"/>
    <col min="11" max="11" width="9" style="1186" customWidth="1"/>
    <col min="12" max="13" width="9" style="1187" customWidth="1"/>
    <col min="14" max="20" width="9" style="1186" customWidth="1"/>
    <col min="21" max="21" width="9" style="1186"/>
    <col min="22" max="32" width="9" style="1188"/>
    <col min="33" max="16384" width="9" style="1187"/>
  </cols>
  <sheetData>
    <row r="1" spans="1:36" ht="18" customHeight="1">
      <c r="A1" s="1181" t="str">
        <f>Cover!B3</f>
        <v>Specification No.: CC/NT/W-TW/DOM/A06/23/00495</v>
      </c>
      <c r="B1" s="1181"/>
      <c r="C1" s="1181"/>
      <c r="D1" s="1181"/>
      <c r="E1" s="1181"/>
      <c r="F1" s="1182"/>
      <c r="G1" s="1183"/>
      <c r="H1" s="1183"/>
      <c r="I1" s="1184"/>
      <c r="J1" s="1185" t="s">
        <v>425</v>
      </c>
    </row>
    <row r="2" spans="1:36" ht="6.75" customHeight="1">
      <c r="A2" s="1189"/>
      <c r="B2" s="1189"/>
      <c r="C2" s="1189"/>
      <c r="D2" s="1189"/>
      <c r="E2" s="1189"/>
      <c r="F2" s="1190"/>
      <c r="G2" s="1189"/>
      <c r="H2" s="1189"/>
      <c r="I2" s="1086"/>
      <c r="J2" s="1086"/>
      <c r="K2" s="1191"/>
    </row>
    <row r="3" spans="1:36" ht="81" customHeight="1">
      <c r="A3" s="1413" t="str">
        <f>Cover!$B$2</f>
        <v>Transmission Line Tower Package TW01 for (i) 400kV D/c (Triple HTLS Conductor) line from Pot Head Yard of Kiru HE Project – Kishtwar Pooling Station, (ii) LILO of one ckt. of 400 kV D/c (Triple HTLS Conductor) Kiru – Kishtwar line at Pot Head Yard of Kwar &amp; Pakal Dul HE Projects and (iii) Extension of Kishtwar (GIS) pooling station under Consultancy Works to M/S CVPPPL</v>
      </c>
      <c r="B3" s="1413"/>
      <c r="C3" s="1413"/>
      <c r="D3" s="1413"/>
      <c r="E3" s="1413"/>
      <c r="F3" s="1413"/>
      <c r="G3" s="1413"/>
      <c r="H3" s="1413"/>
      <c r="I3" s="1413"/>
      <c r="J3" s="1413"/>
      <c r="K3" s="1192"/>
      <c r="L3" s="1193"/>
      <c r="M3" s="1194"/>
      <c r="O3" s="1195"/>
      <c r="R3" s="1442"/>
      <c r="S3" s="1442"/>
      <c r="V3" s="1186"/>
      <c r="W3" s="1186"/>
      <c r="X3" s="1186"/>
      <c r="Y3" s="1186"/>
      <c r="Z3" s="1186"/>
      <c r="AA3" s="1186"/>
      <c r="AB3" s="1186"/>
      <c r="AC3" s="1186"/>
      <c r="AD3" s="1186"/>
      <c r="AE3" s="1186"/>
      <c r="AG3" s="1188"/>
      <c r="AH3" s="1188"/>
      <c r="AI3" s="1188"/>
      <c r="AJ3" s="1188"/>
    </row>
    <row r="4" spans="1:36" ht="21.95" customHeight="1">
      <c r="A4" s="1443" t="s">
        <v>23</v>
      </c>
      <c r="B4" s="1443"/>
      <c r="C4" s="1443"/>
      <c r="D4" s="1443"/>
      <c r="E4" s="1443"/>
      <c r="F4" s="1443"/>
      <c r="G4" s="1443"/>
      <c r="H4" s="1443"/>
      <c r="I4" s="1443"/>
      <c r="J4" s="1443"/>
      <c r="K4" s="1196"/>
    </row>
    <row r="5" spans="1:36" ht="9.75" customHeight="1">
      <c r="J5" s="1086"/>
      <c r="K5" s="1191"/>
    </row>
    <row r="6" spans="1:36" ht="18" customHeight="1">
      <c r="A6" s="1439" t="str">
        <f>'Sch-1'!A6</f>
        <v>Bidder’s Name and Address (Sole Bidder) :</v>
      </c>
      <c r="B6" s="1439"/>
      <c r="C6" s="1439"/>
      <c r="D6" s="1439"/>
      <c r="E6" s="1200"/>
      <c r="F6" s="1201"/>
      <c r="G6" s="1202"/>
      <c r="H6" s="1202"/>
      <c r="I6" s="1203" t="s">
        <v>396</v>
      </c>
      <c r="J6" s="1086"/>
      <c r="K6" s="1204"/>
    </row>
    <row r="7" spans="1:36">
      <c r="A7" s="1444" t="str">
        <f>'Sch-1'!A7</f>
        <v/>
      </c>
      <c r="B7" s="1444"/>
      <c r="C7" s="1444"/>
      <c r="D7" s="1444"/>
      <c r="E7" s="1444"/>
      <c r="F7" s="1444"/>
      <c r="G7" s="1444"/>
      <c r="H7" s="1444"/>
      <c r="I7" s="1205" t="str">
        <f>'Sch-1'!M7</f>
        <v>Contracts Services, 3rd Floor</v>
      </c>
      <c r="J7" s="1086"/>
      <c r="K7" s="1204"/>
    </row>
    <row r="8" spans="1:36" ht="18" customHeight="1">
      <c r="A8" s="1206" t="s">
        <v>397</v>
      </c>
      <c r="B8" s="1206"/>
      <c r="C8" s="1445" t="str">
        <f>IF('Sch-1'!C8=0, "", 'Sch-1'!C8)</f>
        <v xml:space="preserve">…….. …….. …….. …….. …….. …….. </v>
      </c>
      <c r="D8" s="1445"/>
      <c r="E8" s="1445"/>
      <c r="I8" s="1205" t="str">
        <f>'Sch-1'!M8</f>
        <v>Power Grid Corporation of India Ltd.,</v>
      </c>
      <c r="J8" s="1086"/>
      <c r="K8" s="1204"/>
    </row>
    <row r="9" spans="1:36" ht="18" customHeight="1">
      <c r="A9" s="1206" t="s">
        <v>399</v>
      </c>
      <c r="B9" s="1206"/>
      <c r="C9" s="1445" t="str">
        <f>IF('Sch-1'!C9=0, "", 'Sch-1'!C9)</f>
        <v xml:space="preserve">…….. …….. …….. …….. …….. …….. </v>
      </c>
      <c r="D9" s="1445"/>
      <c r="E9" s="1445"/>
      <c r="I9" s="1205" t="str">
        <f>'Sch-1'!M9</f>
        <v>"Saudamini", Plot No.-2</v>
      </c>
      <c r="J9" s="1086"/>
      <c r="K9" s="1204"/>
    </row>
    <row r="10" spans="1:36" ht="18" customHeight="1">
      <c r="A10" s="1208"/>
      <c r="B10" s="1208"/>
      <c r="C10" s="1445" t="str">
        <f>IF('Sch-1'!C10=0, "", 'Sch-1'!C10)</f>
        <v xml:space="preserve">…….. …….. …….. …….. …….. …….. </v>
      </c>
      <c r="D10" s="1445"/>
      <c r="E10" s="1445"/>
      <c r="I10" s="1205" t="str">
        <f>'Sch-1'!M10</f>
        <v xml:space="preserve">Sector-29, </v>
      </c>
      <c r="J10" s="1086"/>
      <c r="K10" s="1204"/>
    </row>
    <row r="11" spans="1:36" ht="18" customHeight="1">
      <c r="A11" s="1208"/>
      <c r="B11" s="1208"/>
      <c r="C11" s="1445" t="str">
        <f>IF('Sch-1'!C11=0, "", 'Sch-1'!C11)</f>
        <v xml:space="preserve">…….. …….. …….. …….. …….. …….. </v>
      </c>
      <c r="D11" s="1445"/>
      <c r="E11" s="1445"/>
      <c r="I11" s="1205" t="str">
        <f>'Sch-1'!M11</f>
        <v>Gurgaon (Haryana) - 122001</v>
      </c>
      <c r="J11" s="1086"/>
      <c r="K11" s="1204"/>
    </row>
    <row r="12" spans="1:36" ht="18" customHeight="1">
      <c r="A12" s="1208"/>
      <c r="B12" s="1208"/>
      <c r="C12" s="1208"/>
      <c r="D12" s="1208"/>
      <c r="E12" s="1208"/>
      <c r="F12" s="1207"/>
      <c r="G12" s="1207"/>
      <c r="H12" s="1207"/>
      <c r="I12" s="1205"/>
      <c r="J12" s="1086"/>
      <c r="K12" s="1204"/>
    </row>
    <row r="13" spans="1:36" ht="25.5" customHeight="1">
      <c r="A13" s="1451" t="s">
        <v>569</v>
      </c>
      <c r="B13" s="1451"/>
      <c r="C13" s="1451"/>
      <c r="D13" s="1451"/>
      <c r="E13" s="1451"/>
      <c r="F13" s="1451"/>
      <c r="G13" s="1451"/>
      <c r="H13" s="1451"/>
      <c r="I13" s="1451"/>
      <c r="J13" s="1451"/>
      <c r="K13" s="1204"/>
    </row>
    <row r="14" spans="1:36" ht="9.75" customHeight="1">
      <c r="A14" s="1209"/>
      <c r="B14" s="1209"/>
      <c r="C14" s="1209"/>
      <c r="D14" s="1209"/>
      <c r="E14" s="1209"/>
      <c r="F14" s="1209"/>
      <c r="G14" s="1209"/>
      <c r="H14" s="1209"/>
      <c r="I14" s="1209"/>
      <c r="J14" s="1209"/>
      <c r="K14" s="1204"/>
    </row>
    <row r="15" spans="1:36">
      <c r="A15" s="1208"/>
      <c r="B15" s="1208"/>
      <c r="C15" s="1208"/>
      <c r="D15" s="1208"/>
      <c r="E15" s="1208"/>
      <c r="F15" s="1210"/>
      <c r="G15" s="1211"/>
      <c r="H15" s="1211"/>
      <c r="I15" s="1447" t="s">
        <v>275</v>
      </c>
      <c r="J15" s="1447"/>
      <c r="K15" s="1212"/>
    </row>
    <row r="16" spans="1:36" ht="78" customHeight="1">
      <c r="A16" s="1258" t="s">
        <v>361</v>
      </c>
      <c r="B16" s="1258" t="s">
        <v>514</v>
      </c>
      <c r="C16" s="1258" t="s">
        <v>515</v>
      </c>
      <c r="D16" s="1258" t="s">
        <v>516</v>
      </c>
      <c r="E16" s="1258" t="s">
        <v>517</v>
      </c>
      <c r="F16" s="1259" t="s">
        <v>368</v>
      </c>
      <c r="G16" s="1260" t="s">
        <v>353</v>
      </c>
      <c r="H16" s="1260" t="s">
        <v>354</v>
      </c>
      <c r="I16" s="1258" t="s">
        <v>519</v>
      </c>
      <c r="J16" s="1258" t="s">
        <v>520</v>
      </c>
    </row>
    <row r="17" spans="1:13">
      <c r="A17" s="1261">
        <v>1</v>
      </c>
      <c r="B17" s="1261">
        <v>2</v>
      </c>
      <c r="C17" s="1261">
        <v>3</v>
      </c>
      <c r="D17" s="1261">
        <v>4</v>
      </c>
      <c r="E17" s="1261">
        <v>5</v>
      </c>
      <c r="F17" s="1261">
        <v>4</v>
      </c>
      <c r="G17" s="1261">
        <v>5</v>
      </c>
      <c r="H17" s="1261">
        <v>6</v>
      </c>
      <c r="I17" s="1261">
        <v>7</v>
      </c>
      <c r="J17" s="1261" t="s">
        <v>552</v>
      </c>
      <c r="K17" s="1215"/>
    </row>
    <row r="18" spans="1:13" hidden="1">
      <c r="A18" s="1216"/>
      <c r="B18" s="1216"/>
      <c r="C18" s="1216"/>
      <c r="D18" s="1216"/>
      <c r="E18" s="1216"/>
      <c r="F18" s="1217"/>
      <c r="G18" s="1217"/>
      <c r="H18" s="1217"/>
      <c r="I18" s="1217"/>
      <c r="J18" s="1218"/>
      <c r="K18" s="1215"/>
    </row>
    <row r="19" spans="1:13" hidden="1">
      <c r="A19" s="1216"/>
      <c r="B19" s="1216"/>
      <c r="C19" s="1216"/>
      <c r="D19" s="1216"/>
      <c r="E19" s="1216"/>
      <c r="F19" s="1217"/>
      <c r="G19" s="1217"/>
      <c r="H19" s="1217"/>
      <c r="I19" s="1217"/>
      <c r="J19" s="1218"/>
      <c r="K19" s="1215"/>
    </row>
    <row r="20" spans="1:13" ht="26.25" hidden="1" customHeight="1">
      <c r="A20" s="1314"/>
      <c r="B20" s="1448" t="s">
        <v>574</v>
      </c>
      <c r="C20" s="1449"/>
      <c r="D20" s="1449"/>
      <c r="E20" s="1449"/>
      <c r="F20" s="1450"/>
      <c r="G20" s="1314"/>
      <c r="H20" s="1314"/>
      <c r="I20" s="1314"/>
      <c r="J20" s="1315"/>
      <c r="K20" s="1215"/>
    </row>
    <row r="21" spans="1:13" s="1199" customFormat="1" ht="27.75" customHeight="1">
      <c r="A21" s="1295" t="str">
        <f>'Sch-1'!A21</f>
        <v>I</v>
      </c>
      <c r="B21" s="1304" t="str">
        <f>'Sch-1'!B21</f>
        <v xml:space="preserve">(i) 400kV D/c (Triple HTLS Conductor) line from Pot Head Yard of Kiru HE Project – Kishtwar Pooling Station, (ii) LILO of one ckt. of 400 kV D/c (Triple HTLS Conductor) Kiru – Kishtwar line at Pot Head Yard of Kwar &amp; Pakal Dul HE Projects  </v>
      </c>
      <c r="C21" s="1305"/>
      <c r="D21" s="1305"/>
      <c r="E21" s="1305"/>
      <c r="F21" s="1306"/>
      <c r="G21" s="1085"/>
      <c r="H21" s="1085"/>
      <c r="I21" s="1085"/>
      <c r="J21" s="1219"/>
      <c r="M21" s="1187"/>
    </row>
    <row r="22" spans="1:13" s="1322" customFormat="1" ht="82.5">
      <c r="A22" s="1288">
        <v>1</v>
      </c>
      <c r="B22" s="1318">
        <v>7000020970</v>
      </c>
      <c r="C22" s="1318">
        <v>10</v>
      </c>
      <c r="D22" s="1318" t="s">
        <v>620</v>
      </c>
      <c r="E22" s="1318">
        <v>1000033623</v>
      </c>
      <c r="F22" s="1318" t="s">
        <v>695</v>
      </c>
      <c r="G22" s="1318" t="s">
        <v>579</v>
      </c>
      <c r="H22" s="1318">
        <v>3775</v>
      </c>
      <c r="I22" s="1285"/>
      <c r="J22" s="1286" t="str">
        <f>IF(I22=0, "Included",IF(ISERROR(H22*I22), I22, H22*I22))</f>
        <v>Included</v>
      </c>
      <c r="K22" s="1321"/>
      <c r="M22" s="1323"/>
    </row>
    <row r="23" spans="1:13" s="1322" customFormat="1" ht="82.5">
      <c r="A23" s="1288">
        <f>A22+1</f>
        <v>2</v>
      </c>
      <c r="B23" s="1318">
        <v>7000020971</v>
      </c>
      <c r="C23" s="1318">
        <v>10</v>
      </c>
      <c r="D23" s="1318" t="s">
        <v>620</v>
      </c>
      <c r="E23" s="1318">
        <v>1000033625</v>
      </c>
      <c r="F23" s="1318" t="s">
        <v>623</v>
      </c>
      <c r="G23" s="1318" t="s">
        <v>579</v>
      </c>
      <c r="H23" s="1318">
        <v>1570</v>
      </c>
      <c r="I23" s="1285"/>
      <c r="J23" s="1286" t="str">
        <f t="shared" ref="J23:J39" si="0">IF(I23=0, "Included",IF(ISERROR(H23*I23), I23, H23*I23))</f>
        <v>Included</v>
      </c>
      <c r="K23" s="1321"/>
      <c r="M23" s="1323"/>
    </row>
    <row r="24" spans="1:13" s="1322" customFormat="1">
      <c r="A24" s="1288">
        <f t="shared" ref="A24:A113" si="1">A23+1</f>
        <v>3</v>
      </c>
      <c r="B24" s="1318">
        <v>7000020972</v>
      </c>
      <c r="C24" s="1318">
        <v>10</v>
      </c>
      <c r="D24" s="1318" t="s">
        <v>620</v>
      </c>
      <c r="E24" s="1318">
        <v>1000013472</v>
      </c>
      <c r="F24" s="1318" t="s">
        <v>580</v>
      </c>
      <c r="G24" s="1318" t="s">
        <v>579</v>
      </c>
      <c r="H24" s="1318">
        <v>240</v>
      </c>
      <c r="I24" s="1285"/>
      <c r="J24" s="1286" t="str">
        <f t="shared" si="0"/>
        <v>Included</v>
      </c>
      <c r="K24" s="1321"/>
      <c r="M24" s="1323"/>
    </row>
    <row r="25" spans="1:13" s="1322" customFormat="1" ht="66">
      <c r="A25" s="1288">
        <f t="shared" si="1"/>
        <v>4</v>
      </c>
      <c r="B25" s="1318">
        <v>7000020973</v>
      </c>
      <c r="C25" s="1318">
        <v>10</v>
      </c>
      <c r="D25" s="1318" t="s">
        <v>620</v>
      </c>
      <c r="E25" s="1318">
        <v>1000033626</v>
      </c>
      <c r="F25" s="1318" t="s">
        <v>624</v>
      </c>
      <c r="G25" s="1318" t="s">
        <v>579</v>
      </c>
      <c r="H25" s="1318">
        <v>3</v>
      </c>
      <c r="I25" s="1285"/>
      <c r="J25" s="1286" t="str">
        <f t="shared" si="0"/>
        <v>Included</v>
      </c>
      <c r="K25" s="1321"/>
      <c r="M25" s="1323"/>
    </row>
    <row r="26" spans="1:13" s="1322" customFormat="1" ht="66">
      <c r="A26" s="1288">
        <f t="shared" si="1"/>
        <v>5</v>
      </c>
      <c r="B26" s="1318">
        <v>7000020974</v>
      </c>
      <c r="C26" s="1318">
        <v>10</v>
      </c>
      <c r="D26" s="1318" t="s">
        <v>620</v>
      </c>
      <c r="E26" s="1318">
        <v>1000033624</v>
      </c>
      <c r="F26" s="1318" t="s">
        <v>696</v>
      </c>
      <c r="G26" s="1318" t="s">
        <v>579</v>
      </c>
      <c r="H26" s="1318">
        <v>169</v>
      </c>
      <c r="I26" s="1285"/>
      <c r="J26" s="1286" t="str">
        <f t="shared" si="0"/>
        <v>Included</v>
      </c>
      <c r="K26" s="1321"/>
      <c r="M26" s="1323"/>
    </row>
    <row r="27" spans="1:13" s="1322" customFormat="1">
      <c r="A27" s="1288">
        <f t="shared" si="1"/>
        <v>6</v>
      </c>
      <c r="B27" s="1318">
        <v>7000020975</v>
      </c>
      <c r="C27" s="1318">
        <v>10</v>
      </c>
      <c r="D27" s="1318" t="s">
        <v>620</v>
      </c>
      <c r="E27" s="1318">
        <v>1000007847</v>
      </c>
      <c r="F27" s="1318" t="s">
        <v>581</v>
      </c>
      <c r="G27" s="1318" t="s">
        <v>579</v>
      </c>
      <c r="H27" s="1318">
        <v>5</v>
      </c>
      <c r="I27" s="1285"/>
      <c r="J27" s="1286" t="str">
        <f t="shared" si="0"/>
        <v>Included</v>
      </c>
      <c r="K27" s="1321"/>
      <c r="M27" s="1323"/>
    </row>
    <row r="28" spans="1:13" s="1322" customFormat="1">
      <c r="A28" s="1288">
        <f t="shared" si="1"/>
        <v>7</v>
      </c>
      <c r="B28" s="1318">
        <v>7000020931</v>
      </c>
      <c r="C28" s="1318">
        <v>10</v>
      </c>
      <c r="D28" s="1318" t="s">
        <v>621</v>
      </c>
      <c r="E28" s="1318">
        <v>1000017587</v>
      </c>
      <c r="F28" s="1318" t="s">
        <v>697</v>
      </c>
      <c r="G28" s="1318" t="s">
        <v>582</v>
      </c>
      <c r="H28" s="1318">
        <v>11</v>
      </c>
      <c r="I28" s="1285"/>
      <c r="J28" s="1286" t="str">
        <f>IF(I28=0, "Included",IF(ISERROR(H28*I28), I28, H28*I28))</f>
        <v>Included</v>
      </c>
      <c r="K28" s="1321"/>
      <c r="M28" s="1323"/>
    </row>
    <row r="29" spans="1:13" s="1322" customFormat="1">
      <c r="A29" s="1288">
        <f t="shared" si="1"/>
        <v>8</v>
      </c>
      <c r="B29" s="1318">
        <v>7000020942</v>
      </c>
      <c r="C29" s="1318">
        <v>10</v>
      </c>
      <c r="D29" s="1318" t="s">
        <v>621</v>
      </c>
      <c r="E29" s="1318">
        <v>1000010003</v>
      </c>
      <c r="F29" s="1318" t="s">
        <v>583</v>
      </c>
      <c r="G29" s="1318" t="s">
        <v>582</v>
      </c>
      <c r="H29" s="1318">
        <v>99</v>
      </c>
      <c r="I29" s="1285"/>
      <c r="J29" s="1286" t="str">
        <f t="shared" si="0"/>
        <v>Included</v>
      </c>
      <c r="K29" s="1321"/>
      <c r="M29" s="1323"/>
    </row>
    <row r="30" spans="1:13" s="1322" customFormat="1">
      <c r="A30" s="1288">
        <f t="shared" si="1"/>
        <v>9</v>
      </c>
      <c r="B30" s="1318">
        <v>7000020965</v>
      </c>
      <c r="C30" s="1318">
        <v>10</v>
      </c>
      <c r="D30" s="1318" t="s">
        <v>621</v>
      </c>
      <c r="E30" s="1318">
        <v>1000038340</v>
      </c>
      <c r="F30" s="1318" t="s">
        <v>698</v>
      </c>
      <c r="G30" s="1318" t="s">
        <v>582</v>
      </c>
      <c r="H30" s="1318">
        <v>11</v>
      </c>
      <c r="I30" s="1285"/>
      <c r="J30" s="1286" t="str">
        <f t="shared" si="0"/>
        <v>Included</v>
      </c>
      <c r="K30" s="1321"/>
      <c r="M30" s="1323"/>
    </row>
    <row r="31" spans="1:13" s="1322" customFormat="1" ht="33">
      <c r="A31" s="1288">
        <f t="shared" si="1"/>
        <v>10</v>
      </c>
      <c r="B31" s="1318">
        <v>7000020976</v>
      </c>
      <c r="C31" s="1318">
        <v>10</v>
      </c>
      <c r="D31" s="1318" t="s">
        <v>621</v>
      </c>
      <c r="E31" s="1318">
        <v>1000019718</v>
      </c>
      <c r="F31" s="1318" t="s">
        <v>699</v>
      </c>
      <c r="G31" s="1318" t="s">
        <v>582</v>
      </c>
      <c r="H31" s="1318">
        <v>1</v>
      </c>
      <c r="I31" s="1285"/>
      <c r="J31" s="1286" t="str">
        <f t="shared" si="0"/>
        <v>Included</v>
      </c>
      <c r="K31" s="1321"/>
      <c r="M31" s="1323"/>
    </row>
    <row r="32" spans="1:13" s="1322" customFormat="1" ht="33">
      <c r="A32" s="1288">
        <f t="shared" si="1"/>
        <v>11</v>
      </c>
      <c r="B32" s="1318">
        <v>7000020978</v>
      </c>
      <c r="C32" s="1318">
        <v>10</v>
      </c>
      <c r="D32" s="1318" t="s">
        <v>621</v>
      </c>
      <c r="E32" s="1318">
        <v>1000057380</v>
      </c>
      <c r="F32" s="1318" t="s">
        <v>700</v>
      </c>
      <c r="G32" s="1318" t="s">
        <v>582</v>
      </c>
      <c r="H32" s="1318">
        <v>5</v>
      </c>
      <c r="I32" s="1285"/>
      <c r="J32" s="1286" t="str">
        <f t="shared" si="0"/>
        <v>Included</v>
      </c>
      <c r="K32" s="1321"/>
      <c r="M32" s="1323"/>
    </row>
    <row r="33" spans="1:13" s="1322" customFormat="1">
      <c r="A33" s="1288">
        <f t="shared" si="1"/>
        <v>12</v>
      </c>
      <c r="B33" s="1318">
        <v>7000020932</v>
      </c>
      <c r="C33" s="1318">
        <v>10</v>
      </c>
      <c r="D33" s="1318" t="s">
        <v>682</v>
      </c>
      <c r="E33" s="1318">
        <v>1000015971</v>
      </c>
      <c r="F33" s="1318" t="s">
        <v>701</v>
      </c>
      <c r="G33" s="1318" t="s">
        <v>582</v>
      </c>
      <c r="H33" s="1318">
        <v>110</v>
      </c>
      <c r="I33" s="1285"/>
      <c r="J33" s="1286" t="str">
        <f t="shared" si="0"/>
        <v>Included</v>
      </c>
      <c r="K33" s="1321"/>
      <c r="M33" s="1323"/>
    </row>
    <row r="34" spans="1:13" s="1322" customFormat="1">
      <c r="A34" s="1288">
        <f t="shared" si="1"/>
        <v>13</v>
      </c>
      <c r="B34" s="1318">
        <v>7000020933</v>
      </c>
      <c r="C34" s="1318">
        <v>10</v>
      </c>
      <c r="D34" s="1318" t="s">
        <v>682</v>
      </c>
      <c r="E34" s="1318">
        <v>1000010539</v>
      </c>
      <c r="F34" s="1318" t="s">
        <v>702</v>
      </c>
      <c r="G34" s="1318" t="s">
        <v>582</v>
      </c>
      <c r="H34" s="1318">
        <v>110</v>
      </c>
      <c r="I34" s="1285"/>
      <c r="J34" s="1286" t="str">
        <f t="shared" si="0"/>
        <v>Included</v>
      </c>
      <c r="K34" s="1321"/>
      <c r="M34" s="1323"/>
    </row>
    <row r="35" spans="1:13" s="1322" customFormat="1">
      <c r="A35" s="1288">
        <f t="shared" si="1"/>
        <v>14</v>
      </c>
      <c r="B35" s="1318">
        <v>7000020934</v>
      </c>
      <c r="C35" s="1318">
        <v>10</v>
      </c>
      <c r="D35" s="1318" t="s">
        <v>682</v>
      </c>
      <c r="E35" s="1318">
        <v>1000017508</v>
      </c>
      <c r="F35" s="1318" t="s">
        <v>584</v>
      </c>
      <c r="G35" s="1318" t="s">
        <v>585</v>
      </c>
      <c r="H35" s="1318">
        <v>220</v>
      </c>
      <c r="I35" s="1285"/>
      <c r="J35" s="1286" t="str">
        <f t="shared" si="0"/>
        <v>Included</v>
      </c>
      <c r="K35" s="1321"/>
      <c r="M35" s="1323"/>
    </row>
    <row r="36" spans="1:13" s="1322" customFormat="1">
      <c r="A36" s="1288">
        <f t="shared" si="1"/>
        <v>15</v>
      </c>
      <c r="B36" s="1318">
        <v>7000020935</v>
      </c>
      <c r="C36" s="1318">
        <v>10</v>
      </c>
      <c r="D36" s="1318" t="s">
        <v>682</v>
      </c>
      <c r="E36" s="1318">
        <v>1000006779</v>
      </c>
      <c r="F36" s="1318" t="s">
        <v>587</v>
      </c>
      <c r="G36" s="1318" t="s">
        <v>585</v>
      </c>
      <c r="H36" s="1318">
        <v>110</v>
      </c>
      <c r="I36" s="1285"/>
      <c r="J36" s="1286" t="str">
        <f t="shared" si="0"/>
        <v>Included</v>
      </c>
      <c r="K36" s="1321"/>
      <c r="M36" s="1323"/>
    </row>
    <row r="37" spans="1:13" s="1322" customFormat="1">
      <c r="A37" s="1288">
        <f t="shared" si="1"/>
        <v>16</v>
      </c>
      <c r="B37" s="1318">
        <v>7000020936</v>
      </c>
      <c r="C37" s="1318">
        <v>10</v>
      </c>
      <c r="D37" s="1318" t="s">
        <v>682</v>
      </c>
      <c r="E37" s="1318">
        <v>1000009119</v>
      </c>
      <c r="F37" s="1318" t="s">
        <v>586</v>
      </c>
      <c r="G37" s="1318" t="s">
        <v>585</v>
      </c>
      <c r="H37" s="1318">
        <v>110</v>
      </c>
      <c r="I37" s="1285"/>
      <c r="J37" s="1286" t="str">
        <f t="shared" si="0"/>
        <v>Included</v>
      </c>
      <c r="K37" s="1321"/>
      <c r="M37" s="1323"/>
    </row>
    <row r="38" spans="1:13" s="1322" customFormat="1" ht="33">
      <c r="A38" s="1288">
        <f t="shared" si="1"/>
        <v>17</v>
      </c>
      <c r="B38" s="1318">
        <v>7000020963</v>
      </c>
      <c r="C38" s="1318">
        <v>10</v>
      </c>
      <c r="D38" s="1318" t="s">
        <v>683</v>
      </c>
      <c r="E38" s="1318">
        <v>1000036856</v>
      </c>
      <c r="F38" s="1318" t="s">
        <v>703</v>
      </c>
      <c r="G38" s="1318" t="s">
        <v>582</v>
      </c>
      <c r="H38" s="1318">
        <v>243</v>
      </c>
      <c r="I38" s="1285"/>
      <c r="J38" s="1286" t="str">
        <f t="shared" si="0"/>
        <v>Included</v>
      </c>
      <c r="K38" s="1321"/>
      <c r="M38" s="1323"/>
    </row>
    <row r="39" spans="1:13" s="1322" customFormat="1" ht="33">
      <c r="A39" s="1288">
        <f t="shared" si="1"/>
        <v>18</v>
      </c>
      <c r="B39" s="1318">
        <v>7000020964</v>
      </c>
      <c r="C39" s="1318">
        <v>10</v>
      </c>
      <c r="D39" s="1318" t="s">
        <v>683</v>
      </c>
      <c r="E39" s="1318">
        <v>1000036825</v>
      </c>
      <c r="F39" s="1318" t="s">
        <v>704</v>
      </c>
      <c r="G39" s="1318" t="s">
        <v>582</v>
      </c>
      <c r="H39" s="1318">
        <v>4032</v>
      </c>
      <c r="I39" s="1285"/>
      <c r="J39" s="1286" t="str">
        <f t="shared" si="0"/>
        <v>Included</v>
      </c>
      <c r="K39" s="1321"/>
      <c r="M39" s="1323"/>
    </row>
    <row r="40" spans="1:13" s="1322" customFormat="1">
      <c r="A40" s="1288">
        <f t="shared" si="1"/>
        <v>19</v>
      </c>
      <c r="B40" s="1318">
        <v>7000020966</v>
      </c>
      <c r="C40" s="1318">
        <v>10</v>
      </c>
      <c r="D40" s="1318" t="s">
        <v>683</v>
      </c>
      <c r="E40" s="1318">
        <v>1000048885</v>
      </c>
      <c r="F40" s="1318" t="s">
        <v>705</v>
      </c>
      <c r="G40" s="1318" t="s">
        <v>582</v>
      </c>
      <c r="H40" s="1318">
        <v>81</v>
      </c>
      <c r="I40" s="1285"/>
      <c r="J40" s="1286" t="str">
        <f>IF(I40=0, "Included",IF(ISERROR(H40*I40), I40, H40*I40))</f>
        <v>Included</v>
      </c>
      <c r="K40" s="1321"/>
      <c r="M40" s="1323"/>
    </row>
    <row r="41" spans="1:13" s="1322" customFormat="1">
      <c r="A41" s="1288">
        <f t="shared" si="1"/>
        <v>20</v>
      </c>
      <c r="B41" s="1318">
        <v>7000020967</v>
      </c>
      <c r="C41" s="1318">
        <v>10</v>
      </c>
      <c r="D41" s="1318" t="s">
        <v>683</v>
      </c>
      <c r="E41" s="1318">
        <v>1000048875</v>
      </c>
      <c r="F41" s="1318" t="s">
        <v>706</v>
      </c>
      <c r="G41" s="1318" t="s">
        <v>582</v>
      </c>
      <c r="H41" s="1318">
        <v>1344</v>
      </c>
      <c r="I41" s="1285"/>
      <c r="J41" s="1286" t="str">
        <f t="shared" ref="J41:J45" si="2">IF(I41=0, "Included",IF(ISERROR(H41*I41), I41, H41*I41))</f>
        <v>Included</v>
      </c>
      <c r="K41" s="1321"/>
      <c r="M41" s="1323"/>
    </row>
    <row r="42" spans="1:13" s="1322" customFormat="1">
      <c r="A42" s="1288">
        <f t="shared" si="1"/>
        <v>21</v>
      </c>
      <c r="B42" s="1318">
        <v>7000020937</v>
      </c>
      <c r="C42" s="1318">
        <v>10</v>
      </c>
      <c r="D42" s="1318" t="s">
        <v>684</v>
      </c>
      <c r="E42" s="1318">
        <v>1000030841</v>
      </c>
      <c r="F42" s="1318" t="s">
        <v>707</v>
      </c>
      <c r="G42" s="1318" t="s">
        <v>588</v>
      </c>
      <c r="H42" s="1318">
        <v>35</v>
      </c>
      <c r="I42" s="1285"/>
      <c r="J42" s="1286" t="str">
        <f t="shared" si="2"/>
        <v>Included</v>
      </c>
      <c r="K42" s="1321"/>
      <c r="M42" s="1323"/>
    </row>
    <row r="43" spans="1:13" s="1322" customFormat="1">
      <c r="A43" s="1288">
        <f t="shared" si="1"/>
        <v>22</v>
      </c>
      <c r="B43" s="1318">
        <v>7000020938</v>
      </c>
      <c r="C43" s="1318">
        <v>10</v>
      </c>
      <c r="D43" s="1318" t="s">
        <v>685</v>
      </c>
      <c r="E43" s="1318">
        <v>1000034136</v>
      </c>
      <c r="F43" s="1318" t="s">
        <v>708</v>
      </c>
      <c r="G43" s="1318" t="s">
        <v>582</v>
      </c>
      <c r="H43" s="1318">
        <v>196</v>
      </c>
      <c r="I43" s="1285"/>
      <c r="J43" s="1286" t="str">
        <f t="shared" si="2"/>
        <v>Included</v>
      </c>
      <c r="K43" s="1321"/>
      <c r="M43" s="1323"/>
    </row>
    <row r="44" spans="1:13" s="1322" customFormat="1">
      <c r="A44" s="1288">
        <f t="shared" si="1"/>
        <v>23</v>
      </c>
      <c r="B44" s="1318">
        <v>7000020939</v>
      </c>
      <c r="C44" s="1318">
        <v>10</v>
      </c>
      <c r="D44" s="1318" t="s">
        <v>685</v>
      </c>
      <c r="E44" s="1318">
        <v>1000015505</v>
      </c>
      <c r="F44" s="1318" t="s">
        <v>709</v>
      </c>
      <c r="G44" s="1318" t="s">
        <v>582</v>
      </c>
      <c r="H44" s="1318">
        <v>20</v>
      </c>
      <c r="I44" s="1285"/>
      <c r="J44" s="1286" t="str">
        <f t="shared" si="2"/>
        <v>Included</v>
      </c>
      <c r="K44" s="1321"/>
      <c r="M44" s="1323"/>
    </row>
    <row r="45" spans="1:13" s="1322" customFormat="1">
      <c r="A45" s="1288">
        <f t="shared" si="1"/>
        <v>24</v>
      </c>
      <c r="B45" s="1318">
        <v>7000020940</v>
      </c>
      <c r="C45" s="1318">
        <v>10</v>
      </c>
      <c r="D45" s="1318" t="s">
        <v>685</v>
      </c>
      <c r="E45" s="1318">
        <v>1000022420</v>
      </c>
      <c r="F45" s="1318" t="s">
        <v>710</v>
      </c>
      <c r="G45" s="1318" t="s">
        <v>582</v>
      </c>
      <c r="H45" s="1318">
        <v>392</v>
      </c>
      <c r="I45" s="1285"/>
      <c r="J45" s="1286" t="str">
        <f t="shared" si="2"/>
        <v>Included</v>
      </c>
      <c r="K45" s="1321"/>
      <c r="M45" s="1323"/>
    </row>
    <row r="46" spans="1:13" s="1322" customFormat="1">
      <c r="A46" s="1288">
        <f t="shared" si="1"/>
        <v>25</v>
      </c>
      <c r="B46" s="1318">
        <v>7000020941</v>
      </c>
      <c r="C46" s="1318">
        <v>10</v>
      </c>
      <c r="D46" s="1318" t="s">
        <v>685</v>
      </c>
      <c r="E46" s="1318">
        <v>1000020991</v>
      </c>
      <c r="F46" s="1318" t="s">
        <v>711</v>
      </c>
      <c r="G46" s="1318" t="s">
        <v>582</v>
      </c>
      <c r="H46" s="1318">
        <v>196</v>
      </c>
      <c r="I46" s="1285"/>
      <c r="J46" s="1286" t="str">
        <f>IF(I46=0, "Included",IF(ISERROR(H46*I46), I46, H46*I46))</f>
        <v>Included</v>
      </c>
      <c r="K46" s="1321"/>
      <c r="M46" s="1323"/>
    </row>
    <row r="47" spans="1:13" s="1322" customFormat="1">
      <c r="A47" s="1288">
        <f t="shared" si="1"/>
        <v>26</v>
      </c>
      <c r="B47" s="1318">
        <v>7000020943</v>
      </c>
      <c r="C47" s="1318">
        <v>10</v>
      </c>
      <c r="D47" s="1318" t="s">
        <v>685</v>
      </c>
      <c r="E47" s="1318">
        <v>1000036851</v>
      </c>
      <c r="F47" s="1318" t="s">
        <v>712</v>
      </c>
      <c r="G47" s="1318" t="s">
        <v>582</v>
      </c>
      <c r="H47" s="1318">
        <v>105</v>
      </c>
      <c r="I47" s="1285"/>
      <c r="J47" s="1286" t="str">
        <f t="shared" ref="J47:J51" si="3">IF(I47=0, "Included",IF(ISERROR(H47*I47), I47, H47*I47))</f>
        <v>Included</v>
      </c>
      <c r="K47" s="1321"/>
      <c r="M47" s="1323"/>
    </row>
    <row r="48" spans="1:13" s="1322" customFormat="1">
      <c r="A48" s="1288">
        <f t="shared" si="1"/>
        <v>27</v>
      </c>
      <c r="B48" s="1318">
        <v>7000020944</v>
      </c>
      <c r="C48" s="1318">
        <v>10</v>
      </c>
      <c r="D48" s="1318" t="s">
        <v>685</v>
      </c>
      <c r="E48" s="1318">
        <v>1000036839</v>
      </c>
      <c r="F48" s="1318" t="s">
        <v>713</v>
      </c>
      <c r="G48" s="1318" t="s">
        <v>582</v>
      </c>
      <c r="H48" s="1318">
        <v>350</v>
      </c>
      <c r="I48" s="1285"/>
      <c r="J48" s="1286" t="str">
        <f t="shared" si="3"/>
        <v>Included</v>
      </c>
      <c r="K48" s="1321"/>
      <c r="M48" s="1323"/>
    </row>
    <row r="49" spans="1:13" s="1322" customFormat="1">
      <c r="A49" s="1288">
        <f t="shared" si="1"/>
        <v>28</v>
      </c>
      <c r="B49" s="1318">
        <v>7000020968</v>
      </c>
      <c r="C49" s="1318">
        <v>10</v>
      </c>
      <c r="D49" s="1318" t="s">
        <v>685</v>
      </c>
      <c r="E49" s="1318">
        <v>1000048884</v>
      </c>
      <c r="F49" s="1318" t="s">
        <v>714</v>
      </c>
      <c r="G49" s="1318" t="s">
        <v>582</v>
      </c>
      <c r="H49" s="1318">
        <v>1980</v>
      </c>
      <c r="I49" s="1285"/>
      <c r="J49" s="1286" t="str">
        <f t="shared" si="3"/>
        <v>Included</v>
      </c>
      <c r="K49" s="1321"/>
      <c r="M49" s="1323"/>
    </row>
    <row r="50" spans="1:13" s="1322" customFormat="1">
      <c r="A50" s="1288">
        <f t="shared" si="1"/>
        <v>29</v>
      </c>
      <c r="B50" s="1318">
        <v>7000020969</v>
      </c>
      <c r="C50" s="1318">
        <v>10</v>
      </c>
      <c r="D50" s="1318" t="s">
        <v>685</v>
      </c>
      <c r="E50" s="1318">
        <v>1000048886</v>
      </c>
      <c r="F50" s="1318" t="s">
        <v>715</v>
      </c>
      <c r="G50" s="1318" t="s">
        <v>582</v>
      </c>
      <c r="H50" s="1318">
        <v>4620</v>
      </c>
      <c r="I50" s="1285"/>
      <c r="J50" s="1286" t="str">
        <f t="shared" si="3"/>
        <v>Included</v>
      </c>
      <c r="K50" s="1321"/>
      <c r="M50" s="1323"/>
    </row>
    <row r="51" spans="1:13" s="1322" customFormat="1">
      <c r="A51" s="1288">
        <f t="shared" si="1"/>
        <v>30</v>
      </c>
      <c r="B51" s="1318">
        <v>7000020977</v>
      </c>
      <c r="C51" s="1318">
        <v>10</v>
      </c>
      <c r="D51" s="1318" t="s">
        <v>686</v>
      </c>
      <c r="E51" s="1318">
        <v>1000000624</v>
      </c>
      <c r="F51" s="1318" t="s">
        <v>625</v>
      </c>
      <c r="G51" s="1318" t="s">
        <v>582</v>
      </c>
      <c r="H51" s="1318">
        <v>2025</v>
      </c>
      <c r="I51" s="1285"/>
      <c r="J51" s="1286" t="str">
        <f t="shared" si="3"/>
        <v>Included</v>
      </c>
      <c r="K51" s="1321"/>
      <c r="M51" s="1323"/>
    </row>
    <row r="52" spans="1:13" s="1322" customFormat="1">
      <c r="A52" s="1288">
        <f t="shared" si="1"/>
        <v>31</v>
      </c>
      <c r="B52" s="1318">
        <v>7000020979</v>
      </c>
      <c r="C52" s="1318">
        <v>10</v>
      </c>
      <c r="D52" s="1318" t="s">
        <v>686</v>
      </c>
      <c r="E52" s="1318">
        <v>1000001128</v>
      </c>
      <c r="F52" s="1318" t="s">
        <v>716</v>
      </c>
      <c r="G52" s="1318" t="s">
        <v>582</v>
      </c>
      <c r="H52" s="1318">
        <v>67200</v>
      </c>
      <c r="I52" s="1285"/>
      <c r="J52" s="1286" t="str">
        <f>IF(I52=0, "Included",IF(ISERROR(H52*I52), I52, H52*I52))</f>
        <v>Included</v>
      </c>
      <c r="K52" s="1321"/>
      <c r="M52" s="1323"/>
    </row>
    <row r="53" spans="1:13" s="1322" customFormat="1">
      <c r="A53" s="1288">
        <f t="shared" si="1"/>
        <v>32</v>
      </c>
      <c r="B53" s="1318">
        <v>7000020997</v>
      </c>
      <c r="C53" s="1318">
        <v>10</v>
      </c>
      <c r="D53" s="1318" t="s">
        <v>622</v>
      </c>
      <c r="E53" s="1318">
        <v>1000019903</v>
      </c>
      <c r="F53" s="1318" t="s">
        <v>589</v>
      </c>
      <c r="G53" s="1318" t="s">
        <v>582</v>
      </c>
      <c r="H53" s="1318">
        <v>80</v>
      </c>
      <c r="I53" s="1285"/>
      <c r="J53" s="1286" t="str">
        <f t="shared" ref="J53:J54" si="4">IF(I53=0, "Included",IF(ISERROR(H53*I53), I53, H53*I53))</f>
        <v>Included</v>
      </c>
      <c r="K53" s="1321"/>
      <c r="M53" s="1323"/>
    </row>
    <row r="54" spans="1:13" s="1322" customFormat="1">
      <c r="A54" s="1288">
        <f t="shared" si="1"/>
        <v>33</v>
      </c>
      <c r="B54" s="1318">
        <v>7000020945</v>
      </c>
      <c r="C54" s="1318">
        <v>10</v>
      </c>
      <c r="D54" s="1318" t="s">
        <v>687</v>
      </c>
      <c r="E54" s="1318">
        <v>1000036834</v>
      </c>
      <c r="F54" s="1318" t="s">
        <v>717</v>
      </c>
      <c r="G54" s="1318" t="s">
        <v>588</v>
      </c>
      <c r="H54" s="1318">
        <v>668</v>
      </c>
      <c r="I54" s="1285"/>
      <c r="J54" s="1286" t="str">
        <f t="shared" si="4"/>
        <v>Included</v>
      </c>
      <c r="K54" s="1321"/>
      <c r="M54" s="1323"/>
    </row>
    <row r="55" spans="1:13" s="1322" customFormat="1">
      <c r="A55" s="1288">
        <f t="shared" si="1"/>
        <v>34</v>
      </c>
      <c r="B55" s="1318">
        <v>7000020946</v>
      </c>
      <c r="C55" s="1318">
        <v>10</v>
      </c>
      <c r="D55" s="1318" t="s">
        <v>688</v>
      </c>
      <c r="E55" s="1318">
        <v>1000030940</v>
      </c>
      <c r="F55" s="1318" t="s">
        <v>718</v>
      </c>
      <c r="G55" s="1318" t="s">
        <v>588</v>
      </c>
      <c r="H55" s="1318">
        <v>42.2</v>
      </c>
      <c r="I55" s="1285"/>
      <c r="J55" s="1286" t="str">
        <f t="shared" ref="J55:J88" si="5">IF(I55=0, "Included",IF(ISERROR(H55*I55), I55, H55*I55))</f>
        <v>Included</v>
      </c>
      <c r="K55" s="1321"/>
      <c r="M55" s="1323"/>
    </row>
    <row r="56" spans="1:13" s="1322" customFormat="1">
      <c r="A56" s="1288">
        <f t="shared" si="1"/>
        <v>35</v>
      </c>
      <c r="B56" s="1318">
        <v>7000020947</v>
      </c>
      <c r="C56" s="1318">
        <v>10</v>
      </c>
      <c r="D56" s="1318" t="s">
        <v>688</v>
      </c>
      <c r="E56" s="1318">
        <v>1000033144</v>
      </c>
      <c r="F56" s="1318" t="s">
        <v>719</v>
      </c>
      <c r="G56" s="1318" t="s">
        <v>585</v>
      </c>
      <c r="H56" s="1318">
        <v>6</v>
      </c>
      <c r="I56" s="1285"/>
      <c r="J56" s="1286" t="str">
        <f t="shared" si="5"/>
        <v>Included</v>
      </c>
      <c r="K56" s="1321"/>
      <c r="M56" s="1323"/>
    </row>
    <row r="57" spans="1:13" s="1322" customFormat="1" ht="33">
      <c r="A57" s="1288">
        <f t="shared" si="1"/>
        <v>36</v>
      </c>
      <c r="B57" s="1318">
        <v>7000020948</v>
      </c>
      <c r="C57" s="1318">
        <v>10</v>
      </c>
      <c r="D57" s="1318" t="s">
        <v>688</v>
      </c>
      <c r="E57" s="1318">
        <v>1000031039</v>
      </c>
      <c r="F57" s="1318" t="s">
        <v>720</v>
      </c>
      <c r="G57" s="1318" t="s">
        <v>585</v>
      </c>
      <c r="H57" s="1318">
        <v>12</v>
      </c>
      <c r="I57" s="1285"/>
      <c r="J57" s="1286" t="str">
        <f t="shared" si="5"/>
        <v>Included</v>
      </c>
      <c r="K57" s="1321"/>
      <c r="M57" s="1323"/>
    </row>
    <row r="58" spans="1:13" s="1322" customFormat="1" ht="33">
      <c r="A58" s="1288">
        <f t="shared" si="1"/>
        <v>37</v>
      </c>
      <c r="B58" s="1318">
        <v>7000020949</v>
      </c>
      <c r="C58" s="1318">
        <v>10</v>
      </c>
      <c r="D58" s="1318" t="s">
        <v>688</v>
      </c>
      <c r="E58" s="1318">
        <v>1000033146</v>
      </c>
      <c r="F58" s="1318" t="s">
        <v>721</v>
      </c>
      <c r="G58" s="1318" t="s">
        <v>585</v>
      </c>
      <c r="H58" s="1318">
        <v>111</v>
      </c>
      <c r="I58" s="1285"/>
      <c r="J58" s="1286" t="str">
        <f t="shared" si="5"/>
        <v>Included</v>
      </c>
      <c r="K58" s="1321"/>
      <c r="M58" s="1323"/>
    </row>
    <row r="59" spans="1:13" s="1322" customFormat="1">
      <c r="A59" s="1288">
        <f t="shared" si="1"/>
        <v>38</v>
      </c>
      <c r="B59" s="1318">
        <v>7000020950</v>
      </c>
      <c r="C59" s="1318">
        <v>10</v>
      </c>
      <c r="D59" s="1318" t="s">
        <v>688</v>
      </c>
      <c r="E59" s="1318">
        <v>1000022417</v>
      </c>
      <c r="F59" s="1318" t="s">
        <v>722</v>
      </c>
      <c r="G59" s="1318" t="s">
        <v>582</v>
      </c>
      <c r="H59" s="1318">
        <v>750</v>
      </c>
      <c r="I59" s="1285"/>
      <c r="J59" s="1286" t="str">
        <f t="shared" si="5"/>
        <v>Included</v>
      </c>
      <c r="K59" s="1321"/>
      <c r="M59" s="1323"/>
    </row>
    <row r="60" spans="1:13" s="1322" customFormat="1">
      <c r="A60" s="1288">
        <f t="shared" si="1"/>
        <v>39</v>
      </c>
      <c r="B60" s="1318">
        <v>7000020951</v>
      </c>
      <c r="C60" s="1318">
        <v>10</v>
      </c>
      <c r="D60" s="1318" t="s">
        <v>688</v>
      </c>
      <c r="E60" s="1318">
        <v>1000010817</v>
      </c>
      <c r="F60" s="1318" t="s">
        <v>723</v>
      </c>
      <c r="G60" s="1318" t="s">
        <v>582</v>
      </c>
      <c r="H60" s="1318">
        <v>600</v>
      </c>
      <c r="I60" s="1285"/>
      <c r="J60" s="1286" t="str">
        <f t="shared" si="5"/>
        <v>Included</v>
      </c>
      <c r="K60" s="1321"/>
      <c r="M60" s="1323"/>
    </row>
    <row r="61" spans="1:13" s="1322" customFormat="1">
      <c r="A61" s="1288">
        <f t="shared" si="1"/>
        <v>40</v>
      </c>
      <c r="B61" s="1318">
        <v>7000020952</v>
      </c>
      <c r="C61" s="1318">
        <v>10</v>
      </c>
      <c r="D61" s="1318" t="s">
        <v>688</v>
      </c>
      <c r="E61" s="1318">
        <v>1000014198</v>
      </c>
      <c r="F61" s="1318" t="s">
        <v>724</v>
      </c>
      <c r="G61" s="1318" t="s">
        <v>582</v>
      </c>
      <c r="H61" s="1318">
        <v>18</v>
      </c>
      <c r="I61" s="1285"/>
      <c r="J61" s="1286" t="str">
        <f t="shared" si="5"/>
        <v>Included</v>
      </c>
      <c r="K61" s="1321"/>
      <c r="M61" s="1323"/>
    </row>
    <row r="62" spans="1:13" s="1322" customFormat="1">
      <c r="A62" s="1288">
        <f t="shared" si="1"/>
        <v>41</v>
      </c>
      <c r="B62" s="1318">
        <v>7000020953</v>
      </c>
      <c r="C62" s="1318">
        <v>10</v>
      </c>
      <c r="D62" s="1318" t="s">
        <v>688</v>
      </c>
      <c r="E62" s="1318">
        <v>1000023471</v>
      </c>
      <c r="F62" s="1318" t="s">
        <v>590</v>
      </c>
      <c r="G62" s="1318" t="s">
        <v>582</v>
      </c>
      <c r="H62" s="1318">
        <v>4</v>
      </c>
      <c r="I62" s="1285"/>
      <c r="J62" s="1286" t="str">
        <f t="shared" si="5"/>
        <v>Included</v>
      </c>
      <c r="K62" s="1321"/>
      <c r="M62" s="1323"/>
    </row>
    <row r="63" spans="1:13" s="1322" customFormat="1" ht="33">
      <c r="A63" s="1288">
        <f t="shared" si="1"/>
        <v>42</v>
      </c>
      <c r="B63" s="1318">
        <v>7000020954</v>
      </c>
      <c r="C63" s="1318">
        <v>10</v>
      </c>
      <c r="D63" s="1318" t="s">
        <v>688</v>
      </c>
      <c r="E63" s="1318">
        <v>1000030942</v>
      </c>
      <c r="F63" s="1318" t="s">
        <v>591</v>
      </c>
      <c r="G63" s="1318" t="s">
        <v>588</v>
      </c>
      <c r="H63" s="1318">
        <v>4</v>
      </c>
      <c r="I63" s="1285"/>
      <c r="J63" s="1286" t="str">
        <f t="shared" si="5"/>
        <v>Included</v>
      </c>
      <c r="K63" s="1321"/>
      <c r="M63" s="1323"/>
    </row>
    <row r="64" spans="1:13" s="1322" customFormat="1" ht="33">
      <c r="A64" s="1288">
        <f t="shared" si="1"/>
        <v>43</v>
      </c>
      <c r="B64" s="1318">
        <v>7000020955</v>
      </c>
      <c r="C64" s="1318">
        <v>10</v>
      </c>
      <c r="D64" s="1318" t="s">
        <v>689</v>
      </c>
      <c r="E64" s="1318">
        <v>1000030940</v>
      </c>
      <c r="F64" s="1318" t="s">
        <v>718</v>
      </c>
      <c r="G64" s="1318" t="s">
        <v>588</v>
      </c>
      <c r="H64" s="1318">
        <v>1.48</v>
      </c>
      <c r="I64" s="1285"/>
      <c r="J64" s="1286" t="str">
        <f t="shared" si="5"/>
        <v>Included</v>
      </c>
      <c r="K64" s="1321"/>
      <c r="M64" s="1323"/>
    </row>
    <row r="65" spans="1:13" s="1322" customFormat="1" ht="33">
      <c r="A65" s="1288">
        <f t="shared" si="1"/>
        <v>44</v>
      </c>
      <c r="B65" s="1318">
        <v>7000020956</v>
      </c>
      <c r="C65" s="1318">
        <v>10</v>
      </c>
      <c r="D65" s="1318" t="s">
        <v>689</v>
      </c>
      <c r="E65" s="1318">
        <v>1000033144</v>
      </c>
      <c r="F65" s="1318" t="s">
        <v>719</v>
      </c>
      <c r="G65" s="1318" t="s">
        <v>585</v>
      </c>
      <c r="H65" s="1318">
        <v>1</v>
      </c>
      <c r="I65" s="1285"/>
      <c r="J65" s="1286" t="str">
        <f t="shared" si="5"/>
        <v>Included</v>
      </c>
      <c r="K65" s="1321"/>
      <c r="M65" s="1323"/>
    </row>
    <row r="66" spans="1:13" s="1322" customFormat="1" ht="33">
      <c r="A66" s="1288">
        <f t="shared" si="1"/>
        <v>45</v>
      </c>
      <c r="B66" s="1318">
        <v>7000020957</v>
      </c>
      <c r="C66" s="1318">
        <v>10</v>
      </c>
      <c r="D66" s="1318" t="s">
        <v>689</v>
      </c>
      <c r="E66" s="1318">
        <v>1000031039</v>
      </c>
      <c r="F66" s="1318" t="s">
        <v>720</v>
      </c>
      <c r="G66" s="1318" t="s">
        <v>585</v>
      </c>
      <c r="H66" s="1318">
        <v>1</v>
      </c>
      <c r="I66" s="1285"/>
      <c r="J66" s="1286" t="str">
        <f t="shared" si="5"/>
        <v>Included</v>
      </c>
      <c r="K66" s="1321"/>
      <c r="M66" s="1323"/>
    </row>
    <row r="67" spans="1:13" s="1322" customFormat="1" ht="33">
      <c r="A67" s="1288">
        <f t="shared" si="1"/>
        <v>46</v>
      </c>
      <c r="B67" s="1318">
        <v>7000020958</v>
      </c>
      <c r="C67" s="1318">
        <v>10</v>
      </c>
      <c r="D67" s="1318" t="s">
        <v>689</v>
      </c>
      <c r="E67" s="1318">
        <v>1000033146</v>
      </c>
      <c r="F67" s="1318" t="s">
        <v>721</v>
      </c>
      <c r="G67" s="1318" t="s">
        <v>585</v>
      </c>
      <c r="H67" s="1318">
        <v>4</v>
      </c>
      <c r="I67" s="1285"/>
      <c r="J67" s="1286" t="str">
        <f t="shared" si="5"/>
        <v>Included</v>
      </c>
      <c r="K67" s="1321"/>
      <c r="M67" s="1323"/>
    </row>
    <row r="68" spans="1:13" s="1322" customFormat="1" ht="33">
      <c r="A68" s="1288">
        <f t="shared" si="1"/>
        <v>47</v>
      </c>
      <c r="B68" s="1318">
        <v>7000020959</v>
      </c>
      <c r="C68" s="1318">
        <v>10</v>
      </c>
      <c r="D68" s="1318" t="s">
        <v>689</v>
      </c>
      <c r="E68" s="1318">
        <v>1000022417</v>
      </c>
      <c r="F68" s="1318" t="s">
        <v>722</v>
      </c>
      <c r="G68" s="1318" t="s">
        <v>582</v>
      </c>
      <c r="H68" s="1318">
        <v>26</v>
      </c>
      <c r="I68" s="1285"/>
      <c r="J68" s="1286" t="str">
        <f t="shared" si="5"/>
        <v>Included</v>
      </c>
      <c r="K68" s="1321"/>
      <c r="M68" s="1323"/>
    </row>
    <row r="69" spans="1:13" s="1322" customFormat="1" ht="33">
      <c r="A69" s="1288">
        <f t="shared" si="1"/>
        <v>48</v>
      </c>
      <c r="B69" s="1318">
        <v>7000020960</v>
      </c>
      <c r="C69" s="1318">
        <v>10</v>
      </c>
      <c r="D69" s="1318" t="s">
        <v>689</v>
      </c>
      <c r="E69" s="1318">
        <v>1000010817</v>
      </c>
      <c r="F69" s="1318" t="s">
        <v>723</v>
      </c>
      <c r="G69" s="1318" t="s">
        <v>582</v>
      </c>
      <c r="H69" s="1318">
        <v>21</v>
      </c>
      <c r="I69" s="1285"/>
      <c r="J69" s="1286" t="str">
        <f t="shared" si="5"/>
        <v>Included</v>
      </c>
      <c r="K69" s="1321"/>
      <c r="M69" s="1323"/>
    </row>
    <row r="70" spans="1:13" s="1322" customFormat="1" ht="33">
      <c r="A70" s="1288">
        <f t="shared" si="1"/>
        <v>49</v>
      </c>
      <c r="B70" s="1318">
        <v>7000020961</v>
      </c>
      <c r="C70" s="1318">
        <v>10</v>
      </c>
      <c r="D70" s="1318" t="s">
        <v>689</v>
      </c>
      <c r="E70" s="1318">
        <v>1000014198</v>
      </c>
      <c r="F70" s="1318" t="s">
        <v>724</v>
      </c>
      <c r="G70" s="1318" t="s">
        <v>582</v>
      </c>
      <c r="H70" s="1318">
        <v>1</v>
      </c>
      <c r="I70" s="1285"/>
      <c r="J70" s="1286" t="str">
        <f t="shared" si="5"/>
        <v>Included</v>
      </c>
      <c r="K70" s="1321"/>
      <c r="M70" s="1323"/>
    </row>
    <row r="71" spans="1:13" s="1322" customFormat="1" ht="33">
      <c r="A71" s="1288">
        <f t="shared" si="1"/>
        <v>50</v>
      </c>
      <c r="B71" s="1318">
        <v>7000020962</v>
      </c>
      <c r="C71" s="1318">
        <v>10</v>
      </c>
      <c r="D71" s="1318" t="s">
        <v>689</v>
      </c>
      <c r="E71" s="1318">
        <v>1000030942</v>
      </c>
      <c r="F71" s="1318" t="s">
        <v>591</v>
      </c>
      <c r="G71" s="1318" t="s">
        <v>588</v>
      </c>
      <c r="H71" s="1318">
        <v>0.5</v>
      </c>
      <c r="I71" s="1285"/>
      <c r="J71" s="1286" t="str">
        <f t="shared" si="5"/>
        <v>Included</v>
      </c>
      <c r="K71" s="1321"/>
      <c r="M71" s="1323"/>
    </row>
    <row r="72" spans="1:13" s="1322" customFormat="1" ht="82.5">
      <c r="A72" s="1288">
        <f t="shared" si="1"/>
        <v>51</v>
      </c>
      <c r="B72" s="1318">
        <v>7000020980</v>
      </c>
      <c r="C72" s="1318">
        <v>10</v>
      </c>
      <c r="D72" s="1318" t="s">
        <v>690</v>
      </c>
      <c r="E72" s="1318">
        <v>1000033623</v>
      </c>
      <c r="F72" s="1318" t="s">
        <v>695</v>
      </c>
      <c r="G72" s="1318" t="s">
        <v>579</v>
      </c>
      <c r="H72" s="1318">
        <v>38</v>
      </c>
      <c r="I72" s="1285"/>
      <c r="J72" s="1286" t="str">
        <f t="shared" si="5"/>
        <v>Included</v>
      </c>
      <c r="K72" s="1321"/>
      <c r="M72" s="1323"/>
    </row>
    <row r="73" spans="1:13" s="1322" customFormat="1" ht="82.5">
      <c r="A73" s="1288">
        <f t="shared" si="1"/>
        <v>52</v>
      </c>
      <c r="B73" s="1318">
        <v>7000020981</v>
      </c>
      <c r="C73" s="1318">
        <v>10</v>
      </c>
      <c r="D73" s="1318" t="s">
        <v>690</v>
      </c>
      <c r="E73" s="1318">
        <v>1000033625</v>
      </c>
      <c r="F73" s="1318" t="s">
        <v>623</v>
      </c>
      <c r="G73" s="1318" t="s">
        <v>579</v>
      </c>
      <c r="H73" s="1318">
        <v>16</v>
      </c>
      <c r="I73" s="1285"/>
      <c r="J73" s="1286" t="str">
        <f t="shared" si="5"/>
        <v>Included</v>
      </c>
      <c r="K73" s="1321"/>
      <c r="M73" s="1323"/>
    </row>
    <row r="74" spans="1:13" s="1322" customFormat="1" ht="33">
      <c r="A74" s="1288">
        <f t="shared" si="1"/>
        <v>53</v>
      </c>
      <c r="B74" s="1318">
        <v>7000020982</v>
      </c>
      <c r="C74" s="1318">
        <v>10</v>
      </c>
      <c r="D74" s="1318" t="s">
        <v>690</v>
      </c>
      <c r="E74" s="1318">
        <v>1000013472</v>
      </c>
      <c r="F74" s="1318" t="s">
        <v>580</v>
      </c>
      <c r="G74" s="1318" t="s">
        <v>579</v>
      </c>
      <c r="H74" s="1318">
        <v>2.5</v>
      </c>
      <c r="I74" s="1285"/>
      <c r="J74" s="1286" t="str">
        <f t="shared" si="5"/>
        <v>Included</v>
      </c>
      <c r="K74" s="1321"/>
      <c r="M74" s="1323"/>
    </row>
    <row r="75" spans="1:13" s="1322" customFormat="1" ht="66">
      <c r="A75" s="1288">
        <f t="shared" si="1"/>
        <v>54</v>
      </c>
      <c r="B75" s="1318">
        <v>7000020983</v>
      </c>
      <c r="C75" s="1318">
        <v>10</v>
      </c>
      <c r="D75" s="1318" t="s">
        <v>690</v>
      </c>
      <c r="E75" s="1318">
        <v>1000033624</v>
      </c>
      <c r="F75" s="1318" t="s">
        <v>696</v>
      </c>
      <c r="G75" s="1318" t="s">
        <v>579</v>
      </c>
      <c r="H75" s="1318">
        <v>2</v>
      </c>
      <c r="I75" s="1285"/>
      <c r="J75" s="1286" t="str">
        <f t="shared" si="5"/>
        <v>Included</v>
      </c>
      <c r="K75" s="1321"/>
      <c r="M75" s="1323"/>
    </row>
    <row r="76" spans="1:13" s="1322" customFormat="1" ht="33">
      <c r="A76" s="1288">
        <f t="shared" si="1"/>
        <v>55</v>
      </c>
      <c r="B76" s="1318">
        <v>7000020984</v>
      </c>
      <c r="C76" s="1318">
        <v>10</v>
      </c>
      <c r="D76" s="1318" t="s">
        <v>691</v>
      </c>
      <c r="E76" s="1318">
        <v>1000036856</v>
      </c>
      <c r="F76" s="1318" t="s">
        <v>703</v>
      </c>
      <c r="G76" s="1318" t="s">
        <v>582</v>
      </c>
      <c r="H76" s="1318">
        <v>18</v>
      </c>
      <c r="I76" s="1285"/>
      <c r="J76" s="1286" t="str">
        <f t="shared" si="5"/>
        <v>Included</v>
      </c>
      <c r="K76" s="1321"/>
      <c r="M76" s="1323"/>
    </row>
    <row r="77" spans="1:13" s="1322" customFormat="1" ht="33">
      <c r="A77" s="1288">
        <f t="shared" si="1"/>
        <v>56</v>
      </c>
      <c r="B77" s="1318">
        <v>7000020985</v>
      </c>
      <c r="C77" s="1318">
        <v>10</v>
      </c>
      <c r="D77" s="1318" t="s">
        <v>691</v>
      </c>
      <c r="E77" s="1318">
        <v>1000036825</v>
      </c>
      <c r="F77" s="1318" t="s">
        <v>704</v>
      </c>
      <c r="G77" s="1318" t="s">
        <v>582</v>
      </c>
      <c r="H77" s="1318">
        <v>144</v>
      </c>
      <c r="I77" s="1285"/>
      <c r="J77" s="1286" t="str">
        <f t="shared" si="5"/>
        <v>Included</v>
      </c>
      <c r="K77" s="1321"/>
      <c r="M77" s="1323"/>
    </row>
    <row r="78" spans="1:13" s="1322" customFormat="1">
      <c r="A78" s="1288">
        <f t="shared" si="1"/>
        <v>57</v>
      </c>
      <c r="B78" s="1318">
        <v>7000020986</v>
      </c>
      <c r="C78" s="1318">
        <v>10</v>
      </c>
      <c r="D78" s="1318" t="s">
        <v>691</v>
      </c>
      <c r="E78" s="1318">
        <v>1000048885</v>
      </c>
      <c r="F78" s="1318" t="s">
        <v>705</v>
      </c>
      <c r="G78" s="1318" t="s">
        <v>582</v>
      </c>
      <c r="H78" s="1318">
        <v>2</v>
      </c>
      <c r="I78" s="1285"/>
      <c r="J78" s="1286" t="str">
        <f t="shared" si="5"/>
        <v>Included</v>
      </c>
      <c r="K78" s="1321"/>
      <c r="M78" s="1323"/>
    </row>
    <row r="79" spans="1:13" s="1322" customFormat="1">
      <c r="A79" s="1288">
        <f t="shared" si="1"/>
        <v>58</v>
      </c>
      <c r="B79" s="1318">
        <v>7000020987</v>
      </c>
      <c r="C79" s="1318">
        <v>10</v>
      </c>
      <c r="D79" s="1318" t="s">
        <v>691</v>
      </c>
      <c r="E79" s="1318">
        <v>1000048875</v>
      </c>
      <c r="F79" s="1318" t="s">
        <v>706</v>
      </c>
      <c r="G79" s="1318" t="s">
        <v>582</v>
      </c>
      <c r="H79" s="1318">
        <v>27</v>
      </c>
      <c r="I79" s="1285"/>
      <c r="J79" s="1286" t="str">
        <f t="shared" si="5"/>
        <v>Included</v>
      </c>
      <c r="K79" s="1321"/>
      <c r="M79" s="1323"/>
    </row>
    <row r="80" spans="1:13" s="1322" customFormat="1" ht="33">
      <c r="A80" s="1288">
        <f t="shared" si="1"/>
        <v>59</v>
      </c>
      <c r="B80" s="1318">
        <v>7000020988</v>
      </c>
      <c r="C80" s="1318">
        <v>10</v>
      </c>
      <c r="D80" s="1318" t="s">
        <v>692</v>
      </c>
      <c r="E80" s="1318">
        <v>1000034136</v>
      </c>
      <c r="F80" s="1318" t="s">
        <v>708</v>
      </c>
      <c r="G80" s="1318" t="s">
        <v>582</v>
      </c>
      <c r="H80" s="1318">
        <v>4</v>
      </c>
      <c r="I80" s="1285"/>
      <c r="J80" s="1286" t="str">
        <f t="shared" si="5"/>
        <v>Included</v>
      </c>
      <c r="K80" s="1321"/>
      <c r="M80" s="1323"/>
    </row>
    <row r="81" spans="1:13" s="1322" customFormat="1" ht="33">
      <c r="A81" s="1288">
        <f t="shared" si="1"/>
        <v>60</v>
      </c>
      <c r="B81" s="1318">
        <v>7000020989</v>
      </c>
      <c r="C81" s="1318">
        <v>10</v>
      </c>
      <c r="D81" s="1318" t="s">
        <v>692</v>
      </c>
      <c r="E81" s="1318">
        <v>1000015505</v>
      </c>
      <c r="F81" s="1318" t="s">
        <v>709</v>
      </c>
      <c r="G81" s="1318" t="s">
        <v>582</v>
      </c>
      <c r="H81" s="1318">
        <v>1</v>
      </c>
      <c r="I81" s="1285"/>
      <c r="J81" s="1286" t="str">
        <f t="shared" si="5"/>
        <v>Included</v>
      </c>
      <c r="K81" s="1321"/>
      <c r="M81" s="1323"/>
    </row>
    <row r="82" spans="1:13" s="1322" customFormat="1" ht="33">
      <c r="A82" s="1288">
        <f t="shared" si="1"/>
        <v>61</v>
      </c>
      <c r="B82" s="1318">
        <v>7000020990</v>
      </c>
      <c r="C82" s="1318">
        <v>10</v>
      </c>
      <c r="D82" s="1318" t="s">
        <v>692</v>
      </c>
      <c r="E82" s="1318">
        <v>1000022420</v>
      </c>
      <c r="F82" s="1318" t="s">
        <v>710</v>
      </c>
      <c r="G82" s="1318" t="s">
        <v>582</v>
      </c>
      <c r="H82" s="1318">
        <v>9</v>
      </c>
      <c r="I82" s="1285"/>
      <c r="J82" s="1286" t="str">
        <f t="shared" si="5"/>
        <v>Included</v>
      </c>
      <c r="K82" s="1321"/>
      <c r="M82" s="1323"/>
    </row>
    <row r="83" spans="1:13" s="1322" customFormat="1" ht="33">
      <c r="A83" s="1288">
        <f t="shared" si="1"/>
        <v>62</v>
      </c>
      <c r="B83" s="1318">
        <v>7000020991</v>
      </c>
      <c r="C83" s="1318">
        <v>10</v>
      </c>
      <c r="D83" s="1318" t="s">
        <v>692</v>
      </c>
      <c r="E83" s="1318">
        <v>1000020991</v>
      </c>
      <c r="F83" s="1318" t="s">
        <v>711</v>
      </c>
      <c r="G83" s="1318" t="s">
        <v>582</v>
      </c>
      <c r="H83" s="1318">
        <v>4</v>
      </c>
      <c r="I83" s="1285"/>
      <c r="J83" s="1286" t="str">
        <f t="shared" si="5"/>
        <v>Included</v>
      </c>
      <c r="K83" s="1321"/>
      <c r="M83" s="1323"/>
    </row>
    <row r="84" spans="1:13" s="1322" customFormat="1" ht="33">
      <c r="A84" s="1288">
        <f t="shared" si="1"/>
        <v>63</v>
      </c>
      <c r="B84" s="1318">
        <v>7000020992</v>
      </c>
      <c r="C84" s="1318">
        <v>10</v>
      </c>
      <c r="D84" s="1318" t="s">
        <v>692</v>
      </c>
      <c r="E84" s="1318">
        <v>1000036851</v>
      </c>
      <c r="F84" s="1318" t="s">
        <v>712</v>
      </c>
      <c r="G84" s="1318" t="s">
        <v>582</v>
      </c>
      <c r="H84" s="1318">
        <v>50</v>
      </c>
      <c r="I84" s="1285"/>
      <c r="J84" s="1286" t="str">
        <f t="shared" si="5"/>
        <v>Included</v>
      </c>
      <c r="K84" s="1321"/>
      <c r="M84" s="1323"/>
    </row>
    <row r="85" spans="1:13" s="1322" customFormat="1" ht="33">
      <c r="A85" s="1288">
        <f t="shared" si="1"/>
        <v>64</v>
      </c>
      <c r="B85" s="1318">
        <v>7000020993</v>
      </c>
      <c r="C85" s="1318">
        <v>10</v>
      </c>
      <c r="D85" s="1318" t="s">
        <v>692</v>
      </c>
      <c r="E85" s="1318">
        <v>1000036839</v>
      </c>
      <c r="F85" s="1318" t="s">
        <v>713</v>
      </c>
      <c r="G85" s="1318" t="s">
        <v>582</v>
      </c>
      <c r="H85" s="1318">
        <v>50</v>
      </c>
      <c r="I85" s="1285"/>
      <c r="J85" s="1286" t="str">
        <f t="shared" si="5"/>
        <v>Included</v>
      </c>
      <c r="K85" s="1321"/>
      <c r="M85" s="1323"/>
    </row>
    <row r="86" spans="1:13" s="1322" customFormat="1" ht="33">
      <c r="A86" s="1288">
        <f t="shared" si="1"/>
        <v>65</v>
      </c>
      <c r="B86" s="1318">
        <v>7000020994</v>
      </c>
      <c r="C86" s="1318">
        <v>10</v>
      </c>
      <c r="D86" s="1318" t="s">
        <v>692</v>
      </c>
      <c r="E86" s="1318">
        <v>1000048884</v>
      </c>
      <c r="F86" s="1318" t="s">
        <v>714</v>
      </c>
      <c r="G86" s="1318" t="s">
        <v>582</v>
      </c>
      <c r="H86" s="1318">
        <v>36</v>
      </c>
      <c r="I86" s="1285"/>
      <c r="J86" s="1286" t="str">
        <f t="shared" si="5"/>
        <v>Included</v>
      </c>
      <c r="K86" s="1321"/>
      <c r="M86" s="1323"/>
    </row>
    <row r="87" spans="1:13" s="1322" customFormat="1" ht="33">
      <c r="A87" s="1288">
        <f t="shared" si="1"/>
        <v>66</v>
      </c>
      <c r="B87" s="1318">
        <v>7000020995</v>
      </c>
      <c r="C87" s="1318">
        <v>10</v>
      </c>
      <c r="D87" s="1318" t="s">
        <v>692</v>
      </c>
      <c r="E87" s="1318">
        <v>1000048886</v>
      </c>
      <c r="F87" s="1318" t="s">
        <v>715</v>
      </c>
      <c r="G87" s="1318" t="s">
        <v>582</v>
      </c>
      <c r="H87" s="1318">
        <v>504</v>
      </c>
      <c r="I87" s="1285"/>
      <c r="J87" s="1286" t="str">
        <f t="shared" si="5"/>
        <v>Included</v>
      </c>
      <c r="K87" s="1321"/>
      <c r="M87" s="1323"/>
    </row>
    <row r="88" spans="1:13" s="1322" customFormat="1">
      <c r="A88" s="1288">
        <f t="shared" si="1"/>
        <v>67</v>
      </c>
      <c r="B88" s="1318">
        <v>7000020996</v>
      </c>
      <c r="C88" s="1318">
        <v>10</v>
      </c>
      <c r="D88" s="1318" t="s">
        <v>693</v>
      </c>
      <c r="E88" s="1318">
        <v>1000036834</v>
      </c>
      <c r="F88" s="1318" t="s">
        <v>717</v>
      </c>
      <c r="G88" s="1318" t="s">
        <v>588</v>
      </c>
      <c r="H88" s="1318">
        <v>40</v>
      </c>
      <c r="I88" s="1285"/>
      <c r="J88" s="1286" t="str">
        <f t="shared" si="5"/>
        <v>Included</v>
      </c>
      <c r="K88" s="1321"/>
      <c r="M88" s="1323"/>
    </row>
    <row r="89" spans="1:13" s="1199" customFormat="1">
      <c r="A89" s="1295"/>
      <c r="B89" s="1304" t="str">
        <f>'Sch-1'!B89</f>
        <v xml:space="preserve">Extension of Kishtwar (GIS) pooling station       </v>
      </c>
      <c r="C89" s="1305"/>
      <c r="D89" s="1305"/>
      <c r="E89" s="1305"/>
      <c r="F89" s="1306"/>
      <c r="G89" s="1085"/>
      <c r="H89" s="1085"/>
      <c r="I89" s="1085"/>
      <c r="J89" s="1219"/>
      <c r="M89" s="1187"/>
    </row>
    <row r="90" spans="1:13" s="1322" customFormat="1">
      <c r="A90" s="1288">
        <f>A89+1</f>
        <v>1</v>
      </c>
      <c r="B90" s="1318">
        <v>7000020718</v>
      </c>
      <c r="C90" s="1318">
        <v>10</v>
      </c>
      <c r="D90" s="1318" t="s">
        <v>726</v>
      </c>
      <c r="E90" s="1318">
        <v>1000062658</v>
      </c>
      <c r="F90" s="1318" t="s">
        <v>751</v>
      </c>
      <c r="G90" s="1318" t="s">
        <v>582</v>
      </c>
      <c r="H90" s="1318">
        <v>6</v>
      </c>
      <c r="I90" s="1285"/>
      <c r="J90" s="1286" t="str">
        <f>IF(I90=0, "Included",IF(ISERROR(H90*I90), I90, H90*I90))</f>
        <v>Included</v>
      </c>
      <c r="K90" s="1321"/>
      <c r="M90" s="1323"/>
    </row>
    <row r="91" spans="1:13" s="1322" customFormat="1" ht="33">
      <c r="A91" s="1288">
        <f t="shared" si="1"/>
        <v>2</v>
      </c>
      <c r="B91" s="1318">
        <v>7000020718</v>
      </c>
      <c r="C91" s="1318">
        <v>20</v>
      </c>
      <c r="D91" s="1318" t="s">
        <v>726</v>
      </c>
      <c r="E91" s="1318">
        <v>1000063609</v>
      </c>
      <c r="F91" s="1318" t="s">
        <v>752</v>
      </c>
      <c r="G91" s="1318" t="s">
        <v>607</v>
      </c>
      <c r="H91" s="1318">
        <v>400</v>
      </c>
      <c r="I91" s="1285"/>
      <c r="J91" s="1286" t="str">
        <f t="shared" ref="J91:J95" si="6">IF(I91=0, "Included",IF(ISERROR(H91*I91), I91, H91*I91))</f>
        <v>Included</v>
      </c>
      <c r="K91" s="1321"/>
      <c r="M91" s="1323"/>
    </row>
    <row r="92" spans="1:13" s="1322" customFormat="1">
      <c r="A92" s="1288">
        <f t="shared" si="1"/>
        <v>3</v>
      </c>
      <c r="B92" s="1318">
        <v>7000020718</v>
      </c>
      <c r="C92" s="1318">
        <v>30</v>
      </c>
      <c r="D92" s="1318" t="s">
        <v>726</v>
      </c>
      <c r="E92" s="1318">
        <v>1000063610</v>
      </c>
      <c r="F92" s="1318" t="s">
        <v>753</v>
      </c>
      <c r="G92" s="1318" t="s">
        <v>585</v>
      </c>
      <c r="H92" s="1318">
        <v>2</v>
      </c>
      <c r="I92" s="1285"/>
      <c r="J92" s="1286" t="str">
        <f t="shared" si="6"/>
        <v>Included</v>
      </c>
      <c r="K92" s="1321"/>
      <c r="M92" s="1323"/>
    </row>
    <row r="93" spans="1:13" s="1322" customFormat="1" ht="33">
      <c r="A93" s="1288">
        <f t="shared" si="1"/>
        <v>4</v>
      </c>
      <c r="B93" s="1318">
        <v>7000020718</v>
      </c>
      <c r="C93" s="1318">
        <v>40</v>
      </c>
      <c r="D93" s="1318" t="s">
        <v>726</v>
      </c>
      <c r="E93" s="1318">
        <v>1000004666</v>
      </c>
      <c r="F93" s="1318" t="s">
        <v>754</v>
      </c>
      <c r="G93" s="1318" t="s">
        <v>585</v>
      </c>
      <c r="H93" s="1318">
        <v>2</v>
      </c>
      <c r="I93" s="1285"/>
      <c r="J93" s="1286" t="str">
        <f t="shared" si="6"/>
        <v>Included</v>
      </c>
      <c r="K93" s="1321"/>
      <c r="M93" s="1323"/>
    </row>
    <row r="94" spans="1:13" s="1322" customFormat="1" ht="33">
      <c r="A94" s="1288">
        <f t="shared" si="1"/>
        <v>5</v>
      </c>
      <c r="B94" s="1318">
        <v>7000020718</v>
      </c>
      <c r="C94" s="1318">
        <v>50</v>
      </c>
      <c r="D94" s="1318" t="s">
        <v>726</v>
      </c>
      <c r="E94" s="1318">
        <v>1000004523</v>
      </c>
      <c r="F94" s="1318" t="s">
        <v>755</v>
      </c>
      <c r="G94" s="1318" t="s">
        <v>585</v>
      </c>
      <c r="H94" s="1318">
        <v>2</v>
      </c>
      <c r="I94" s="1285"/>
      <c r="J94" s="1286" t="str">
        <f t="shared" si="6"/>
        <v>Included</v>
      </c>
      <c r="K94" s="1321"/>
      <c r="M94" s="1323"/>
    </row>
    <row r="95" spans="1:13" s="1322" customFormat="1">
      <c r="A95" s="1288">
        <f t="shared" si="1"/>
        <v>6</v>
      </c>
      <c r="B95" s="1318">
        <v>7000020718</v>
      </c>
      <c r="C95" s="1318">
        <v>60</v>
      </c>
      <c r="D95" s="1318" t="s">
        <v>727</v>
      </c>
      <c r="E95" s="1318">
        <v>1000025436</v>
      </c>
      <c r="F95" s="1318" t="s">
        <v>626</v>
      </c>
      <c r="G95" s="1318" t="s">
        <v>582</v>
      </c>
      <c r="H95" s="1318">
        <v>1</v>
      </c>
      <c r="I95" s="1285"/>
      <c r="J95" s="1286" t="str">
        <f t="shared" si="6"/>
        <v>Included</v>
      </c>
      <c r="K95" s="1321"/>
      <c r="M95" s="1323"/>
    </row>
    <row r="96" spans="1:13" s="1322" customFormat="1">
      <c r="A96" s="1288">
        <f t="shared" si="1"/>
        <v>7</v>
      </c>
      <c r="B96" s="1318">
        <v>7000020718</v>
      </c>
      <c r="C96" s="1318">
        <v>70</v>
      </c>
      <c r="D96" s="1318" t="s">
        <v>727</v>
      </c>
      <c r="E96" s="1318">
        <v>1000032132</v>
      </c>
      <c r="F96" s="1318" t="s">
        <v>756</v>
      </c>
      <c r="G96" s="1318" t="s">
        <v>582</v>
      </c>
      <c r="H96" s="1318">
        <v>1</v>
      </c>
      <c r="I96" s="1285"/>
      <c r="J96" s="1286" t="str">
        <f>IF(I96=0, "Included",IF(ISERROR(H96*I96), I96, H96*I96))</f>
        <v>Included</v>
      </c>
      <c r="K96" s="1321"/>
      <c r="M96" s="1323"/>
    </row>
    <row r="97" spans="1:13" s="1322" customFormat="1">
      <c r="A97" s="1288">
        <f t="shared" si="1"/>
        <v>8</v>
      </c>
      <c r="B97" s="1318">
        <v>7000020718</v>
      </c>
      <c r="C97" s="1318">
        <v>80</v>
      </c>
      <c r="D97" s="1318" t="s">
        <v>727</v>
      </c>
      <c r="E97" s="1318">
        <v>1000024687</v>
      </c>
      <c r="F97" s="1318" t="s">
        <v>757</v>
      </c>
      <c r="G97" s="1318" t="s">
        <v>585</v>
      </c>
      <c r="H97" s="1318">
        <v>1</v>
      </c>
      <c r="I97" s="1285"/>
      <c r="J97" s="1286" t="str">
        <f t="shared" ref="J97:J101" si="7">IF(I97=0, "Included",IF(ISERROR(H97*I97), I97, H97*I97))</f>
        <v>Included</v>
      </c>
      <c r="K97" s="1321"/>
      <c r="M97" s="1323"/>
    </row>
    <row r="98" spans="1:13" s="1322" customFormat="1">
      <c r="A98" s="1288">
        <f t="shared" si="1"/>
        <v>9</v>
      </c>
      <c r="B98" s="1318">
        <v>7000020718</v>
      </c>
      <c r="C98" s="1318">
        <v>90</v>
      </c>
      <c r="D98" s="1318" t="s">
        <v>728</v>
      </c>
      <c r="E98" s="1318">
        <v>1000004535</v>
      </c>
      <c r="F98" s="1318" t="s">
        <v>758</v>
      </c>
      <c r="G98" s="1318" t="s">
        <v>582</v>
      </c>
      <c r="H98" s="1318">
        <v>6</v>
      </c>
      <c r="I98" s="1285"/>
      <c r="J98" s="1286" t="str">
        <f t="shared" si="7"/>
        <v>Included</v>
      </c>
      <c r="K98" s="1321"/>
      <c r="M98" s="1323"/>
    </row>
    <row r="99" spans="1:13" s="1322" customFormat="1">
      <c r="A99" s="1288">
        <f t="shared" si="1"/>
        <v>10</v>
      </c>
      <c r="B99" s="1318">
        <v>7000020718</v>
      </c>
      <c r="C99" s="1318">
        <v>100</v>
      </c>
      <c r="D99" s="1318" t="s">
        <v>728</v>
      </c>
      <c r="E99" s="1318">
        <v>1000020419</v>
      </c>
      <c r="F99" s="1318" t="s">
        <v>759</v>
      </c>
      <c r="G99" s="1318" t="s">
        <v>582</v>
      </c>
      <c r="H99" s="1318">
        <v>6</v>
      </c>
      <c r="I99" s="1285"/>
      <c r="J99" s="1286" t="str">
        <f t="shared" si="7"/>
        <v>Included</v>
      </c>
      <c r="K99" s="1321"/>
      <c r="M99" s="1323"/>
    </row>
    <row r="100" spans="1:13" s="1322" customFormat="1">
      <c r="A100" s="1288">
        <f t="shared" si="1"/>
        <v>11</v>
      </c>
      <c r="B100" s="1318">
        <v>7000020718</v>
      </c>
      <c r="C100" s="1318">
        <v>110</v>
      </c>
      <c r="D100" s="1318" t="s">
        <v>728</v>
      </c>
      <c r="E100" s="1318">
        <v>1000004401</v>
      </c>
      <c r="F100" s="1318" t="s">
        <v>760</v>
      </c>
      <c r="G100" s="1318" t="s">
        <v>582</v>
      </c>
      <c r="H100" s="1318">
        <v>6</v>
      </c>
      <c r="I100" s="1285"/>
      <c r="J100" s="1286" t="str">
        <f t="shared" si="7"/>
        <v>Included</v>
      </c>
      <c r="K100" s="1321"/>
      <c r="M100" s="1323"/>
    </row>
    <row r="101" spans="1:13" s="1322" customFormat="1">
      <c r="A101" s="1288">
        <f t="shared" si="1"/>
        <v>12</v>
      </c>
      <c r="B101" s="1318">
        <v>7000020718</v>
      </c>
      <c r="C101" s="1318">
        <v>120</v>
      </c>
      <c r="D101" s="1318" t="s">
        <v>728</v>
      </c>
      <c r="E101" s="1318">
        <v>1000004400</v>
      </c>
      <c r="F101" s="1318" t="s">
        <v>761</v>
      </c>
      <c r="G101" s="1318" t="s">
        <v>582</v>
      </c>
      <c r="H101" s="1318">
        <v>12</v>
      </c>
      <c r="I101" s="1285"/>
      <c r="J101" s="1286" t="str">
        <f t="shared" si="7"/>
        <v>Included</v>
      </c>
      <c r="K101" s="1321"/>
      <c r="M101" s="1323"/>
    </row>
    <row r="102" spans="1:13" s="1322" customFormat="1" ht="33">
      <c r="A102" s="1288">
        <f t="shared" si="1"/>
        <v>13</v>
      </c>
      <c r="B102" s="1318">
        <v>7000020718</v>
      </c>
      <c r="C102" s="1318">
        <v>130</v>
      </c>
      <c r="D102" s="1318" t="s">
        <v>729</v>
      </c>
      <c r="E102" s="1318">
        <v>1000011336</v>
      </c>
      <c r="F102" s="1318" t="s">
        <v>762</v>
      </c>
      <c r="G102" s="1318" t="s">
        <v>585</v>
      </c>
      <c r="H102" s="1318">
        <v>2</v>
      </c>
      <c r="I102" s="1285"/>
      <c r="J102" s="1286" t="str">
        <f>IF(I102=0, "Included",IF(ISERROR(H102*I102), I102, H102*I102))</f>
        <v>Included</v>
      </c>
      <c r="K102" s="1321"/>
      <c r="M102" s="1323"/>
    </row>
    <row r="103" spans="1:13" s="1322" customFormat="1" ht="33">
      <c r="A103" s="1288">
        <f t="shared" si="1"/>
        <v>14</v>
      </c>
      <c r="B103" s="1318">
        <v>7000020718</v>
      </c>
      <c r="C103" s="1318">
        <v>140</v>
      </c>
      <c r="D103" s="1318" t="s">
        <v>730</v>
      </c>
      <c r="E103" s="1318">
        <v>1000055985</v>
      </c>
      <c r="F103" s="1318" t="s">
        <v>763</v>
      </c>
      <c r="G103" s="1318" t="s">
        <v>582</v>
      </c>
      <c r="H103" s="1318">
        <v>6</v>
      </c>
      <c r="I103" s="1285"/>
      <c r="J103" s="1286" t="str">
        <f t="shared" ref="J103:J113" si="8">IF(I103=0, "Included",IF(ISERROR(H103*I103), I103, H103*I103))</f>
        <v>Included</v>
      </c>
      <c r="K103" s="1321"/>
      <c r="M103" s="1323"/>
    </row>
    <row r="104" spans="1:13" s="1322" customFormat="1" ht="33">
      <c r="A104" s="1288">
        <f t="shared" si="1"/>
        <v>15</v>
      </c>
      <c r="B104" s="1318">
        <v>7000020718</v>
      </c>
      <c r="C104" s="1318">
        <v>150</v>
      </c>
      <c r="D104" s="1318" t="s">
        <v>730</v>
      </c>
      <c r="E104" s="1318">
        <v>1000055986</v>
      </c>
      <c r="F104" s="1318" t="s">
        <v>764</v>
      </c>
      <c r="G104" s="1318" t="s">
        <v>582</v>
      </c>
      <c r="H104" s="1318">
        <v>6</v>
      </c>
      <c r="I104" s="1285"/>
      <c r="J104" s="1286" t="str">
        <f t="shared" si="8"/>
        <v>Included</v>
      </c>
      <c r="K104" s="1321"/>
      <c r="M104" s="1323"/>
    </row>
    <row r="105" spans="1:13" s="1322" customFormat="1">
      <c r="A105" s="1288">
        <f t="shared" si="1"/>
        <v>16</v>
      </c>
      <c r="B105" s="1318">
        <v>7000020718</v>
      </c>
      <c r="C105" s="1318">
        <v>160</v>
      </c>
      <c r="D105" s="1318" t="s">
        <v>731</v>
      </c>
      <c r="E105" s="1318">
        <v>1000032055</v>
      </c>
      <c r="F105" s="1318" t="s">
        <v>628</v>
      </c>
      <c r="G105" s="1318" t="s">
        <v>588</v>
      </c>
      <c r="H105" s="1318">
        <v>1</v>
      </c>
      <c r="I105" s="1285"/>
      <c r="J105" s="1286" t="str">
        <f t="shared" si="8"/>
        <v>Included</v>
      </c>
      <c r="K105" s="1321"/>
      <c r="M105" s="1323"/>
    </row>
    <row r="106" spans="1:13" s="1322" customFormat="1">
      <c r="A106" s="1288">
        <f t="shared" si="1"/>
        <v>17</v>
      </c>
      <c r="B106" s="1318">
        <v>7000020718</v>
      </c>
      <c r="C106" s="1318">
        <v>170</v>
      </c>
      <c r="D106" s="1318" t="s">
        <v>732</v>
      </c>
      <c r="E106" s="1318">
        <v>1000002165</v>
      </c>
      <c r="F106" s="1318" t="s">
        <v>765</v>
      </c>
      <c r="G106" s="1318" t="s">
        <v>582</v>
      </c>
      <c r="H106" s="1318">
        <v>4</v>
      </c>
      <c r="I106" s="1285"/>
      <c r="J106" s="1286" t="str">
        <f t="shared" si="8"/>
        <v>Included</v>
      </c>
      <c r="K106" s="1321"/>
      <c r="M106" s="1323"/>
    </row>
    <row r="107" spans="1:13" s="1322" customFormat="1">
      <c r="A107" s="1288">
        <f t="shared" si="1"/>
        <v>18</v>
      </c>
      <c r="B107" s="1318">
        <v>7000020718</v>
      </c>
      <c r="C107" s="1318">
        <v>180</v>
      </c>
      <c r="D107" s="1318" t="s">
        <v>732</v>
      </c>
      <c r="E107" s="1318">
        <v>1000003398</v>
      </c>
      <c r="F107" s="1318" t="s">
        <v>766</v>
      </c>
      <c r="G107" s="1318" t="s">
        <v>582</v>
      </c>
      <c r="H107" s="1318">
        <v>2</v>
      </c>
      <c r="I107" s="1285"/>
      <c r="J107" s="1286" t="str">
        <f t="shared" si="8"/>
        <v>Included</v>
      </c>
      <c r="K107" s="1321"/>
      <c r="M107" s="1323"/>
    </row>
    <row r="108" spans="1:13" s="1322" customFormat="1" ht="33">
      <c r="A108" s="1288">
        <f t="shared" si="1"/>
        <v>19</v>
      </c>
      <c r="B108" s="1318">
        <v>7000020718</v>
      </c>
      <c r="C108" s="1318">
        <v>190</v>
      </c>
      <c r="D108" s="1318" t="s">
        <v>732</v>
      </c>
      <c r="E108" s="1318">
        <v>1000002146</v>
      </c>
      <c r="F108" s="1318" t="s">
        <v>767</v>
      </c>
      <c r="G108" s="1318" t="s">
        <v>585</v>
      </c>
      <c r="H108" s="1318">
        <v>1</v>
      </c>
      <c r="I108" s="1285"/>
      <c r="J108" s="1286" t="str">
        <f t="shared" si="8"/>
        <v>Included</v>
      </c>
      <c r="K108" s="1321"/>
      <c r="M108" s="1323"/>
    </row>
    <row r="109" spans="1:13" s="1322" customFormat="1">
      <c r="A109" s="1288">
        <f t="shared" si="1"/>
        <v>20</v>
      </c>
      <c r="B109" s="1318">
        <v>7000020718</v>
      </c>
      <c r="C109" s="1318">
        <v>200</v>
      </c>
      <c r="D109" s="1318" t="s">
        <v>732</v>
      </c>
      <c r="E109" s="1318">
        <v>1000026235</v>
      </c>
      <c r="F109" s="1318" t="s">
        <v>768</v>
      </c>
      <c r="G109" s="1318" t="s">
        <v>585</v>
      </c>
      <c r="H109" s="1318">
        <v>1</v>
      </c>
      <c r="I109" s="1285"/>
      <c r="J109" s="1286" t="str">
        <f t="shared" si="8"/>
        <v>Included</v>
      </c>
      <c r="K109" s="1321"/>
      <c r="M109" s="1323"/>
    </row>
    <row r="110" spans="1:13" s="1322" customFormat="1" ht="33">
      <c r="A110" s="1288">
        <f t="shared" si="1"/>
        <v>21</v>
      </c>
      <c r="B110" s="1318">
        <v>7000020718</v>
      </c>
      <c r="C110" s="1318">
        <v>210</v>
      </c>
      <c r="D110" s="1318" t="s">
        <v>733</v>
      </c>
      <c r="E110" s="1318">
        <v>1000003409</v>
      </c>
      <c r="F110" s="1318" t="s">
        <v>769</v>
      </c>
      <c r="G110" s="1318" t="s">
        <v>582</v>
      </c>
      <c r="H110" s="1318">
        <v>2</v>
      </c>
      <c r="I110" s="1285"/>
      <c r="J110" s="1286" t="str">
        <f t="shared" si="8"/>
        <v>Included</v>
      </c>
      <c r="K110" s="1321"/>
      <c r="M110" s="1323"/>
    </row>
    <row r="111" spans="1:13" s="1322" customFormat="1" ht="33">
      <c r="A111" s="1288">
        <f t="shared" si="1"/>
        <v>22</v>
      </c>
      <c r="B111" s="1318">
        <v>7000020718</v>
      </c>
      <c r="C111" s="1318">
        <v>220</v>
      </c>
      <c r="D111" s="1318" t="s">
        <v>733</v>
      </c>
      <c r="E111" s="1318">
        <v>1000003411</v>
      </c>
      <c r="F111" s="1318" t="s">
        <v>770</v>
      </c>
      <c r="G111" s="1318" t="s">
        <v>582</v>
      </c>
      <c r="H111" s="1318">
        <v>2</v>
      </c>
      <c r="I111" s="1285"/>
      <c r="J111" s="1286" t="str">
        <f t="shared" si="8"/>
        <v>Included</v>
      </c>
      <c r="K111" s="1321"/>
      <c r="M111" s="1323"/>
    </row>
    <row r="112" spans="1:13" s="1322" customFormat="1">
      <c r="A112" s="1288">
        <f t="shared" si="1"/>
        <v>23</v>
      </c>
      <c r="B112" s="1318">
        <v>7000020718</v>
      </c>
      <c r="C112" s="1318">
        <v>230</v>
      </c>
      <c r="D112" s="1318" t="s">
        <v>734</v>
      </c>
      <c r="E112" s="1318">
        <v>1000010014</v>
      </c>
      <c r="F112" s="1318" t="s">
        <v>771</v>
      </c>
      <c r="G112" s="1318" t="s">
        <v>585</v>
      </c>
      <c r="H112" s="1318">
        <v>2</v>
      </c>
      <c r="I112" s="1285"/>
      <c r="J112" s="1286" t="str">
        <f t="shared" si="8"/>
        <v>Included</v>
      </c>
      <c r="K112" s="1321"/>
      <c r="M112" s="1323"/>
    </row>
    <row r="113" spans="1:13" s="1322" customFormat="1">
      <c r="A113" s="1288">
        <f t="shared" si="1"/>
        <v>24</v>
      </c>
      <c r="B113" s="1318">
        <v>7000020718</v>
      </c>
      <c r="C113" s="1318">
        <v>240</v>
      </c>
      <c r="D113" s="1318" t="s">
        <v>734</v>
      </c>
      <c r="E113" s="1318">
        <v>1000000046</v>
      </c>
      <c r="F113" s="1318" t="s">
        <v>772</v>
      </c>
      <c r="G113" s="1318" t="s">
        <v>582</v>
      </c>
      <c r="H113" s="1318">
        <v>2</v>
      </c>
      <c r="I113" s="1285"/>
      <c r="J113" s="1286" t="str">
        <f t="shared" si="8"/>
        <v>Included</v>
      </c>
      <c r="K113" s="1321"/>
      <c r="M113" s="1323"/>
    </row>
    <row r="114" spans="1:13" s="1322" customFormat="1">
      <c r="A114" s="1288">
        <f t="shared" ref="A114:A177" si="9">A113+1</f>
        <v>25</v>
      </c>
      <c r="B114" s="1318">
        <v>7000020718</v>
      </c>
      <c r="C114" s="1318">
        <v>250</v>
      </c>
      <c r="D114" s="1318" t="s">
        <v>734</v>
      </c>
      <c r="E114" s="1318">
        <v>1000017887</v>
      </c>
      <c r="F114" s="1318" t="s">
        <v>773</v>
      </c>
      <c r="G114" s="1318" t="s">
        <v>582</v>
      </c>
      <c r="H114" s="1318">
        <v>2</v>
      </c>
      <c r="I114" s="1285"/>
      <c r="J114" s="1286" t="str">
        <f>IF(I114=0, "Included",IF(ISERROR(H114*I114), I114, H114*I114))</f>
        <v>Included</v>
      </c>
      <c r="K114" s="1321"/>
      <c r="M114" s="1323"/>
    </row>
    <row r="115" spans="1:13" s="1322" customFormat="1">
      <c r="A115" s="1288">
        <f t="shared" si="9"/>
        <v>26</v>
      </c>
      <c r="B115" s="1318">
        <v>7000020718</v>
      </c>
      <c r="C115" s="1318">
        <v>260</v>
      </c>
      <c r="D115" s="1318" t="s">
        <v>734</v>
      </c>
      <c r="E115" s="1318">
        <v>1000010638</v>
      </c>
      <c r="F115" s="1318" t="s">
        <v>627</v>
      </c>
      <c r="G115" s="1318" t="s">
        <v>582</v>
      </c>
      <c r="H115" s="1318">
        <v>2</v>
      </c>
      <c r="I115" s="1285"/>
      <c r="J115" s="1286" t="str">
        <f t="shared" ref="J115:J124" si="10">IF(I115=0, "Included",IF(ISERROR(H115*I115), I115, H115*I115))</f>
        <v>Included</v>
      </c>
      <c r="K115" s="1321"/>
      <c r="M115" s="1323"/>
    </row>
    <row r="116" spans="1:13" s="1322" customFormat="1">
      <c r="A116" s="1288">
        <f t="shared" si="9"/>
        <v>27</v>
      </c>
      <c r="B116" s="1318">
        <v>7000020718</v>
      </c>
      <c r="C116" s="1318">
        <v>270</v>
      </c>
      <c r="D116" s="1318" t="s">
        <v>734</v>
      </c>
      <c r="E116" s="1318">
        <v>1000025769</v>
      </c>
      <c r="F116" s="1318" t="s">
        <v>774</v>
      </c>
      <c r="G116" s="1318" t="s">
        <v>585</v>
      </c>
      <c r="H116" s="1318">
        <v>1</v>
      </c>
      <c r="I116" s="1285"/>
      <c r="J116" s="1286" t="str">
        <f t="shared" si="10"/>
        <v>Included</v>
      </c>
      <c r="K116" s="1321"/>
      <c r="M116" s="1323"/>
    </row>
    <row r="117" spans="1:13" s="1322" customFormat="1">
      <c r="A117" s="1288">
        <f t="shared" si="9"/>
        <v>28</v>
      </c>
      <c r="B117" s="1318">
        <v>7000020718</v>
      </c>
      <c r="C117" s="1318">
        <v>280</v>
      </c>
      <c r="D117" s="1318" t="s">
        <v>734</v>
      </c>
      <c r="E117" s="1318">
        <v>1000036908</v>
      </c>
      <c r="F117" s="1318" t="s">
        <v>775</v>
      </c>
      <c r="G117" s="1318" t="s">
        <v>588</v>
      </c>
      <c r="H117" s="1318">
        <v>0.5</v>
      </c>
      <c r="I117" s="1285"/>
      <c r="J117" s="1286" t="str">
        <f t="shared" si="10"/>
        <v>Included</v>
      </c>
      <c r="K117" s="1321"/>
      <c r="M117" s="1323"/>
    </row>
    <row r="118" spans="1:13" s="1322" customFormat="1">
      <c r="A118" s="1288">
        <f t="shared" si="9"/>
        <v>29</v>
      </c>
      <c r="B118" s="1318">
        <v>7000020718</v>
      </c>
      <c r="C118" s="1318">
        <v>290</v>
      </c>
      <c r="D118" s="1318" t="s">
        <v>734</v>
      </c>
      <c r="E118" s="1318">
        <v>1000039063</v>
      </c>
      <c r="F118" s="1318" t="s">
        <v>776</v>
      </c>
      <c r="G118" s="1318" t="s">
        <v>585</v>
      </c>
      <c r="H118" s="1318">
        <v>4</v>
      </c>
      <c r="I118" s="1285"/>
      <c r="J118" s="1286" t="str">
        <f t="shared" si="10"/>
        <v>Included</v>
      </c>
      <c r="K118" s="1321"/>
      <c r="M118" s="1323"/>
    </row>
    <row r="119" spans="1:13" s="1322" customFormat="1">
      <c r="A119" s="1288">
        <f t="shared" si="9"/>
        <v>30</v>
      </c>
      <c r="B119" s="1318">
        <v>7000020718</v>
      </c>
      <c r="C119" s="1318">
        <v>1240</v>
      </c>
      <c r="D119" s="1318" t="s">
        <v>735</v>
      </c>
      <c r="E119" s="1318">
        <v>1000010014</v>
      </c>
      <c r="F119" s="1318" t="s">
        <v>771</v>
      </c>
      <c r="G119" s="1318" t="s">
        <v>585</v>
      </c>
      <c r="H119" s="1318">
        <v>2</v>
      </c>
      <c r="I119" s="1285"/>
      <c r="J119" s="1286" t="str">
        <f t="shared" si="10"/>
        <v>Included</v>
      </c>
      <c r="K119" s="1321"/>
      <c r="M119" s="1323"/>
    </row>
    <row r="120" spans="1:13" s="1322" customFormat="1">
      <c r="A120" s="1288">
        <f t="shared" si="9"/>
        <v>31</v>
      </c>
      <c r="B120" s="1318">
        <v>7000020718</v>
      </c>
      <c r="C120" s="1318">
        <v>1250</v>
      </c>
      <c r="D120" s="1318" t="s">
        <v>735</v>
      </c>
      <c r="E120" s="1318">
        <v>1000000046</v>
      </c>
      <c r="F120" s="1318" t="s">
        <v>772</v>
      </c>
      <c r="G120" s="1318" t="s">
        <v>582</v>
      </c>
      <c r="H120" s="1318">
        <v>2</v>
      </c>
      <c r="I120" s="1285"/>
      <c r="J120" s="1286" t="str">
        <f t="shared" si="10"/>
        <v>Included</v>
      </c>
      <c r="K120" s="1321"/>
      <c r="M120" s="1323"/>
    </row>
    <row r="121" spans="1:13" s="1322" customFormat="1">
      <c r="A121" s="1288">
        <f t="shared" si="9"/>
        <v>32</v>
      </c>
      <c r="B121" s="1318">
        <v>7000020718</v>
      </c>
      <c r="C121" s="1318">
        <v>1260</v>
      </c>
      <c r="D121" s="1318" t="s">
        <v>735</v>
      </c>
      <c r="E121" s="1318">
        <v>1000017887</v>
      </c>
      <c r="F121" s="1318" t="s">
        <v>773</v>
      </c>
      <c r="G121" s="1318" t="s">
        <v>582</v>
      </c>
      <c r="H121" s="1318">
        <v>2</v>
      </c>
      <c r="I121" s="1285"/>
      <c r="J121" s="1286" t="str">
        <f t="shared" si="10"/>
        <v>Included</v>
      </c>
      <c r="K121" s="1321"/>
      <c r="M121" s="1323"/>
    </row>
    <row r="122" spans="1:13" s="1322" customFormat="1">
      <c r="A122" s="1288">
        <f t="shared" si="9"/>
        <v>33</v>
      </c>
      <c r="B122" s="1318">
        <v>7000020718</v>
      </c>
      <c r="C122" s="1318">
        <v>1270</v>
      </c>
      <c r="D122" s="1318" t="s">
        <v>735</v>
      </c>
      <c r="E122" s="1318">
        <v>1000010638</v>
      </c>
      <c r="F122" s="1318" t="s">
        <v>627</v>
      </c>
      <c r="G122" s="1318" t="s">
        <v>582</v>
      </c>
      <c r="H122" s="1318">
        <v>2</v>
      </c>
      <c r="I122" s="1285"/>
      <c r="J122" s="1286" t="str">
        <f t="shared" si="10"/>
        <v>Included</v>
      </c>
      <c r="K122" s="1321"/>
      <c r="M122" s="1323"/>
    </row>
    <row r="123" spans="1:13" s="1322" customFormat="1">
      <c r="A123" s="1288">
        <f t="shared" si="9"/>
        <v>34</v>
      </c>
      <c r="B123" s="1318">
        <v>7000020718</v>
      </c>
      <c r="C123" s="1318">
        <v>1280</v>
      </c>
      <c r="D123" s="1318" t="s">
        <v>735</v>
      </c>
      <c r="E123" s="1318">
        <v>1000025769</v>
      </c>
      <c r="F123" s="1318" t="s">
        <v>774</v>
      </c>
      <c r="G123" s="1318" t="s">
        <v>585</v>
      </c>
      <c r="H123" s="1318">
        <v>1</v>
      </c>
      <c r="I123" s="1285"/>
      <c r="J123" s="1286" t="str">
        <f t="shared" si="10"/>
        <v>Included</v>
      </c>
      <c r="K123" s="1321"/>
      <c r="M123" s="1323"/>
    </row>
    <row r="124" spans="1:13" s="1322" customFormat="1">
      <c r="A124" s="1288">
        <f t="shared" si="9"/>
        <v>35</v>
      </c>
      <c r="B124" s="1318">
        <v>7000020718</v>
      </c>
      <c r="C124" s="1318">
        <v>1290</v>
      </c>
      <c r="D124" s="1318" t="s">
        <v>735</v>
      </c>
      <c r="E124" s="1318">
        <v>1000036908</v>
      </c>
      <c r="F124" s="1318" t="s">
        <v>775</v>
      </c>
      <c r="G124" s="1318" t="s">
        <v>588</v>
      </c>
      <c r="H124" s="1318">
        <v>0.5</v>
      </c>
      <c r="I124" s="1285"/>
      <c r="J124" s="1286" t="str">
        <f t="shared" si="10"/>
        <v>Included</v>
      </c>
      <c r="K124" s="1321"/>
      <c r="M124" s="1323"/>
    </row>
    <row r="125" spans="1:13" s="1322" customFormat="1">
      <c r="A125" s="1288">
        <f t="shared" si="9"/>
        <v>36</v>
      </c>
      <c r="B125" s="1318">
        <v>7000020718</v>
      </c>
      <c r="C125" s="1318">
        <v>300</v>
      </c>
      <c r="D125" s="1318" t="s">
        <v>736</v>
      </c>
      <c r="E125" s="1318">
        <v>1000056265</v>
      </c>
      <c r="F125" s="1318" t="s">
        <v>638</v>
      </c>
      <c r="G125" s="1318" t="s">
        <v>588</v>
      </c>
      <c r="H125" s="1318">
        <v>2</v>
      </c>
      <c r="I125" s="1285"/>
      <c r="J125" s="1286" t="str">
        <f>IF(I125=0, "Included",IF(ISERROR(H125*I125), I125, H125*I125))</f>
        <v>Included</v>
      </c>
      <c r="K125" s="1321"/>
      <c r="M125" s="1323"/>
    </row>
    <row r="126" spans="1:13" s="1322" customFormat="1">
      <c r="A126" s="1288">
        <f t="shared" si="9"/>
        <v>37</v>
      </c>
      <c r="B126" s="1318">
        <v>7000020718</v>
      </c>
      <c r="C126" s="1318">
        <v>310</v>
      </c>
      <c r="D126" s="1318" t="s">
        <v>736</v>
      </c>
      <c r="E126" s="1318">
        <v>1000056264</v>
      </c>
      <c r="F126" s="1318" t="s">
        <v>637</v>
      </c>
      <c r="G126" s="1318" t="s">
        <v>588</v>
      </c>
      <c r="H126" s="1318">
        <v>2</v>
      </c>
      <c r="I126" s="1285"/>
      <c r="J126" s="1286" t="str">
        <f t="shared" ref="J126:J136" si="11">IF(I126=0, "Included",IF(ISERROR(H126*I126), I126, H126*I126))</f>
        <v>Included</v>
      </c>
      <c r="K126" s="1321"/>
      <c r="M126" s="1323"/>
    </row>
    <row r="127" spans="1:13" s="1322" customFormat="1">
      <c r="A127" s="1288">
        <f t="shared" si="9"/>
        <v>38</v>
      </c>
      <c r="B127" s="1318">
        <v>7000020718</v>
      </c>
      <c r="C127" s="1318">
        <v>320</v>
      </c>
      <c r="D127" s="1318" t="s">
        <v>736</v>
      </c>
      <c r="E127" s="1318">
        <v>1000031887</v>
      </c>
      <c r="F127" s="1318" t="s">
        <v>636</v>
      </c>
      <c r="G127" s="1318" t="s">
        <v>588</v>
      </c>
      <c r="H127" s="1318">
        <v>4</v>
      </c>
      <c r="I127" s="1285"/>
      <c r="J127" s="1286" t="str">
        <f t="shared" si="11"/>
        <v>Included</v>
      </c>
      <c r="K127" s="1321"/>
      <c r="M127" s="1323"/>
    </row>
    <row r="128" spans="1:13" s="1322" customFormat="1">
      <c r="A128" s="1288">
        <f t="shared" si="9"/>
        <v>39</v>
      </c>
      <c r="B128" s="1318">
        <v>7000020718</v>
      </c>
      <c r="C128" s="1318">
        <v>330</v>
      </c>
      <c r="D128" s="1318" t="s">
        <v>736</v>
      </c>
      <c r="E128" s="1318">
        <v>1000031987</v>
      </c>
      <c r="F128" s="1318" t="s">
        <v>635</v>
      </c>
      <c r="G128" s="1318" t="s">
        <v>588</v>
      </c>
      <c r="H128" s="1318">
        <v>2</v>
      </c>
      <c r="I128" s="1285"/>
      <c r="J128" s="1286" t="str">
        <f t="shared" si="11"/>
        <v>Included</v>
      </c>
      <c r="K128" s="1321"/>
      <c r="M128" s="1323"/>
    </row>
    <row r="129" spans="1:13" s="1322" customFormat="1">
      <c r="A129" s="1288">
        <f t="shared" si="9"/>
        <v>40</v>
      </c>
      <c r="B129" s="1318">
        <v>7000020718</v>
      </c>
      <c r="C129" s="1318">
        <v>340</v>
      </c>
      <c r="D129" s="1318" t="s">
        <v>736</v>
      </c>
      <c r="E129" s="1318">
        <v>1000031936</v>
      </c>
      <c r="F129" s="1318" t="s">
        <v>777</v>
      </c>
      <c r="G129" s="1318" t="s">
        <v>588</v>
      </c>
      <c r="H129" s="1318">
        <v>3</v>
      </c>
      <c r="I129" s="1285"/>
      <c r="J129" s="1286" t="str">
        <f t="shared" si="11"/>
        <v>Included</v>
      </c>
      <c r="K129" s="1321"/>
      <c r="M129" s="1323"/>
    </row>
    <row r="130" spans="1:13" s="1322" customFormat="1">
      <c r="A130" s="1288">
        <f t="shared" si="9"/>
        <v>41</v>
      </c>
      <c r="B130" s="1318">
        <v>7000020718</v>
      </c>
      <c r="C130" s="1318">
        <v>350</v>
      </c>
      <c r="D130" s="1318" t="s">
        <v>736</v>
      </c>
      <c r="E130" s="1318">
        <v>1000031933</v>
      </c>
      <c r="F130" s="1318" t="s">
        <v>778</v>
      </c>
      <c r="G130" s="1318" t="s">
        <v>588</v>
      </c>
      <c r="H130" s="1318">
        <v>2</v>
      </c>
      <c r="I130" s="1285"/>
      <c r="J130" s="1286" t="str">
        <f t="shared" si="11"/>
        <v>Included</v>
      </c>
      <c r="K130" s="1321"/>
      <c r="M130" s="1323"/>
    </row>
    <row r="131" spans="1:13" s="1322" customFormat="1">
      <c r="A131" s="1288">
        <f t="shared" si="9"/>
        <v>42</v>
      </c>
      <c r="B131" s="1318">
        <v>7000020718</v>
      </c>
      <c r="C131" s="1318">
        <v>360</v>
      </c>
      <c r="D131" s="1318" t="s">
        <v>736</v>
      </c>
      <c r="E131" s="1318">
        <v>1000031976</v>
      </c>
      <c r="F131" s="1318" t="s">
        <v>779</v>
      </c>
      <c r="G131" s="1318" t="s">
        <v>588</v>
      </c>
      <c r="H131" s="1318">
        <v>2</v>
      </c>
      <c r="I131" s="1285"/>
      <c r="J131" s="1286" t="str">
        <f t="shared" si="11"/>
        <v>Included</v>
      </c>
      <c r="K131" s="1321"/>
      <c r="M131" s="1323"/>
    </row>
    <row r="132" spans="1:13" s="1322" customFormat="1" ht="33">
      <c r="A132" s="1288">
        <f t="shared" si="9"/>
        <v>43</v>
      </c>
      <c r="B132" s="1318">
        <v>7000020718</v>
      </c>
      <c r="C132" s="1318">
        <v>370</v>
      </c>
      <c r="D132" s="1318" t="s">
        <v>737</v>
      </c>
      <c r="E132" s="1318">
        <v>1000022408</v>
      </c>
      <c r="F132" s="1318" t="s">
        <v>780</v>
      </c>
      <c r="G132" s="1318" t="s">
        <v>585</v>
      </c>
      <c r="H132" s="1318">
        <v>1</v>
      </c>
      <c r="I132" s="1285"/>
      <c r="J132" s="1286" t="str">
        <f t="shared" si="11"/>
        <v>Included</v>
      </c>
      <c r="K132" s="1321"/>
      <c r="M132" s="1323"/>
    </row>
    <row r="133" spans="1:13" s="1322" customFormat="1">
      <c r="A133" s="1288">
        <f t="shared" si="9"/>
        <v>44</v>
      </c>
      <c r="B133" s="1318">
        <v>7000020718</v>
      </c>
      <c r="C133" s="1318">
        <v>380</v>
      </c>
      <c r="D133" s="1318" t="s">
        <v>738</v>
      </c>
      <c r="E133" s="1318">
        <v>1000012010</v>
      </c>
      <c r="F133" s="1318" t="s">
        <v>781</v>
      </c>
      <c r="G133" s="1318" t="s">
        <v>585</v>
      </c>
      <c r="H133" s="1318">
        <v>1</v>
      </c>
      <c r="I133" s="1285"/>
      <c r="J133" s="1286" t="str">
        <f t="shared" si="11"/>
        <v>Included</v>
      </c>
      <c r="K133" s="1321"/>
      <c r="M133" s="1323"/>
    </row>
    <row r="134" spans="1:13" s="1322" customFormat="1">
      <c r="A134" s="1288">
        <f t="shared" si="9"/>
        <v>45</v>
      </c>
      <c r="B134" s="1318">
        <v>7000020718</v>
      </c>
      <c r="C134" s="1318">
        <v>390</v>
      </c>
      <c r="D134" s="1318" t="s">
        <v>738</v>
      </c>
      <c r="E134" s="1318">
        <v>1000012022</v>
      </c>
      <c r="F134" s="1318" t="s">
        <v>629</v>
      </c>
      <c r="G134" s="1318" t="s">
        <v>582</v>
      </c>
      <c r="H134" s="1318">
        <v>2</v>
      </c>
      <c r="I134" s="1285"/>
      <c r="J134" s="1286" t="str">
        <f t="shared" si="11"/>
        <v>Included</v>
      </c>
      <c r="K134" s="1321"/>
      <c r="M134" s="1323"/>
    </row>
    <row r="135" spans="1:13" s="1322" customFormat="1">
      <c r="A135" s="1288">
        <f t="shared" si="9"/>
        <v>46</v>
      </c>
      <c r="B135" s="1318">
        <v>7000020718</v>
      </c>
      <c r="C135" s="1318">
        <v>400</v>
      </c>
      <c r="D135" s="1318" t="s">
        <v>739</v>
      </c>
      <c r="E135" s="1318">
        <v>1000013801</v>
      </c>
      <c r="F135" s="1318" t="s">
        <v>782</v>
      </c>
      <c r="G135" s="1318" t="s">
        <v>585</v>
      </c>
      <c r="H135" s="1318">
        <v>1</v>
      </c>
      <c r="I135" s="1285"/>
      <c r="J135" s="1286" t="str">
        <f t="shared" si="11"/>
        <v>Included</v>
      </c>
      <c r="K135" s="1321"/>
      <c r="M135" s="1323"/>
    </row>
    <row r="136" spans="1:13" s="1322" customFormat="1" ht="33">
      <c r="A136" s="1288">
        <f t="shared" si="9"/>
        <v>47</v>
      </c>
      <c r="B136" s="1318">
        <v>7000020718</v>
      </c>
      <c r="C136" s="1318">
        <v>410</v>
      </c>
      <c r="D136" s="1318" t="s">
        <v>739</v>
      </c>
      <c r="E136" s="1318">
        <v>1000038041</v>
      </c>
      <c r="F136" s="1318" t="s">
        <v>783</v>
      </c>
      <c r="G136" s="1318" t="s">
        <v>582</v>
      </c>
      <c r="H136" s="1318">
        <v>5</v>
      </c>
      <c r="I136" s="1285"/>
      <c r="J136" s="1286" t="str">
        <f t="shared" si="11"/>
        <v>Included</v>
      </c>
      <c r="K136" s="1321"/>
      <c r="M136" s="1323"/>
    </row>
    <row r="137" spans="1:13" s="1322" customFormat="1" ht="33">
      <c r="A137" s="1288">
        <f t="shared" si="9"/>
        <v>48</v>
      </c>
      <c r="B137" s="1318">
        <v>7000020718</v>
      </c>
      <c r="C137" s="1318">
        <v>420</v>
      </c>
      <c r="D137" s="1318" t="s">
        <v>739</v>
      </c>
      <c r="E137" s="1318">
        <v>1000038389</v>
      </c>
      <c r="F137" s="1318" t="s">
        <v>634</v>
      </c>
      <c r="G137" s="1318" t="s">
        <v>582</v>
      </c>
      <c r="H137" s="1318">
        <v>5</v>
      </c>
      <c r="I137" s="1285"/>
      <c r="J137" s="1286" t="str">
        <f>IF(I137=0, "Included",IF(ISERROR(H137*I137), I137, H137*I137))</f>
        <v>Included</v>
      </c>
      <c r="K137" s="1321"/>
      <c r="M137" s="1323"/>
    </row>
    <row r="138" spans="1:13" s="1322" customFormat="1" ht="33">
      <c r="A138" s="1288">
        <f t="shared" si="9"/>
        <v>49</v>
      </c>
      <c r="B138" s="1318">
        <v>7000020718</v>
      </c>
      <c r="C138" s="1318">
        <v>430</v>
      </c>
      <c r="D138" s="1318" t="s">
        <v>739</v>
      </c>
      <c r="E138" s="1318">
        <v>1000038325</v>
      </c>
      <c r="F138" s="1318" t="s">
        <v>632</v>
      </c>
      <c r="G138" s="1318" t="s">
        <v>582</v>
      </c>
      <c r="H138" s="1318">
        <v>4</v>
      </c>
      <c r="I138" s="1285"/>
      <c r="J138" s="1286" t="str">
        <f t="shared" ref="J138:J142" si="12">IF(I138=0, "Included",IF(ISERROR(H138*I138), I138, H138*I138))</f>
        <v>Included</v>
      </c>
      <c r="K138" s="1321"/>
      <c r="M138" s="1323"/>
    </row>
    <row r="139" spans="1:13" s="1322" customFormat="1" ht="33">
      <c r="A139" s="1288">
        <f t="shared" si="9"/>
        <v>50</v>
      </c>
      <c r="B139" s="1318">
        <v>7000020718</v>
      </c>
      <c r="C139" s="1318">
        <v>440</v>
      </c>
      <c r="D139" s="1318" t="s">
        <v>739</v>
      </c>
      <c r="E139" s="1318">
        <v>1000038387</v>
      </c>
      <c r="F139" s="1318" t="s">
        <v>633</v>
      </c>
      <c r="G139" s="1318" t="s">
        <v>582</v>
      </c>
      <c r="H139" s="1318">
        <v>4</v>
      </c>
      <c r="I139" s="1285"/>
      <c r="J139" s="1286" t="str">
        <f t="shared" si="12"/>
        <v>Included</v>
      </c>
      <c r="K139" s="1321"/>
      <c r="M139" s="1323"/>
    </row>
    <row r="140" spans="1:13" s="1322" customFormat="1">
      <c r="A140" s="1288">
        <f t="shared" si="9"/>
        <v>51</v>
      </c>
      <c r="B140" s="1318">
        <v>7000020718</v>
      </c>
      <c r="C140" s="1318">
        <v>450</v>
      </c>
      <c r="D140" s="1318" t="s">
        <v>739</v>
      </c>
      <c r="E140" s="1318">
        <v>1000014548</v>
      </c>
      <c r="F140" s="1318" t="s">
        <v>631</v>
      </c>
      <c r="G140" s="1318" t="s">
        <v>582</v>
      </c>
      <c r="H140" s="1318">
        <v>1</v>
      </c>
      <c r="I140" s="1285"/>
      <c r="J140" s="1286" t="str">
        <f t="shared" si="12"/>
        <v>Included</v>
      </c>
      <c r="K140" s="1321"/>
      <c r="M140" s="1323"/>
    </row>
    <row r="141" spans="1:13" s="1322" customFormat="1" ht="49.5">
      <c r="A141" s="1288">
        <f t="shared" si="9"/>
        <v>52</v>
      </c>
      <c r="B141" s="1318">
        <v>7000020718</v>
      </c>
      <c r="C141" s="1318">
        <v>460</v>
      </c>
      <c r="D141" s="1318" t="s">
        <v>740</v>
      </c>
      <c r="E141" s="1318">
        <v>1000020138</v>
      </c>
      <c r="F141" s="1318" t="s">
        <v>784</v>
      </c>
      <c r="G141" s="1318" t="s">
        <v>582</v>
      </c>
      <c r="H141" s="1318">
        <v>2</v>
      </c>
      <c r="I141" s="1285"/>
      <c r="J141" s="1286" t="str">
        <f t="shared" si="12"/>
        <v>Included</v>
      </c>
      <c r="K141" s="1321"/>
      <c r="M141" s="1323"/>
    </row>
    <row r="142" spans="1:13" s="1322" customFormat="1" ht="49.5">
      <c r="A142" s="1288">
        <f t="shared" si="9"/>
        <v>53</v>
      </c>
      <c r="B142" s="1318">
        <v>7000020718</v>
      </c>
      <c r="C142" s="1318">
        <v>470</v>
      </c>
      <c r="D142" s="1318" t="s">
        <v>740</v>
      </c>
      <c r="E142" s="1318">
        <v>1000020118</v>
      </c>
      <c r="F142" s="1318" t="s">
        <v>785</v>
      </c>
      <c r="G142" s="1318" t="s">
        <v>582</v>
      </c>
      <c r="H142" s="1318">
        <v>4</v>
      </c>
      <c r="I142" s="1285"/>
      <c r="J142" s="1286" t="str">
        <f t="shared" si="12"/>
        <v>Included</v>
      </c>
      <c r="K142" s="1321"/>
      <c r="M142" s="1323"/>
    </row>
    <row r="143" spans="1:13" s="1322" customFormat="1">
      <c r="A143" s="1288">
        <f t="shared" si="9"/>
        <v>54</v>
      </c>
      <c r="B143" s="1318">
        <v>7000020718</v>
      </c>
      <c r="C143" s="1318">
        <v>480</v>
      </c>
      <c r="D143" s="1318" t="s">
        <v>740</v>
      </c>
      <c r="E143" s="1318">
        <v>1000030076</v>
      </c>
      <c r="F143" s="1318" t="s">
        <v>786</v>
      </c>
      <c r="G143" s="1318" t="s">
        <v>582</v>
      </c>
      <c r="H143" s="1318">
        <v>1</v>
      </c>
      <c r="I143" s="1285"/>
      <c r="J143" s="1286" t="str">
        <f>IF(I143=0, "Included",IF(ISERROR(H143*I143), I143, H143*I143))</f>
        <v>Included</v>
      </c>
      <c r="K143" s="1321"/>
      <c r="M143" s="1323"/>
    </row>
    <row r="144" spans="1:13" s="1322" customFormat="1" ht="49.5">
      <c r="A144" s="1288">
        <f t="shared" si="9"/>
        <v>55</v>
      </c>
      <c r="B144" s="1318">
        <v>7000020718</v>
      </c>
      <c r="C144" s="1318">
        <v>490</v>
      </c>
      <c r="D144" s="1318" t="s">
        <v>740</v>
      </c>
      <c r="E144" s="1318">
        <v>1000020123</v>
      </c>
      <c r="F144" s="1318" t="s">
        <v>787</v>
      </c>
      <c r="G144" s="1318" t="s">
        <v>582</v>
      </c>
      <c r="H144" s="1318">
        <v>1</v>
      </c>
      <c r="I144" s="1285"/>
      <c r="J144" s="1286" t="str">
        <f t="shared" ref="J144:J148" si="13">IF(I144=0, "Included",IF(ISERROR(H144*I144), I144, H144*I144))</f>
        <v>Included</v>
      </c>
      <c r="K144" s="1321"/>
      <c r="M144" s="1323"/>
    </row>
    <row r="145" spans="1:13" s="1322" customFormat="1" ht="49.5">
      <c r="A145" s="1288">
        <f t="shared" si="9"/>
        <v>56</v>
      </c>
      <c r="B145" s="1318">
        <v>7000020718</v>
      </c>
      <c r="C145" s="1318">
        <v>500</v>
      </c>
      <c r="D145" s="1318" t="s">
        <v>740</v>
      </c>
      <c r="E145" s="1318">
        <v>1000020124</v>
      </c>
      <c r="F145" s="1318" t="s">
        <v>788</v>
      </c>
      <c r="G145" s="1318" t="s">
        <v>582</v>
      </c>
      <c r="H145" s="1318">
        <v>2</v>
      </c>
      <c r="I145" s="1285"/>
      <c r="J145" s="1286" t="str">
        <f t="shared" si="13"/>
        <v>Included</v>
      </c>
      <c r="K145" s="1321"/>
      <c r="M145" s="1323"/>
    </row>
    <row r="146" spans="1:13" s="1322" customFormat="1">
      <c r="A146" s="1288">
        <f t="shared" si="9"/>
        <v>57</v>
      </c>
      <c r="B146" s="1318">
        <v>7000020718</v>
      </c>
      <c r="C146" s="1318">
        <v>510</v>
      </c>
      <c r="D146" s="1318" t="s">
        <v>741</v>
      </c>
      <c r="E146" s="1318">
        <v>1000017567</v>
      </c>
      <c r="F146" s="1318" t="s">
        <v>789</v>
      </c>
      <c r="G146" s="1318" t="s">
        <v>582</v>
      </c>
      <c r="H146" s="1318">
        <v>6</v>
      </c>
      <c r="I146" s="1285"/>
      <c r="J146" s="1286" t="str">
        <f t="shared" si="13"/>
        <v>Included</v>
      </c>
      <c r="K146" s="1321"/>
      <c r="M146" s="1323"/>
    </row>
    <row r="147" spans="1:13" s="1322" customFormat="1" ht="49.5">
      <c r="A147" s="1288">
        <f t="shared" si="9"/>
        <v>58</v>
      </c>
      <c r="B147" s="1318">
        <v>7000020718</v>
      </c>
      <c r="C147" s="1318">
        <v>520</v>
      </c>
      <c r="D147" s="1318" t="s">
        <v>741</v>
      </c>
      <c r="E147" s="1318">
        <v>1000020193</v>
      </c>
      <c r="F147" s="1318" t="s">
        <v>790</v>
      </c>
      <c r="G147" s="1318" t="s">
        <v>582</v>
      </c>
      <c r="H147" s="1318">
        <v>6</v>
      </c>
      <c r="I147" s="1285"/>
      <c r="J147" s="1286" t="str">
        <f t="shared" si="13"/>
        <v>Included</v>
      </c>
      <c r="K147" s="1321"/>
      <c r="M147" s="1323"/>
    </row>
    <row r="148" spans="1:13" s="1322" customFormat="1" ht="49.5">
      <c r="A148" s="1288">
        <f t="shared" si="9"/>
        <v>59</v>
      </c>
      <c r="B148" s="1318">
        <v>7000020718</v>
      </c>
      <c r="C148" s="1318">
        <v>530</v>
      </c>
      <c r="D148" s="1318" t="s">
        <v>741</v>
      </c>
      <c r="E148" s="1318">
        <v>1000020195</v>
      </c>
      <c r="F148" s="1318" t="s">
        <v>791</v>
      </c>
      <c r="G148" s="1318" t="s">
        <v>582</v>
      </c>
      <c r="H148" s="1318">
        <v>6</v>
      </c>
      <c r="I148" s="1285"/>
      <c r="J148" s="1286" t="str">
        <f t="shared" si="13"/>
        <v>Included</v>
      </c>
      <c r="K148" s="1321"/>
      <c r="M148" s="1323"/>
    </row>
    <row r="149" spans="1:13" s="1322" customFormat="1">
      <c r="A149" s="1288">
        <f t="shared" si="9"/>
        <v>60</v>
      </c>
      <c r="B149" s="1318">
        <v>7000020718</v>
      </c>
      <c r="C149" s="1318">
        <v>540</v>
      </c>
      <c r="D149" s="1318" t="s">
        <v>741</v>
      </c>
      <c r="E149" s="1318">
        <v>1000017568</v>
      </c>
      <c r="F149" s="1318" t="s">
        <v>792</v>
      </c>
      <c r="G149" s="1318" t="s">
        <v>582</v>
      </c>
      <c r="H149" s="1318">
        <v>4</v>
      </c>
      <c r="I149" s="1285"/>
      <c r="J149" s="1286" t="str">
        <f>IF(I149=0, "Included",IF(ISERROR(H149*I149), I149, H149*I149))</f>
        <v>Included</v>
      </c>
      <c r="K149" s="1321"/>
      <c r="M149" s="1323"/>
    </row>
    <row r="150" spans="1:13" s="1322" customFormat="1">
      <c r="A150" s="1288">
        <f t="shared" si="9"/>
        <v>61</v>
      </c>
      <c r="B150" s="1318">
        <v>7000020718</v>
      </c>
      <c r="C150" s="1318">
        <v>740</v>
      </c>
      <c r="D150" s="1318" t="s">
        <v>742</v>
      </c>
      <c r="E150" s="1318">
        <v>1000058332</v>
      </c>
      <c r="F150" s="1318" t="s">
        <v>793</v>
      </c>
      <c r="G150" s="1318" t="s">
        <v>582</v>
      </c>
      <c r="H150" s="1318">
        <v>1</v>
      </c>
      <c r="I150" s="1285"/>
      <c r="J150" s="1286" t="str">
        <f t="shared" ref="J150:J160" si="14">IF(I150=0, "Included",IF(ISERROR(H150*I150), I150, H150*I150))</f>
        <v>Included</v>
      </c>
      <c r="K150" s="1321"/>
      <c r="M150" s="1323"/>
    </row>
    <row r="151" spans="1:13" s="1322" customFormat="1" ht="33">
      <c r="A151" s="1288">
        <f t="shared" si="9"/>
        <v>62</v>
      </c>
      <c r="B151" s="1318">
        <v>7000020718</v>
      </c>
      <c r="C151" s="1318">
        <v>750</v>
      </c>
      <c r="D151" s="1318" t="s">
        <v>742</v>
      </c>
      <c r="E151" s="1318">
        <v>1000049817</v>
      </c>
      <c r="F151" s="1318" t="s">
        <v>794</v>
      </c>
      <c r="G151" s="1318" t="s">
        <v>585</v>
      </c>
      <c r="H151" s="1318">
        <v>2</v>
      </c>
      <c r="I151" s="1285"/>
      <c r="J151" s="1286" t="str">
        <f t="shared" si="14"/>
        <v>Included</v>
      </c>
      <c r="K151" s="1321"/>
      <c r="M151" s="1323"/>
    </row>
    <row r="152" spans="1:13" s="1322" customFormat="1" ht="33">
      <c r="A152" s="1288">
        <f t="shared" si="9"/>
        <v>63</v>
      </c>
      <c r="B152" s="1318">
        <v>7000020718</v>
      </c>
      <c r="C152" s="1318">
        <v>760</v>
      </c>
      <c r="D152" s="1318" t="s">
        <v>742</v>
      </c>
      <c r="E152" s="1318">
        <v>1000049753</v>
      </c>
      <c r="F152" s="1318" t="s">
        <v>795</v>
      </c>
      <c r="G152" s="1318" t="s">
        <v>585</v>
      </c>
      <c r="H152" s="1318">
        <v>1</v>
      </c>
      <c r="I152" s="1285"/>
      <c r="J152" s="1286" t="str">
        <f t="shared" si="14"/>
        <v>Included</v>
      </c>
      <c r="K152" s="1321"/>
      <c r="M152" s="1323"/>
    </row>
    <row r="153" spans="1:13" s="1322" customFormat="1" ht="33">
      <c r="A153" s="1288">
        <f t="shared" si="9"/>
        <v>64</v>
      </c>
      <c r="B153" s="1318">
        <v>7000020718</v>
      </c>
      <c r="C153" s="1318">
        <v>770</v>
      </c>
      <c r="D153" s="1318" t="s">
        <v>742</v>
      </c>
      <c r="E153" s="1318">
        <v>1000049762</v>
      </c>
      <c r="F153" s="1318" t="s">
        <v>796</v>
      </c>
      <c r="G153" s="1318" t="s">
        <v>585</v>
      </c>
      <c r="H153" s="1318">
        <v>2</v>
      </c>
      <c r="I153" s="1285"/>
      <c r="J153" s="1286" t="str">
        <f t="shared" si="14"/>
        <v>Included</v>
      </c>
      <c r="K153" s="1321"/>
      <c r="M153" s="1323"/>
    </row>
    <row r="154" spans="1:13" s="1322" customFormat="1" ht="33">
      <c r="A154" s="1288">
        <f t="shared" si="9"/>
        <v>65</v>
      </c>
      <c r="B154" s="1318">
        <v>7000020718</v>
      </c>
      <c r="C154" s="1318">
        <v>780</v>
      </c>
      <c r="D154" s="1318" t="s">
        <v>742</v>
      </c>
      <c r="E154" s="1318">
        <v>1000058330</v>
      </c>
      <c r="F154" s="1318" t="s">
        <v>797</v>
      </c>
      <c r="G154" s="1318" t="s">
        <v>585</v>
      </c>
      <c r="H154" s="1318">
        <v>1</v>
      </c>
      <c r="I154" s="1285"/>
      <c r="J154" s="1286" t="str">
        <f t="shared" si="14"/>
        <v>Included</v>
      </c>
      <c r="K154" s="1321"/>
      <c r="M154" s="1323"/>
    </row>
    <row r="155" spans="1:13" s="1322" customFormat="1">
      <c r="A155" s="1288">
        <f t="shared" si="9"/>
        <v>66</v>
      </c>
      <c r="B155" s="1318">
        <v>7000020718</v>
      </c>
      <c r="C155" s="1318">
        <v>790</v>
      </c>
      <c r="D155" s="1318" t="s">
        <v>742</v>
      </c>
      <c r="E155" s="1318">
        <v>1000049750</v>
      </c>
      <c r="F155" s="1318" t="s">
        <v>798</v>
      </c>
      <c r="G155" s="1318" t="s">
        <v>585</v>
      </c>
      <c r="H155" s="1318">
        <v>2</v>
      </c>
      <c r="I155" s="1285"/>
      <c r="J155" s="1286" t="str">
        <f t="shared" si="14"/>
        <v>Included</v>
      </c>
      <c r="K155" s="1321"/>
      <c r="M155" s="1323"/>
    </row>
    <row r="156" spans="1:13" s="1322" customFormat="1">
      <c r="A156" s="1288">
        <f t="shared" si="9"/>
        <v>67</v>
      </c>
      <c r="B156" s="1318">
        <v>7000020718</v>
      </c>
      <c r="C156" s="1318">
        <v>800</v>
      </c>
      <c r="D156" s="1318" t="s">
        <v>742</v>
      </c>
      <c r="E156" s="1318">
        <v>1000058331</v>
      </c>
      <c r="F156" s="1318" t="s">
        <v>799</v>
      </c>
      <c r="G156" s="1318" t="s">
        <v>630</v>
      </c>
      <c r="H156" s="1318">
        <v>1</v>
      </c>
      <c r="I156" s="1285"/>
      <c r="J156" s="1286" t="str">
        <f t="shared" si="14"/>
        <v>Included</v>
      </c>
      <c r="K156" s="1321"/>
      <c r="M156" s="1323"/>
    </row>
    <row r="157" spans="1:13" s="1322" customFormat="1" ht="49.5">
      <c r="A157" s="1288">
        <f t="shared" si="9"/>
        <v>68</v>
      </c>
      <c r="B157" s="1318">
        <v>7000020718</v>
      </c>
      <c r="C157" s="1318">
        <v>810</v>
      </c>
      <c r="D157" s="1318" t="s">
        <v>742</v>
      </c>
      <c r="E157" s="1318">
        <v>1000049783</v>
      </c>
      <c r="F157" s="1318" t="s">
        <v>800</v>
      </c>
      <c r="G157" s="1318" t="s">
        <v>585</v>
      </c>
      <c r="H157" s="1318">
        <v>2</v>
      </c>
      <c r="I157" s="1285"/>
      <c r="J157" s="1286" t="str">
        <f t="shared" si="14"/>
        <v>Included</v>
      </c>
      <c r="K157" s="1321"/>
      <c r="M157" s="1323"/>
    </row>
    <row r="158" spans="1:13" s="1322" customFormat="1" ht="33">
      <c r="A158" s="1288">
        <f t="shared" si="9"/>
        <v>69</v>
      </c>
      <c r="B158" s="1318">
        <v>7000020718</v>
      </c>
      <c r="C158" s="1318">
        <v>820</v>
      </c>
      <c r="D158" s="1318" t="s">
        <v>742</v>
      </c>
      <c r="E158" s="1318">
        <v>1000049505</v>
      </c>
      <c r="F158" s="1318" t="s">
        <v>801</v>
      </c>
      <c r="G158" s="1318" t="s">
        <v>582</v>
      </c>
      <c r="H158" s="1318">
        <v>3</v>
      </c>
      <c r="I158" s="1285"/>
      <c r="J158" s="1286" t="str">
        <f t="shared" si="14"/>
        <v>Included</v>
      </c>
      <c r="K158" s="1321"/>
      <c r="M158" s="1323"/>
    </row>
    <row r="159" spans="1:13" s="1322" customFormat="1" ht="49.5">
      <c r="A159" s="1288">
        <f t="shared" si="9"/>
        <v>70</v>
      </c>
      <c r="B159" s="1318">
        <v>7000020718</v>
      </c>
      <c r="C159" s="1318">
        <v>830</v>
      </c>
      <c r="D159" s="1318" t="s">
        <v>742</v>
      </c>
      <c r="E159" s="1318">
        <v>1000058334</v>
      </c>
      <c r="F159" s="1318" t="s">
        <v>802</v>
      </c>
      <c r="G159" s="1318" t="s">
        <v>582</v>
      </c>
      <c r="H159" s="1318">
        <v>3</v>
      </c>
      <c r="I159" s="1285"/>
      <c r="J159" s="1286" t="str">
        <f t="shared" si="14"/>
        <v>Included</v>
      </c>
      <c r="K159" s="1321"/>
      <c r="M159" s="1323"/>
    </row>
    <row r="160" spans="1:13" s="1322" customFormat="1" ht="33">
      <c r="A160" s="1288">
        <f t="shared" si="9"/>
        <v>71</v>
      </c>
      <c r="B160" s="1318">
        <v>7000020718</v>
      </c>
      <c r="C160" s="1318">
        <v>840</v>
      </c>
      <c r="D160" s="1318" t="s">
        <v>742</v>
      </c>
      <c r="E160" s="1318">
        <v>1000058329</v>
      </c>
      <c r="F160" s="1318" t="s">
        <v>803</v>
      </c>
      <c r="G160" s="1318" t="s">
        <v>582</v>
      </c>
      <c r="H160" s="1318">
        <v>3</v>
      </c>
      <c r="I160" s="1285"/>
      <c r="J160" s="1286" t="str">
        <f t="shared" si="14"/>
        <v>Included</v>
      </c>
      <c r="K160" s="1321"/>
      <c r="M160" s="1323"/>
    </row>
    <row r="161" spans="1:13" s="1322" customFormat="1">
      <c r="A161" s="1288">
        <f t="shared" si="9"/>
        <v>72</v>
      </c>
      <c r="B161" s="1318">
        <v>7000020718</v>
      </c>
      <c r="C161" s="1318">
        <v>850</v>
      </c>
      <c r="D161" s="1318" t="s">
        <v>742</v>
      </c>
      <c r="E161" s="1318">
        <v>1000062658</v>
      </c>
      <c r="F161" s="1318" t="s">
        <v>751</v>
      </c>
      <c r="G161" s="1318" t="s">
        <v>582</v>
      </c>
      <c r="H161" s="1318">
        <v>1</v>
      </c>
      <c r="I161" s="1285"/>
      <c r="J161" s="1286" t="str">
        <f>IF(I161=0, "Included",IF(ISERROR(H161*I161), I161, H161*I161))</f>
        <v>Included</v>
      </c>
      <c r="K161" s="1321"/>
      <c r="M161" s="1323"/>
    </row>
    <row r="162" spans="1:13" s="1322" customFormat="1" ht="49.5">
      <c r="A162" s="1288">
        <f t="shared" si="9"/>
        <v>73</v>
      </c>
      <c r="B162" s="1318">
        <v>7000020718</v>
      </c>
      <c r="C162" s="1318">
        <v>860</v>
      </c>
      <c r="D162" s="1318" t="s">
        <v>742</v>
      </c>
      <c r="E162" s="1318">
        <v>1000049498</v>
      </c>
      <c r="F162" s="1318" t="s">
        <v>804</v>
      </c>
      <c r="G162" s="1318" t="s">
        <v>585</v>
      </c>
      <c r="H162" s="1318">
        <v>1</v>
      </c>
      <c r="I162" s="1285"/>
      <c r="J162" s="1286" t="str">
        <f t="shared" ref="J162:J166" si="15">IF(I162=0, "Included",IF(ISERROR(H162*I162), I162, H162*I162))</f>
        <v>Included</v>
      </c>
      <c r="K162" s="1321"/>
      <c r="M162" s="1323"/>
    </row>
    <row r="163" spans="1:13" s="1322" customFormat="1" ht="49.5">
      <c r="A163" s="1288">
        <f t="shared" si="9"/>
        <v>74</v>
      </c>
      <c r="B163" s="1318">
        <v>7000020718</v>
      </c>
      <c r="C163" s="1318">
        <v>1230</v>
      </c>
      <c r="D163" s="1318" t="s">
        <v>742</v>
      </c>
      <c r="E163" s="1318">
        <v>1000004664</v>
      </c>
      <c r="F163" s="1318" t="s">
        <v>805</v>
      </c>
      <c r="G163" s="1318" t="s">
        <v>582</v>
      </c>
      <c r="H163" s="1318">
        <v>1</v>
      </c>
      <c r="I163" s="1285"/>
      <c r="J163" s="1286" t="str">
        <f t="shared" si="15"/>
        <v>Included</v>
      </c>
      <c r="K163" s="1321"/>
      <c r="M163" s="1323"/>
    </row>
    <row r="164" spans="1:13" s="1322" customFormat="1">
      <c r="A164" s="1288">
        <f t="shared" si="9"/>
        <v>75</v>
      </c>
      <c r="B164" s="1318">
        <v>7000020718</v>
      </c>
      <c r="C164" s="1318">
        <v>870</v>
      </c>
      <c r="D164" s="1318" t="s">
        <v>742</v>
      </c>
      <c r="E164" s="1318">
        <v>1000021873</v>
      </c>
      <c r="F164" s="1318" t="s">
        <v>806</v>
      </c>
      <c r="G164" s="1318" t="s">
        <v>585</v>
      </c>
      <c r="H164" s="1318">
        <v>3</v>
      </c>
      <c r="I164" s="1285"/>
      <c r="J164" s="1286" t="str">
        <f t="shared" si="15"/>
        <v>Included</v>
      </c>
      <c r="K164" s="1321"/>
      <c r="M164" s="1323"/>
    </row>
    <row r="165" spans="1:13" s="1322" customFormat="1">
      <c r="A165" s="1288">
        <f t="shared" si="9"/>
        <v>76</v>
      </c>
      <c r="B165" s="1318">
        <v>7000020718</v>
      </c>
      <c r="C165" s="1318">
        <v>880</v>
      </c>
      <c r="D165" s="1318" t="s">
        <v>742</v>
      </c>
      <c r="E165" s="1318">
        <v>1000009208</v>
      </c>
      <c r="F165" s="1318" t="s">
        <v>807</v>
      </c>
      <c r="G165" s="1318" t="s">
        <v>585</v>
      </c>
      <c r="H165" s="1318">
        <v>3</v>
      </c>
      <c r="I165" s="1285"/>
      <c r="J165" s="1286" t="str">
        <f t="shared" si="15"/>
        <v>Included</v>
      </c>
      <c r="K165" s="1321"/>
      <c r="M165" s="1323"/>
    </row>
    <row r="166" spans="1:13" s="1322" customFormat="1" ht="33">
      <c r="A166" s="1288">
        <f t="shared" si="9"/>
        <v>77</v>
      </c>
      <c r="B166" s="1318">
        <v>7000020718</v>
      </c>
      <c r="C166" s="1318">
        <v>890</v>
      </c>
      <c r="D166" s="1318" t="s">
        <v>742</v>
      </c>
      <c r="E166" s="1318">
        <v>1000058324</v>
      </c>
      <c r="F166" s="1318" t="s">
        <v>808</v>
      </c>
      <c r="G166" s="1318" t="s">
        <v>585</v>
      </c>
      <c r="H166" s="1318">
        <v>1</v>
      </c>
      <c r="I166" s="1285"/>
      <c r="J166" s="1286" t="str">
        <f t="shared" si="15"/>
        <v>Included</v>
      </c>
      <c r="K166" s="1321"/>
      <c r="M166" s="1323"/>
    </row>
    <row r="167" spans="1:13" s="1322" customFormat="1">
      <c r="A167" s="1288">
        <f t="shared" si="9"/>
        <v>78</v>
      </c>
      <c r="B167" s="1318">
        <v>7000020718</v>
      </c>
      <c r="C167" s="1318">
        <v>900</v>
      </c>
      <c r="D167" s="1318" t="s">
        <v>742</v>
      </c>
      <c r="E167" s="1318">
        <v>1000007067</v>
      </c>
      <c r="F167" s="1318" t="s">
        <v>809</v>
      </c>
      <c r="G167" s="1318" t="s">
        <v>585</v>
      </c>
      <c r="H167" s="1318">
        <v>1</v>
      </c>
      <c r="I167" s="1285"/>
      <c r="J167" s="1286" t="str">
        <f>IF(I167=0, "Included",IF(ISERROR(H167*I167), I167, H167*I167))</f>
        <v>Included</v>
      </c>
      <c r="K167" s="1321"/>
      <c r="M167" s="1323"/>
    </row>
    <row r="168" spans="1:13" s="1322" customFormat="1">
      <c r="A168" s="1288">
        <f t="shared" si="9"/>
        <v>79</v>
      </c>
      <c r="B168" s="1318">
        <v>7000020718</v>
      </c>
      <c r="C168" s="1318">
        <v>910</v>
      </c>
      <c r="D168" s="1318" t="s">
        <v>742</v>
      </c>
      <c r="E168" s="1318">
        <v>1000058323</v>
      </c>
      <c r="F168" s="1318" t="s">
        <v>810</v>
      </c>
      <c r="G168" s="1318" t="s">
        <v>582</v>
      </c>
      <c r="H168" s="1318">
        <v>1</v>
      </c>
      <c r="I168" s="1285"/>
      <c r="J168" s="1286" t="str">
        <f t="shared" ref="J168:J172" si="16">IF(I168=0, "Included",IF(ISERROR(H168*I168), I168, H168*I168))</f>
        <v>Included</v>
      </c>
      <c r="K168" s="1321"/>
      <c r="M168" s="1323"/>
    </row>
    <row r="169" spans="1:13" s="1322" customFormat="1" ht="33">
      <c r="A169" s="1288">
        <f t="shared" si="9"/>
        <v>80</v>
      </c>
      <c r="B169" s="1318">
        <v>7000020718</v>
      </c>
      <c r="C169" s="1318">
        <v>920</v>
      </c>
      <c r="D169" s="1318" t="s">
        <v>742</v>
      </c>
      <c r="E169" s="1318">
        <v>1000058320</v>
      </c>
      <c r="F169" s="1318" t="s">
        <v>811</v>
      </c>
      <c r="G169" s="1318" t="s">
        <v>585</v>
      </c>
      <c r="H169" s="1318">
        <v>1</v>
      </c>
      <c r="I169" s="1285"/>
      <c r="J169" s="1286" t="str">
        <f t="shared" si="16"/>
        <v>Included</v>
      </c>
      <c r="K169" s="1321"/>
      <c r="M169" s="1323"/>
    </row>
    <row r="170" spans="1:13" s="1322" customFormat="1" ht="33">
      <c r="A170" s="1288">
        <f t="shared" si="9"/>
        <v>81</v>
      </c>
      <c r="B170" s="1318">
        <v>7000020718</v>
      </c>
      <c r="C170" s="1318">
        <v>930</v>
      </c>
      <c r="D170" s="1318" t="s">
        <v>742</v>
      </c>
      <c r="E170" s="1318">
        <v>1000049759</v>
      </c>
      <c r="F170" s="1318" t="s">
        <v>812</v>
      </c>
      <c r="G170" s="1318" t="s">
        <v>585</v>
      </c>
      <c r="H170" s="1318">
        <v>1</v>
      </c>
      <c r="I170" s="1285"/>
      <c r="J170" s="1286" t="str">
        <f t="shared" si="16"/>
        <v>Included</v>
      </c>
      <c r="K170" s="1321"/>
      <c r="M170" s="1323"/>
    </row>
    <row r="171" spans="1:13" s="1322" customFormat="1" ht="33">
      <c r="A171" s="1288">
        <f t="shared" si="9"/>
        <v>82</v>
      </c>
      <c r="B171" s="1318">
        <v>7000020718</v>
      </c>
      <c r="C171" s="1318">
        <v>940</v>
      </c>
      <c r="D171" s="1318" t="s">
        <v>742</v>
      </c>
      <c r="E171" s="1318">
        <v>1000058319</v>
      </c>
      <c r="F171" s="1318" t="s">
        <v>813</v>
      </c>
      <c r="G171" s="1318" t="s">
        <v>585</v>
      </c>
      <c r="H171" s="1318">
        <v>1</v>
      </c>
      <c r="I171" s="1285"/>
      <c r="J171" s="1286" t="str">
        <f t="shared" si="16"/>
        <v>Included</v>
      </c>
      <c r="K171" s="1321"/>
      <c r="M171" s="1323"/>
    </row>
    <row r="172" spans="1:13" s="1322" customFormat="1" ht="33">
      <c r="A172" s="1288">
        <f t="shared" si="9"/>
        <v>83</v>
      </c>
      <c r="B172" s="1318">
        <v>7000020718</v>
      </c>
      <c r="C172" s="1318">
        <v>950</v>
      </c>
      <c r="D172" s="1318" t="s">
        <v>742</v>
      </c>
      <c r="E172" s="1318">
        <v>1000058322</v>
      </c>
      <c r="F172" s="1318" t="s">
        <v>814</v>
      </c>
      <c r="G172" s="1318" t="s">
        <v>585</v>
      </c>
      <c r="H172" s="1318">
        <v>1</v>
      </c>
      <c r="I172" s="1285"/>
      <c r="J172" s="1286" t="str">
        <f t="shared" si="16"/>
        <v>Included</v>
      </c>
      <c r="K172" s="1321"/>
      <c r="M172" s="1323"/>
    </row>
    <row r="173" spans="1:13" s="1322" customFormat="1" ht="33">
      <c r="A173" s="1288">
        <f t="shared" si="9"/>
        <v>84</v>
      </c>
      <c r="B173" s="1318">
        <v>7000020718</v>
      </c>
      <c r="C173" s="1318">
        <v>960</v>
      </c>
      <c r="D173" s="1318" t="s">
        <v>742</v>
      </c>
      <c r="E173" s="1318">
        <v>1000049835</v>
      </c>
      <c r="F173" s="1318" t="s">
        <v>815</v>
      </c>
      <c r="G173" s="1318" t="s">
        <v>585</v>
      </c>
      <c r="H173" s="1318">
        <v>1</v>
      </c>
      <c r="I173" s="1285"/>
      <c r="J173" s="1286" t="str">
        <f>IF(I173=0, "Included",IF(ISERROR(H173*I173), I173, H173*I173))</f>
        <v>Included</v>
      </c>
      <c r="K173" s="1321"/>
      <c r="M173" s="1323"/>
    </row>
    <row r="174" spans="1:13" s="1322" customFormat="1" ht="49.5">
      <c r="A174" s="1288">
        <f t="shared" si="9"/>
        <v>85</v>
      </c>
      <c r="B174" s="1318">
        <v>7000020718</v>
      </c>
      <c r="C174" s="1318">
        <v>970</v>
      </c>
      <c r="D174" s="1318" t="s">
        <v>742</v>
      </c>
      <c r="E174" s="1318">
        <v>1000049795</v>
      </c>
      <c r="F174" s="1318" t="s">
        <v>816</v>
      </c>
      <c r="G174" s="1318" t="s">
        <v>585</v>
      </c>
      <c r="H174" s="1318">
        <v>1</v>
      </c>
      <c r="I174" s="1285"/>
      <c r="J174" s="1286" t="str">
        <f t="shared" ref="J174:J184" si="17">IF(I174=0, "Included",IF(ISERROR(H174*I174), I174, H174*I174))</f>
        <v>Included</v>
      </c>
      <c r="K174" s="1321"/>
      <c r="M174" s="1323"/>
    </row>
    <row r="175" spans="1:13" s="1322" customFormat="1" ht="33">
      <c r="A175" s="1288">
        <f t="shared" si="9"/>
        <v>86</v>
      </c>
      <c r="B175" s="1318">
        <v>7000020718</v>
      </c>
      <c r="C175" s="1318">
        <v>980</v>
      </c>
      <c r="D175" s="1318" t="s">
        <v>742</v>
      </c>
      <c r="E175" s="1318">
        <v>1000049808</v>
      </c>
      <c r="F175" s="1318" t="s">
        <v>817</v>
      </c>
      <c r="G175" s="1318" t="s">
        <v>585</v>
      </c>
      <c r="H175" s="1318">
        <v>1</v>
      </c>
      <c r="I175" s="1285"/>
      <c r="J175" s="1286" t="str">
        <f t="shared" si="17"/>
        <v>Included</v>
      </c>
      <c r="K175" s="1321"/>
      <c r="M175" s="1323"/>
    </row>
    <row r="176" spans="1:13" s="1322" customFormat="1" ht="49.5">
      <c r="A176" s="1288">
        <f t="shared" si="9"/>
        <v>87</v>
      </c>
      <c r="B176" s="1318">
        <v>7000020718</v>
      </c>
      <c r="C176" s="1318">
        <v>990</v>
      </c>
      <c r="D176" s="1318" t="s">
        <v>742</v>
      </c>
      <c r="E176" s="1318">
        <v>1000049805</v>
      </c>
      <c r="F176" s="1318" t="s">
        <v>818</v>
      </c>
      <c r="G176" s="1318" t="s">
        <v>585</v>
      </c>
      <c r="H176" s="1318">
        <v>1</v>
      </c>
      <c r="I176" s="1285"/>
      <c r="J176" s="1286" t="str">
        <f t="shared" si="17"/>
        <v>Included</v>
      </c>
      <c r="K176" s="1321"/>
      <c r="M176" s="1323"/>
    </row>
    <row r="177" spans="1:13" s="1322" customFormat="1" ht="33">
      <c r="A177" s="1288">
        <f t="shared" si="9"/>
        <v>88</v>
      </c>
      <c r="B177" s="1318">
        <v>7000020718</v>
      </c>
      <c r="C177" s="1318">
        <v>1000</v>
      </c>
      <c r="D177" s="1318" t="s">
        <v>742</v>
      </c>
      <c r="E177" s="1318">
        <v>1000058321</v>
      </c>
      <c r="F177" s="1318" t="s">
        <v>819</v>
      </c>
      <c r="G177" s="1318" t="s">
        <v>585</v>
      </c>
      <c r="H177" s="1318">
        <v>1</v>
      </c>
      <c r="I177" s="1285"/>
      <c r="J177" s="1286" t="str">
        <f t="shared" si="17"/>
        <v>Included</v>
      </c>
      <c r="K177" s="1321"/>
      <c r="M177" s="1323"/>
    </row>
    <row r="178" spans="1:13" s="1322" customFormat="1" ht="33">
      <c r="A178" s="1288">
        <f t="shared" ref="A178:A241" si="18">A177+1</f>
        <v>89</v>
      </c>
      <c r="B178" s="1318">
        <v>7000020718</v>
      </c>
      <c r="C178" s="1318">
        <v>1010</v>
      </c>
      <c r="D178" s="1318" t="s">
        <v>742</v>
      </c>
      <c r="E178" s="1318">
        <v>1000049799</v>
      </c>
      <c r="F178" s="1318" t="s">
        <v>820</v>
      </c>
      <c r="G178" s="1318" t="s">
        <v>585</v>
      </c>
      <c r="H178" s="1318">
        <v>1</v>
      </c>
      <c r="I178" s="1285"/>
      <c r="J178" s="1286" t="str">
        <f t="shared" si="17"/>
        <v>Included</v>
      </c>
      <c r="K178" s="1321"/>
      <c r="M178" s="1323"/>
    </row>
    <row r="179" spans="1:13" s="1322" customFormat="1" ht="49.5">
      <c r="A179" s="1288">
        <f t="shared" si="18"/>
        <v>90</v>
      </c>
      <c r="B179" s="1318">
        <v>7000020718</v>
      </c>
      <c r="C179" s="1318">
        <v>1020</v>
      </c>
      <c r="D179" s="1318" t="s">
        <v>742</v>
      </c>
      <c r="E179" s="1318">
        <v>1000058325</v>
      </c>
      <c r="F179" s="1318" t="s">
        <v>821</v>
      </c>
      <c r="G179" s="1318" t="s">
        <v>585</v>
      </c>
      <c r="H179" s="1318">
        <v>1</v>
      </c>
      <c r="I179" s="1285"/>
      <c r="J179" s="1286" t="str">
        <f t="shared" si="17"/>
        <v>Included</v>
      </c>
      <c r="K179" s="1321"/>
      <c r="M179" s="1323"/>
    </row>
    <row r="180" spans="1:13" s="1322" customFormat="1" ht="49.5">
      <c r="A180" s="1288">
        <f t="shared" si="18"/>
        <v>91</v>
      </c>
      <c r="B180" s="1318">
        <v>7000020718</v>
      </c>
      <c r="C180" s="1318">
        <v>1030</v>
      </c>
      <c r="D180" s="1318" t="s">
        <v>742</v>
      </c>
      <c r="E180" s="1318">
        <v>1000058318</v>
      </c>
      <c r="F180" s="1318" t="s">
        <v>822</v>
      </c>
      <c r="G180" s="1318" t="s">
        <v>585</v>
      </c>
      <c r="H180" s="1318">
        <v>1</v>
      </c>
      <c r="I180" s="1285"/>
      <c r="J180" s="1286" t="str">
        <f t="shared" si="17"/>
        <v>Included</v>
      </c>
      <c r="K180" s="1321"/>
      <c r="M180" s="1323"/>
    </row>
    <row r="181" spans="1:13" s="1322" customFormat="1" ht="33">
      <c r="A181" s="1288">
        <f t="shared" si="18"/>
        <v>92</v>
      </c>
      <c r="B181" s="1318">
        <v>7000020718</v>
      </c>
      <c r="C181" s="1318">
        <v>1040</v>
      </c>
      <c r="D181" s="1318" t="s">
        <v>742</v>
      </c>
      <c r="E181" s="1318">
        <v>1000049495</v>
      </c>
      <c r="F181" s="1318" t="s">
        <v>823</v>
      </c>
      <c r="G181" s="1318" t="s">
        <v>585</v>
      </c>
      <c r="H181" s="1318">
        <v>1</v>
      </c>
      <c r="I181" s="1285"/>
      <c r="J181" s="1286" t="str">
        <f t="shared" si="17"/>
        <v>Included</v>
      </c>
      <c r="K181" s="1321"/>
      <c r="M181" s="1323"/>
    </row>
    <row r="182" spans="1:13" s="1322" customFormat="1" ht="49.5">
      <c r="A182" s="1288">
        <f t="shared" si="18"/>
        <v>93</v>
      </c>
      <c r="B182" s="1318">
        <v>7000020718</v>
      </c>
      <c r="C182" s="1318">
        <v>1050</v>
      </c>
      <c r="D182" s="1318" t="s">
        <v>742</v>
      </c>
      <c r="E182" s="1318">
        <v>1000049802</v>
      </c>
      <c r="F182" s="1318" t="s">
        <v>824</v>
      </c>
      <c r="G182" s="1318" t="s">
        <v>585</v>
      </c>
      <c r="H182" s="1318">
        <v>1</v>
      </c>
      <c r="I182" s="1285"/>
      <c r="J182" s="1286" t="str">
        <f t="shared" si="17"/>
        <v>Included</v>
      </c>
      <c r="K182" s="1321"/>
      <c r="M182" s="1323"/>
    </row>
    <row r="183" spans="1:13" s="1322" customFormat="1" ht="297">
      <c r="A183" s="1288">
        <f t="shared" si="18"/>
        <v>94</v>
      </c>
      <c r="B183" s="1318">
        <v>7000020718</v>
      </c>
      <c r="C183" s="1318">
        <v>1060</v>
      </c>
      <c r="D183" s="1318" t="s">
        <v>742</v>
      </c>
      <c r="E183" s="1318">
        <v>1000062656</v>
      </c>
      <c r="F183" s="1318" t="s">
        <v>825</v>
      </c>
      <c r="G183" s="1318" t="s">
        <v>582</v>
      </c>
      <c r="H183" s="1318">
        <v>2</v>
      </c>
      <c r="I183" s="1285"/>
      <c r="J183" s="1286" t="str">
        <f t="shared" si="17"/>
        <v>Included</v>
      </c>
      <c r="K183" s="1321"/>
      <c r="M183" s="1323"/>
    </row>
    <row r="184" spans="1:13" s="1322" customFormat="1" ht="214.5">
      <c r="A184" s="1288">
        <f t="shared" si="18"/>
        <v>95</v>
      </c>
      <c r="B184" s="1318">
        <v>7000020718</v>
      </c>
      <c r="C184" s="1318">
        <v>1070</v>
      </c>
      <c r="D184" s="1318" t="s">
        <v>742</v>
      </c>
      <c r="E184" s="1318">
        <v>1000058314</v>
      </c>
      <c r="F184" s="1318" t="s">
        <v>826</v>
      </c>
      <c r="G184" s="1318" t="s">
        <v>582</v>
      </c>
      <c r="H184" s="1318">
        <v>1</v>
      </c>
      <c r="I184" s="1285"/>
      <c r="J184" s="1286" t="str">
        <f t="shared" si="17"/>
        <v>Included</v>
      </c>
      <c r="K184" s="1321"/>
      <c r="M184" s="1323"/>
    </row>
    <row r="185" spans="1:13" s="1322" customFormat="1" ht="214.5">
      <c r="A185" s="1288">
        <f t="shared" si="18"/>
        <v>96</v>
      </c>
      <c r="B185" s="1318">
        <v>7000020718</v>
      </c>
      <c r="C185" s="1318">
        <v>1080</v>
      </c>
      <c r="D185" s="1318" t="s">
        <v>742</v>
      </c>
      <c r="E185" s="1318">
        <v>1000058310</v>
      </c>
      <c r="F185" s="1318" t="s">
        <v>827</v>
      </c>
      <c r="G185" s="1318" t="s">
        <v>582</v>
      </c>
      <c r="H185" s="1318">
        <v>1</v>
      </c>
      <c r="I185" s="1285"/>
      <c r="J185" s="1286" t="str">
        <f>IF(I185=0, "Included",IF(ISERROR(H185*I185), I185, H185*I185))</f>
        <v>Included</v>
      </c>
      <c r="K185" s="1321"/>
      <c r="M185" s="1323"/>
    </row>
    <row r="186" spans="1:13" s="1322" customFormat="1" ht="82.5">
      <c r="A186" s="1288">
        <f t="shared" si="18"/>
        <v>97</v>
      </c>
      <c r="B186" s="1318">
        <v>7000020718</v>
      </c>
      <c r="C186" s="1318">
        <v>1090</v>
      </c>
      <c r="D186" s="1318" t="s">
        <v>742</v>
      </c>
      <c r="E186" s="1318">
        <v>1000058305</v>
      </c>
      <c r="F186" s="1318" t="s">
        <v>828</v>
      </c>
      <c r="G186" s="1318" t="s">
        <v>585</v>
      </c>
      <c r="H186" s="1318">
        <v>1</v>
      </c>
      <c r="I186" s="1285"/>
      <c r="J186" s="1286" t="str">
        <f>IF(I186=0, "Included",IF(ISERROR(H186*I186), I186, H186*I186))</f>
        <v>Included</v>
      </c>
      <c r="K186" s="1321"/>
      <c r="M186" s="1323"/>
    </row>
    <row r="187" spans="1:13" s="1322" customFormat="1" ht="82.5">
      <c r="A187" s="1288">
        <f t="shared" si="18"/>
        <v>98</v>
      </c>
      <c r="B187" s="1318">
        <v>7000020718</v>
      </c>
      <c r="C187" s="1318">
        <v>1100</v>
      </c>
      <c r="D187" s="1318" t="s">
        <v>742</v>
      </c>
      <c r="E187" s="1318">
        <v>1000058312</v>
      </c>
      <c r="F187" s="1318" t="s">
        <v>829</v>
      </c>
      <c r="G187" s="1318" t="s">
        <v>585</v>
      </c>
      <c r="H187" s="1318">
        <v>1</v>
      </c>
      <c r="I187" s="1285"/>
      <c r="J187" s="1286" t="str">
        <f t="shared" ref="J187:J192" si="19">IF(I187=0, "Included",IF(ISERROR(H187*I187), I187, H187*I187))</f>
        <v>Included</v>
      </c>
      <c r="K187" s="1321"/>
      <c r="M187" s="1323"/>
    </row>
    <row r="188" spans="1:13" s="1322" customFormat="1" ht="82.5">
      <c r="A188" s="1288">
        <f t="shared" si="18"/>
        <v>99</v>
      </c>
      <c r="B188" s="1318">
        <v>7000020718</v>
      </c>
      <c r="C188" s="1318">
        <v>1110</v>
      </c>
      <c r="D188" s="1318" t="s">
        <v>742</v>
      </c>
      <c r="E188" s="1318">
        <v>1000058308</v>
      </c>
      <c r="F188" s="1318" t="s">
        <v>830</v>
      </c>
      <c r="G188" s="1318" t="s">
        <v>585</v>
      </c>
      <c r="H188" s="1318">
        <v>1</v>
      </c>
      <c r="I188" s="1285"/>
      <c r="J188" s="1286" t="str">
        <f t="shared" si="19"/>
        <v>Included</v>
      </c>
      <c r="K188" s="1321"/>
      <c r="M188" s="1323"/>
    </row>
    <row r="189" spans="1:13" s="1322" customFormat="1" ht="33">
      <c r="A189" s="1288">
        <f t="shared" si="18"/>
        <v>100</v>
      </c>
      <c r="B189" s="1318">
        <v>7000020718</v>
      </c>
      <c r="C189" s="1318">
        <v>1120</v>
      </c>
      <c r="D189" s="1318" t="s">
        <v>742</v>
      </c>
      <c r="E189" s="1318">
        <v>1000049776</v>
      </c>
      <c r="F189" s="1318" t="s">
        <v>831</v>
      </c>
      <c r="G189" s="1318" t="s">
        <v>585</v>
      </c>
      <c r="H189" s="1318">
        <v>1</v>
      </c>
      <c r="I189" s="1285"/>
      <c r="J189" s="1286" t="str">
        <f t="shared" si="19"/>
        <v>Included</v>
      </c>
      <c r="K189" s="1321"/>
      <c r="M189" s="1323"/>
    </row>
    <row r="190" spans="1:13" s="1322" customFormat="1" ht="33">
      <c r="A190" s="1288">
        <f t="shared" si="18"/>
        <v>101</v>
      </c>
      <c r="B190" s="1318">
        <v>7000020718</v>
      </c>
      <c r="C190" s="1318">
        <v>1130</v>
      </c>
      <c r="D190" s="1318" t="s">
        <v>742</v>
      </c>
      <c r="E190" s="1318">
        <v>1000049778</v>
      </c>
      <c r="F190" s="1318" t="s">
        <v>832</v>
      </c>
      <c r="G190" s="1318" t="s">
        <v>585</v>
      </c>
      <c r="H190" s="1318">
        <v>1</v>
      </c>
      <c r="I190" s="1285"/>
      <c r="J190" s="1286" t="str">
        <f t="shared" si="19"/>
        <v>Included</v>
      </c>
      <c r="K190" s="1321"/>
      <c r="M190" s="1323"/>
    </row>
    <row r="191" spans="1:13" s="1322" customFormat="1" ht="33">
      <c r="A191" s="1288">
        <f t="shared" si="18"/>
        <v>102</v>
      </c>
      <c r="B191" s="1318">
        <v>7000020718</v>
      </c>
      <c r="C191" s="1318">
        <v>1140</v>
      </c>
      <c r="D191" s="1318" t="s">
        <v>742</v>
      </c>
      <c r="E191" s="1318">
        <v>1000049777</v>
      </c>
      <c r="F191" s="1318" t="s">
        <v>833</v>
      </c>
      <c r="G191" s="1318" t="s">
        <v>585</v>
      </c>
      <c r="H191" s="1318">
        <v>1</v>
      </c>
      <c r="I191" s="1285"/>
      <c r="J191" s="1286" t="str">
        <f t="shared" si="19"/>
        <v>Included</v>
      </c>
      <c r="K191" s="1321"/>
      <c r="M191" s="1323"/>
    </row>
    <row r="192" spans="1:13" s="1322" customFormat="1">
      <c r="A192" s="1288">
        <f t="shared" si="18"/>
        <v>103</v>
      </c>
      <c r="B192" s="1318">
        <v>7000020718</v>
      </c>
      <c r="C192" s="1318">
        <v>1150</v>
      </c>
      <c r="D192" s="1318" t="s">
        <v>742</v>
      </c>
      <c r="E192" s="1318">
        <v>1000058306</v>
      </c>
      <c r="F192" s="1318" t="s">
        <v>834</v>
      </c>
      <c r="G192" s="1318" t="s">
        <v>585</v>
      </c>
      <c r="H192" s="1318">
        <v>1</v>
      </c>
      <c r="I192" s="1285"/>
      <c r="J192" s="1286" t="str">
        <f t="shared" si="19"/>
        <v>Included</v>
      </c>
      <c r="K192" s="1321"/>
      <c r="M192" s="1323"/>
    </row>
    <row r="193" spans="1:13" s="1322" customFormat="1">
      <c r="A193" s="1288">
        <f t="shared" si="18"/>
        <v>104</v>
      </c>
      <c r="B193" s="1318">
        <v>7000020718</v>
      </c>
      <c r="C193" s="1318">
        <v>1160</v>
      </c>
      <c r="D193" s="1318" t="s">
        <v>742</v>
      </c>
      <c r="E193" s="1318">
        <v>1000058313</v>
      </c>
      <c r="F193" s="1318" t="s">
        <v>835</v>
      </c>
      <c r="G193" s="1318" t="s">
        <v>585</v>
      </c>
      <c r="H193" s="1318">
        <v>1</v>
      </c>
      <c r="I193" s="1285"/>
      <c r="J193" s="1286" t="str">
        <f>IF(I193=0, "Included",IF(ISERROR(H193*I193), I193, H193*I193))</f>
        <v>Included</v>
      </c>
      <c r="K193" s="1321"/>
      <c r="M193" s="1323"/>
    </row>
    <row r="194" spans="1:13" s="1322" customFormat="1">
      <c r="A194" s="1288">
        <f t="shared" si="18"/>
        <v>105</v>
      </c>
      <c r="B194" s="1318">
        <v>7000020718</v>
      </c>
      <c r="C194" s="1318">
        <v>1170</v>
      </c>
      <c r="D194" s="1318" t="s">
        <v>742</v>
      </c>
      <c r="E194" s="1318">
        <v>1000058309</v>
      </c>
      <c r="F194" s="1318" t="s">
        <v>836</v>
      </c>
      <c r="G194" s="1318" t="s">
        <v>585</v>
      </c>
      <c r="H194" s="1318">
        <v>1</v>
      </c>
      <c r="I194" s="1285"/>
      <c r="J194" s="1286" t="str">
        <f t="shared" ref="J194:J204" si="20">IF(I194=0, "Included",IF(ISERROR(H194*I194), I194, H194*I194))</f>
        <v>Included</v>
      </c>
      <c r="K194" s="1321"/>
      <c r="M194" s="1323"/>
    </row>
    <row r="195" spans="1:13" s="1322" customFormat="1">
      <c r="A195" s="1288">
        <f t="shared" si="18"/>
        <v>106</v>
      </c>
      <c r="B195" s="1318">
        <v>7000020718</v>
      </c>
      <c r="C195" s="1318">
        <v>1180</v>
      </c>
      <c r="D195" s="1318" t="s">
        <v>742</v>
      </c>
      <c r="E195" s="1318">
        <v>1000058307</v>
      </c>
      <c r="F195" s="1318" t="s">
        <v>837</v>
      </c>
      <c r="G195" s="1318" t="s">
        <v>582</v>
      </c>
      <c r="H195" s="1318">
        <v>1</v>
      </c>
      <c r="I195" s="1285"/>
      <c r="J195" s="1286" t="str">
        <f t="shared" si="20"/>
        <v>Included</v>
      </c>
      <c r="K195" s="1321"/>
      <c r="M195" s="1323"/>
    </row>
    <row r="196" spans="1:13" s="1322" customFormat="1" ht="33">
      <c r="A196" s="1288">
        <f t="shared" si="18"/>
        <v>107</v>
      </c>
      <c r="B196" s="1318">
        <v>7000020718</v>
      </c>
      <c r="C196" s="1318">
        <v>1190</v>
      </c>
      <c r="D196" s="1318" t="s">
        <v>742</v>
      </c>
      <c r="E196" s="1318">
        <v>1000058315</v>
      </c>
      <c r="F196" s="1318" t="s">
        <v>838</v>
      </c>
      <c r="G196" s="1318" t="s">
        <v>582</v>
      </c>
      <c r="H196" s="1318">
        <v>1</v>
      </c>
      <c r="I196" s="1285"/>
      <c r="J196" s="1286" t="str">
        <f t="shared" si="20"/>
        <v>Included</v>
      </c>
      <c r="K196" s="1321"/>
      <c r="M196" s="1323"/>
    </row>
    <row r="197" spans="1:13" s="1322" customFormat="1">
      <c r="A197" s="1288">
        <f t="shared" si="18"/>
        <v>108</v>
      </c>
      <c r="B197" s="1318">
        <v>7000020718</v>
      </c>
      <c r="C197" s="1318">
        <v>1200</v>
      </c>
      <c r="D197" s="1318" t="s">
        <v>742</v>
      </c>
      <c r="E197" s="1318">
        <v>1000058311</v>
      </c>
      <c r="F197" s="1318" t="s">
        <v>839</v>
      </c>
      <c r="G197" s="1318" t="s">
        <v>582</v>
      </c>
      <c r="H197" s="1318">
        <v>1</v>
      </c>
      <c r="I197" s="1285"/>
      <c r="J197" s="1286" t="str">
        <f t="shared" si="20"/>
        <v>Included</v>
      </c>
      <c r="K197" s="1321"/>
      <c r="M197" s="1323"/>
    </row>
    <row r="198" spans="1:13" s="1322" customFormat="1" ht="49.5">
      <c r="A198" s="1288">
        <f t="shared" si="18"/>
        <v>109</v>
      </c>
      <c r="B198" s="1318">
        <v>7000020718</v>
      </c>
      <c r="C198" s="1318">
        <v>1210</v>
      </c>
      <c r="D198" s="1318" t="s">
        <v>742</v>
      </c>
      <c r="E198" s="1318">
        <v>1000058327</v>
      </c>
      <c r="F198" s="1318" t="s">
        <v>840</v>
      </c>
      <c r="G198" s="1318" t="s">
        <v>582</v>
      </c>
      <c r="H198" s="1318">
        <v>1</v>
      </c>
      <c r="I198" s="1285"/>
      <c r="J198" s="1286" t="str">
        <f t="shared" si="20"/>
        <v>Included</v>
      </c>
      <c r="K198" s="1321"/>
      <c r="M198" s="1323"/>
    </row>
    <row r="199" spans="1:13" s="1322" customFormat="1" ht="49.5">
      <c r="A199" s="1288">
        <f t="shared" si="18"/>
        <v>110</v>
      </c>
      <c r="B199" s="1318">
        <v>7000020718</v>
      </c>
      <c r="C199" s="1318">
        <v>1220</v>
      </c>
      <c r="D199" s="1318" t="s">
        <v>742</v>
      </c>
      <c r="E199" s="1318">
        <v>1000058326</v>
      </c>
      <c r="F199" s="1318" t="s">
        <v>841</v>
      </c>
      <c r="G199" s="1318" t="s">
        <v>582</v>
      </c>
      <c r="H199" s="1318">
        <v>1</v>
      </c>
      <c r="I199" s="1285"/>
      <c r="J199" s="1286" t="str">
        <f t="shared" si="20"/>
        <v>Included</v>
      </c>
      <c r="K199" s="1321"/>
      <c r="M199" s="1323"/>
    </row>
    <row r="200" spans="1:13" s="1322" customFormat="1">
      <c r="A200" s="1288">
        <f t="shared" si="18"/>
        <v>111</v>
      </c>
      <c r="B200" s="1318">
        <v>7000020718</v>
      </c>
      <c r="C200" s="1318">
        <v>550</v>
      </c>
      <c r="D200" s="1318" t="s">
        <v>743</v>
      </c>
      <c r="E200" s="1318">
        <v>1000025943</v>
      </c>
      <c r="F200" s="1318" t="s">
        <v>842</v>
      </c>
      <c r="G200" s="1318" t="s">
        <v>585</v>
      </c>
      <c r="H200" s="1318">
        <v>1</v>
      </c>
      <c r="I200" s="1285"/>
      <c r="J200" s="1286" t="str">
        <f t="shared" si="20"/>
        <v>Included</v>
      </c>
      <c r="K200" s="1321"/>
      <c r="M200" s="1323"/>
    </row>
    <row r="201" spans="1:13" s="1322" customFormat="1">
      <c r="A201" s="1288">
        <f t="shared" si="18"/>
        <v>112</v>
      </c>
      <c r="B201" s="1318">
        <v>7000020718</v>
      </c>
      <c r="C201" s="1318">
        <v>560</v>
      </c>
      <c r="D201" s="1318" t="s">
        <v>743</v>
      </c>
      <c r="E201" s="1318">
        <v>1000024186</v>
      </c>
      <c r="F201" s="1318" t="s">
        <v>843</v>
      </c>
      <c r="G201" s="1318" t="s">
        <v>619</v>
      </c>
      <c r="H201" s="1318">
        <v>1</v>
      </c>
      <c r="I201" s="1285"/>
      <c r="J201" s="1286" t="str">
        <f t="shared" si="20"/>
        <v>Included</v>
      </c>
      <c r="K201" s="1321"/>
      <c r="M201" s="1323"/>
    </row>
    <row r="202" spans="1:13" s="1322" customFormat="1">
      <c r="A202" s="1288">
        <f t="shared" si="18"/>
        <v>113</v>
      </c>
      <c r="B202" s="1318">
        <v>7000020718</v>
      </c>
      <c r="C202" s="1318">
        <v>570</v>
      </c>
      <c r="D202" s="1318" t="s">
        <v>743</v>
      </c>
      <c r="E202" s="1318">
        <v>1000019912</v>
      </c>
      <c r="F202" s="1318" t="s">
        <v>639</v>
      </c>
      <c r="G202" s="1318" t="s">
        <v>619</v>
      </c>
      <c r="H202" s="1318">
        <v>1</v>
      </c>
      <c r="I202" s="1285"/>
      <c r="J202" s="1286" t="str">
        <f t="shared" si="20"/>
        <v>Included</v>
      </c>
      <c r="K202" s="1321"/>
      <c r="M202" s="1323"/>
    </row>
    <row r="203" spans="1:13" s="1322" customFormat="1">
      <c r="A203" s="1288">
        <f t="shared" si="18"/>
        <v>114</v>
      </c>
      <c r="B203" s="1318">
        <v>7000020718</v>
      </c>
      <c r="C203" s="1318">
        <v>580</v>
      </c>
      <c r="D203" s="1318" t="s">
        <v>743</v>
      </c>
      <c r="E203" s="1318">
        <v>1000019927</v>
      </c>
      <c r="F203" s="1318" t="s">
        <v>844</v>
      </c>
      <c r="G203" s="1318" t="s">
        <v>619</v>
      </c>
      <c r="H203" s="1318">
        <v>1</v>
      </c>
      <c r="I203" s="1285"/>
      <c r="J203" s="1286" t="str">
        <f t="shared" si="20"/>
        <v>Included</v>
      </c>
      <c r="K203" s="1321"/>
      <c r="M203" s="1323"/>
    </row>
    <row r="204" spans="1:13" s="1322" customFormat="1">
      <c r="A204" s="1288">
        <f t="shared" si="18"/>
        <v>115</v>
      </c>
      <c r="B204" s="1318">
        <v>7000020718</v>
      </c>
      <c r="C204" s="1318">
        <v>590</v>
      </c>
      <c r="D204" s="1318" t="s">
        <v>743</v>
      </c>
      <c r="E204" s="1318">
        <v>1000025950</v>
      </c>
      <c r="F204" s="1318" t="s">
        <v>845</v>
      </c>
      <c r="G204" s="1318" t="s">
        <v>585</v>
      </c>
      <c r="H204" s="1318">
        <v>1</v>
      </c>
      <c r="I204" s="1285"/>
      <c r="J204" s="1286" t="str">
        <f t="shared" si="20"/>
        <v>Included</v>
      </c>
      <c r="K204" s="1321"/>
      <c r="M204" s="1323"/>
    </row>
    <row r="205" spans="1:13" s="1322" customFormat="1" ht="82.5">
      <c r="A205" s="1288">
        <f t="shared" si="18"/>
        <v>116</v>
      </c>
      <c r="B205" s="1318">
        <v>7000020718</v>
      </c>
      <c r="C205" s="1318">
        <v>1320</v>
      </c>
      <c r="D205" s="1318" t="s">
        <v>744</v>
      </c>
      <c r="E205" s="1318">
        <v>1000031367</v>
      </c>
      <c r="F205" s="1318" t="s">
        <v>640</v>
      </c>
      <c r="G205" s="1318" t="s">
        <v>582</v>
      </c>
      <c r="H205" s="1318">
        <v>1</v>
      </c>
      <c r="I205" s="1285"/>
      <c r="J205" s="1286" t="str">
        <f>IF(I205=0, "Included",IF(ISERROR(H205*I205), I205, H205*I205))</f>
        <v>Included</v>
      </c>
      <c r="K205" s="1321"/>
      <c r="M205" s="1323"/>
    </row>
    <row r="206" spans="1:13" s="1322" customFormat="1">
      <c r="A206" s="1288">
        <f t="shared" si="18"/>
        <v>117</v>
      </c>
      <c r="B206" s="1318">
        <v>7000020718</v>
      </c>
      <c r="C206" s="1318">
        <v>1330</v>
      </c>
      <c r="D206" s="1318" t="s">
        <v>744</v>
      </c>
      <c r="E206" s="1318">
        <v>1000018706</v>
      </c>
      <c r="F206" s="1318" t="s">
        <v>846</v>
      </c>
      <c r="G206" s="1318" t="s">
        <v>582</v>
      </c>
      <c r="H206" s="1318">
        <v>2</v>
      </c>
      <c r="I206" s="1285"/>
      <c r="J206" s="1286" t="str">
        <f t="shared" ref="J206:J210" si="21">IF(I206=0, "Included",IF(ISERROR(H206*I206), I206, H206*I206))</f>
        <v>Included</v>
      </c>
      <c r="K206" s="1321"/>
      <c r="M206" s="1323"/>
    </row>
    <row r="207" spans="1:13" s="1322" customFormat="1">
      <c r="A207" s="1288">
        <f t="shared" si="18"/>
        <v>118</v>
      </c>
      <c r="B207" s="1318">
        <v>7000020718</v>
      </c>
      <c r="C207" s="1318">
        <v>1340</v>
      </c>
      <c r="D207" s="1318" t="s">
        <v>744</v>
      </c>
      <c r="E207" s="1318">
        <v>1000031374</v>
      </c>
      <c r="F207" s="1318" t="s">
        <v>641</v>
      </c>
      <c r="G207" s="1318" t="s">
        <v>585</v>
      </c>
      <c r="H207" s="1318">
        <v>2</v>
      </c>
      <c r="I207" s="1285"/>
      <c r="J207" s="1286" t="str">
        <f t="shared" si="21"/>
        <v>Included</v>
      </c>
      <c r="K207" s="1321"/>
      <c r="M207" s="1323"/>
    </row>
    <row r="208" spans="1:13" s="1322" customFormat="1" ht="33">
      <c r="A208" s="1288">
        <f t="shared" si="18"/>
        <v>119</v>
      </c>
      <c r="B208" s="1318">
        <v>7000020718</v>
      </c>
      <c r="C208" s="1318">
        <v>1350</v>
      </c>
      <c r="D208" s="1318" t="s">
        <v>744</v>
      </c>
      <c r="E208" s="1318">
        <v>1000034950</v>
      </c>
      <c r="F208" s="1318" t="s">
        <v>642</v>
      </c>
      <c r="G208" s="1318" t="s">
        <v>582</v>
      </c>
      <c r="H208" s="1318">
        <v>2</v>
      </c>
      <c r="I208" s="1285"/>
      <c r="J208" s="1286" t="str">
        <f t="shared" si="21"/>
        <v>Included</v>
      </c>
      <c r="K208" s="1321"/>
      <c r="M208" s="1323"/>
    </row>
    <row r="209" spans="1:13" s="1322" customFormat="1" ht="33">
      <c r="A209" s="1288">
        <f t="shared" si="18"/>
        <v>120</v>
      </c>
      <c r="B209" s="1318">
        <v>7000020718</v>
      </c>
      <c r="C209" s="1318">
        <v>1360</v>
      </c>
      <c r="D209" s="1318" t="s">
        <v>744</v>
      </c>
      <c r="E209" s="1318">
        <v>1000031381</v>
      </c>
      <c r="F209" s="1318" t="s">
        <v>643</v>
      </c>
      <c r="G209" s="1318" t="s">
        <v>585</v>
      </c>
      <c r="H209" s="1318">
        <v>1</v>
      </c>
      <c r="I209" s="1285"/>
      <c r="J209" s="1286" t="str">
        <f t="shared" si="21"/>
        <v>Included</v>
      </c>
      <c r="K209" s="1321"/>
      <c r="M209" s="1323"/>
    </row>
    <row r="210" spans="1:13" s="1322" customFormat="1">
      <c r="A210" s="1288">
        <f t="shared" si="18"/>
        <v>121</v>
      </c>
      <c r="B210" s="1318">
        <v>7000020718</v>
      </c>
      <c r="C210" s="1318">
        <v>1370</v>
      </c>
      <c r="D210" s="1318" t="s">
        <v>744</v>
      </c>
      <c r="E210" s="1318">
        <v>1000026228</v>
      </c>
      <c r="F210" s="1318" t="s">
        <v>644</v>
      </c>
      <c r="G210" s="1318" t="s">
        <v>582</v>
      </c>
      <c r="H210" s="1318">
        <v>1</v>
      </c>
      <c r="I210" s="1285"/>
      <c r="J210" s="1286" t="str">
        <f t="shared" si="21"/>
        <v>Included</v>
      </c>
      <c r="K210" s="1321"/>
      <c r="M210" s="1323"/>
    </row>
    <row r="211" spans="1:13" s="1322" customFormat="1">
      <c r="A211" s="1288">
        <f t="shared" si="18"/>
        <v>122</v>
      </c>
      <c r="B211" s="1318">
        <v>7000020718</v>
      </c>
      <c r="C211" s="1318">
        <v>1380</v>
      </c>
      <c r="D211" s="1318" t="s">
        <v>744</v>
      </c>
      <c r="E211" s="1318">
        <v>1000028495</v>
      </c>
      <c r="F211" s="1318" t="s">
        <v>645</v>
      </c>
      <c r="G211" s="1318" t="s">
        <v>582</v>
      </c>
      <c r="H211" s="1318">
        <v>1</v>
      </c>
      <c r="I211" s="1285"/>
      <c r="J211" s="1286" t="str">
        <f>IF(I211=0, "Included",IF(ISERROR(H211*I211), I211, H211*I211))</f>
        <v>Included</v>
      </c>
      <c r="K211" s="1321"/>
      <c r="M211" s="1323"/>
    </row>
    <row r="212" spans="1:13" s="1322" customFormat="1">
      <c r="A212" s="1288">
        <f t="shared" si="18"/>
        <v>123</v>
      </c>
      <c r="B212" s="1318">
        <v>7000020718</v>
      </c>
      <c r="C212" s="1318">
        <v>1390</v>
      </c>
      <c r="D212" s="1318" t="s">
        <v>744</v>
      </c>
      <c r="E212" s="1318">
        <v>1000028265</v>
      </c>
      <c r="F212" s="1318" t="s">
        <v>847</v>
      </c>
      <c r="G212" s="1318" t="s">
        <v>582</v>
      </c>
      <c r="H212" s="1318">
        <v>1</v>
      </c>
      <c r="I212" s="1285"/>
      <c r="J212" s="1286" t="str">
        <f t="shared" ref="J212:J216" si="22">IF(I212=0, "Included",IF(ISERROR(H212*I212), I212, H212*I212))</f>
        <v>Included</v>
      </c>
      <c r="K212" s="1321"/>
      <c r="M212" s="1323"/>
    </row>
    <row r="213" spans="1:13" s="1322" customFormat="1">
      <c r="A213" s="1288">
        <f t="shared" si="18"/>
        <v>124</v>
      </c>
      <c r="B213" s="1318">
        <v>7000020718</v>
      </c>
      <c r="C213" s="1318">
        <v>1400</v>
      </c>
      <c r="D213" s="1318" t="s">
        <v>744</v>
      </c>
      <c r="E213" s="1318">
        <v>1000034998</v>
      </c>
      <c r="F213" s="1318" t="s">
        <v>646</v>
      </c>
      <c r="G213" s="1318" t="s">
        <v>582</v>
      </c>
      <c r="H213" s="1318">
        <v>2</v>
      </c>
      <c r="I213" s="1285"/>
      <c r="J213" s="1286" t="str">
        <f t="shared" si="22"/>
        <v>Included</v>
      </c>
      <c r="K213" s="1321"/>
      <c r="M213" s="1323"/>
    </row>
    <row r="214" spans="1:13" s="1322" customFormat="1" ht="66">
      <c r="A214" s="1288">
        <f t="shared" si="18"/>
        <v>125</v>
      </c>
      <c r="B214" s="1318">
        <v>7000020718</v>
      </c>
      <c r="C214" s="1318">
        <v>1420</v>
      </c>
      <c r="D214" s="1318" t="s">
        <v>745</v>
      </c>
      <c r="E214" s="1318">
        <v>1000031369</v>
      </c>
      <c r="F214" s="1318" t="s">
        <v>647</v>
      </c>
      <c r="G214" s="1318" t="s">
        <v>585</v>
      </c>
      <c r="H214" s="1318">
        <v>1</v>
      </c>
      <c r="I214" s="1285"/>
      <c r="J214" s="1286" t="str">
        <f t="shared" si="22"/>
        <v>Included</v>
      </c>
      <c r="K214" s="1321"/>
      <c r="M214" s="1323"/>
    </row>
    <row r="215" spans="1:13" s="1322" customFormat="1" ht="33">
      <c r="A215" s="1288">
        <f t="shared" si="18"/>
        <v>126</v>
      </c>
      <c r="B215" s="1318">
        <v>7000020718</v>
      </c>
      <c r="C215" s="1318">
        <v>1430</v>
      </c>
      <c r="D215" s="1318" t="s">
        <v>745</v>
      </c>
      <c r="E215" s="1318">
        <v>1000018706</v>
      </c>
      <c r="F215" s="1318" t="s">
        <v>846</v>
      </c>
      <c r="G215" s="1318" t="s">
        <v>582</v>
      </c>
      <c r="H215" s="1318">
        <v>1</v>
      </c>
      <c r="I215" s="1285"/>
      <c r="J215" s="1286" t="str">
        <f t="shared" si="22"/>
        <v>Included</v>
      </c>
      <c r="K215" s="1321"/>
      <c r="M215" s="1323"/>
    </row>
    <row r="216" spans="1:13" s="1322" customFormat="1" ht="33">
      <c r="A216" s="1288">
        <f t="shared" si="18"/>
        <v>127</v>
      </c>
      <c r="B216" s="1318">
        <v>7000020718</v>
      </c>
      <c r="C216" s="1318">
        <v>1440</v>
      </c>
      <c r="D216" s="1318" t="s">
        <v>745</v>
      </c>
      <c r="E216" s="1318">
        <v>1000031374</v>
      </c>
      <c r="F216" s="1318" t="s">
        <v>641</v>
      </c>
      <c r="G216" s="1318" t="s">
        <v>585</v>
      </c>
      <c r="H216" s="1318">
        <v>1</v>
      </c>
      <c r="I216" s="1285"/>
      <c r="J216" s="1286" t="str">
        <f t="shared" si="22"/>
        <v>Included</v>
      </c>
      <c r="K216" s="1321"/>
      <c r="M216" s="1323"/>
    </row>
    <row r="217" spans="1:13" s="1322" customFormat="1" ht="33">
      <c r="A217" s="1288">
        <f t="shared" si="18"/>
        <v>128</v>
      </c>
      <c r="B217" s="1318">
        <v>7000020718</v>
      </c>
      <c r="C217" s="1318">
        <v>1450</v>
      </c>
      <c r="D217" s="1318" t="s">
        <v>745</v>
      </c>
      <c r="E217" s="1318">
        <v>1000034950</v>
      </c>
      <c r="F217" s="1318" t="s">
        <v>642</v>
      </c>
      <c r="G217" s="1318" t="s">
        <v>582</v>
      </c>
      <c r="H217" s="1318">
        <v>1</v>
      </c>
      <c r="I217" s="1285"/>
      <c r="J217" s="1286" t="str">
        <f>IF(I217=0, "Included",IF(ISERROR(H217*I217), I217, H217*I217))</f>
        <v>Included</v>
      </c>
      <c r="K217" s="1321"/>
      <c r="M217" s="1323"/>
    </row>
    <row r="218" spans="1:13" s="1322" customFormat="1" ht="33">
      <c r="A218" s="1288">
        <f t="shared" si="18"/>
        <v>129</v>
      </c>
      <c r="B218" s="1318">
        <v>7000020718</v>
      </c>
      <c r="C218" s="1318">
        <v>1460</v>
      </c>
      <c r="D218" s="1318" t="s">
        <v>745</v>
      </c>
      <c r="E218" s="1318">
        <v>1000031381</v>
      </c>
      <c r="F218" s="1318" t="s">
        <v>643</v>
      </c>
      <c r="G218" s="1318" t="s">
        <v>585</v>
      </c>
      <c r="H218" s="1318">
        <v>1</v>
      </c>
      <c r="I218" s="1285"/>
      <c r="J218" s="1286" t="str">
        <f t="shared" ref="J218:J228" si="23">IF(I218=0, "Included",IF(ISERROR(H218*I218), I218, H218*I218))</f>
        <v>Included</v>
      </c>
      <c r="K218" s="1321"/>
      <c r="M218" s="1323"/>
    </row>
    <row r="219" spans="1:13" s="1322" customFormat="1" ht="33">
      <c r="A219" s="1288">
        <f t="shared" si="18"/>
        <v>130</v>
      </c>
      <c r="B219" s="1318">
        <v>7000020718</v>
      </c>
      <c r="C219" s="1318">
        <v>1470</v>
      </c>
      <c r="D219" s="1318" t="s">
        <v>745</v>
      </c>
      <c r="E219" s="1318">
        <v>1000034998</v>
      </c>
      <c r="F219" s="1318" t="s">
        <v>646</v>
      </c>
      <c r="G219" s="1318" t="s">
        <v>582</v>
      </c>
      <c r="H219" s="1318">
        <v>1</v>
      </c>
      <c r="I219" s="1285"/>
      <c r="J219" s="1286" t="str">
        <f t="shared" si="23"/>
        <v>Included</v>
      </c>
      <c r="K219" s="1321"/>
      <c r="M219" s="1323"/>
    </row>
    <row r="220" spans="1:13" s="1322" customFormat="1" ht="33">
      <c r="A220" s="1288">
        <f t="shared" si="18"/>
        <v>131</v>
      </c>
      <c r="B220" s="1318">
        <v>7000020718</v>
      </c>
      <c r="C220" s="1318">
        <v>1480</v>
      </c>
      <c r="D220" s="1318" t="s">
        <v>745</v>
      </c>
      <c r="E220" s="1318">
        <v>1000031398</v>
      </c>
      <c r="F220" s="1318" t="s">
        <v>648</v>
      </c>
      <c r="G220" s="1318" t="s">
        <v>585</v>
      </c>
      <c r="H220" s="1318">
        <v>1</v>
      </c>
      <c r="I220" s="1285"/>
      <c r="J220" s="1286" t="str">
        <f t="shared" si="23"/>
        <v>Included</v>
      </c>
      <c r="K220" s="1321"/>
      <c r="M220" s="1323"/>
    </row>
    <row r="221" spans="1:13" s="1322" customFormat="1" ht="82.5">
      <c r="A221" s="1288">
        <f t="shared" si="18"/>
        <v>132</v>
      </c>
      <c r="B221" s="1318">
        <v>7000020718</v>
      </c>
      <c r="C221" s="1318">
        <v>1490</v>
      </c>
      <c r="D221" s="1318" t="s">
        <v>746</v>
      </c>
      <c r="E221" s="1318">
        <v>1000031367</v>
      </c>
      <c r="F221" s="1318" t="s">
        <v>640</v>
      </c>
      <c r="G221" s="1318" t="s">
        <v>582</v>
      </c>
      <c r="H221" s="1318">
        <v>1</v>
      </c>
      <c r="I221" s="1285"/>
      <c r="J221" s="1286" t="str">
        <f t="shared" si="23"/>
        <v>Included</v>
      </c>
      <c r="K221" s="1321"/>
      <c r="M221" s="1323"/>
    </row>
    <row r="222" spans="1:13" s="1322" customFormat="1">
      <c r="A222" s="1288">
        <f t="shared" si="18"/>
        <v>133</v>
      </c>
      <c r="B222" s="1318">
        <v>7000020718</v>
      </c>
      <c r="C222" s="1318">
        <v>1500</v>
      </c>
      <c r="D222" s="1318" t="s">
        <v>746</v>
      </c>
      <c r="E222" s="1318">
        <v>1000018706</v>
      </c>
      <c r="F222" s="1318" t="s">
        <v>846</v>
      </c>
      <c r="G222" s="1318" t="s">
        <v>582</v>
      </c>
      <c r="H222" s="1318">
        <v>6</v>
      </c>
      <c r="I222" s="1285"/>
      <c r="J222" s="1286" t="str">
        <f t="shared" si="23"/>
        <v>Included</v>
      </c>
      <c r="K222" s="1321"/>
      <c r="M222" s="1323"/>
    </row>
    <row r="223" spans="1:13" s="1322" customFormat="1">
      <c r="A223" s="1288">
        <f t="shared" si="18"/>
        <v>134</v>
      </c>
      <c r="B223" s="1318">
        <v>7000020718</v>
      </c>
      <c r="C223" s="1318">
        <v>1510</v>
      </c>
      <c r="D223" s="1318" t="s">
        <v>746</v>
      </c>
      <c r="E223" s="1318">
        <v>1000031374</v>
      </c>
      <c r="F223" s="1318" t="s">
        <v>641</v>
      </c>
      <c r="G223" s="1318" t="s">
        <v>585</v>
      </c>
      <c r="H223" s="1318">
        <v>2</v>
      </c>
      <c r="I223" s="1285"/>
      <c r="J223" s="1286" t="str">
        <f t="shared" si="23"/>
        <v>Included</v>
      </c>
      <c r="K223" s="1321"/>
      <c r="M223" s="1323"/>
    </row>
    <row r="224" spans="1:13" s="1322" customFormat="1" ht="33">
      <c r="A224" s="1288">
        <f t="shared" si="18"/>
        <v>135</v>
      </c>
      <c r="B224" s="1318">
        <v>7000020718</v>
      </c>
      <c r="C224" s="1318">
        <v>1520</v>
      </c>
      <c r="D224" s="1318" t="s">
        <v>746</v>
      </c>
      <c r="E224" s="1318">
        <v>1000034950</v>
      </c>
      <c r="F224" s="1318" t="s">
        <v>642</v>
      </c>
      <c r="G224" s="1318" t="s">
        <v>582</v>
      </c>
      <c r="H224" s="1318">
        <v>2</v>
      </c>
      <c r="I224" s="1285"/>
      <c r="J224" s="1286" t="str">
        <f t="shared" si="23"/>
        <v>Included</v>
      </c>
      <c r="K224" s="1321"/>
      <c r="M224" s="1323"/>
    </row>
    <row r="225" spans="1:13" s="1322" customFormat="1" ht="33">
      <c r="A225" s="1288">
        <f t="shared" si="18"/>
        <v>136</v>
      </c>
      <c r="B225" s="1318">
        <v>7000020718</v>
      </c>
      <c r="C225" s="1318">
        <v>1530</v>
      </c>
      <c r="D225" s="1318" t="s">
        <v>746</v>
      </c>
      <c r="E225" s="1318">
        <v>1000031381</v>
      </c>
      <c r="F225" s="1318" t="s">
        <v>643</v>
      </c>
      <c r="G225" s="1318" t="s">
        <v>585</v>
      </c>
      <c r="H225" s="1318">
        <v>1</v>
      </c>
      <c r="I225" s="1285"/>
      <c r="J225" s="1286" t="str">
        <f t="shared" si="23"/>
        <v>Included</v>
      </c>
      <c r="K225" s="1321"/>
      <c r="M225" s="1323"/>
    </row>
    <row r="226" spans="1:13" s="1322" customFormat="1">
      <c r="A226" s="1288">
        <f t="shared" si="18"/>
        <v>137</v>
      </c>
      <c r="B226" s="1318">
        <v>7000020718</v>
      </c>
      <c r="C226" s="1318">
        <v>1540</v>
      </c>
      <c r="D226" s="1318" t="s">
        <v>746</v>
      </c>
      <c r="E226" s="1318">
        <v>1000026228</v>
      </c>
      <c r="F226" s="1318" t="s">
        <v>644</v>
      </c>
      <c r="G226" s="1318" t="s">
        <v>582</v>
      </c>
      <c r="H226" s="1318">
        <v>1</v>
      </c>
      <c r="I226" s="1285"/>
      <c r="J226" s="1286" t="str">
        <f t="shared" si="23"/>
        <v>Included</v>
      </c>
      <c r="K226" s="1321"/>
      <c r="M226" s="1323"/>
    </row>
    <row r="227" spans="1:13" s="1322" customFormat="1">
      <c r="A227" s="1288">
        <f t="shared" si="18"/>
        <v>138</v>
      </c>
      <c r="B227" s="1318">
        <v>7000020718</v>
      </c>
      <c r="C227" s="1318">
        <v>1550</v>
      </c>
      <c r="D227" s="1318" t="s">
        <v>746</v>
      </c>
      <c r="E227" s="1318">
        <v>1000034998</v>
      </c>
      <c r="F227" s="1318" t="s">
        <v>646</v>
      </c>
      <c r="G227" s="1318" t="s">
        <v>582</v>
      </c>
      <c r="H227" s="1318">
        <v>2</v>
      </c>
      <c r="I227" s="1285"/>
      <c r="J227" s="1286" t="str">
        <f t="shared" si="23"/>
        <v>Included</v>
      </c>
      <c r="K227" s="1321"/>
      <c r="M227" s="1323"/>
    </row>
    <row r="228" spans="1:13" s="1322" customFormat="1" ht="82.5">
      <c r="A228" s="1288">
        <f t="shared" si="18"/>
        <v>139</v>
      </c>
      <c r="B228" s="1318">
        <v>7000020718</v>
      </c>
      <c r="C228" s="1318">
        <v>1570</v>
      </c>
      <c r="D228" s="1318" t="s">
        <v>747</v>
      </c>
      <c r="E228" s="1318">
        <v>1000031367</v>
      </c>
      <c r="F228" s="1318" t="s">
        <v>640</v>
      </c>
      <c r="G228" s="1318" t="s">
        <v>582</v>
      </c>
      <c r="H228" s="1318">
        <v>1</v>
      </c>
      <c r="I228" s="1285"/>
      <c r="J228" s="1286" t="str">
        <f t="shared" si="23"/>
        <v>Included</v>
      </c>
      <c r="K228" s="1321"/>
      <c r="M228" s="1323"/>
    </row>
    <row r="229" spans="1:13" s="1322" customFormat="1">
      <c r="A229" s="1288">
        <f t="shared" si="18"/>
        <v>140</v>
      </c>
      <c r="B229" s="1318">
        <v>7000020718</v>
      </c>
      <c r="C229" s="1318">
        <v>1580</v>
      </c>
      <c r="D229" s="1318" t="s">
        <v>747</v>
      </c>
      <c r="E229" s="1318">
        <v>1000018706</v>
      </c>
      <c r="F229" s="1318" t="s">
        <v>846</v>
      </c>
      <c r="G229" s="1318" t="s">
        <v>582</v>
      </c>
      <c r="H229" s="1318">
        <v>4</v>
      </c>
      <c r="I229" s="1285"/>
      <c r="J229" s="1286" t="str">
        <f>IF(I229=0, "Included",IF(ISERROR(H229*I229), I229, H229*I229))</f>
        <v>Included</v>
      </c>
      <c r="K229" s="1321"/>
      <c r="M229" s="1323"/>
    </row>
    <row r="230" spans="1:13" s="1322" customFormat="1">
      <c r="A230" s="1288">
        <f t="shared" si="18"/>
        <v>141</v>
      </c>
      <c r="B230" s="1318">
        <v>7000020718</v>
      </c>
      <c r="C230" s="1318">
        <v>1590</v>
      </c>
      <c r="D230" s="1318" t="s">
        <v>747</v>
      </c>
      <c r="E230" s="1318">
        <v>1000031374</v>
      </c>
      <c r="F230" s="1318" t="s">
        <v>641</v>
      </c>
      <c r="G230" s="1318" t="s">
        <v>585</v>
      </c>
      <c r="H230" s="1318">
        <v>2</v>
      </c>
      <c r="I230" s="1285"/>
      <c r="J230" s="1286" t="str">
        <f t="shared" ref="J230:J234" si="24">IF(I230=0, "Included",IF(ISERROR(H230*I230), I230, H230*I230))</f>
        <v>Included</v>
      </c>
      <c r="K230" s="1321"/>
      <c r="M230" s="1323"/>
    </row>
    <row r="231" spans="1:13" s="1322" customFormat="1" ht="33">
      <c r="A231" s="1288">
        <f t="shared" si="18"/>
        <v>142</v>
      </c>
      <c r="B231" s="1318">
        <v>7000020718</v>
      </c>
      <c r="C231" s="1318">
        <v>1600</v>
      </c>
      <c r="D231" s="1318" t="s">
        <v>747</v>
      </c>
      <c r="E231" s="1318">
        <v>1000034950</v>
      </c>
      <c r="F231" s="1318" t="s">
        <v>642</v>
      </c>
      <c r="G231" s="1318" t="s">
        <v>582</v>
      </c>
      <c r="H231" s="1318">
        <v>2</v>
      </c>
      <c r="I231" s="1285"/>
      <c r="J231" s="1286" t="str">
        <f t="shared" si="24"/>
        <v>Included</v>
      </c>
      <c r="K231" s="1321"/>
      <c r="M231" s="1323"/>
    </row>
    <row r="232" spans="1:13" s="1322" customFormat="1" ht="33">
      <c r="A232" s="1288">
        <f t="shared" si="18"/>
        <v>143</v>
      </c>
      <c r="B232" s="1318">
        <v>7000020718</v>
      </c>
      <c r="C232" s="1318">
        <v>1610</v>
      </c>
      <c r="D232" s="1318" t="s">
        <v>747</v>
      </c>
      <c r="E232" s="1318">
        <v>1000031381</v>
      </c>
      <c r="F232" s="1318" t="s">
        <v>643</v>
      </c>
      <c r="G232" s="1318" t="s">
        <v>585</v>
      </c>
      <c r="H232" s="1318">
        <v>1</v>
      </c>
      <c r="I232" s="1285"/>
      <c r="J232" s="1286" t="str">
        <f t="shared" si="24"/>
        <v>Included</v>
      </c>
      <c r="K232" s="1321"/>
      <c r="M232" s="1323"/>
    </row>
    <row r="233" spans="1:13" s="1322" customFormat="1">
      <c r="A233" s="1288">
        <f t="shared" si="18"/>
        <v>144</v>
      </c>
      <c r="B233" s="1318">
        <v>7000020718</v>
      </c>
      <c r="C233" s="1318">
        <v>1620</v>
      </c>
      <c r="D233" s="1318" t="s">
        <v>747</v>
      </c>
      <c r="E233" s="1318">
        <v>1000026228</v>
      </c>
      <c r="F233" s="1318" t="s">
        <v>644</v>
      </c>
      <c r="G233" s="1318" t="s">
        <v>582</v>
      </c>
      <c r="H233" s="1318">
        <v>1</v>
      </c>
      <c r="I233" s="1285"/>
      <c r="J233" s="1286" t="str">
        <f t="shared" si="24"/>
        <v>Included</v>
      </c>
      <c r="K233" s="1321"/>
      <c r="M233" s="1323"/>
    </row>
    <row r="234" spans="1:13" s="1322" customFormat="1">
      <c r="A234" s="1288">
        <f t="shared" si="18"/>
        <v>145</v>
      </c>
      <c r="B234" s="1318">
        <v>7000020718</v>
      </c>
      <c r="C234" s="1318">
        <v>1630</v>
      </c>
      <c r="D234" s="1318" t="s">
        <v>747</v>
      </c>
      <c r="E234" s="1318">
        <v>1000034998</v>
      </c>
      <c r="F234" s="1318" t="s">
        <v>646</v>
      </c>
      <c r="G234" s="1318" t="s">
        <v>582</v>
      </c>
      <c r="H234" s="1318">
        <v>2</v>
      </c>
      <c r="I234" s="1285"/>
      <c r="J234" s="1286" t="str">
        <f t="shared" si="24"/>
        <v>Included</v>
      </c>
      <c r="K234" s="1321"/>
      <c r="M234" s="1323"/>
    </row>
    <row r="235" spans="1:13" s="1322" customFormat="1" ht="82.5">
      <c r="A235" s="1288">
        <f t="shared" si="18"/>
        <v>146</v>
      </c>
      <c r="B235" s="1318">
        <v>7000020718</v>
      </c>
      <c r="C235" s="1318">
        <v>1650</v>
      </c>
      <c r="D235" s="1318" t="s">
        <v>748</v>
      </c>
      <c r="E235" s="1318">
        <v>1000031367</v>
      </c>
      <c r="F235" s="1318" t="s">
        <v>640</v>
      </c>
      <c r="G235" s="1318" t="s">
        <v>582</v>
      </c>
      <c r="H235" s="1318">
        <v>1</v>
      </c>
      <c r="I235" s="1285"/>
      <c r="J235" s="1286" t="str">
        <f>IF(I235=0, "Included",IF(ISERROR(H235*I235), I235, H235*I235))</f>
        <v>Included</v>
      </c>
      <c r="K235" s="1321"/>
      <c r="M235" s="1323"/>
    </row>
    <row r="236" spans="1:13" s="1322" customFormat="1" ht="33">
      <c r="A236" s="1288">
        <f t="shared" si="18"/>
        <v>147</v>
      </c>
      <c r="B236" s="1318">
        <v>7000020718</v>
      </c>
      <c r="C236" s="1318">
        <v>1660</v>
      </c>
      <c r="D236" s="1318" t="s">
        <v>748</v>
      </c>
      <c r="E236" s="1318">
        <v>1000018706</v>
      </c>
      <c r="F236" s="1318" t="s">
        <v>846</v>
      </c>
      <c r="G236" s="1318" t="s">
        <v>582</v>
      </c>
      <c r="H236" s="1318">
        <v>4</v>
      </c>
      <c r="I236" s="1285"/>
      <c r="J236" s="1286" t="str">
        <f t="shared" ref="J236:J240" si="25">IF(I236=0, "Included",IF(ISERROR(H236*I236), I236, H236*I236))</f>
        <v>Included</v>
      </c>
      <c r="K236" s="1321"/>
      <c r="M236" s="1323"/>
    </row>
    <row r="237" spans="1:13" s="1322" customFormat="1" ht="33">
      <c r="A237" s="1288">
        <f t="shared" si="18"/>
        <v>148</v>
      </c>
      <c r="B237" s="1318">
        <v>7000020718</v>
      </c>
      <c r="C237" s="1318">
        <v>1670</v>
      </c>
      <c r="D237" s="1318" t="s">
        <v>748</v>
      </c>
      <c r="E237" s="1318">
        <v>1000031374</v>
      </c>
      <c r="F237" s="1318" t="s">
        <v>641</v>
      </c>
      <c r="G237" s="1318" t="s">
        <v>585</v>
      </c>
      <c r="H237" s="1318">
        <v>2</v>
      </c>
      <c r="I237" s="1285"/>
      <c r="J237" s="1286" t="str">
        <f t="shared" si="25"/>
        <v>Included</v>
      </c>
      <c r="K237" s="1321"/>
      <c r="M237" s="1323"/>
    </row>
    <row r="238" spans="1:13" s="1322" customFormat="1" ht="33">
      <c r="A238" s="1288">
        <f t="shared" si="18"/>
        <v>149</v>
      </c>
      <c r="B238" s="1318">
        <v>7000020718</v>
      </c>
      <c r="C238" s="1318">
        <v>1680</v>
      </c>
      <c r="D238" s="1318" t="s">
        <v>748</v>
      </c>
      <c r="E238" s="1318">
        <v>1000034950</v>
      </c>
      <c r="F238" s="1318" t="s">
        <v>642</v>
      </c>
      <c r="G238" s="1318" t="s">
        <v>582</v>
      </c>
      <c r="H238" s="1318">
        <v>2</v>
      </c>
      <c r="I238" s="1285"/>
      <c r="J238" s="1286" t="str">
        <f t="shared" si="25"/>
        <v>Included</v>
      </c>
      <c r="K238" s="1321"/>
      <c r="M238" s="1323"/>
    </row>
    <row r="239" spans="1:13" s="1322" customFormat="1" ht="33">
      <c r="A239" s="1288">
        <f t="shared" si="18"/>
        <v>150</v>
      </c>
      <c r="B239" s="1318">
        <v>7000020718</v>
      </c>
      <c r="C239" s="1318">
        <v>1690</v>
      </c>
      <c r="D239" s="1318" t="s">
        <v>748</v>
      </c>
      <c r="E239" s="1318">
        <v>1000031381</v>
      </c>
      <c r="F239" s="1318" t="s">
        <v>643</v>
      </c>
      <c r="G239" s="1318" t="s">
        <v>585</v>
      </c>
      <c r="H239" s="1318">
        <v>1</v>
      </c>
      <c r="I239" s="1285"/>
      <c r="J239" s="1286" t="str">
        <f t="shared" si="25"/>
        <v>Included</v>
      </c>
      <c r="K239" s="1321"/>
      <c r="M239" s="1323"/>
    </row>
    <row r="240" spans="1:13" s="1322" customFormat="1" ht="33">
      <c r="A240" s="1288">
        <f t="shared" si="18"/>
        <v>151</v>
      </c>
      <c r="B240" s="1318">
        <v>7000020718</v>
      </c>
      <c r="C240" s="1318">
        <v>1700</v>
      </c>
      <c r="D240" s="1318" t="s">
        <v>748</v>
      </c>
      <c r="E240" s="1318">
        <v>1000026228</v>
      </c>
      <c r="F240" s="1318" t="s">
        <v>644</v>
      </c>
      <c r="G240" s="1318" t="s">
        <v>582</v>
      </c>
      <c r="H240" s="1318">
        <v>1</v>
      </c>
      <c r="I240" s="1285"/>
      <c r="J240" s="1286" t="str">
        <f t="shared" si="25"/>
        <v>Included</v>
      </c>
      <c r="K240" s="1321"/>
      <c r="M240" s="1323"/>
    </row>
    <row r="241" spans="1:32" s="1322" customFormat="1" ht="33">
      <c r="A241" s="1288">
        <f t="shared" si="18"/>
        <v>152</v>
      </c>
      <c r="B241" s="1318">
        <v>7000020718</v>
      </c>
      <c r="C241" s="1318">
        <v>1710</v>
      </c>
      <c r="D241" s="1318" t="s">
        <v>748</v>
      </c>
      <c r="E241" s="1318">
        <v>1000034998</v>
      </c>
      <c r="F241" s="1318" t="s">
        <v>646</v>
      </c>
      <c r="G241" s="1318" t="s">
        <v>582</v>
      </c>
      <c r="H241" s="1318">
        <v>2</v>
      </c>
      <c r="I241" s="1285"/>
      <c r="J241" s="1286" t="str">
        <f>IF(I241=0, "Included",IF(ISERROR(H241*I241), I241, H241*I241))</f>
        <v>Included</v>
      </c>
      <c r="K241" s="1321"/>
      <c r="M241" s="1323"/>
    </row>
    <row r="242" spans="1:32" s="1322" customFormat="1">
      <c r="A242" s="1288">
        <f t="shared" ref="A242:A249" si="26">A241+1</f>
        <v>153</v>
      </c>
      <c r="B242" s="1318">
        <v>7000020718</v>
      </c>
      <c r="C242" s="1318">
        <v>1730</v>
      </c>
      <c r="D242" s="1318" t="s">
        <v>749</v>
      </c>
      <c r="E242" s="1318">
        <v>1000017518</v>
      </c>
      <c r="F242" s="1318" t="s">
        <v>848</v>
      </c>
      <c r="G242" s="1318" t="s">
        <v>582</v>
      </c>
      <c r="H242" s="1318">
        <v>2</v>
      </c>
      <c r="I242" s="1285"/>
      <c r="J242" s="1286" t="str">
        <f t="shared" ref="J242:J249" si="27">IF(I242=0, "Included",IF(ISERROR(H242*I242), I242, H242*I242))</f>
        <v>Included</v>
      </c>
      <c r="K242" s="1321"/>
      <c r="M242" s="1323"/>
    </row>
    <row r="243" spans="1:32" s="1322" customFormat="1">
      <c r="A243" s="1288">
        <f t="shared" si="26"/>
        <v>154</v>
      </c>
      <c r="B243" s="1318">
        <v>7000020718</v>
      </c>
      <c r="C243" s="1318">
        <v>1740</v>
      </c>
      <c r="D243" s="1318" t="s">
        <v>749</v>
      </c>
      <c r="E243" s="1318">
        <v>1000022512</v>
      </c>
      <c r="F243" s="1318" t="s">
        <v>849</v>
      </c>
      <c r="G243" s="1318" t="s">
        <v>582</v>
      </c>
      <c r="H243" s="1318">
        <v>2</v>
      </c>
      <c r="I243" s="1285"/>
      <c r="J243" s="1286" t="str">
        <f t="shared" si="27"/>
        <v>Included</v>
      </c>
      <c r="K243" s="1321"/>
      <c r="M243" s="1323"/>
    </row>
    <row r="244" spans="1:32" s="1322" customFormat="1" ht="33">
      <c r="A244" s="1288">
        <f t="shared" si="26"/>
        <v>155</v>
      </c>
      <c r="B244" s="1318">
        <v>7000020718</v>
      </c>
      <c r="C244" s="1318">
        <v>1750</v>
      </c>
      <c r="D244" s="1318" t="s">
        <v>749</v>
      </c>
      <c r="E244" s="1318">
        <v>1000022510</v>
      </c>
      <c r="F244" s="1318" t="s">
        <v>850</v>
      </c>
      <c r="G244" s="1318" t="s">
        <v>582</v>
      </c>
      <c r="H244" s="1318">
        <v>3</v>
      </c>
      <c r="I244" s="1285"/>
      <c r="J244" s="1286" t="str">
        <f t="shared" si="27"/>
        <v>Included</v>
      </c>
      <c r="K244" s="1321"/>
      <c r="M244" s="1323"/>
    </row>
    <row r="245" spans="1:32" s="1322" customFormat="1" ht="33">
      <c r="A245" s="1288">
        <f t="shared" si="26"/>
        <v>156</v>
      </c>
      <c r="B245" s="1318">
        <v>7000020718</v>
      </c>
      <c r="C245" s="1318">
        <v>1760</v>
      </c>
      <c r="D245" s="1318" t="s">
        <v>749</v>
      </c>
      <c r="E245" s="1318">
        <v>1000022487</v>
      </c>
      <c r="F245" s="1318" t="s">
        <v>851</v>
      </c>
      <c r="G245" s="1318" t="s">
        <v>582</v>
      </c>
      <c r="H245" s="1318">
        <v>1</v>
      </c>
      <c r="I245" s="1285"/>
      <c r="J245" s="1286" t="str">
        <f t="shared" si="27"/>
        <v>Included</v>
      </c>
      <c r="K245" s="1321"/>
      <c r="M245" s="1323"/>
    </row>
    <row r="246" spans="1:32" s="1322" customFormat="1" ht="33">
      <c r="A246" s="1288">
        <f t="shared" si="26"/>
        <v>157</v>
      </c>
      <c r="B246" s="1318">
        <v>7000020718</v>
      </c>
      <c r="C246" s="1318">
        <v>1780</v>
      </c>
      <c r="D246" s="1318" t="s">
        <v>750</v>
      </c>
      <c r="E246" s="1318">
        <v>1000012366</v>
      </c>
      <c r="F246" s="1318" t="s">
        <v>852</v>
      </c>
      <c r="G246" s="1318" t="s">
        <v>582</v>
      </c>
      <c r="H246" s="1318">
        <v>120</v>
      </c>
      <c r="I246" s="1285"/>
      <c r="J246" s="1286" t="str">
        <f t="shared" si="27"/>
        <v>Included</v>
      </c>
      <c r="K246" s="1321"/>
      <c r="M246" s="1323"/>
    </row>
    <row r="247" spans="1:32" s="1322" customFormat="1" ht="33">
      <c r="A247" s="1288">
        <f t="shared" si="26"/>
        <v>158</v>
      </c>
      <c r="B247" s="1318">
        <v>7000020718</v>
      </c>
      <c r="C247" s="1318">
        <v>1790</v>
      </c>
      <c r="D247" s="1318" t="s">
        <v>750</v>
      </c>
      <c r="E247" s="1318">
        <v>1000012368</v>
      </c>
      <c r="F247" s="1318" t="s">
        <v>853</v>
      </c>
      <c r="G247" s="1318" t="s">
        <v>582</v>
      </c>
      <c r="H247" s="1318">
        <v>12</v>
      </c>
      <c r="I247" s="1285"/>
      <c r="J247" s="1286" t="str">
        <f t="shared" si="27"/>
        <v>Included</v>
      </c>
      <c r="K247" s="1321"/>
      <c r="M247" s="1323"/>
    </row>
    <row r="248" spans="1:32" s="1322" customFormat="1" ht="33">
      <c r="A248" s="1288">
        <f t="shared" si="26"/>
        <v>159</v>
      </c>
      <c r="B248" s="1318">
        <v>7000020718</v>
      </c>
      <c r="C248" s="1318">
        <v>1800</v>
      </c>
      <c r="D248" s="1318" t="s">
        <v>750</v>
      </c>
      <c r="E248" s="1318">
        <v>1000012369</v>
      </c>
      <c r="F248" s="1318" t="s">
        <v>854</v>
      </c>
      <c r="G248" s="1318" t="s">
        <v>582</v>
      </c>
      <c r="H248" s="1318">
        <v>24</v>
      </c>
      <c r="I248" s="1285"/>
      <c r="J248" s="1286" t="str">
        <f t="shared" si="27"/>
        <v>Included</v>
      </c>
      <c r="K248" s="1321"/>
      <c r="M248" s="1323"/>
    </row>
    <row r="249" spans="1:32" s="1322" customFormat="1" ht="33">
      <c r="A249" s="1288">
        <f t="shared" si="26"/>
        <v>160</v>
      </c>
      <c r="B249" s="1318">
        <v>7000020718</v>
      </c>
      <c r="C249" s="1318">
        <v>1810</v>
      </c>
      <c r="D249" s="1318" t="s">
        <v>750</v>
      </c>
      <c r="E249" s="1318">
        <v>1000012370</v>
      </c>
      <c r="F249" s="1318" t="s">
        <v>855</v>
      </c>
      <c r="G249" s="1318" t="s">
        <v>582</v>
      </c>
      <c r="H249" s="1318">
        <v>48</v>
      </c>
      <c r="I249" s="1285"/>
      <c r="J249" s="1286" t="str">
        <f t="shared" si="27"/>
        <v>Included</v>
      </c>
      <c r="K249" s="1321"/>
      <c r="M249" s="1323"/>
    </row>
    <row r="250" spans="1:32" s="1199" customFormat="1" ht="12" customHeight="1">
      <c r="A250" s="1446"/>
      <c r="B250" s="1446"/>
      <c r="C250" s="1446"/>
      <c r="D250" s="1446"/>
      <c r="E250" s="1446"/>
      <c r="F250" s="1446"/>
      <c r="G250" s="1446"/>
      <c r="H250" s="1446"/>
      <c r="I250" s="1446"/>
      <c r="J250" s="1446"/>
      <c r="K250" s="1220"/>
      <c r="M250" s="1187"/>
    </row>
    <row r="251" spans="1:32" ht="17.25" customHeight="1">
      <c r="A251" s="1221"/>
      <c r="B251" s="1221"/>
      <c r="C251" s="1221"/>
      <c r="D251" s="1221"/>
      <c r="E251" s="1221"/>
      <c r="F251" s="1222" t="s">
        <v>463</v>
      </c>
      <c r="G251" s="1223"/>
      <c r="H251" s="1223"/>
      <c r="I251" s="1224"/>
      <c r="J251" s="1225">
        <f>SUM(J22:J250)</f>
        <v>0</v>
      </c>
      <c r="K251" s="1191"/>
      <c r="N251" s="1187"/>
      <c r="O251" s="1187"/>
      <c r="P251" s="1187"/>
      <c r="Q251" s="1187"/>
      <c r="R251" s="1187"/>
      <c r="S251" s="1187"/>
      <c r="T251" s="1187"/>
      <c r="U251" s="1187"/>
      <c r="V251" s="1187"/>
      <c r="W251" s="1187"/>
      <c r="X251" s="1187"/>
      <c r="Y251" s="1187"/>
      <c r="Z251" s="1187"/>
      <c r="AA251" s="1187"/>
      <c r="AB251" s="1187"/>
      <c r="AC251" s="1187"/>
      <c r="AD251" s="1187"/>
      <c r="AE251" s="1187"/>
      <c r="AF251" s="1187"/>
    </row>
    <row r="252" spans="1:32" ht="9" customHeight="1">
      <c r="A252" s="1226"/>
      <c r="B252" s="1226"/>
      <c r="C252" s="1226"/>
      <c r="D252" s="1226"/>
      <c r="E252" s="1226"/>
      <c r="F252" s="1227"/>
      <c r="G252" s="1228"/>
      <c r="H252" s="1228"/>
      <c r="I252" s="1229"/>
      <c r="J252" s="1230"/>
      <c r="K252" s="1191"/>
      <c r="N252" s="1187"/>
      <c r="O252" s="1187"/>
      <c r="P252" s="1187"/>
      <c r="Q252" s="1187"/>
      <c r="R252" s="1187"/>
      <c r="S252" s="1187"/>
      <c r="T252" s="1187"/>
      <c r="U252" s="1187"/>
      <c r="V252" s="1187"/>
      <c r="W252" s="1187"/>
      <c r="X252" s="1187"/>
      <c r="Y252" s="1187"/>
      <c r="Z252" s="1187"/>
      <c r="AA252" s="1187"/>
      <c r="AB252" s="1187"/>
      <c r="AC252" s="1187"/>
      <c r="AD252" s="1187"/>
      <c r="AE252" s="1187"/>
      <c r="AF252" s="1187"/>
    </row>
    <row r="253" spans="1:32" ht="12.75" customHeight="1">
      <c r="A253" s="1226"/>
      <c r="B253" s="1226"/>
      <c r="C253" s="1226"/>
      <c r="D253" s="1226"/>
      <c r="E253" s="1226"/>
      <c r="F253" s="1227"/>
      <c r="G253" s="1228"/>
      <c r="H253" s="1228"/>
      <c r="I253" s="1229"/>
      <c r="J253" s="1230"/>
      <c r="K253" s="1191"/>
      <c r="N253" s="1187"/>
      <c r="O253" s="1187"/>
      <c r="P253" s="1187"/>
      <c r="Q253" s="1187"/>
      <c r="R253" s="1187"/>
      <c r="S253" s="1187"/>
      <c r="T253" s="1187"/>
      <c r="U253" s="1187"/>
      <c r="V253" s="1187"/>
      <c r="W253" s="1187"/>
      <c r="X253" s="1187"/>
      <c r="Y253" s="1187"/>
      <c r="Z253" s="1187"/>
      <c r="AA253" s="1187"/>
      <c r="AB253" s="1187"/>
      <c r="AC253" s="1187"/>
      <c r="AD253" s="1187"/>
      <c r="AE253" s="1187"/>
      <c r="AF253" s="1187"/>
    </row>
    <row r="254" spans="1:32" ht="6.75" customHeight="1">
      <c r="A254" s="1107" t="s">
        <v>484</v>
      </c>
      <c r="B254" s="1107"/>
      <c r="C254" s="1107"/>
      <c r="D254" s="1107"/>
      <c r="E254" s="1107"/>
      <c r="F254" s="1231"/>
      <c r="G254" s="1228"/>
      <c r="H254" s="1228"/>
      <c r="I254" s="1229"/>
      <c r="J254" s="1230"/>
      <c r="K254" s="1191"/>
      <c r="N254" s="1187"/>
      <c r="O254" s="1187"/>
      <c r="P254" s="1187"/>
      <c r="Q254" s="1187"/>
      <c r="R254" s="1187"/>
      <c r="S254" s="1187"/>
      <c r="T254" s="1187"/>
      <c r="U254" s="1187"/>
      <c r="V254" s="1187"/>
      <c r="W254" s="1187"/>
      <c r="X254" s="1187"/>
      <c r="Y254" s="1187"/>
      <c r="Z254" s="1187"/>
      <c r="AA254" s="1187"/>
      <c r="AB254" s="1187"/>
      <c r="AC254" s="1187"/>
      <c r="AD254" s="1187"/>
      <c r="AE254" s="1187"/>
      <c r="AF254" s="1187"/>
    </row>
    <row r="255" spans="1:32" ht="63.75" customHeight="1">
      <c r="A255" s="1107"/>
      <c r="B255" s="1440" t="s">
        <v>492</v>
      </c>
      <c r="C255" s="1440"/>
      <c r="D255" s="1440"/>
      <c r="E255" s="1440"/>
      <c r="F255" s="1440"/>
      <c r="G255" s="1440"/>
      <c r="H255" s="1440"/>
      <c r="I255" s="1440"/>
      <c r="J255" s="1440"/>
      <c r="K255" s="1191"/>
      <c r="N255" s="1187"/>
      <c r="O255" s="1187"/>
      <c r="P255" s="1187"/>
      <c r="Q255" s="1187"/>
      <c r="R255" s="1187"/>
      <c r="S255" s="1187"/>
      <c r="T255" s="1187"/>
      <c r="U255" s="1187"/>
      <c r="V255" s="1187"/>
      <c r="W255" s="1187"/>
      <c r="X255" s="1187"/>
      <c r="Y255" s="1187"/>
      <c r="Z255" s="1187"/>
      <c r="AA255" s="1187"/>
      <c r="AB255" s="1187"/>
      <c r="AC255" s="1187"/>
      <c r="AD255" s="1187"/>
      <c r="AE255" s="1187"/>
      <c r="AF255" s="1187"/>
    </row>
    <row r="256" spans="1:32">
      <c r="A256" s="1232" t="s">
        <v>482</v>
      </c>
      <c r="B256" s="1233" t="str">
        <f>'Sch-1'!B258</f>
        <v>--</v>
      </c>
      <c r="C256" s="1232"/>
      <c r="D256" s="1232"/>
      <c r="E256" s="1232"/>
      <c r="F256" s="1187"/>
      <c r="G256" s="1234"/>
      <c r="H256" s="1235"/>
      <c r="I256" s="1086"/>
      <c r="J256" s="1086"/>
      <c r="N256" s="1187"/>
      <c r="O256" s="1187"/>
      <c r="P256" s="1187"/>
      <c r="Q256" s="1187"/>
      <c r="R256" s="1187"/>
      <c r="S256" s="1187"/>
      <c r="T256" s="1187"/>
      <c r="U256" s="1187"/>
      <c r="V256" s="1187"/>
      <c r="W256" s="1187"/>
      <c r="X256" s="1187"/>
      <c r="Y256" s="1187"/>
      <c r="Z256" s="1187"/>
      <c r="AA256" s="1187"/>
      <c r="AB256" s="1187"/>
      <c r="AC256" s="1187"/>
      <c r="AD256" s="1187"/>
      <c r="AE256" s="1187"/>
      <c r="AF256" s="1187"/>
    </row>
    <row r="257" spans="1:32" ht="27.75" customHeight="1">
      <c r="A257" s="1232" t="s">
        <v>483</v>
      </c>
      <c r="B257" s="1233" t="str">
        <f>'Sch-1'!B259</f>
        <v/>
      </c>
      <c r="C257" s="1232"/>
      <c r="D257" s="1232"/>
      <c r="E257" s="1232"/>
      <c r="F257" s="1187"/>
      <c r="G257" s="1189"/>
      <c r="H257" s="1441" t="s">
        <v>408</v>
      </c>
      <c r="I257" s="1441"/>
      <c r="J257" s="1236" t="str">
        <f>'Sch-1'!M259</f>
        <v/>
      </c>
      <c r="N257" s="1187"/>
      <c r="O257" s="1187"/>
      <c r="P257" s="1187"/>
      <c r="Q257" s="1187"/>
      <c r="R257" s="1187"/>
      <c r="S257" s="1187"/>
      <c r="T257" s="1187"/>
      <c r="U257" s="1187"/>
      <c r="V257" s="1187"/>
      <c r="W257" s="1187"/>
      <c r="X257" s="1187"/>
      <c r="Y257" s="1187"/>
      <c r="Z257" s="1187"/>
      <c r="AA257" s="1187"/>
      <c r="AB257" s="1187"/>
      <c r="AC257" s="1187"/>
      <c r="AD257" s="1187"/>
      <c r="AE257" s="1187"/>
      <c r="AF257" s="1187"/>
    </row>
    <row r="258" spans="1:32" ht="14.25" customHeight="1">
      <c r="A258" s="1237"/>
      <c r="B258" s="1237"/>
      <c r="C258" s="1237"/>
      <c r="D258" s="1237"/>
      <c r="E258" s="1237"/>
      <c r="F258" s="1238"/>
      <c r="G258" s="1237"/>
      <c r="H258" s="1441" t="s">
        <v>409</v>
      </c>
      <c r="I258" s="1441"/>
      <c r="J258" s="1236" t="str">
        <f>'Sch-1'!M260</f>
        <v/>
      </c>
      <c r="N258" s="1187"/>
      <c r="O258" s="1187"/>
      <c r="P258" s="1187"/>
      <c r="Q258" s="1187"/>
      <c r="R258" s="1187"/>
      <c r="S258" s="1187"/>
      <c r="T258" s="1187"/>
      <c r="U258" s="1187"/>
      <c r="V258" s="1187"/>
      <c r="W258" s="1187"/>
      <c r="X258" s="1187"/>
      <c r="Y258" s="1187"/>
      <c r="Z258" s="1187"/>
      <c r="AA258" s="1187"/>
      <c r="AB258" s="1187"/>
      <c r="AC258" s="1187"/>
      <c r="AD258" s="1187"/>
      <c r="AE258" s="1187"/>
      <c r="AF258" s="1187"/>
    </row>
    <row r="259" spans="1:32" ht="10.5" customHeight="1">
      <c r="A259" s="1107"/>
      <c r="B259" s="1107"/>
      <c r="C259" s="1107"/>
      <c r="D259" s="1107"/>
      <c r="E259" s="1107"/>
      <c r="F259" s="1239"/>
      <c r="G259" s="1234"/>
      <c r="H259" s="1235"/>
      <c r="I259" s="1086"/>
      <c r="J259" s="1086"/>
      <c r="N259" s="1187"/>
      <c r="O259" s="1187"/>
      <c r="P259" s="1187"/>
      <c r="Q259" s="1187"/>
      <c r="R259" s="1187"/>
      <c r="S259" s="1187"/>
      <c r="T259" s="1187"/>
      <c r="U259" s="1187"/>
      <c r="V259" s="1187"/>
      <c r="W259" s="1187"/>
      <c r="X259" s="1187"/>
      <c r="Y259" s="1187"/>
      <c r="Z259" s="1187"/>
      <c r="AA259" s="1187"/>
      <c r="AB259" s="1187"/>
      <c r="AC259" s="1187"/>
      <c r="AD259" s="1187"/>
      <c r="AE259" s="1187"/>
      <c r="AF259" s="1187"/>
    </row>
    <row r="297" spans="1:32">
      <c r="A297" s="1240"/>
      <c r="B297" s="1240"/>
      <c r="C297" s="1240"/>
      <c r="D297" s="1240"/>
      <c r="E297" s="1240"/>
      <c r="F297" s="1241"/>
      <c r="G297" s="1240"/>
      <c r="H297" s="1240"/>
      <c r="I297" s="1240"/>
      <c r="J297" s="1240"/>
      <c r="K297" s="1187"/>
      <c r="N297" s="1187"/>
      <c r="O297" s="1187"/>
      <c r="P297" s="1187"/>
      <c r="Q297" s="1187"/>
      <c r="R297" s="1187"/>
      <c r="S297" s="1187"/>
      <c r="T297" s="1187"/>
      <c r="U297" s="1187"/>
      <c r="V297" s="1187"/>
      <c r="W297" s="1187"/>
      <c r="X297" s="1187"/>
      <c r="Y297" s="1187"/>
      <c r="Z297" s="1187"/>
      <c r="AA297" s="1187"/>
      <c r="AB297" s="1187"/>
      <c r="AC297" s="1187"/>
      <c r="AD297" s="1187"/>
      <c r="AE297" s="1187"/>
      <c r="AF297" s="1187"/>
    </row>
    <row r="298" spans="1:32">
      <c r="A298" s="1240"/>
      <c r="B298" s="1240"/>
      <c r="C298" s="1240"/>
      <c r="D298" s="1240"/>
      <c r="E298" s="1240"/>
      <c r="F298" s="1241"/>
      <c r="G298" s="1240"/>
      <c r="H298" s="1240"/>
      <c r="I298" s="1240"/>
      <c r="J298" s="1240"/>
      <c r="K298" s="1187"/>
      <c r="N298" s="1187"/>
      <c r="O298" s="1187"/>
      <c r="P298" s="1187"/>
      <c r="Q298" s="1187"/>
      <c r="R298" s="1187"/>
      <c r="S298" s="1187"/>
      <c r="T298" s="1187"/>
      <c r="U298" s="1187"/>
      <c r="V298" s="1187"/>
      <c r="W298" s="1187"/>
      <c r="X298" s="1187"/>
      <c r="Y298" s="1187"/>
      <c r="Z298" s="1187"/>
      <c r="AA298" s="1187"/>
      <c r="AB298" s="1187"/>
      <c r="AC298" s="1187"/>
      <c r="AD298" s="1187"/>
      <c r="AE298" s="1187"/>
      <c r="AF298" s="1187"/>
    </row>
    <row r="299" spans="1:32">
      <c r="A299" s="1240"/>
      <c r="B299" s="1240"/>
      <c r="C299" s="1240"/>
      <c r="D299" s="1240"/>
      <c r="E299" s="1240"/>
      <c r="F299" s="1241"/>
      <c r="G299" s="1240"/>
      <c r="H299" s="1240"/>
      <c r="I299" s="1240"/>
      <c r="J299" s="1240"/>
      <c r="K299" s="1187"/>
      <c r="N299" s="1187"/>
      <c r="O299" s="1187"/>
      <c r="P299" s="1187"/>
      <c r="Q299" s="1187"/>
      <c r="R299" s="1187"/>
      <c r="S299" s="1187"/>
      <c r="T299" s="1187"/>
      <c r="U299" s="1187"/>
      <c r="V299" s="1187"/>
      <c r="W299" s="1187"/>
      <c r="X299" s="1187"/>
      <c r="Y299" s="1187"/>
      <c r="Z299" s="1187"/>
      <c r="AA299" s="1187"/>
      <c r="AB299" s="1187"/>
      <c r="AC299" s="1187"/>
      <c r="AD299" s="1187"/>
      <c r="AE299" s="1187"/>
      <c r="AF299" s="1187"/>
    </row>
    <row r="300" spans="1:32">
      <c r="A300" s="1240"/>
      <c r="B300" s="1240"/>
      <c r="C300" s="1240"/>
      <c r="D300" s="1240"/>
      <c r="E300" s="1240"/>
      <c r="F300" s="1241"/>
      <c r="G300" s="1240"/>
      <c r="H300" s="1240"/>
      <c r="I300" s="1240"/>
      <c r="J300" s="1240"/>
      <c r="K300" s="1187"/>
      <c r="N300" s="1187"/>
      <c r="O300" s="1187"/>
      <c r="P300" s="1187"/>
      <c r="Q300" s="1187"/>
      <c r="R300" s="1187"/>
      <c r="S300" s="1187"/>
      <c r="T300" s="1187"/>
      <c r="U300" s="1187"/>
      <c r="V300" s="1187"/>
      <c r="W300" s="1187"/>
      <c r="X300" s="1187"/>
      <c r="Y300" s="1187"/>
      <c r="Z300" s="1187"/>
      <c r="AA300" s="1187"/>
      <c r="AB300" s="1187"/>
      <c r="AC300" s="1187"/>
      <c r="AD300" s="1187"/>
      <c r="AE300" s="1187"/>
      <c r="AF300" s="1187"/>
    </row>
    <row r="301" spans="1:32">
      <c r="A301" s="1240"/>
      <c r="B301" s="1240"/>
      <c r="C301" s="1240"/>
      <c r="D301" s="1240"/>
      <c r="E301" s="1240"/>
      <c r="F301" s="1241"/>
      <c r="G301" s="1240"/>
      <c r="H301" s="1240"/>
      <c r="I301" s="1240"/>
      <c r="J301" s="1240"/>
      <c r="K301" s="1187"/>
      <c r="N301" s="1187"/>
      <c r="O301" s="1187"/>
      <c r="P301" s="1187"/>
      <c r="Q301" s="1187"/>
      <c r="R301" s="1187"/>
      <c r="S301" s="1187"/>
      <c r="T301" s="1187"/>
      <c r="U301" s="1187"/>
      <c r="V301" s="1187"/>
      <c r="W301" s="1187"/>
      <c r="X301" s="1187"/>
      <c r="Y301" s="1187"/>
      <c r="Z301" s="1187"/>
      <c r="AA301" s="1187"/>
      <c r="AB301" s="1187"/>
      <c r="AC301" s="1187"/>
      <c r="AD301" s="1187"/>
      <c r="AE301" s="1187"/>
      <c r="AF301" s="1187"/>
    </row>
    <row r="302" spans="1:32">
      <c r="A302" s="1240"/>
      <c r="B302" s="1240"/>
      <c r="C302" s="1240"/>
      <c r="D302" s="1240"/>
      <c r="E302" s="1240"/>
      <c r="F302" s="1241"/>
      <c r="G302" s="1240"/>
      <c r="H302" s="1240"/>
      <c r="I302" s="1240"/>
      <c r="J302" s="1240"/>
      <c r="K302" s="1187"/>
      <c r="N302" s="1187"/>
      <c r="O302" s="1187"/>
      <c r="P302" s="1187"/>
      <c r="Q302" s="1187"/>
      <c r="R302" s="1187"/>
      <c r="S302" s="1187"/>
      <c r="T302" s="1187"/>
      <c r="U302" s="1187"/>
      <c r="V302" s="1187"/>
      <c r="W302" s="1187"/>
      <c r="X302" s="1187"/>
      <c r="Y302" s="1187"/>
      <c r="Z302" s="1187"/>
      <c r="AA302" s="1187"/>
      <c r="AB302" s="1187"/>
      <c r="AC302" s="1187"/>
      <c r="AD302" s="1187"/>
      <c r="AE302" s="1187"/>
      <c r="AF302" s="1187"/>
    </row>
    <row r="303" spans="1:32">
      <c r="A303" s="1240"/>
      <c r="B303" s="1240"/>
      <c r="C303" s="1240"/>
      <c r="D303" s="1240"/>
      <c r="E303" s="1240"/>
      <c r="F303" s="1241"/>
      <c r="G303" s="1240"/>
      <c r="H303" s="1240"/>
      <c r="I303" s="1240"/>
      <c r="J303" s="1240"/>
      <c r="K303" s="1187"/>
      <c r="N303" s="1187"/>
      <c r="O303" s="1187"/>
      <c r="P303" s="1187"/>
      <c r="Q303" s="1187"/>
      <c r="R303" s="1187"/>
      <c r="S303" s="1187"/>
      <c r="T303" s="1187"/>
      <c r="U303" s="1187"/>
      <c r="V303" s="1187"/>
      <c r="W303" s="1187"/>
      <c r="X303" s="1187"/>
      <c r="Y303" s="1187"/>
      <c r="Z303" s="1187"/>
      <c r="AA303" s="1187"/>
      <c r="AB303" s="1187"/>
      <c r="AC303" s="1187"/>
      <c r="AD303" s="1187"/>
      <c r="AE303" s="1187"/>
      <c r="AF303" s="1187"/>
    </row>
    <row r="304" spans="1:32">
      <c r="A304" s="1240"/>
      <c r="B304" s="1240"/>
      <c r="C304" s="1240"/>
      <c r="D304" s="1240"/>
      <c r="E304" s="1240"/>
      <c r="F304" s="1241"/>
      <c r="G304" s="1240"/>
      <c r="H304" s="1240"/>
      <c r="I304" s="1240"/>
      <c r="J304" s="1240"/>
      <c r="K304" s="1187"/>
      <c r="N304" s="1187"/>
      <c r="O304" s="1187"/>
      <c r="P304" s="1187"/>
      <c r="Q304" s="1187"/>
      <c r="R304" s="1187"/>
      <c r="S304" s="1187"/>
      <c r="T304" s="1187"/>
      <c r="U304" s="1187"/>
      <c r="V304" s="1187"/>
      <c r="W304" s="1187"/>
      <c r="X304" s="1187"/>
      <c r="Y304" s="1187"/>
      <c r="Z304" s="1187"/>
      <c r="AA304" s="1187"/>
      <c r="AB304" s="1187"/>
      <c r="AC304" s="1187"/>
      <c r="AD304" s="1187"/>
      <c r="AE304" s="1187"/>
      <c r="AF304" s="1187"/>
    </row>
    <row r="305" spans="1:32">
      <c r="A305" s="1240"/>
      <c r="B305" s="1240"/>
      <c r="C305" s="1240"/>
      <c r="D305" s="1240"/>
      <c r="E305" s="1240"/>
      <c r="F305" s="1241"/>
      <c r="G305" s="1240"/>
      <c r="H305" s="1240"/>
      <c r="I305" s="1240"/>
      <c r="J305" s="1240"/>
      <c r="K305" s="1187"/>
      <c r="N305" s="1187"/>
      <c r="O305" s="1187"/>
      <c r="P305" s="1187"/>
      <c r="Q305" s="1187"/>
      <c r="R305" s="1187"/>
      <c r="S305" s="1187"/>
      <c r="T305" s="1187"/>
      <c r="U305" s="1187"/>
      <c r="V305" s="1187"/>
      <c r="W305" s="1187"/>
      <c r="X305" s="1187"/>
      <c r="Y305" s="1187"/>
      <c r="Z305" s="1187"/>
      <c r="AA305" s="1187"/>
      <c r="AB305" s="1187"/>
      <c r="AC305" s="1187"/>
      <c r="AD305" s="1187"/>
      <c r="AE305" s="1187"/>
      <c r="AF305" s="1187"/>
    </row>
    <row r="306" spans="1:32">
      <c r="A306" s="1240"/>
      <c r="B306" s="1240"/>
      <c r="C306" s="1240"/>
      <c r="D306" s="1240"/>
      <c r="E306" s="1240"/>
      <c r="F306" s="1241"/>
      <c r="G306" s="1240"/>
      <c r="H306" s="1240"/>
      <c r="I306" s="1240"/>
      <c r="J306" s="1240"/>
      <c r="K306" s="1187"/>
      <c r="N306" s="1187"/>
      <c r="O306" s="1187"/>
      <c r="P306" s="1187"/>
      <c r="Q306" s="1187"/>
      <c r="R306" s="1187"/>
      <c r="S306" s="1187"/>
      <c r="T306" s="1187"/>
      <c r="U306" s="1187"/>
      <c r="V306" s="1187"/>
      <c r="W306" s="1187"/>
      <c r="X306" s="1187"/>
      <c r="Y306" s="1187"/>
      <c r="Z306" s="1187"/>
      <c r="AA306" s="1187"/>
      <c r="AB306" s="1187"/>
      <c r="AC306" s="1187"/>
      <c r="AD306" s="1187"/>
      <c r="AE306" s="1187"/>
      <c r="AF306" s="1187"/>
    </row>
    <row r="307" spans="1:32">
      <c r="A307" s="1240"/>
      <c r="B307" s="1240"/>
      <c r="C307" s="1240"/>
      <c r="D307" s="1240"/>
      <c r="E307" s="1240"/>
      <c r="F307" s="1241"/>
      <c r="G307" s="1240"/>
      <c r="H307" s="1240"/>
      <c r="I307" s="1240"/>
      <c r="J307" s="1240"/>
      <c r="K307" s="1187"/>
      <c r="N307" s="1187"/>
      <c r="O307" s="1187"/>
      <c r="P307" s="1187"/>
      <c r="Q307" s="1187"/>
      <c r="R307" s="1187"/>
      <c r="S307" s="1187"/>
      <c r="T307" s="1187"/>
      <c r="U307" s="1187"/>
      <c r="V307" s="1187"/>
      <c r="W307" s="1187"/>
      <c r="X307" s="1187"/>
      <c r="Y307" s="1187"/>
      <c r="Z307" s="1187"/>
      <c r="AA307" s="1187"/>
      <c r="AB307" s="1187"/>
      <c r="AC307" s="1187"/>
      <c r="AD307" s="1187"/>
      <c r="AE307" s="1187"/>
      <c r="AF307" s="1187"/>
    </row>
    <row r="308" spans="1:32">
      <c r="A308" s="1240"/>
      <c r="B308" s="1240"/>
      <c r="C308" s="1240"/>
      <c r="D308" s="1240"/>
      <c r="E308" s="1240"/>
      <c r="F308" s="1241"/>
      <c r="G308" s="1240"/>
      <c r="H308" s="1240"/>
      <c r="I308" s="1240"/>
      <c r="J308" s="1240"/>
      <c r="K308" s="1187"/>
      <c r="N308" s="1187"/>
      <c r="O308" s="1187"/>
      <c r="P308" s="1187"/>
      <c r="Q308" s="1187"/>
      <c r="R308" s="1187"/>
      <c r="S308" s="1187"/>
      <c r="T308" s="1187"/>
      <c r="U308" s="1187"/>
      <c r="V308" s="1187"/>
      <c r="W308" s="1187"/>
      <c r="X308" s="1187"/>
      <c r="Y308" s="1187"/>
      <c r="Z308" s="1187"/>
      <c r="AA308" s="1187"/>
      <c r="AB308" s="1187"/>
      <c r="AC308" s="1187"/>
      <c r="AD308" s="1187"/>
      <c r="AE308" s="1187"/>
      <c r="AF308" s="1187"/>
    </row>
    <row r="309" spans="1:32">
      <c r="A309" s="1240"/>
      <c r="B309" s="1240"/>
      <c r="C309" s="1240"/>
      <c r="D309" s="1240"/>
      <c r="E309" s="1240"/>
      <c r="F309" s="1241"/>
      <c r="G309" s="1240"/>
      <c r="H309" s="1240"/>
      <c r="I309" s="1240"/>
      <c r="J309" s="1240"/>
      <c r="K309" s="1187"/>
      <c r="N309" s="1187"/>
      <c r="O309" s="1187"/>
      <c r="P309" s="1187"/>
      <c r="Q309" s="1187"/>
      <c r="R309" s="1187"/>
      <c r="S309" s="1187"/>
      <c r="T309" s="1187"/>
      <c r="U309" s="1187"/>
      <c r="V309" s="1187"/>
      <c r="W309" s="1187"/>
      <c r="X309" s="1187"/>
      <c r="Y309" s="1187"/>
      <c r="Z309" s="1187"/>
      <c r="AA309" s="1187"/>
      <c r="AB309" s="1187"/>
      <c r="AC309" s="1187"/>
      <c r="AD309" s="1187"/>
      <c r="AE309" s="1187"/>
      <c r="AF309" s="1187"/>
    </row>
    <row r="310" spans="1:32">
      <c r="A310" s="1240"/>
      <c r="B310" s="1240"/>
      <c r="C310" s="1240"/>
      <c r="D310" s="1240"/>
      <c r="E310" s="1240"/>
      <c r="F310" s="1241"/>
      <c r="G310" s="1240"/>
      <c r="H310" s="1240"/>
      <c r="I310" s="1240"/>
      <c r="J310" s="1240"/>
      <c r="K310" s="1187"/>
      <c r="N310" s="1187"/>
      <c r="O310" s="1187"/>
      <c r="P310" s="1187"/>
      <c r="Q310" s="1187"/>
      <c r="R310" s="1187"/>
      <c r="S310" s="1187"/>
      <c r="T310" s="1187"/>
      <c r="U310" s="1187"/>
      <c r="V310" s="1187"/>
      <c r="W310" s="1187"/>
      <c r="X310" s="1187"/>
      <c r="Y310" s="1187"/>
      <c r="Z310" s="1187"/>
      <c r="AA310" s="1187"/>
      <c r="AB310" s="1187"/>
      <c r="AC310" s="1187"/>
      <c r="AD310" s="1187"/>
      <c r="AE310" s="1187"/>
      <c r="AF310" s="1187"/>
    </row>
    <row r="311" spans="1:32">
      <c r="A311" s="1240"/>
      <c r="B311" s="1240"/>
      <c r="C311" s="1240"/>
      <c r="D311" s="1240"/>
      <c r="E311" s="1240"/>
      <c r="F311" s="1241"/>
      <c r="G311" s="1240"/>
      <c r="H311" s="1240"/>
      <c r="I311" s="1240"/>
      <c r="J311" s="1240"/>
      <c r="K311" s="1187"/>
      <c r="N311" s="1187"/>
      <c r="O311" s="1187"/>
      <c r="P311" s="1187"/>
      <c r="Q311" s="1187"/>
      <c r="R311" s="1187"/>
      <c r="S311" s="1187"/>
      <c r="T311" s="1187"/>
      <c r="U311" s="1187"/>
      <c r="V311" s="1187"/>
      <c r="W311" s="1187"/>
      <c r="X311" s="1187"/>
      <c r="Y311" s="1187"/>
      <c r="Z311" s="1187"/>
      <c r="AA311" s="1187"/>
      <c r="AB311" s="1187"/>
      <c r="AC311" s="1187"/>
      <c r="AD311" s="1187"/>
      <c r="AE311" s="1187"/>
      <c r="AF311" s="1187"/>
    </row>
    <row r="312" spans="1:32">
      <c r="A312" s="1240"/>
      <c r="B312" s="1240"/>
      <c r="C312" s="1240"/>
      <c r="D312" s="1240"/>
      <c r="E312" s="1240"/>
      <c r="F312" s="1241"/>
      <c r="G312" s="1240"/>
      <c r="H312" s="1240"/>
      <c r="I312" s="1240"/>
      <c r="J312" s="1240"/>
      <c r="K312" s="1187"/>
      <c r="N312" s="1187"/>
      <c r="O312" s="1187"/>
      <c r="P312" s="1187"/>
      <c r="Q312" s="1187"/>
      <c r="R312" s="1187"/>
      <c r="S312" s="1187"/>
      <c r="T312" s="1187"/>
      <c r="U312" s="1187"/>
      <c r="V312" s="1187"/>
      <c r="W312" s="1187"/>
      <c r="X312" s="1187"/>
      <c r="Y312" s="1187"/>
      <c r="Z312" s="1187"/>
      <c r="AA312" s="1187"/>
      <c r="AB312" s="1187"/>
      <c r="AC312" s="1187"/>
      <c r="AD312" s="1187"/>
      <c r="AE312" s="1187"/>
      <c r="AF312" s="1187"/>
    </row>
    <row r="313" spans="1:32">
      <c r="A313" s="1240"/>
      <c r="B313" s="1240"/>
      <c r="C313" s="1240"/>
      <c r="D313" s="1240"/>
      <c r="E313" s="1240"/>
      <c r="F313" s="1241"/>
      <c r="G313" s="1240"/>
      <c r="H313" s="1240"/>
      <c r="I313" s="1240"/>
      <c r="J313" s="1240"/>
      <c r="K313" s="1187"/>
      <c r="N313" s="1187"/>
      <c r="O313" s="1187"/>
      <c r="P313" s="1187"/>
      <c r="Q313" s="1187"/>
      <c r="R313" s="1187"/>
      <c r="S313" s="1187"/>
      <c r="T313" s="1187"/>
      <c r="U313" s="1187"/>
      <c r="V313" s="1187"/>
      <c r="W313" s="1187"/>
      <c r="X313" s="1187"/>
      <c r="Y313" s="1187"/>
      <c r="Z313" s="1187"/>
      <c r="AA313" s="1187"/>
      <c r="AB313" s="1187"/>
      <c r="AC313" s="1187"/>
      <c r="AD313" s="1187"/>
      <c r="AE313" s="1187"/>
      <c r="AF313" s="1187"/>
    </row>
    <row r="314" spans="1:32">
      <c r="A314" s="1240"/>
      <c r="B314" s="1240"/>
      <c r="C314" s="1240"/>
      <c r="D314" s="1240"/>
      <c r="E314" s="1240"/>
      <c r="F314" s="1241"/>
      <c r="G314" s="1240"/>
      <c r="H314" s="1240"/>
      <c r="I314" s="1240"/>
      <c r="J314" s="1240"/>
      <c r="K314" s="1187"/>
      <c r="N314" s="1187"/>
      <c r="O314" s="1187"/>
      <c r="P314" s="1187"/>
      <c r="Q314" s="1187"/>
      <c r="R314" s="1187"/>
      <c r="S314" s="1187"/>
      <c r="T314" s="1187"/>
      <c r="U314" s="1187"/>
      <c r="V314" s="1187"/>
      <c r="W314" s="1187"/>
      <c r="X314" s="1187"/>
      <c r="Y314" s="1187"/>
      <c r="Z314" s="1187"/>
      <c r="AA314" s="1187"/>
      <c r="AB314" s="1187"/>
      <c r="AC314" s="1187"/>
      <c r="AD314" s="1187"/>
      <c r="AE314" s="1187"/>
      <c r="AF314" s="1187"/>
    </row>
    <row r="315" spans="1:32">
      <c r="A315" s="1240"/>
      <c r="B315" s="1240"/>
      <c r="C315" s="1240"/>
      <c r="D315" s="1240"/>
      <c r="E315" s="1240"/>
      <c r="F315" s="1241"/>
      <c r="G315" s="1240"/>
      <c r="H315" s="1240"/>
      <c r="I315" s="1240"/>
      <c r="J315" s="1240"/>
      <c r="K315" s="1187"/>
      <c r="N315" s="1187"/>
      <c r="O315" s="1187"/>
      <c r="P315" s="1187"/>
      <c r="Q315" s="1187"/>
      <c r="R315" s="1187"/>
      <c r="S315" s="1187"/>
      <c r="T315" s="1187"/>
      <c r="U315" s="1187"/>
      <c r="V315" s="1187"/>
      <c r="W315" s="1187"/>
      <c r="X315" s="1187"/>
      <c r="Y315" s="1187"/>
      <c r="Z315" s="1187"/>
      <c r="AA315" s="1187"/>
      <c r="AB315" s="1187"/>
      <c r="AC315" s="1187"/>
      <c r="AD315" s="1187"/>
      <c r="AE315" s="1187"/>
      <c r="AF315" s="1187"/>
    </row>
    <row r="316" spans="1:32">
      <c r="A316" s="1240"/>
      <c r="B316" s="1240"/>
      <c r="C316" s="1240"/>
      <c r="D316" s="1240"/>
      <c r="E316" s="1240"/>
      <c r="F316" s="1241"/>
      <c r="G316" s="1240"/>
      <c r="H316" s="1240"/>
      <c r="I316" s="1240"/>
      <c r="J316" s="1240"/>
      <c r="K316" s="1187"/>
      <c r="N316" s="1187"/>
      <c r="O316" s="1187"/>
      <c r="P316" s="1187"/>
      <c r="Q316" s="1187"/>
      <c r="R316" s="1187"/>
      <c r="S316" s="1187"/>
      <c r="T316" s="1187"/>
      <c r="U316" s="1187"/>
      <c r="V316" s="1187"/>
      <c r="W316" s="1187"/>
      <c r="X316" s="1187"/>
      <c r="Y316" s="1187"/>
      <c r="Z316" s="1187"/>
      <c r="AA316" s="1187"/>
      <c r="AB316" s="1187"/>
      <c r="AC316" s="1187"/>
      <c r="AD316" s="1187"/>
      <c r="AE316" s="1187"/>
      <c r="AF316" s="1187"/>
    </row>
    <row r="317" spans="1:32">
      <c r="A317" s="1240"/>
      <c r="B317" s="1240"/>
      <c r="C317" s="1240"/>
      <c r="D317" s="1240"/>
      <c r="E317" s="1240"/>
      <c r="F317" s="1241"/>
      <c r="G317" s="1240"/>
      <c r="H317" s="1240"/>
      <c r="I317" s="1240"/>
      <c r="J317" s="1240"/>
      <c r="K317" s="1187"/>
      <c r="N317" s="1187"/>
      <c r="O317" s="1187"/>
      <c r="P317" s="1187"/>
      <c r="Q317" s="1187"/>
      <c r="R317" s="1187"/>
      <c r="S317" s="1187"/>
      <c r="T317" s="1187"/>
      <c r="U317" s="1187"/>
      <c r="V317" s="1187"/>
      <c r="W317" s="1187"/>
      <c r="X317" s="1187"/>
      <c r="Y317" s="1187"/>
      <c r="Z317" s="1187"/>
      <c r="AA317" s="1187"/>
      <c r="AB317" s="1187"/>
      <c r="AC317" s="1187"/>
      <c r="AD317" s="1187"/>
      <c r="AE317" s="1187"/>
      <c r="AF317" s="1187"/>
    </row>
    <row r="318" spans="1:32">
      <c r="A318" s="1240"/>
      <c r="B318" s="1240"/>
      <c r="C318" s="1240"/>
      <c r="D318" s="1240"/>
      <c r="E318" s="1240"/>
      <c r="F318" s="1241"/>
      <c r="G318" s="1240"/>
      <c r="H318" s="1240"/>
      <c r="I318" s="1240"/>
      <c r="J318" s="1240"/>
      <c r="K318" s="1187"/>
      <c r="N318" s="1187"/>
      <c r="O318" s="1187"/>
      <c r="P318" s="1187"/>
      <c r="Q318" s="1187"/>
      <c r="R318" s="1187"/>
      <c r="S318" s="1187"/>
      <c r="T318" s="1187"/>
      <c r="U318" s="1187"/>
      <c r="V318" s="1187"/>
      <c r="W318" s="1187"/>
      <c r="X318" s="1187"/>
      <c r="Y318" s="1187"/>
      <c r="Z318" s="1187"/>
      <c r="AA318" s="1187"/>
      <c r="AB318" s="1187"/>
      <c r="AC318" s="1187"/>
      <c r="AD318" s="1187"/>
      <c r="AE318" s="1187"/>
      <c r="AF318" s="1187"/>
    </row>
    <row r="319" spans="1:32">
      <c r="A319" s="1240"/>
      <c r="B319" s="1240"/>
      <c r="C319" s="1240"/>
      <c r="D319" s="1240"/>
      <c r="E319" s="1240"/>
      <c r="F319" s="1241"/>
      <c r="G319" s="1240"/>
      <c r="H319" s="1240"/>
      <c r="I319" s="1240"/>
      <c r="J319" s="1240"/>
      <c r="K319" s="1187"/>
      <c r="N319" s="1187"/>
      <c r="O319" s="1187"/>
      <c r="P319" s="1187"/>
      <c r="Q319" s="1187"/>
      <c r="R319" s="1187"/>
      <c r="S319" s="1187"/>
      <c r="T319" s="1187"/>
      <c r="U319" s="1187"/>
      <c r="V319" s="1187"/>
      <c r="W319" s="1187"/>
      <c r="X319" s="1187"/>
      <c r="Y319" s="1187"/>
      <c r="Z319" s="1187"/>
      <c r="AA319" s="1187"/>
      <c r="AB319" s="1187"/>
      <c r="AC319" s="1187"/>
      <c r="AD319" s="1187"/>
      <c r="AE319" s="1187"/>
      <c r="AF319" s="1187"/>
    </row>
    <row r="320" spans="1:32">
      <c r="A320" s="1240"/>
      <c r="B320" s="1240"/>
      <c r="C320" s="1240"/>
      <c r="D320" s="1240"/>
      <c r="E320" s="1240"/>
      <c r="F320" s="1242"/>
      <c r="G320" s="1240"/>
      <c r="H320" s="1240"/>
      <c r="I320" s="1243"/>
      <c r="J320" s="1243"/>
      <c r="K320" s="1187"/>
      <c r="N320" s="1187"/>
      <c r="O320" s="1187"/>
      <c r="P320" s="1187"/>
      <c r="Q320" s="1187"/>
      <c r="R320" s="1187"/>
      <c r="S320" s="1187"/>
      <c r="T320" s="1187"/>
      <c r="U320" s="1187"/>
      <c r="V320" s="1187"/>
      <c r="W320" s="1187"/>
      <c r="X320" s="1187"/>
      <c r="Y320" s="1187"/>
      <c r="Z320" s="1187"/>
      <c r="AA320" s="1187"/>
      <c r="AB320" s="1187"/>
      <c r="AC320" s="1187"/>
      <c r="AD320" s="1187"/>
      <c r="AE320" s="1187"/>
      <c r="AF320" s="1187"/>
    </row>
    <row r="321" spans="1:32">
      <c r="A321" s="1240"/>
      <c r="B321" s="1240"/>
      <c r="C321" s="1240"/>
      <c r="D321" s="1240"/>
      <c r="E321" s="1240"/>
      <c r="F321" s="1242"/>
      <c r="G321" s="1240"/>
      <c r="H321" s="1240"/>
      <c r="I321" s="1243"/>
      <c r="J321" s="1243"/>
      <c r="K321" s="1187"/>
      <c r="N321" s="1187"/>
      <c r="O321" s="1187"/>
      <c r="P321" s="1187"/>
      <c r="Q321" s="1187"/>
      <c r="R321" s="1187"/>
      <c r="S321" s="1187"/>
      <c r="T321" s="1187"/>
      <c r="U321" s="1187"/>
      <c r="V321" s="1187"/>
      <c r="W321" s="1187"/>
      <c r="X321" s="1187"/>
      <c r="Y321" s="1187"/>
      <c r="Z321" s="1187"/>
      <c r="AA321" s="1187"/>
      <c r="AB321" s="1187"/>
      <c r="AC321" s="1187"/>
      <c r="AD321" s="1187"/>
      <c r="AE321" s="1187"/>
      <c r="AF321" s="1187"/>
    </row>
    <row r="322" spans="1:32">
      <c r="A322" s="1240"/>
      <c r="B322" s="1240"/>
      <c r="C322" s="1240"/>
      <c r="D322" s="1240"/>
      <c r="E322" s="1240"/>
      <c r="F322" s="1242"/>
      <c r="G322" s="1240"/>
      <c r="H322" s="1240"/>
      <c r="I322" s="1243"/>
      <c r="J322" s="1243"/>
      <c r="K322" s="1187"/>
      <c r="N322" s="1187"/>
      <c r="O322" s="1187"/>
      <c r="P322" s="1187"/>
      <c r="Q322" s="1187"/>
      <c r="R322" s="1187"/>
      <c r="S322" s="1187"/>
      <c r="T322" s="1187"/>
      <c r="U322" s="1187"/>
      <c r="V322" s="1187"/>
      <c r="W322" s="1187"/>
      <c r="X322" s="1187"/>
      <c r="Y322" s="1187"/>
      <c r="Z322" s="1187"/>
      <c r="AA322" s="1187"/>
      <c r="AB322" s="1187"/>
      <c r="AC322" s="1187"/>
      <c r="AD322" s="1187"/>
      <c r="AE322" s="1187"/>
      <c r="AF322" s="1187"/>
    </row>
    <row r="323" spans="1:32">
      <c r="A323" s="1240"/>
      <c r="B323" s="1240"/>
      <c r="C323" s="1240"/>
      <c r="D323" s="1240"/>
      <c r="E323" s="1240"/>
      <c r="F323" s="1242"/>
      <c r="G323" s="1240"/>
      <c r="H323" s="1240"/>
      <c r="I323" s="1243"/>
      <c r="J323" s="1243"/>
      <c r="K323" s="1187"/>
      <c r="N323" s="1187"/>
      <c r="O323" s="1187"/>
      <c r="P323" s="1187"/>
      <c r="Q323" s="1187"/>
      <c r="R323" s="1187"/>
      <c r="S323" s="1187"/>
      <c r="T323" s="1187"/>
      <c r="U323" s="1187"/>
      <c r="V323" s="1187"/>
      <c r="W323" s="1187"/>
      <c r="X323" s="1187"/>
      <c r="Y323" s="1187"/>
      <c r="Z323" s="1187"/>
      <c r="AA323" s="1187"/>
      <c r="AB323" s="1187"/>
      <c r="AC323" s="1187"/>
      <c r="AD323" s="1187"/>
      <c r="AE323" s="1187"/>
      <c r="AF323" s="1187"/>
    </row>
    <row r="324" spans="1:32">
      <c r="A324" s="1240"/>
      <c r="B324" s="1240"/>
      <c r="C324" s="1240"/>
      <c r="D324" s="1240"/>
      <c r="E324" s="1240"/>
      <c r="F324" s="1242"/>
      <c r="G324" s="1240"/>
      <c r="H324" s="1240"/>
      <c r="I324" s="1243"/>
      <c r="J324" s="1243"/>
      <c r="K324" s="1187"/>
      <c r="N324" s="1187"/>
      <c r="O324" s="1187"/>
      <c r="P324" s="1187"/>
      <c r="Q324" s="1187"/>
      <c r="R324" s="1187"/>
      <c r="S324" s="1187"/>
      <c r="T324" s="1187"/>
      <c r="U324" s="1187"/>
      <c r="V324" s="1187"/>
      <c r="W324" s="1187"/>
      <c r="X324" s="1187"/>
      <c r="Y324" s="1187"/>
      <c r="Z324" s="1187"/>
      <c r="AA324" s="1187"/>
      <c r="AB324" s="1187"/>
      <c r="AC324" s="1187"/>
      <c r="AD324" s="1187"/>
      <c r="AE324" s="1187"/>
      <c r="AF324" s="1187"/>
    </row>
    <row r="325" spans="1:32">
      <c r="A325" s="1240"/>
      <c r="B325" s="1240"/>
      <c r="C325" s="1240"/>
      <c r="D325" s="1240"/>
      <c r="E325" s="1240"/>
      <c r="F325" s="1242"/>
      <c r="G325" s="1240"/>
      <c r="H325" s="1240"/>
      <c r="I325" s="1243"/>
      <c r="J325" s="1243"/>
      <c r="K325" s="1187"/>
      <c r="N325" s="1187"/>
      <c r="O325" s="1187"/>
      <c r="P325" s="1187"/>
      <c r="Q325" s="1187"/>
      <c r="R325" s="1187"/>
      <c r="S325" s="1187"/>
      <c r="T325" s="1187"/>
      <c r="U325" s="1187"/>
      <c r="V325" s="1187"/>
      <c r="W325" s="1187"/>
      <c r="X325" s="1187"/>
      <c r="Y325" s="1187"/>
      <c r="Z325" s="1187"/>
      <c r="AA325" s="1187"/>
      <c r="AB325" s="1187"/>
      <c r="AC325" s="1187"/>
      <c r="AD325" s="1187"/>
      <c r="AE325" s="1187"/>
      <c r="AF325" s="1187"/>
    </row>
    <row r="326" spans="1:32">
      <c r="A326" s="1240"/>
      <c r="B326" s="1240"/>
      <c r="C326" s="1240"/>
      <c r="D326" s="1240"/>
      <c r="E326" s="1240"/>
      <c r="F326" s="1242"/>
      <c r="G326" s="1240"/>
      <c r="H326" s="1240"/>
      <c r="I326" s="1243"/>
      <c r="J326" s="1243"/>
      <c r="K326" s="1187"/>
      <c r="N326" s="1187"/>
      <c r="O326" s="1187"/>
      <c r="P326" s="1187"/>
      <c r="Q326" s="1187"/>
      <c r="R326" s="1187"/>
      <c r="S326" s="1187"/>
      <c r="T326" s="1187"/>
      <c r="U326" s="1187"/>
      <c r="V326" s="1187"/>
      <c r="W326" s="1187"/>
      <c r="X326" s="1187"/>
      <c r="Y326" s="1187"/>
      <c r="Z326" s="1187"/>
      <c r="AA326" s="1187"/>
      <c r="AB326" s="1187"/>
      <c r="AC326" s="1187"/>
      <c r="AD326" s="1187"/>
      <c r="AE326" s="1187"/>
      <c r="AF326" s="1187"/>
    </row>
    <row r="327" spans="1:32">
      <c r="A327" s="1240"/>
      <c r="B327" s="1240"/>
      <c r="C327" s="1240"/>
      <c r="D327" s="1240"/>
      <c r="E327" s="1240"/>
      <c r="F327" s="1242"/>
      <c r="G327" s="1240"/>
      <c r="H327" s="1240"/>
      <c r="I327" s="1243"/>
      <c r="J327" s="1243"/>
      <c r="K327" s="1187"/>
      <c r="N327" s="1187"/>
      <c r="O327" s="1187"/>
      <c r="P327" s="1187"/>
      <c r="Q327" s="1187"/>
      <c r="R327" s="1187"/>
      <c r="S327" s="1187"/>
      <c r="T327" s="1187"/>
      <c r="U327" s="1187"/>
      <c r="V327" s="1187"/>
      <c r="W327" s="1187"/>
      <c r="X327" s="1187"/>
      <c r="Y327" s="1187"/>
      <c r="Z327" s="1187"/>
      <c r="AA327" s="1187"/>
      <c r="AB327" s="1187"/>
      <c r="AC327" s="1187"/>
      <c r="AD327" s="1187"/>
      <c r="AE327" s="1187"/>
      <c r="AF327" s="1187"/>
    </row>
    <row r="328" spans="1:32">
      <c r="A328" s="1240"/>
      <c r="B328" s="1240"/>
      <c r="C328" s="1240"/>
      <c r="D328" s="1240"/>
      <c r="E328" s="1240"/>
      <c r="F328" s="1242"/>
      <c r="G328" s="1240"/>
      <c r="H328" s="1240"/>
      <c r="I328" s="1243"/>
      <c r="J328" s="1243"/>
      <c r="K328" s="1187"/>
      <c r="N328" s="1187"/>
      <c r="O328" s="1187"/>
      <c r="P328" s="1187"/>
      <c r="Q328" s="1187"/>
      <c r="R328" s="1187"/>
      <c r="S328" s="1187"/>
      <c r="T328" s="1187"/>
      <c r="U328" s="1187"/>
      <c r="V328" s="1187"/>
      <c r="W328" s="1187"/>
      <c r="X328" s="1187"/>
      <c r="Y328" s="1187"/>
      <c r="Z328" s="1187"/>
      <c r="AA328" s="1187"/>
      <c r="AB328" s="1187"/>
      <c r="AC328" s="1187"/>
      <c r="AD328" s="1187"/>
      <c r="AE328" s="1187"/>
      <c r="AF328" s="1187"/>
    </row>
    <row r="329" spans="1:32">
      <c r="A329" s="1240"/>
      <c r="B329" s="1240"/>
      <c r="C329" s="1240"/>
      <c r="D329" s="1240"/>
      <c r="E329" s="1240"/>
      <c r="F329" s="1242"/>
      <c r="G329" s="1240"/>
      <c r="H329" s="1240"/>
      <c r="I329" s="1243"/>
      <c r="J329" s="1243"/>
      <c r="K329" s="1187"/>
      <c r="N329" s="1187"/>
      <c r="O329" s="1187"/>
      <c r="P329" s="1187"/>
      <c r="Q329" s="1187"/>
      <c r="R329" s="1187"/>
      <c r="S329" s="1187"/>
      <c r="T329" s="1187"/>
      <c r="U329" s="1187"/>
      <c r="V329" s="1187"/>
      <c r="W329" s="1187"/>
      <c r="X329" s="1187"/>
      <c r="Y329" s="1187"/>
      <c r="Z329" s="1187"/>
      <c r="AA329" s="1187"/>
      <c r="AB329" s="1187"/>
      <c r="AC329" s="1187"/>
      <c r="AD329" s="1187"/>
      <c r="AE329" s="1187"/>
      <c r="AF329" s="1187"/>
    </row>
    <row r="330" spans="1:32">
      <c r="A330" s="1240"/>
      <c r="B330" s="1240"/>
      <c r="C330" s="1240"/>
      <c r="D330" s="1240"/>
      <c r="E330" s="1240"/>
      <c r="F330" s="1242"/>
      <c r="G330" s="1240"/>
      <c r="H330" s="1240"/>
      <c r="I330" s="1243"/>
      <c r="J330" s="1243"/>
      <c r="K330" s="1187"/>
      <c r="N330" s="1187"/>
      <c r="O330" s="1187"/>
      <c r="P330" s="1187"/>
      <c r="Q330" s="1187"/>
      <c r="R330" s="1187"/>
      <c r="S330" s="1187"/>
      <c r="T330" s="1187"/>
      <c r="U330" s="1187"/>
      <c r="V330" s="1187"/>
      <c r="W330" s="1187"/>
      <c r="X330" s="1187"/>
      <c r="Y330" s="1187"/>
      <c r="Z330" s="1187"/>
      <c r="AA330" s="1187"/>
      <c r="AB330" s="1187"/>
      <c r="AC330" s="1187"/>
      <c r="AD330" s="1187"/>
      <c r="AE330" s="1187"/>
      <c r="AF330" s="1187"/>
    </row>
    <row r="331" spans="1:32">
      <c r="A331" s="1240"/>
      <c r="B331" s="1240"/>
      <c r="C331" s="1240"/>
      <c r="D331" s="1240"/>
      <c r="E331" s="1240"/>
      <c r="F331" s="1242"/>
      <c r="G331" s="1240"/>
      <c r="H331" s="1240"/>
      <c r="I331" s="1243"/>
      <c r="J331" s="1243"/>
      <c r="K331" s="1187"/>
      <c r="N331" s="1187"/>
      <c r="O331" s="1187"/>
      <c r="P331" s="1187"/>
      <c r="Q331" s="1187"/>
      <c r="R331" s="1187"/>
      <c r="S331" s="1187"/>
      <c r="T331" s="1187"/>
      <c r="U331" s="1187"/>
      <c r="V331" s="1187"/>
      <c r="W331" s="1187"/>
      <c r="X331" s="1187"/>
      <c r="Y331" s="1187"/>
      <c r="Z331" s="1187"/>
      <c r="AA331" s="1187"/>
      <c r="AB331" s="1187"/>
      <c r="AC331" s="1187"/>
      <c r="AD331" s="1187"/>
      <c r="AE331" s="1187"/>
      <c r="AF331" s="1187"/>
    </row>
    <row r="332" spans="1:32">
      <c r="A332" s="1240"/>
      <c r="B332" s="1240"/>
      <c r="C332" s="1240"/>
      <c r="D332" s="1240"/>
      <c r="E332" s="1240"/>
      <c r="F332" s="1242"/>
      <c r="G332" s="1240"/>
      <c r="H332" s="1240"/>
      <c r="I332" s="1243"/>
      <c r="J332" s="1243"/>
      <c r="K332" s="1187"/>
      <c r="N332" s="1187"/>
      <c r="O332" s="1187"/>
      <c r="P332" s="1187"/>
      <c r="Q332" s="1187"/>
      <c r="R332" s="1187"/>
      <c r="S332" s="1187"/>
      <c r="T332" s="1187"/>
      <c r="U332" s="1187"/>
      <c r="V332" s="1187"/>
      <c r="W332" s="1187"/>
      <c r="X332" s="1187"/>
      <c r="Y332" s="1187"/>
      <c r="Z332" s="1187"/>
      <c r="AA332" s="1187"/>
      <c r="AB332" s="1187"/>
      <c r="AC332" s="1187"/>
      <c r="AD332" s="1187"/>
      <c r="AE332" s="1187"/>
      <c r="AF332" s="1187"/>
    </row>
    <row r="333" spans="1:32">
      <c r="A333" s="1240"/>
      <c r="B333" s="1240"/>
      <c r="C333" s="1240"/>
      <c r="D333" s="1240"/>
      <c r="E333" s="1240"/>
      <c r="F333" s="1242"/>
      <c r="G333" s="1240"/>
      <c r="H333" s="1240"/>
      <c r="I333" s="1243"/>
      <c r="J333" s="1243"/>
      <c r="K333" s="1187"/>
      <c r="N333" s="1187"/>
      <c r="O333" s="1187"/>
      <c r="P333" s="1187"/>
      <c r="Q333" s="1187"/>
      <c r="R333" s="1187"/>
      <c r="S333" s="1187"/>
      <c r="T333" s="1187"/>
      <c r="U333" s="1187"/>
      <c r="V333" s="1187"/>
      <c r="W333" s="1187"/>
      <c r="X333" s="1187"/>
      <c r="Y333" s="1187"/>
      <c r="Z333" s="1187"/>
      <c r="AA333" s="1187"/>
      <c r="AB333" s="1187"/>
      <c r="AC333" s="1187"/>
      <c r="AD333" s="1187"/>
      <c r="AE333" s="1187"/>
      <c r="AF333" s="1187"/>
    </row>
    <row r="334" spans="1:32">
      <c r="A334" s="1240"/>
      <c r="B334" s="1240"/>
      <c r="C334" s="1240"/>
      <c r="D334" s="1240"/>
      <c r="E334" s="1240"/>
      <c r="F334" s="1242"/>
      <c r="G334" s="1240"/>
      <c r="H334" s="1240"/>
      <c r="I334" s="1243"/>
      <c r="J334" s="1243"/>
      <c r="K334" s="1187"/>
      <c r="N334" s="1187"/>
      <c r="O334" s="1187"/>
      <c r="P334" s="1187"/>
      <c r="Q334" s="1187"/>
      <c r="R334" s="1187"/>
      <c r="S334" s="1187"/>
      <c r="T334" s="1187"/>
      <c r="U334" s="1187"/>
      <c r="V334" s="1187"/>
      <c r="W334" s="1187"/>
      <c r="X334" s="1187"/>
      <c r="Y334" s="1187"/>
      <c r="Z334" s="1187"/>
      <c r="AA334" s="1187"/>
      <c r="AB334" s="1187"/>
      <c r="AC334" s="1187"/>
      <c r="AD334" s="1187"/>
      <c r="AE334" s="1187"/>
      <c r="AF334" s="1187"/>
    </row>
    <row r="335" spans="1:32">
      <c r="A335" s="1240"/>
      <c r="B335" s="1240"/>
      <c r="C335" s="1240"/>
      <c r="D335" s="1240"/>
      <c r="E335" s="1240"/>
      <c r="F335" s="1242"/>
      <c r="G335" s="1240"/>
      <c r="H335" s="1240"/>
      <c r="I335" s="1243"/>
      <c r="J335" s="1243"/>
      <c r="K335" s="1187"/>
      <c r="N335" s="1187"/>
      <c r="O335" s="1187"/>
      <c r="P335" s="1187"/>
      <c r="Q335" s="1187"/>
      <c r="R335" s="1187"/>
      <c r="S335" s="1187"/>
      <c r="T335" s="1187"/>
      <c r="U335" s="1187"/>
      <c r="V335" s="1187"/>
      <c r="W335" s="1187"/>
      <c r="X335" s="1187"/>
      <c r="Y335" s="1187"/>
      <c r="Z335" s="1187"/>
      <c r="AA335" s="1187"/>
      <c r="AB335" s="1187"/>
      <c r="AC335" s="1187"/>
      <c r="AD335" s="1187"/>
      <c r="AE335" s="1187"/>
      <c r="AF335" s="1187"/>
    </row>
    <row r="336" spans="1:32">
      <c r="A336" s="1240"/>
      <c r="B336" s="1240"/>
      <c r="C336" s="1240"/>
      <c r="D336" s="1240"/>
      <c r="E336" s="1240"/>
      <c r="F336" s="1242"/>
      <c r="G336" s="1240"/>
      <c r="H336" s="1240"/>
      <c r="I336" s="1243"/>
      <c r="J336" s="1243"/>
      <c r="K336" s="1187"/>
      <c r="N336" s="1187"/>
      <c r="O336" s="1187"/>
      <c r="P336" s="1187"/>
      <c r="Q336" s="1187"/>
      <c r="R336" s="1187"/>
      <c r="S336" s="1187"/>
      <c r="T336" s="1187"/>
      <c r="U336" s="1187"/>
      <c r="V336" s="1187"/>
      <c r="W336" s="1187"/>
      <c r="X336" s="1187"/>
      <c r="Y336" s="1187"/>
      <c r="Z336" s="1187"/>
      <c r="AA336" s="1187"/>
      <c r="AB336" s="1187"/>
      <c r="AC336" s="1187"/>
      <c r="AD336" s="1187"/>
      <c r="AE336" s="1187"/>
      <c r="AF336" s="1187"/>
    </row>
    <row r="337" spans="1:32">
      <c r="A337" s="1240"/>
      <c r="B337" s="1240"/>
      <c r="C337" s="1240"/>
      <c r="D337" s="1240"/>
      <c r="E337" s="1240"/>
      <c r="F337" s="1242"/>
      <c r="G337" s="1240"/>
      <c r="H337" s="1240"/>
      <c r="I337" s="1243"/>
      <c r="J337" s="1243"/>
      <c r="K337" s="1187"/>
      <c r="N337" s="1187"/>
      <c r="O337" s="1187"/>
      <c r="P337" s="1187"/>
      <c r="Q337" s="1187"/>
      <c r="R337" s="1187"/>
      <c r="S337" s="1187"/>
      <c r="T337" s="1187"/>
      <c r="U337" s="1187"/>
      <c r="V337" s="1187"/>
      <c r="W337" s="1187"/>
      <c r="X337" s="1187"/>
      <c r="Y337" s="1187"/>
      <c r="Z337" s="1187"/>
      <c r="AA337" s="1187"/>
      <c r="AB337" s="1187"/>
      <c r="AC337" s="1187"/>
      <c r="AD337" s="1187"/>
      <c r="AE337" s="1187"/>
      <c r="AF337" s="1187"/>
    </row>
  </sheetData>
  <sheetProtection password="CFB5" sheet="1" formatColumns="0" formatRows="0" selectLockedCells="1"/>
  <customSheetViews>
    <customSheetView guid="{223BC0FC-814D-40F0-9795-CE82A16FF3A5}" scale="80" fitToPage="1" printArea="1" hiddenRows="1" view="pageBreakPreview">
      <selection activeCell="I22" sqref="I22"/>
      <pageMargins left="0.25" right="0.25" top="0.25" bottom="0.25" header="0.05" footer="0.05"/>
      <printOptions horizontalCentered="1"/>
      <pageSetup paperSize="9" scale="73" fitToHeight="0" orientation="landscape" r:id="rId1"/>
      <headerFooter alignWithMargins="0">
        <oddFooter>&amp;R&amp;"Book Antiqua,Bold"&amp;10Schedule-2/ Page &amp;P of &amp;N</oddFooter>
      </headerFooter>
    </customSheetView>
    <customSheetView guid="{B53AB765-D844-4672-9326-008E7DD94E4F}" scale="80" fitToPage="1" printArea="1" hiddenRows="1" view="pageBreakPreview" topLeftCell="A36">
      <selection activeCell="I22" sqref="I22:I128"/>
      <pageMargins left="0.25" right="0.25" top="0.25" bottom="0.25" header="0.05" footer="0.05"/>
      <printOptions horizontalCentered="1"/>
      <pageSetup paperSize="9" scale="79" fitToHeight="0" orientation="landscape" r:id="rId2"/>
      <headerFooter alignWithMargins="0">
        <oddFooter>&amp;R&amp;"Book Antiqua,Bold"&amp;10Schedule-2/ Page &amp;P of &amp;N</oddFooter>
      </headerFooter>
    </customSheetView>
    <customSheetView guid="{A41EE4DE-0D82-4A56-8210-F78316511D11}" scale="115" fitToPage="1" printArea="1" hiddenRows="1" view="pageBreakPreview" topLeftCell="A26">
      <selection activeCell="I27" sqref="I27"/>
      <pageMargins left="0.25" right="0.25" top="0.5" bottom="0.5" header="0.05" footer="0.05"/>
      <printOptions horizontalCentered="1"/>
      <pageSetup paperSize="9" scale="79" fitToHeight="0" orientation="landscape" r:id="rId3"/>
      <headerFooter alignWithMargins="0">
        <oddFooter>&amp;R&amp;"Book Antiqua,Bold"&amp;10Schedule-2/ Page &amp;P of &amp;N</oddFooter>
      </headerFooter>
    </customSheetView>
    <customSheetView guid="{1E0C44A1-9358-4FBD-8C2C-4DB661DA1476}" scale="115" fitToPage="1" printArea="1" hiddenRows="1" view="pageBreakPreview" topLeftCell="A264">
      <selection activeCell="I266" sqref="I266"/>
      <pageMargins left="0.25" right="0.25" top="0.5" bottom="0.5" header="0.05" footer="0.05"/>
      <printOptions horizontalCentered="1"/>
      <pageSetup paperSize="9" scale="79" fitToHeight="0" orientation="landscape" r:id="rId4"/>
      <headerFooter alignWithMargins="0">
        <oddFooter>&amp;R&amp;"Book Antiqua,Bold"&amp;10Schedule-2/ Page &amp;P of &amp;N</oddFooter>
      </headerFooter>
    </customSheetView>
    <customSheetView guid="{498493C3-769C-4143-9114-C68CD1D40B11}" fitToPage="1" printArea="1" hiddenRows="1" view="pageBreakPreview" topLeftCell="C295">
      <selection activeCell="I312" sqref="I312"/>
      <pageMargins left="0.25" right="0.25" top="0.5" bottom="0.5" header="0.05" footer="0.05"/>
      <printOptions horizontalCentered="1"/>
      <pageSetup paperSize="9" scale="82" fitToHeight="0" orientation="landscape" r:id="rId5"/>
      <headerFooter alignWithMargins="0">
        <oddFooter>&amp;R&amp;"Book Antiqua,Bold"&amp;10Schedule-2/ Page &amp;P of &amp;N</oddFooter>
      </headerFooter>
    </customSheetView>
    <customSheetView guid="{C431BC99-7569-44AB-83F6-AB73BDED3783}" printArea="1" hiddenColumns="1" view="pageBreakPreview" topLeftCell="A280">
      <selection activeCell="E296" sqref="E296"/>
      <pageMargins left="0.24" right="0.23" top="0.53" bottom="0.44" header="0.41" footer="0.24"/>
      <printOptions horizontalCentered="1"/>
      <pageSetup paperSize="9" scale="93" fitToHeight="2" orientation="landscape" r:id="rId6"/>
      <headerFooter alignWithMargins="0">
        <oddFooter>&amp;R&amp;"Book Antiqua,Bold"&amp;10Schedule-2/ Page &amp;P of &amp;N</oddFooter>
      </headerFooter>
    </customSheetView>
    <customSheetView guid="{E97134B6-5E8D-4951-8DA0-73D065532361}" fitToPage="1" printArea="1" hiddenRows="1" hiddenColumns="1" view="pageBreakPreview" topLeftCell="A4">
      <selection activeCell="E20" sqref="E20"/>
      <pageMargins left="0.24" right="0.23" top="0.53" bottom="0.44" header="0.41" footer="0.24"/>
      <printOptions horizontalCentered="1"/>
      <pageSetup paperSize="9" scale="42" fitToHeight="2" orientation="portrait" r:id="rId7"/>
      <headerFooter alignWithMargins="0">
        <oddFooter>&amp;R&amp;"Book Antiqua,Bold"&amp;10Schedule-2/ Page &amp;P of &amp;N</oddFooter>
      </headerFooter>
    </customSheetView>
    <customSheetView guid="{D0757F9E-DF41-4B40-A5E5-F4F8FDD8D61D}" fitToPage="1" printArea="1" hiddenRows="1" hiddenColumns="1" view="pageBreakPreview" topLeftCell="B19">
      <selection activeCell="E26" sqref="E26"/>
      <pageMargins left="0.24" right="0.23" top="0.53" bottom="0.44" header="0.41" footer="0.24"/>
      <printOptions horizontalCentered="1"/>
      <pageSetup paperSize="9" scale="77" fitToHeight="2" orientation="portrait" r:id="rId8"/>
      <headerFooter alignWithMargins="0">
        <oddFooter>&amp;R&amp;"Book Antiqua,Bold"&amp;10Schedule-2/ Page &amp;P of &amp;N</oddFooter>
      </headerFooter>
    </customSheetView>
    <customSheetView guid="{EE46BCD1-F715-4FA9-A5FC-1B125AD601E0}" scale="90" printArea="1" hiddenRows="1" hiddenColumns="1" view="pageBreakPreview" topLeftCell="A17">
      <selection activeCell="E17" sqref="E17"/>
      <pageMargins left="0.24" right="0.23" top="0.89" bottom="0.44" header="0.66" footer="0.24"/>
      <printOptions horizontalCentered="1"/>
      <pageSetup paperSize="9" orientation="landscape" r:id="rId9"/>
      <headerFooter alignWithMargins="0">
        <oddFooter>&amp;R&amp;"Book Antiqua,Bold"&amp;10Schedule-2/ Page &amp;P of &amp;N</oddFooter>
      </headerFooter>
    </customSheetView>
    <customSheetView guid="{4AA1107B-A795-4744-B566-827168772C7A}" printArea="1" hiddenRows="1" hiddenColumns="1" view="pageBreakPreview" topLeftCell="A44">
      <selection activeCell="E51" sqref="E51"/>
      <pageMargins left="0.24" right="0.23" top="0.89" bottom="0.44" header="0.66" footer="0.24"/>
      <printOptions horizontalCentered="1"/>
      <pageSetup paperSize="9" orientation="landscape" r:id="rId10"/>
      <headerFooter alignWithMargins="0">
        <oddFooter>&amp;R&amp;"Book Antiqua,Bold"&amp;10Schedule-2/ Page &amp;P of &amp;N</oddFooter>
      </headerFooter>
    </customSheetView>
    <customSheetView guid="{B23AD343-29DA-4CE0-BD10-47BF44F3782F}" printArea="1" hiddenRows="1" hiddenColumns="1" view="pageBreakPreview" topLeftCell="A45">
      <selection activeCell="E19" sqref="E19"/>
      <pageMargins left="0.24" right="0.23" top="0.89" bottom="0.44" header="0.66" footer="0.24"/>
      <printOptions horizontalCentered="1"/>
      <pageSetup paperSize="9" orientation="landscape" horizontalDpi="300" verticalDpi="300" r:id="rId11"/>
      <headerFooter alignWithMargins="0">
        <oddFooter>&amp;R&amp;"Book Antiqua,Bold"&amp;10Schedule-2/ Page &amp;P of &amp;N</oddFooter>
      </headerFooter>
    </customSheetView>
    <customSheetView guid="{ECE9294F-C910-4036-88BC-B1F2176FB06B}" printArea="1" hiddenRows="1" hiddenColumns="1">
      <selection activeCell="E18" sqref="E18"/>
      <colBreaks count="1" manualBreakCount="1">
        <brk id="6" max="1048575" man="1"/>
      </colBreaks>
      <pageMargins left="0.24" right="0.23" top="0.4" bottom="0.44" header="0.25" footer="0.24"/>
      <printOptions horizontalCentered="1"/>
      <pageSetup paperSize="9" orientation="portrait" horizontalDpi="300" verticalDpi="300" r:id="rId12"/>
      <headerFooter alignWithMargins="0">
        <oddFooter>&amp;R&amp;"Book Antiqua,Bold"&amp;10Schedule-2/ Page &amp;P of &amp;N</oddFooter>
      </headerFooter>
    </customSheetView>
    <customSheetView guid="{4F65FF32-EC61-4022-A399-2986D7B6B8B3}" hiddenRows="1" hiddenColumns="1" showRuler="0" topLeftCell="A16">
      <selection activeCell="E18" sqref="E18"/>
      <rowBreaks count="1" manualBreakCount="1">
        <brk id="32" max="5" man="1"/>
      </rowBreaks>
      <colBreaks count="1" manualBreakCount="1">
        <brk id="6" max="1048575" man="1"/>
      </colBreaks>
      <pageMargins left="0.51181102362204722" right="0.26" top="0.4" bottom="0.61" header="0.25" footer="0.43"/>
      <printOptions horizontalCentered="1"/>
      <pageSetup paperSize="9" orientation="portrait" horizontalDpi="300" verticalDpi="300" r:id="rId13"/>
      <headerFooter alignWithMargins="0">
        <oddFooter>&amp;R&amp;"Book Antiqua,Bold"&amp;10Schedule-2/ Page &amp;P of &amp;N</oddFooter>
      </headerFooter>
    </customSheetView>
    <customSheetView guid="{01ACF2E1-8E61-4459-ABC1-B6C183DEED61}" showRuler="0">
      <selection activeCell="E27" sqref="E27"/>
      <rowBreaks count="1" manualBreakCount="1">
        <brk id="32" max="5" man="1"/>
      </rowBreaks>
      <colBreaks count="1" manualBreakCount="1">
        <brk id="6" max="1048575" man="1"/>
      </colBreaks>
      <pageMargins left="0.51181102362204722" right="0.26" top="0.54" bottom="0.61" header="0.25" footer="0.43"/>
      <printOptions horizontalCentered="1"/>
      <pageSetup paperSize="9" orientation="portrait" horizontalDpi="300" verticalDpi="300" r:id="rId14"/>
      <headerFooter alignWithMargins="0">
        <oddFooter>&amp;R&amp;"Book Antiqua,Bold"&amp;10Schedule-2/ Page &amp;P of &amp;N</oddFooter>
      </headerFooter>
    </customSheetView>
    <customSheetView guid="{14D7F02E-BCCA-4517-ABC7-537FF4AEB67A}" hiddenColumns="1">
      <selection activeCell="E101" sqref="E101:E110"/>
      <rowBreaks count="2" manualBreakCount="2">
        <brk id="28" max="5" man="1"/>
        <brk id="46" max="5" man="1"/>
      </rowBreaks>
      <colBreaks count="1" manualBreakCount="1">
        <brk id="6" max="1048575" man="1"/>
      </colBreaks>
      <pageMargins left="0.51181102362204722" right="0.26" top="0.4" bottom="0.44" header="0.25" footer="0.24"/>
      <printOptions horizontalCentered="1"/>
      <pageSetup paperSize="9" orientation="portrait" horizontalDpi="300" verticalDpi="300" r:id="rId15"/>
      <headerFooter alignWithMargins="0">
        <oddFooter>&amp;R&amp;"Book Antiqua,Bold"&amp;10Schedule-2/ Page &amp;P of &amp;N</oddFooter>
      </headerFooter>
    </customSheetView>
    <customSheetView guid="{27A45B7A-04F2-4516-B80B-5ED0825D4ED3}" showPageBreaks="1" printArea="1" hiddenColumns="1" view="pageBreakPreview" topLeftCell="A65">
      <selection activeCell="E100" sqref="E100"/>
      <colBreaks count="1" manualBreakCount="1">
        <brk id="6" max="1048575" man="1"/>
      </colBreaks>
      <pageMargins left="0.51181102362204722" right="0.26" top="0.4" bottom="0.44" header="0.25" footer="0.24"/>
      <printOptions horizontalCentered="1"/>
      <pageSetup paperSize="9" orientation="portrait" horizontalDpi="300" verticalDpi="300" r:id="rId16"/>
      <headerFooter alignWithMargins="0">
        <oddFooter>&amp;R&amp;"Book Antiqua,Bold"&amp;10Schedule-2/ Page &amp;P of &amp;N</oddFooter>
      </headerFooter>
    </customSheetView>
    <customSheetView guid="{E9F4E142-7D26-464D-BECA-4F3806DB1FE1}" printArea="1" hiddenRows="1" hiddenColumns="1" view="pageBreakPreview" topLeftCell="A45">
      <selection activeCell="E19" sqref="E19"/>
      <pageMargins left="0.24" right="0.23" top="0.89" bottom="0.44" header="0.66" footer="0.24"/>
      <printOptions horizontalCentered="1"/>
      <pageSetup paperSize="9" orientation="landscape" horizontalDpi="300" verticalDpi="300" r:id="rId17"/>
      <headerFooter alignWithMargins="0">
        <oddFooter>&amp;R&amp;"Book Antiqua,Bold"&amp;10Schedule-2/ Page &amp;P of &amp;N</oddFooter>
      </headerFooter>
    </customSheetView>
    <customSheetView guid="{A7DBDDEF-9245-44C6-9EBF-032DB6E1C0A2}" printArea="1" hiddenRows="1" hiddenColumns="1" view="pageBreakPreview" topLeftCell="A42">
      <selection activeCell="E26" sqref="E25:E26"/>
      <pageMargins left="0.24" right="0.23" top="0.89" bottom="0.44" header="0.66" footer="0.24"/>
      <printOptions horizontalCentered="1"/>
      <pageSetup paperSize="9" orientation="landscape" r:id="rId18"/>
      <headerFooter alignWithMargins="0">
        <oddFooter>&amp;R&amp;"Book Antiqua,Bold"&amp;10Schedule-2/ Page &amp;P of &amp;N</oddFooter>
      </headerFooter>
    </customSheetView>
    <customSheetView guid="{7487ED9F-BBED-4B2A-9631-22F1A430946B}" printArea="1" hiddenRows="1" hiddenColumns="1" view="pageBreakPreview">
      <selection activeCell="E51" sqref="E51"/>
      <pageMargins left="0.24" right="0.23" top="0.89" bottom="0.44" header="0.66" footer="0.24"/>
      <printOptions horizontalCentered="1"/>
      <pageSetup paperSize="9" orientation="landscape" r:id="rId19"/>
      <headerFooter alignWithMargins="0">
        <oddFooter>&amp;R&amp;"Book Antiqua,Bold"&amp;10Schedule-2/ Page &amp;P of &amp;N</oddFooter>
      </headerFooter>
    </customSheetView>
    <customSheetView guid="{B3CE7B10-A914-4559-A6DA-AED8C22AFD6D}" scale="90" printArea="1" hiddenRows="1" hiddenColumns="1" view="pageBreakPreview" topLeftCell="A11">
      <selection activeCell="E32" sqref="E32"/>
      <pageMargins left="0.24" right="0.23" top="0.89" bottom="0.44" header="0.66" footer="0.24"/>
      <printOptions horizontalCentered="1"/>
      <pageSetup paperSize="9" scale="67" orientation="landscape" r:id="rId20"/>
      <headerFooter alignWithMargins="0">
        <oddFooter>&amp;R&amp;"Book Antiqua,Bold"&amp;10Schedule-2/ Page &amp;P of &amp;N</oddFooter>
      </headerFooter>
    </customSheetView>
    <customSheetView guid="{D53177B2-31EC-4222-B97A-A37DCFD9E45B}" fitToPage="1" printArea="1" hiddenRows="1" hiddenColumns="1" view="pageBreakPreview" topLeftCell="A130">
      <selection activeCell="E151" sqref="E151"/>
      <pageMargins left="0.24" right="0.23" top="0.53" bottom="0.44" header="0.41" footer="0.24"/>
      <printOptions horizontalCentered="1"/>
      <pageSetup paperSize="9" scale="42" fitToHeight="2" orientation="portrait" r:id="rId21"/>
      <headerFooter alignWithMargins="0">
        <oddFooter>&amp;R&amp;"Book Antiqua,Bold"&amp;10Schedule-2/ Page &amp;P of &amp;N</oddFooter>
      </headerFooter>
    </customSheetView>
    <customSheetView guid="{B835C05C-B615-4DCB-982D-4519616B3CD8}" printArea="1" hiddenColumns="1" view="pageBreakPreview" topLeftCell="A138">
      <selection activeCell="E149" sqref="E149"/>
      <pageMargins left="0.24" right="0.23" top="0.53" bottom="0.44" header="0.41" footer="0.24"/>
      <printOptions horizontalCentered="1"/>
      <pageSetup paperSize="9" scale="93" fitToHeight="2" orientation="landscape" r:id="rId22"/>
      <headerFooter alignWithMargins="0">
        <oddFooter>&amp;R&amp;"Book Antiqua,Bold"&amp;10Schedule-2/ Page &amp;P of &amp;N</oddFooter>
      </headerFooter>
    </customSheetView>
    <customSheetView guid="{A34CC49F-E309-4C23-B4F6-1E3B307C10D1}" fitToPage="1" printArea="1" hiddenRows="1" view="pageBreakPreview" topLeftCell="C36">
      <selection activeCell="I56" sqref="I56"/>
      <pageMargins left="0.25" right="0.25" top="0.5" bottom="0.5" header="0.05" footer="0.05"/>
      <printOptions horizontalCentered="1"/>
      <pageSetup paperSize="9" scale="79" fitToHeight="0" orientation="landscape" r:id="rId23"/>
      <headerFooter alignWithMargins="0">
        <oddFooter>&amp;R&amp;"Book Antiqua,Bold"&amp;10Schedule-2/ Page &amp;P of &amp;N</oddFooter>
      </headerFooter>
    </customSheetView>
    <customSheetView guid="{8909CFDD-4F29-4C72-886E-908773EE94A2}" scale="80" fitToPage="1" printArea="1" hiddenRows="1" view="pageBreakPreview" topLeftCell="A281">
      <selection activeCell="I286" sqref="I286"/>
      <pageMargins left="0.25" right="0.25" top="0.25" bottom="0.25" header="0.05" footer="0.05"/>
      <printOptions horizontalCentered="1"/>
      <pageSetup paperSize="9" scale="79" fitToHeight="0" orientation="landscape" r:id="rId24"/>
      <headerFooter alignWithMargins="0">
        <oddFooter>&amp;R&amp;"Book Antiqua,Bold"&amp;10Schedule-2/ Page &amp;P of &amp;N</oddFooter>
      </headerFooter>
    </customSheetView>
  </customSheetViews>
  <mergeCells count="16">
    <mergeCell ref="H258:I258"/>
    <mergeCell ref="A250:J250"/>
    <mergeCell ref="C11:E11"/>
    <mergeCell ref="C9:E9"/>
    <mergeCell ref="I15:J15"/>
    <mergeCell ref="B20:F20"/>
    <mergeCell ref="A13:J13"/>
    <mergeCell ref="C10:E10"/>
    <mergeCell ref="A6:D6"/>
    <mergeCell ref="B255:J255"/>
    <mergeCell ref="H257:I257"/>
    <mergeCell ref="A3:J3"/>
    <mergeCell ref="R3:S3"/>
    <mergeCell ref="A4:J4"/>
    <mergeCell ref="A7:H7"/>
    <mergeCell ref="C8:E8"/>
  </mergeCells>
  <phoneticPr fontId="2" type="noConversion"/>
  <conditionalFormatting sqref="I90:I119 I22:I88 I186:I249">
    <cfRule type="expression" dxfId="125" priority="3260" stopIfTrue="1">
      <formula>F22&gt;0</formula>
    </cfRule>
  </conditionalFormatting>
  <conditionalFormatting sqref="I22:I54 I186:I187 I90:I119">
    <cfRule type="cellIs" dxfId="124" priority="3259" stopIfTrue="1" operator="equal">
      <formula>"a"</formula>
    </cfRule>
  </conditionalFormatting>
  <conditionalFormatting sqref="I90:I119 I22:I88 I186:I249">
    <cfRule type="expression" dxfId="123" priority="3258" stopIfTrue="1">
      <formula>H22&gt;0</formula>
    </cfRule>
  </conditionalFormatting>
  <conditionalFormatting sqref="I120:I185">
    <cfRule type="expression" dxfId="122" priority="12" stopIfTrue="1">
      <formula>F120&gt;0</formula>
    </cfRule>
  </conditionalFormatting>
  <conditionalFormatting sqref="I120:I185">
    <cfRule type="cellIs" dxfId="121" priority="11" stopIfTrue="1" operator="equal">
      <formula>"a"</formula>
    </cfRule>
  </conditionalFormatting>
  <conditionalFormatting sqref="I120:I185">
    <cfRule type="expression" dxfId="120" priority="10" stopIfTrue="1">
      <formula>H120&gt;0</formula>
    </cfRule>
  </conditionalFormatting>
  <conditionalFormatting sqref="I188:I249">
    <cfRule type="cellIs" dxfId="119" priority="8" stopIfTrue="1" operator="equal">
      <formula>"a"</formula>
    </cfRule>
  </conditionalFormatting>
  <conditionalFormatting sqref="I55:I88">
    <cfRule type="cellIs" dxfId="118" priority="2" stopIfTrue="1" operator="equal">
      <formula>"a"</formula>
    </cfRule>
  </conditionalFormatting>
  <dataValidations count="1">
    <dataValidation type="decimal" operator="greaterThan" allowBlank="1" showInputMessage="1" showErrorMessage="1" sqref="I90:I249 I22:I88">
      <formula1>0</formula1>
    </dataValidation>
  </dataValidations>
  <printOptions horizontalCentered="1"/>
  <pageMargins left="0.25" right="0.25" top="0.25" bottom="0.25" header="0.05" footer="0.05"/>
  <pageSetup paperSize="9" scale="73" fitToHeight="0" orientation="landscape" r:id="rId25"/>
  <headerFooter alignWithMargins="0">
    <oddFooter>&amp;R&amp;"Book Antiqua,Bold"&amp;10Schedule-2/ Page &amp;P of &amp;N</oddFooter>
  </headerFooter>
  <drawing r:id="rId26"/>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indexed="53"/>
  </sheetPr>
  <dimension ref="A1:AO140"/>
  <sheetViews>
    <sheetView topLeftCell="A34" zoomScale="80" zoomScaleNormal="80" zoomScaleSheetLayoutView="100" workbookViewId="0">
      <selection activeCell="F56" sqref="F56"/>
    </sheetView>
  </sheetViews>
  <sheetFormatPr defaultRowHeight="16.5"/>
  <cols>
    <col min="1" max="1" width="11.375" style="482" customWidth="1"/>
    <col min="2" max="2" width="32.625" style="448" customWidth="1"/>
    <col min="3" max="3" width="7.625" style="447" customWidth="1"/>
    <col min="4" max="4" width="9.625" style="447" customWidth="1"/>
    <col min="5" max="6" width="17.625" style="447" customWidth="1"/>
    <col min="7" max="7" width="9" style="213"/>
    <col min="8" max="10" width="9" style="388"/>
    <col min="11" max="11" width="9" style="477" hidden="1" customWidth="1"/>
    <col min="12" max="13" width="17.625" style="477" hidden="1" customWidth="1"/>
    <col min="14" max="14" width="9" style="478" hidden="1" customWidth="1"/>
    <col min="15" max="15" width="15.625" style="477" hidden="1" customWidth="1"/>
    <col min="16" max="16" width="17.125" style="477" hidden="1" customWidth="1"/>
    <col min="17" max="17" width="9" style="477" hidden="1" customWidth="1"/>
    <col min="18" max="26" width="9" style="88"/>
    <col min="27" max="37" width="9" style="214"/>
    <col min="38" max="16384" width="9" style="388"/>
  </cols>
  <sheetData>
    <row r="1" spans="1:41" s="396" customFormat="1" ht="18" customHeight="1">
      <c r="A1" s="63" t="str">
        <f>Cover!B3</f>
        <v>Specification No.: CC/NT/W-TW/DOM/A06/23/00495</v>
      </c>
      <c r="B1" s="64"/>
      <c r="C1" s="65"/>
      <c r="D1" s="65"/>
      <c r="E1" s="8"/>
      <c r="F1" s="9" t="s">
        <v>66</v>
      </c>
      <c r="G1" s="213"/>
      <c r="K1" s="478"/>
      <c r="L1" s="478"/>
      <c r="M1" s="478"/>
      <c r="N1" s="478"/>
      <c r="O1" s="478"/>
      <c r="P1" s="478"/>
      <c r="Q1" s="478"/>
      <c r="R1" s="204"/>
      <c r="S1" s="204"/>
      <c r="T1" s="204"/>
      <c r="U1" s="204"/>
      <c r="V1" s="204"/>
      <c r="W1" s="204"/>
      <c r="X1" s="204"/>
      <c r="Y1" s="204"/>
      <c r="Z1" s="204"/>
      <c r="AA1" s="213"/>
      <c r="AB1" s="213"/>
      <c r="AC1" s="213"/>
      <c r="AD1" s="213"/>
      <c r="AE1" s="213"/>
      <c r="AF1" s="213"/>
      <c r="AG1" s="213"/>
      <c r="AH1" s="213"/>
      <c r="AI1" s="213"/>
      <c r="AJ1" s="213"/>
      <c r="AK1" s="213"/>
    </row>
    <row r="2" spans="1:41" s="396" customFormat="1" ht="15" customHeight="1">
      <c r="A2" s="389"/>
      <c r="B2" s="446"/>
      <c r="C2" s="391"/>
      <c r="D2" s="391"/>
      <c r="E2" s="390"/>
      <c r="F2" s="390"/>
      <c r="G2" s="215"/>
      <c r="K2" s="478"/>
      <c r="L2" s="478"/>
      <c r="M2" s="478"/>
      <c r="N2" s="478"/>
      <c r="O2" s="478"/>
      <c r="P2" s="478"/>
      <c r="Q2" s="478"/>
      <c r="R2" s="204"/>
      <c r="S2" s="204"/>
      <c r="T2" s="204"/>
      <c r="U2" s="204"/>
      <c r="V2" s="204"/>
      <c r="W2" s="204"/>
      <c r="X2" s="204"/>
      <c r="Y2" s="204"/>
      <c r="Z2" s="204"/>
      <c r="AA2" s="213"/>
      <c r="AB2" s="213"/>
      <c r="AC2" s="213"/>
      <c r="AD2" s="213"/>
      <c r="AE2" s="213"/>
      <c r="AF2" s="213"/>
      <c r="AG2" s="213"/>
      <c r="AH2" s="213"/>
      <c r="AI2" s="213"/>
      <c r="AJ2" s="213"/>
      <c r="AK2" s="213"/>
    </row>
    <row r="3" spans="1:41" s="396" customFormat="1" ht="50.25" customHeight="1">
      <c r="A3" s="1433" t="str">
        <f>Cover!$B$2</f>
        <v>Transmission Line Tower Package TW01 for (i) 400kV D/c (Triple HTLS Conductor) line from Pot Head Yard of Kiru HE Project – Kishtwar Pooling Station, (ii) LILO of one ckt. of 400 kV D/c (Triple HTLS Conductor) Kiru – Kishtwar line at Pot Head Yard of Kwar &amp; Pakal Dul HE Projects and (iii) Extension of Kishtwar (GIS) pooling station under Consultancy Works to M/S CVPPPL</v>
      </c>
      <c r="B3" s="1433"/>
      <c r="C3" s="1433"/>
      <c r="D3" s="1433"/>
      <c r="E3" s="1433"/>
      <c r="F3" s="1433"/>
      <c r="G3" s="445"/>
      <c r="H3" s="487"/>
      <c r="I3" s="291"/>
      <c r="J3" s="213"/>
      <c r="K3" s="213" t="s">
        <v>342</v>
      </c>
      <c r="L3" s="213"/>
      <c r="M3" s="213">
        <f>IF(ISERROR(#REF!/('Sch-6'!D14+'Sch-6'!D16+'Sch-6'!D18)),0,#REF!/( 'Sch-6'!D14+'Sch-6'!D16+'Sch-6'!D18))</f>
        <v>0</v>
      </c>
      <c r="N3" s="213"/>
      <c r="O3" s="216"/>
      <c r="P3" s="217"/>
      <c r="Q3" s="217"/>
      <c r="R3" s="217"/>
      <c r="S3" s="204"/>
      <c r="T3" s="216"/>
      <c r="U3" s="204"/>
      <c r="V3" s="204"/>
      <c r="W3" s="1452"/>
      <c r="X3" s="1452"/>
      <c r="Y3" s="204"/>
      <c r="Z3" s="204"/>
      <c r="AA3" s="204"/>
      <c r="AB3" s="204"/>
      <c r="AC3" s="204"/>
      <c r="AD3" s="204"/>
      <c r="AE3" s="204"/>
      <c r="AF3" s="204"/>
      <c r="AG3" s="204"/>
      <c r="AH3" s="204"/>
      <c r="AI3" s="204"/>
      <c r="AJ3" s="204"/>
      <c r="AK3" s="213"/>
      <c r="AL3" s="213"/>
      <c r="AM3" s="213"/>
      <c r="AN3" s="213"/>
      <c r="AO3" s="213"/>
    </row>
    <row r="4" spans="1:41" s="396" customFormat="1" ht="21.95" customHeight="1">
      <c r="A4" s="1434" t="s">
        <v>421</v>
      </c>
      <c r="B4" s="1434"/>
      <c r="C4" s="1434"/>
      <c r="D4" s="1434"/>
      <c r="E4" s="1434"/>
      <c r="F4" s="1434"/>
      <c r="G4" s="218"/>
      <c r="H4" s="488"/>
      <c r="I4" s="488"/>
      <c r="J4" s="488"/>
      <c r="K4" s="479" t="s">
        <v>343</v>
      </c>
      <c r="L4" s="481"/>
      <c r="M4" s="480" t="e">
        <f>#REF!</f>
        <v>#REF!</v>
      </c>
      <c r="N4" s="481"/>
      <c r="O4" s="481"/>
      <c r="P4" s="481"/>
      <c r="Q4" s="481"/>
      <c r="R4" s="204"/>
      <c r="S4" s="204"/>
      <c r="T4" s="204"/>
      <c r="U4" s="204"/>
      <c r="V4" s="204"/>
      <c r="W4" s="204"/>
      <c r="X4" s="204"/>
      <c r="Y4" s="204"/>
      <c r="Z4" s="204"/>
      <c r="AA4" s="213"/>
      <c r="AB4" s="213"/>
      <c r="AC4" s="213"/>
      <c r="AD4" s="213"/>
      <c r="AE4" s="213"/>
      <c r="AF4" s="213"/>
      <c r="AG4" s="213"/>
      <c r="AH4" s="213"/>
      <c r="AI4" s="213"/>
      <c r="AJ4" s="213"/>
      <c r="AK4" s="213"/>
    </row>
    <row r="5" spans="1:41" s="396" customFormat="1" ht="15" customHeight="1">
      <c r="A5" s="482"/>
      <c r="B5" s="448"/>
      <c r="C5" s="447"/>
      <c r="D5" s="447"/>
      <c r="E5" s="447"/>
      <c r="F5" s="390"/>
      <c r="G5" s="215"/>
      <c r="K5" s="483" t="s">
        <v>344</v>
      </c>
      <c r="L5" s="478"/>
      <c r="M5" s="484">
        <f>IF(ISERROR(#REF!/#REF!),0,#REF! /#REF!)</f>
        <v>0</v>
      </c>
      <c r="N5" s="478"/>
      <c r="O5" s="478"/>
      <c r="P5" s="478"/>
      <c r="Q5" s="478"/>
      <c r="R5" s="204"/>
      <c r="S5" s="204"/>
      <c r="T5" s="204"/>
      <c r="U5" s="204"/>
      <c r="V5" s="204"/>
      <c r="W5" s="204"/>
      <c r="X5" s="204"/>
      <c r="Y5" s="204"/>
      <c r="Z5" s="204"/>
      <c r="AA5" s="213"/>
      <c r="AB5" s="213"/>
      <c r="AC5" s="213"/>
      <c r="AD5" s="213"/>
      <c r="AE5" s="213"/>
      <c r="AF5" s="213"/>
      <c r="AG5" s="213"/>
      <c r="AH5" s="213"/>
      <c r="AI5" s="213"/>
      <c r="AJ5" s="213"/>
      <c r="AK5" s="213"/>
    </row>
    <row r="6" spans="1:41" s="396" customFormat="1" ht="18" customHeight="1">
      <c r="A6" s="33" t="str">
        <f>'Sch-1'!A6</f>
        <v>Bidder’s Name and Address (Sole Bidder) :</v>
      </c>
      <c r="B6" s="34"/>
      <c r="C6" s="34"/>
      <c r="D6" s="34"/>
      <c r="E6" s="72" t="s">
        <v>396</v>
      </c>
      <c r="F6" s="2"/>
      <c r="G6" s="220"/>
      <c r="K6" s="483" t="s">
        <v>347</v>
      </c>
      <c r="L6" s="478"/>
      <c r="M6" s="484" t="e">
        <f>#REF!</f>
        <v>#REF!</v>
      </c>
      <c r="N6" s="478"/>
      <c r="O6" s="478"/>
      <c r="P6" s="478"/>
      <c r="Q6" s="478"/>
      <c r="R6" s="204"/>
      <c r="S6" s="204"/>
      <c r="T6" s="204"/>
      <c r="U6" s="204"/>
      <c r="V6" s="204"/>
      <c r="W6" s="204"/>
      <c r="X6" s="204"/>
      <c r="Y6" s="204"/>
      <c r="Z6" s="204"/>
      <c r="AA6" s="213"/>
      <c r="AB6" s="213"/>
      <c r="AC6" s="213"/>
      <c r="AD6" s="213"/>
      <c r="AE6" s="213"/>
      <c r="AF6" s="213"/>
      <c r="AG6" s="213"/>
      <c r="AH6" s="213"/>
      <c r="AI6" s="213"/>
      <c r="AJ6" s="213"/>
      <c r="AK6" s="213"/>
    </row>
    <row r="7" spans="1:41" s="396" customFormat="1" ht="36" customHeight="1">
      <c r="A7" s="1453" t="str">
        <f>'Sch-1'!A7</f>
        <v/>
      </c>
      <c r="B7" s="1453"/>
      <c r="C7" s="1453"/>
      <c r="D7" s="1453"/>
      <c r="E7" s="455" t="str">
        <f>'Sch-1'!M7</f>
        <v>Contracts Services, 3rd Floor</v>
      </c>
      <c r="F7" s="2"/>
      <c r="G7" s="221"/>
      <c r="K7" s="483" t="s">
        <v>346</v>
      </c>
      <c r="L7" s="478"/>
      <c r="M7" s="485" t="e">
        <f>SUM(M3:M6)</f>
        <v>#REF!</v>
      </c>
      <c r="N7" s="478"/>
      <c r="O7" s="478"/>
      <c r="P7" s="478"/>
      <c r="Q7" s="478"/>
      <c r="R7" s="204"/>
      <c r="S7" s="204"/>
      <c r="T7" s="204"/>
      <c r="U7" s="204"/>
      <c r="V7" s="204"/>
      <c r="W7" s="204"/>
      <c r="X7" s="204"/>
      <c r="Y7" s="204"/>
      <c r="Z7" s="204"/>
      <c r="AA7" s="213"/>
      <c r="AB7" s="213"/>
      <c r="AC7" s="213"/>
      <c r="AD7" s="213"/>
      <c r="AE7" s="213"/>
      <c r="AF7" s="213"/>
      <c r="AG7" s="213"/>
      <c r="AH7" s="213"/>
      <c r="AI7" s="213"/>
      <c r="AJ7" s="213"/>
      <c r="AK7" s="213"/>
    </row>
    <row r="8" spans="1:41" s="396" customFormat="1" ht="18" customHeight="1">
      <c r="A8" s="73" t="s">
        <v>397</v>
      </c>
      <c r="B8" s="1455" t="str">
        <f>IF('Sch-1'!C8=0, "", 'Sch-1'!C8)</f>
        <v xml:space="preserve">…….. …….. …….. …….. …….. …….. </v>
      </c>
      <c r="C8" s="1455"/>
      <c r="D8" s="1455"/>
      <c r="E8" s="455" t="str">
        <f>'Sch-1'!M8</f>
        <v>Power Grid Corporation of India Ltd.,</v>
      </c>
      <c r="F8" s="2"/>
      <c r="G8" s="221"/>
      <c r="K8" s="478"/>
      <c r="L8" s="478"/>
      <c r="M8" s="478"/>
      <c r="N8" s="478"/>
      <c r="O8" s="478"/>
      <c r="P8" s="478"/>
      <c r="Q8" s="478"/>
      <c r="R8" s="204"/>
      <c r="S8" s="204"/>
      <c r="T8" s="204"/>
      <c r="U8" s="204"/>
      <c r="V8" s="204"/>
      <c r="W8" s="204"/>
      <c r="X8" s="204"/>
      <c r="Y8" s="204"/>
      <c r="Z8" s="204"/>
      <c r="AA8" s="213"/>
      <c r="AB8" s="213"/>
      <c r="AC8" s="213"/>
      <c r="AD8" s="213"/>
      <c r="AE8" s="213"/>
      <c r="AF8" s="213"/>
      <c r="AG8" s="213"/>
      <c r="AH8" s="213"/>
      <c r="AI8" s="213"/>
      <c r="AJ8" s="213"/>
      <c r="AK8" s="213"/>
    </row>
    <row r="9" spans="1:41" s="396" customFormat="1" ht="18" customHeight="1">
      <c r="A9" s="73" t="s">
        <v>399</v>
      </c>
      <c r="B9" s="1455" t="str">
        <f>IF('Sch-1'!C9=0, "", 'Sch-1'!C9)</f>
        <v xml:space="preserve">…….. …….. …….. …….. …….. …….. </v>
      </c>
      <c r="C9" s="1455"/>
      <c r="D9" s="1455"/>
      <c r="E9" s="455" t="str">
        <f>'Sch-1'!M9</f>
        <v>"Saudamini", Plot No.-2</v>
      </c>
      <c r="F9" s="2"/>
      <c r="G9" s="221"/>
      <c r="K9" s="478"/>
      <c r="L9" s="478"/>
      <c r="M9" s="478"/>
      <c r="N9" s="478"/>
      <c r="O9" s="478"/>
      <c r="P9" s="478"/>
      <c r="Q9" s="478"/>
      <c r="R9" s="204"/>
      <c r="S9" s="204"/>
      <c r="T9" s="204"/>
      <c r="U9" s="204"/>
      <c r="V9" s="204"/>
      <c r="W9" s="204"/>
      <c r="X9" s="204"/>
      <c r="Y9" s="204"/>
      <c r="Z9" s="204"/>
      <c r="AA9" s="213"/>
      <c r="AB9" s="213"/>
      <c r="AC9" s="213"/>
      <c r="AD9" s="213"/>
      <c r="AE9" s="213"/>
      <c r="AF9" s="213"/>
      <c r="AG9" s="213"/>
      <c r="AH9" s="213"/>
      <c r="AI9" s="213"/>
      <c r="AJ9" s="213"/>
      <c r="AK9" s="213"/>
    </row>
    <row r="10" spans="1:41" s="396" customFormat="1" ht="18" customHeight="1">
      <c r="A10" s="392"/>
      <c r="B10" s="1456" t="str">
        <f>IF('Sch-1'!C10=0, "", 'Sch-1'!C10)</f>
        <v xml:space="preserve">…….. …….. …….. …….. …….. …….. </v>
      </c>
      <c r="C10" s="1456"/>
      <c r="D10" s="1456"/>
      <c r="E10" s="456" t="str">
        <f>'Sch-1'!M10</f>
        <v xml:space="preserve">Sector-29, </v>
      </c>
      <c r="F10" s="390"/>
      <c r="G10" s="221"/>
      <c r="K10" s="483" t="s">
        <v>278</v>
      </c>
      <c r="L10" s="478"/>
      <c r="M10" s="484">
        <f>'Sch-1'!AA10</f>
        <v>0</v>
      </c>
      <c r="N10" s="478"/>
      <c r="O10" s="478"/>
      <c r="P10" s="478"/>
      <c r="Q10" s="478"/>
      <c r="R10" s="204"/>
      <c r="S10" s="204"/>
      <c r="T10" s="204"/>
      <c r="U10" s="204"/>
      <c r="V10" s="204"/>
      <c r="W10" s="204"/>
      <c r="X10" s="204"/>
      <c r="Y10" s="204"/>
      <c r="Z10" s="204"/>
      <c r="AA10" s="213"/>
      <c r="AB10" s="213"/>
      <c r="AC10" s="213"/>
      <c r="AD10" s="213"/>
      <c r="AE10" s="213"/>
      <c r="AF10" s="213"/>
      <c r="AG10" s="213"/>
      <c r="AH10" s="213"/>
      <c r="AI10" s="213"/>
      <c r="AJ10" s="213"/>
      <c r="AK10" s="213"/>
    </row>
    <row r="11" spans="1:41" s="396" customFormat="1" ht="18" customHeight="1">
      <c r="A11" s="392"/>
      <c r="B11" s="1456" t="str">
        <f>IF('Sch-1'!C11=0, "", 'Sch-1'!C11)</f>
        <v xml:space="preserve">…….. …….. …….. …….. …….. …….. </v>
      </c>
      <c r="C11" s="1456"/>
      <c r="D11" s="1456"/>
      <c r="E11" s="456" t="str">
        <f>'Sch-1'!M11</f>
        <v>Gurgaon (Haryana) - 122001</v>
      </c>
      <c r="F11" s="390"/>
      <c r="G11" s="221"/>
      <c r="K11" s="483"/>
      <c r="L11" s="478"/>
      <c r="M11" s="484"/>
      <c r="N11" s="478"/>
      <c r="O11" s="478"/>
      <c r="P11" s="478"/>
      <c r="Q11" s="478"/>
      <c r="R11" s="204"/>
      <c r="S11" s="204"/>
      <c r="T11" s="204"/>
      <c r="U11" s="204"/>
      <c r="V11" s="204"/>
      <c r="W11" s="204"/>
      <c r="X11" s="204"/>
      <c r="Y11" s="204"/>
      <c r="Z11" s="204"/>
      <c r="AA11" s="213"/>
      <c r="AB11" s="213"/>
      <c r="AC11" s="213"/>
      <c r="AD11" s="213"/>
      <c r="AE11" s="213"/>
      <c r="AF11" s="213"/>
      <c r="AG11" s="213"/>
      <c r="AH11" s="213"/>
      <c r="AI11" s="213"/>
      <c r="AJ11" s="213"/>
      <c r="AK11" s="213"/>
    </row>
    <row r="12" spans="1:41" s="396" customFormat="1" ht="18" customHeight="1">
      <c r="A12" s="392"/>
      <c r="B12" s="474"/>
      <c r="C12" s="474"/>
      <c r="D12" s="474"/>
      <c r="E12" s="456"/>
      <c r="F12" s="390"/>
      <c r="G12" s="221"/>
      <c r="K12" s="483"/>
      <c r="L12" s="478"/>
      <c r="M12" s="484"/>
      <c r="N12" s="478"/>
      <c r="O12" s="478"/>
      <c r="P12" s="478"/>
      <c r="Q12" s="478"/>
      <c r="R12" s="204"/>
      <c r="S12" s="204"/>
      <c r="T12" s="204"/>
      <c r="U12" s="204"/>
      <c r="V12" s="204"/>
      <c r="W12" s="204"/>
      <c r="X12" s="204"/>
      <c r="Y12" s="204"/>
      <c r="Z12" s="204"/>
      <c r="AA12" s="213"/>
      <c r="AB12" s="213"/>
      <c r="AC12" s="213"/>
      <c r="AD12" s="213"/>
      <c r="AE12" s="213"/>
      <c r="AF12" s="213"/>
      <c r="AG12" s="213"/>
      <c r="AH12" s="213"/>
      <c r="AI12" s="213"/>
      <c r="AJ12" s="213"/>
      <c r="AK12" s="213"/>
    </row>
    <row r="13" spans="1:41" s="396" customFormat="1" ht="18" customHeight="1">
      <c r="A13" s="392"/>
      <c r="B13" s="116"/>
      <c r="C13" s="116"/>
      <c r="D13" s="116"/>
      <c r="E13" s="116"/>
      <c r="F13" s="9" t="s">
        <v>275</v>
      </c>
      <c r="G13" s="222"/>
      <c r="K13" s="478"/>
      <c r="L13" s="1454" t="s">
        <v>283</v>
      </c>
      <c r="M13" s="1454"/>
      <c r="N13" s="363" t="s">
        <v>287</v>
      </c>
      <c r="O13" s="1454" t="s">
        <v>284</v>
      </c>
      <c r="P13" s="1454"/>
      <c r="Q13" s="358"/>
      <c r="R13" s="204"/>
      <c r="S13" s="204"/>
      <c r="T13" s="204"/>
      <c r="U13" s="204"/>
      <c r="V13" s="204"/>
      <c r="W13" s="204"/>
      <c r="X13" s="204"/>
      <c r="Y13" s="204"/>
      <c r="Z13" s="204"/>
      <c r="AA13" s="213"/>
      <c r="AB13" s="213"/>
      <c r="AC13" s="213"/>
      <c r="AD13" s="213"/>
      <c r="AE13" s="213"/>
      <c r="AF13" s="213"/>
      <c r="AG13" s="213"/>
      <c r="AH13" s="213"/>
      <c r="AI13" s="213"/>
      <c r="AJ13" s="213"/>
      <c r="AK13" s="213"/>
    </row>
    <row r="14" spans="1:41" s="396" customFormat="1" ht="43.5" customHeight="1">
      <c r="A14" s="15" t="s">
        <v>361</v>
      </c>
      <c r="B14" s="15" t="s">
        <v>368</v>
      </c>
      <c r="C14" s="80" t="s">
        <v>353</v>
      </c>
      <c r="D14" s="80" t="s">
        <v>354</v>
      </c>
      <c r="E14" s="81" t="s">
        <v>369</v>
      </c>
      <c r="F14" s="81" t="s">
        <v>404</v>
      </c>
      <c r="G14" s="204"/>
      <c r="K14" s="478"/>
      <c r="L14" s="355" t="s">
        <v>369</v>
      </c>
      <c r="M14" s="355" t="s">
        <v>404</v>
      </c>
      <c r="N14" s="363"/>
      <c r="O14" s="355" t="s">
        <v>369</v>
      </c>
      <c r="P14" s="355" t="s">
        <v>404</v>
      </c>
      <c r="Q14" s="358"/>
      <c r="R14" s="204"/>
      <c r="S14" s="204"/>
      <c r="T14" s="204"/>
      <c r="U14" s="204"/>
      <c r="V14" s="204"/>
      <c r="W14" s="204"/>
      <c r="X14" s="204"/>
      <c r="Y14" s="204"/>
      <c r="Z14" s="204"/>
      <c r="AA14" s="213"/>
      <c r="AB14" s="213"/>
      <c r="AC14" s="213"/>
      <c r="AD14" s="213"/>
      <c r="AE14" s="213"/>
      <c r="AF14" s="213"/>
      <c r="AG14" s="213"/>
      <c r="AH14" s="213"/>
      <c r="AI14" s="213"/>
      <c r="AJ14" s="213"/>
      <c r="AK14" s="213"/>
    </row>
    <row r="15" spans="1:41" s="396" customFormat="1" ht="18" customHeight="1">
      <c r="A15" s="10">
        <v>1</v>
      </c>
      <c r="B15" s="10">
        <v>2</v>
      </c>
      <c r="C15" s="10">
        <v>3</v>
      </c>
      <c r="D15" s="10">
        <v>4</v>
      </c>
      <c r="E15" s="10">
        <v>5</v>
      </c>
      <c r="F15" s="10" t="s">
        <v>405</v>
      </c>
      <c r="G15" s="224"/>
      <c r="H15" s="488"/>
      <c r="I15" s="488"/>
      <c r="J15" s="488"/>
      <c r="K15" s="481"/>
      <c r="L15" s="209">
        <v>5</v>
      </c>
      <c r="M15" s="209" t="s">
        <v>405</v>
      </c>
      <c r="N15" s="363"/>
      <c r="O15" s="209">
        <v>5</v>
      </c>
      <c r="P15" s="209" t="s">
        <v>405</v>
      </c>
      <c r="Q15" s="358"/>
      <c r="R15" s="204"/>
      <c r="S15" s="204"/>
      <c r="T15" s="204"/>
      <c r="U15" s="204"/>
      <c r="V15" s="204"/>
      <c r="W15" s="204"/>
      <c r="X15" s="204"/>
      <c r="Y15" s="204"/>
      <c r="Z15" s="204"/>
      <c r="AA15" s="213"/>
      <c r="AB15" s="213"/>
      <c r="AC15" s="213"/>
      <c r="AD15" s="213"/>
      <c r="AE15" s="213"/>
      <c r="AF15" s="213"/>
      <c r="AG15" s="213"/>
      <c r="AH15" s="213"/>
      <c r="AI15" s="213"/>
      <c r="AJ15" s="213"/>
      <c r="AK15" s="213"/>
    </row>
    <row r="16" spans="1:41" s="586" customFormat="1">
      <c r="A16" s="680" t="e">
        <f>'Sch-2'!#REF!</f>
        <v>#REF!</v>
      </c>
      <c r="B16" s="680" t="e">
        <f>'Sch-2'!#REF!</f>
        <v>#REF!</v>
      </c>
      <c r="C16" s="680"/>
      <c r="D16" s="680"/>
      <c r="E16" s="502"/>
      <c r="F16" s="502"/>
      <c r="G16" s="588"/>
    </row>
    <row r="17" spans="1:7" s="587" customFormat="1" ht="21" customHeight="1">
      <c r="A17" s="680" t="e">
        <f>'Sch-2'!#REF!</f>
        <v>#REF!</v>
      </c>
      <c r="B17" s="680" t="e">
        <f>'Sch-2'!#REF!</f>
        <v>#REF!</v>
      </c>
      <c r="C17" s="680" t="e">
        <f>'Sch-2'!#REF!</f>
        <v>#REF!</v>
      </c>
      <c r="D17" s="680" t="e">
        <f>'Sch-2'!#REF!</f>
        <v>#REF!</v>
      </c>
      <c r="E17" s="502" t="e">
        <f>'Sch-2'!#REF!</f>
        <v>#REF!</v>
      </c>
      <c r="F17" s="502" t="e">
        <f t="shared" ref="F17:F54" si="0">IF(E17=0, "Included", IF(ISERROR(D17*E17), E17, D17*E17))</f>
        <v>#REF!</v>
      </c>
      <c r="G17" s="589"/>
    </row>
    <row r="18" spans="1:7" s="587" customFormat="1" ht="21" customHeight="1">
      <c r="A18" s="680"/>
      <c r="B18" s="680"/>
      <c r="C18" s="680"/>
      <c r="D18" s="680"/>
      <c r="E18" s="502"/>
      <c r="F18" s="502"/>
      <c r="G18" s="589"/>
    </row>
    <row r="19" spans="1:7" s="587" customFormat="1" ht="21" customHeight="1">
      <c r="A19" s="680" t="e">
        <f>'Sch-2'!#REF!</f>
        <v>#REF!</v>
      </c>
      <c r="B19" s="680" t="e">
        <f>'Sch-2'!#REF!</f>
        <v>#REF!</v>
      </c>
      <c r="C19" s="680" t="e">
        <f>'Sch-2'!#REF!</f>
        <v>#REF!</v>
      </c>
      <c r="D19" s="680" t="e">
        <f>'Sch-2'!#REF!</f>
        <v>#REF!</v>
      </c>
      <c r="E19" s="502" t="e">
        <f>'Sch-2'!#REF!</f>
        <v>#REF!</v>
      </c>
      <c r="F19" s="502" t="e">
        <f t="shared" si="0"/>
        <v>#REF!</v>
      </c>
      <c r="G19" s="589"/>
    </row>
    <row r="20" spans="1:7" s="586" customFormat="1" ht="67.5" customHeight="1">
      <c r="A20" s="680"/>
      <c r="B20" s="680"/>
      <c r="C20" s="680"/>
      <c r="D20" s="680"/>
      <c r="E20" s="502"/>
      <c r="F20" s="502"/>
      <c r="G20" s="588"/>
    </row>
    <row r="21" spans="1:7" s="587" customFormat="1" ht="21" customHeight="1">
      <c r="A21" s="680" t="e">
        <f>'Sch-2'!#REF!</f>
        <v>#REF!</v>
      </c>
      <c r="B21" s="680" t="e">
        <f>'Sch-2'!#REF!</f>
        <v>#REF!</v>
      </c>
      <c r="C21" s="680"/>
      <c r="D21" s="680"/>
      <c r="E21" s="502"/>
      <c r="F21" s="502"/>
      <c r="G21" s="589"/>
    </row>
    <row r="22" spans="1:7" s="587" customFormat="1" ht="21" customHeight="1">
      <c r="A22" s="680" t="e">
        <f>'Sch-2'!#REF!</f>
        <v>#REF!</v>
      </c>
      <c r="B22" s="680" t="e">
        <f>'Sch-2'!#REF!</f>
        <v>#REF!</v>
      </c>
      <c r="C22" s="680" t="e">
        <f>'Sch-2'!#REF!</f>
        <v>#REF!</v>
      </c>
      <c r="D22" s="680" t="e">
        <f>'Sch-2'!#REF!</f>
        <v>#REF!</v>
      </c>
      <c r="E22" s="502" t="e">
        <f>'Sch-2'!#REF!</f>
        <v>#REF!</v>
      </c>
      <c r="F22" s="502" t="e">
        <f t="shared" si="0"/>
        <v>#REF!</v>
      </c>
      <c r="G22" s="589"/>
    </row>
    <row r="23" spans="1:7" s="587" customFormat="1" ht="21" customHeight="1">
      <c r="A23" s="680" t="e">
        <f>'Sch-2'!#REF!</f>
        <v>#REF!</v>
      </c>
      <c r="B23" s="680" t="e">
        <f>'Sch-2'!#REF!</f>
        <v>#REF!</v>
      </c>
      <c r="C23" s="680" t="e">
        <f>'Sch-2'!#REF!</f>
        <v>#REF!</v>
      </c>
      <c r="D23" s="680" t="e">
        <f>'Sch-2'!#REF!</f>
        <v>#REF!</v>
      </c>
      <c r="E23" s="502" t="e">
        <f>'Sch-2'!#REF!</f>
        <v>#REF!</v>
      </c>
      <c r="F23" s="502" t="e">
        <f t="shared" si="0"/>
        <v>#REF!</v>
      </c>
      <c r="G23" s="589"/>
    </row>
    <row r="24" spans="1:7" s="586" customFormat="1">
      <c r="A24" s="680"/>
      <c r="B24" s="680"/>
      <c r="C24" s="680"/>
      <c r="D24" s="680"/>
      <c r="E24" s="502"/>
      <c r="F24" s="502"/>
      <c r="G24" s="588"/>
    </row>
    <row r="25" spans="1:7" s="587" customFormat="1" ht="19.5" customHeight="1">
      <c r="A25" s="680" t="e">
        <f>'Sch-2'!#REF!</f>
        <v>#REF!</v>
      </c>
      <c r="B25" s="680" t="e">
        <f>'Sch-2'!#REF!</f>
        <v>#REF!</v>
      </c>
      <c r="C25" s="680"/>
      <c r="D25" s="680"/>
      <c r="E25" s="502"/>
      <c r="F25" s="502"/>
      <c r="G25" s="589"/>
    </row>
    <row r="26" spans="1:7" s="587" customFormat="1" ht="18.75" customHeight="1">
      <c r="A26" s="680" t="e">
        <f>'Sch-2'!#REF!</f>
        <v>#REF!</v>
      </c>
      <c r="B26" s="680" t="e">
        <f>'Sch-2'!#REF!</f>
        <v>#REF!</v>
      </c>
      <c r="C26" s="680" t="e">
        <f>'Sch-2'!#REF!</f>
        <v>#REF!</v>
      </c>
      <c r="D26" s="680" t="e">
        <f>'Sch-2'!#REF!</f>
        <v>#REF!</v>
      </c>
      <c r="E26" s="502" t="e">
        <f>'Sch-2'!#REF!</f>
        <v>#REF!</v>
      </c>
      <c r="F26" s="502" t="e">
        <f t="shared" si="0"/>
        <v>#REF!</v>
      </c>
      <c r="G26" s="589"/>
    </row>
    <row r="27" spans="1:7" s="586" customFormat="1" ht="21.75" customHeight="1">
      <c r="A27" s="680" t="e">
        <f>'Sch-2'!#REF!</f>
        <v>#REF!</v>
      </c>
      <c r="B27" s="680" t="e">
        <f>'Sch-2'!#REF!</f>
        <v>#REF!</v>
      </c>
      <c r="C27" s="680" t="e">
        <f>'Sch-2'!#REF!</f>
        <v>#REF!</v>
      </c>
      <c r="D27" s="680" t="e">
        <f>'Sch-2'!#REF!</f>
        <v>#REF!</v>
      </c>
      <c r="E27" s="502" t="e">
        <f>'Sch-2'!#REF!</f>
        <v>#REF!</v>
      </c>
      <c r="F27" s="502" t="e">
        <f t="shared" si="0"/>
        <v>#REF!</v>
      </c>
      <c r="G27" s="588"/>
    </row>
    <row r="28" spans="1:7" s="587" customFormat="1" ht="17.25" customHeight="1">
      <c r="A28" s="680" t="e">
        <f>'Sch-2'!#REF!</f>
        <v>#REF!</v>
      </c>
      <c r="B28" s="680" t="e">
        <f>'Sch-2'!#REF!</f>
        <v>#REF!</v>
      </c>
      <c r="C28" s="680" t="e">
        <f>'Sch-2'!#REF!</f>
        <v>#REF!</v>
      </c>
      <c r="D28" s="680" t="e">
        <f>'Sch-2'!#REF!</f>
        <v>#REF!</v>
      </c>
      <c r="E28" s="502" t="e">
        <f>'Sch-2'!#REF!</f>
        <v>#REF!</v>
      </c>
      <c r="F28" s="502" t="e">
        <f t="shared" si="0"/>
        <v>#REF!</v>
      </c>
      <c r="G28" s="589"/>
    </row>
    <row r="29" spans="1:7" s="587" customFormat="1" ht="17.25" customHeight="1">
      <c r="A29" s="680" t="e">
        <f>'Sch-2'!#REF!</f>
        <v>#REF!</v>
      </c>
      <c r="B29" s="680" t="e">
        <f>'Sch-2'!#REF!</f>
        <v>#REF!</v>
      </c>
      <c r="C29" s="680" t="e">
        <f>'Sch-2'!#REF!</f>
        <v>#REF!</v>
      </c>
      <c r="D29" s="680" t="e">
        <f>'Sch-2'!#REF!</f>
        <v>#REF!</v>
      </c>
      <c r="E29" s="502" t="e">
        <f>'Sch-2'!#REF!</f>
        <v>#REF!</v>
      </c>
      <c r="F29" s="502" t="e">
        <f t="shared" si="0"/>
        <v>#REF!</v>
      </c>
      <c r="G29" s="589"/>
    </row>
    <row r="30" spans="1:7" s="587" customFormat="1" ht="17.25" customHeight="1">
      <c r="A30" s="680" t="e">
        <f>'Sch-2'!#REF!</f>
        <v>#REF!</v>
      </c>
      <c r="B30" s="680" t="e">
        <f>'Sch-2'!#REF!</f>
        <v>#REF!</v>
      </c>
      <c r="C30" s="680" t="e">
        <f>'Sch-2'!#REF!</f>
        <v>#REF!</v>
      </c>
      <c r="D30" s="680" t="e">
        <f>'Sch-2'!#REF!</f>
        <v>#REF!</v>
      </c>
      <c r="E30" s="502" t="e">
        <f>'Sch-2'!#REF!</f>
        <v>#REF!</v>
      </c>
      <c r="F30" s="502" t="e">
        <f t="shared" si="0"/>
        <v>#REF!</v>
      </c>
      <c r="G30" s="589"/>
    </row>
    <row r="31" spans="1:7" s="587" customFormat="1" ht="17.25" customHeight="1">
      <c r="A31" s="680" t="e">
        <f>'Sch-2'!#REF!</f>
        <v>#REF!</v>
      </c>
      <c r="B31" s="680" t="e">
        <f>'Sch-2'!#REF!</f>
        <v>#REF!</v>
      </c>
      <c r="C31" s="680" t="e">
        <f>'Sch-2'!#REF!</f>
        <v>#REF!</v>
      </c>
      <c r="D31" s="680" t="e">
        <f>'Sch-2'!#REF!</f>
        <v>#REF!</v>
      </c>
      <c r="E31" s="502" t="e">
        <f>'Sch-2'!#REF!</f>
        <v>#REF!</v>
      </c>
      <c r="F31" s="502" t="e">
        <f t="shared" si="0"/>
        <v>#REF!</v>
      </c>
      <c r="G31" s="589"/>
    </row>
    <row r="32" spans="1:7" s="587" customFormat="1" ht="17.25" customHeight="1">
      <c r="A32" s="680"/>
      <c r="B32" s="680"/>
      <c r="C32" s="680"/>
      <c r="D32" s="680"/>
      <c r="E32" s="502"/>
      <c r="F32" s="502"/>
      <c r="G32" s="589"/>
    </row>
    <row r="33" spans="1:7" s="587" customFormat="1" ht="17.25" customHeight="1">
      <c r="A33" s="680" t="e">
        <f>'Sch-2'!#REF!</f>
        <v>#REF!</v>
      </c>
      <c r="B33" s="680" t="e">
        <f>'Sch-2'!#REF!</f>
        <v>#REF!</v>
      </c>
      <c r="C33" s="680"/>
      <c r="D33" s="680"/>
      <c r="E33" s="502"/>
      <c r="F33" s="502"/>
      <c r="G33" s="589"/>
    </row>
    <row r="34" spans="1:7" s="587" customFormat="1" ht="17.25" customHeight="1">
      <c r="A34" s="680" t="e">
        <f>'Sch-2'!#REF!</f>
        <v>#REF!</v>
      </c>
      <c r="B34" s="680" t="e">
        <f>'Sch-2'!#REF!</f>
        <v>#REF!</v>
      </c>
      <c r="C34" s="680" t="e">
        <f>'Sch-2'!#REF!</f>
        <v>#REF!</v>
      </c>
      <c r="D34" s="680" t="e">
        <f>'Sch-2'!#REF!</f>
        <v>#REF!</v>
      </c>
      <c r="E34" s="502" t="e">
        <f>'Sch-2'!#REF!</f>
        <v>#REF!</v>
      </c>
      <c r="F34" s="502" t="e">
        <f t="shared" si="0"/>
        <v>#REF!</v>
      </c>
      <c r="G34" s="589"/>
    </row>
    <row r="35" spans="1:7" s="587" customFormat="1" ht="17.25" customHeight="1">
      <c r="A35" s="680"/>
      <c r="B35" s="680"/>
      <c r="C35" s="680"/>
      <c r="D35" s="680"/>
      <c r="E35" s="502"/>
      <c r="F35" s="502"/>
      <c r="G35" s="589"/>
    </row>
    <row r="36" spans="1:7" s="587" customFormat="1" ht="17.25" customHeight="1">
      <c r="A36" s="680" t="e">
        <f>'Sch-2'!#REF!</f>
        <v>#REF!</v>
      </c>
      <c r="B36" s="680" t="e">
        <f>'Sch-2'!#REF!</f>
        <v>#REF!</v>
      </c>
      <c r="C36" s="680"/>
      <c r="D36" s="680"/>
      <c r="E36" s="502"/>
      <c r="F36" s="502"/>
      <c r="G36" s="589"/>
    </row>
    <row r="37" spans="1:7" s="587" customFormat="1" ht="17.25" customHeight="1">
      <c r="A37" s="680" t="e">
        <f>'Sch-2'!#REF!</f>
        <v>#REF!</v>
      </c>
      <c r="B37" s="680" t="e">
        <f>'Sch-2'!#REF!</f>
        <v>#REF!</v>
      </c>
      <c r="C37" s="680" t="e">
        <f>'Sch-2'!#REF!</f>
        <v>#REF!</v>
      </c>
      <c r="D37" s="680" t="e">
        <f>'Sch-2'!#REF!</f>
        <v>#REF!</v>
      </c>
      <c r="E37" s="502" t="e">
        <f>'Sch-2'!#REF!</f>
        <v>#REF!</v>
      </c>
      <c r="F37" s="502" t="e">
        <f t="shared" si="0"/>
        <v>#REF!</v>
      </c>
      <c r="G37" s="589"/>
    </row>
    <row r="38" spans="1:7" s="587" customFormat="1" ht="17.25" customHeight="1">
      <c r="A38" s="680" t="e">
        <f>'Sch-2'!#REF!</f>
        <v>#REF!</v>
      </c>
      <c r="B38" s="680" t="e">
        <f>'Sch-2'!#REF!</f>
        <v>#REF!</v>
      </c>
      <c r="C38" s="680" t="e">
        <f>'Sch-2'!#REF!</f>
        <v>#REF!</v>
      </c>
      <c r="D38" s="680" t="e">
        <f>'Sch-2'!#REF!</f>
        <v>#REF!</v>
      </c>
      <c r="E38" s="502" t="e">
        <f>'Sch-2'!#REF!</f>
        <v>#REF!</v>
      </c>
      <c r="F38" s="502" t="e">
        <f t="shared" si="0"/>
        <v>#REF!</v>
      </c>
      <c r="G38" s="589"/>
    </row>
    <row r="39" spans="1:7" s="587" customFormat="1" ht="17.25" customHeight="1">
      <c r="A39" s="680" t="e">
        <f>'Sch-2'!#REF!</f>
        <v>#REF!</v>
      </c>
      <c r="B39" s="680" t="e">
        <f>'Sch-2'!#REF!</f>
        <v>#REF!</v>
      </c>
      <c r="C39" s="680" t="e">
        <f>'Sch-2'!#REF!</f>
        <v>#REF!</v>
      </c>
      <c r="D39" s="680" t="e">
        <f>'Sch-2'!#REF!</f>
        <v>#REF!</v>
      </c>
      <c r="E39" s="502" t="e">
        <f>'Sch-2'!#REF!</f>
        <v>#REF!</v>
      </c>
      <c r="F39" s="502" t="e">
        <f t="shared" si="0"/>
        <v>#REF!</v>
      </c>
      <c r="G39" s="589"/>
    </row>
    <row r="40" spans="1:7" s="587" customFormat="1" ht="17.25" customHeight="1">
      <c r="A40" s="680" t="e">
        <f>'Sch-2'!#REF!</f>
        <v>#REF!</v>
      </c>
      <c r="B40" s="680" t="e">
        <f>'Sch-2'!#REF!</f>
        <v>#REF!</v>
      </c>
      <c r="C40" s="680" t="e">
        <f>'Sch-2'!#REF!</f>
        <v>#REF!</v>
      </c>
      <c r="D40" s="680" t="e">
        <f>'Sch-2'!#REF!</f>
        <v>#REF!</v>
      </c>
      <c r="E40" s="502" t="e">
        <f>'Sch-2'!#REF!</f>
        <v>#REF!</v>
      </c>
      <c r="F40" s="502" t="e">
        <f t="shared" si="0"/>
        <v>#REF!</v>
      </c>
      <c r="G40" s="589"/>
    </row>
    <row r="41" spans="1:7" s="587" customFormat="1" ht="17.25" customHeight="1">
      <c r="A41" s="680"/>
      <c r="B41" s="680"/>
      <c r="C41" s="680"/>
      <c r="D41" s="680"/>
      <c r="E41" s="502"/>
      <c r="F41" s="502"/>
      <c r="G41" s="589"/>
    </row>
    <row r="42" spans="1:7" s="587" customFormat="1" ht="17.25" customHeight="1">
      <c r="A42" s="680" t="e">
        <f>'Sch-2'!#REF!</f>
        <v>#REF!</v>
      </c>
      <c r="B42" s="680" t="e">
        <f>'Sch-2'!#REF!</f>
        <v>#REF!</v>
      </c>
      <c r="C42" s="680"/>
      <c r="D42" s="680"/>
      <c r="E42" s="502"/>
      <c r="F42" s="502"/>
      <c r="G42" s="589"/>
    </row>
    <row r="43" spans="1:7" s="587" customFormat="1" ht="17.25" customHeight="1">
      <c r="A43" s="680" t="e">
        <f>'Sch-2'!#REF!</f>
        <v>#REF!</v>
      </c>
      <c r="B43" s="680" t="e">
        <f>'Sch-2'!#REF!</f>
        <v>#REF!</v>
      </c>
      <c r="C43" s="680" t="e">
        <f>'Sch-2'!#REF!</f>
        <v>#REF!</v>
      </c>
      <c r="D43" s="680" t="e">
        <f>'Sch-2'!#REF!</f>
        <v>#REF!</v>
      </c>
      <c r="E43" s="502" t="e">
        <f>'Sch-2'!#REF!</f>
        <v>#REF!</v>
      </c>
      <c r="F43" s="502" t="e">
        <f t="shared" si="0"/>
        <v>#REF!</v>
      </c>
      <c r="G43" s="589"/>
    </row>
    <row r="44" spans="1:7" s="587" customFormat="1" ht="17.25" customHeight="1">
      <c r="A44" s="680" t="e">
        <f>'Sch-2'!#REF!</f>
        <v>#REF!</v>
      </c>
      <c r="B44" s="680" t="e">
        <f>'Sch-2'!#REF!</f>
        <v>#REF!</v>
      </c>
      <c r="C44" s="680" t="e">
        <f>'Sch-2'!#REF!</f>
        <v>#REF!</v>
      </c>
      <c r="D44" s="680" t="e">
        <f>'Sch-2'!#REF!</f>
        <v>#REF!</v>
      </c>
      <c r="E44" s="502" t="e">
        <f>'Sch-2'!#REF!</f>
        <v>#REF!</v>
      </c>
      <c r="F44" s="502" t="e">
        <f t="shared" si="0"/>
        <v>#REF!</v>
      </c>
      <c r="G44" s="589"/>
    </row>
    <row r="45" spans="1:7" s="587" customFormat="1" ht="17.25" customHeight="1">
      <c r="A45" s="680" t="e">
        <f>'Sch-2'!#REF!</f>
        <v>#REF!</v>
      </c>
      <c r="B45" s="680" t="e">
        <f>'Sch-2'!#REF!</f>
        <v>#REF!</v>
      </c>
      <c r="C45" s="680" t="e">
        <f>'Sch-2'!#REF!</f>
        <v>#REF!</v>
      </c>
      <c r="D45" s="680" t="e">
        <f>'Sch-2'!#REF!</f>
        <v>#REF!</v>
      </c>
      <c r="E45" s="502" t="e">
        <f>'Sch-2'!#REF!</f>
        <v>#REF!</v>
      </c>
      <c r="F45" s="502" t="e">
        <f t="shared" si="0"/>
        <v>#REF!</v>
      </c>
      <c r="G45" s="589"/>
    </row>
    <row r="46" spans="1:7" s="587" customFormat="1" ht="17.25" customHeight="1">
      <c r="A46" s="680" t="e">
        <f>'Sch-2'!#REF!</f>
        <v>#REF!</v>
      </c>
      <c r="B46" s="680" t="e">
        <f>'Sch-2'!#REF!</f>
        <v>#REF!</v>
      </c>
      <c r="C46" s="680" t="e">
        <f>'Sch-2'!#REF!</f>
        <v>#REF!</v>
      </c>
      <c r="D46" s="680" t="e">
        <f>'Sch-2'!#REF!</f>
        <v>#REF!</v>
      </c>
      <c r="E46" s="502" t="e">
        <f>'Sch-2'!#REF!</f>
        <v>#REF!</v>
      </c>
      <c r="F46" s="502" t="e">
        <f t="shared" si="0"/>
        <v>#REF!</v>
      </c>
      <c r="G46" s="589"/>
    </row>
    <row r="47" spans="1:7" s="587" customFormat="1" ht="17.25" customHeight="1">
      <c r="A47" s="680" t="e">
        <f>'Sch-2'!#REF!</f>
        <v>#REF!</v>
      </c>
      <c r="B47" s="680" t="e">
        <f>'Sch-2'!#REF!</f>
        <v>#REF!</v>
      </c>
      <c r="C47" s="680" t="e">
        <f>'Sch-2'!#REF!</f>
        <v>#REF!</v>
      </c>
      <c r="D47" s="680" t="e">
        <f>'Sch-2'!#REF!</f>
        <v>#REF!</v>
      </c>
      <c r="E47" s="502" t="e">
        <f>'Sch-2'!#REF!</f>
        <v>#REF!</v>
      </c>
      <c r="F47" s="502" t="e">
        <f t="shared" si="0"/>
        <v>#REF!</v>
      </c>
      <c r="G47" s="589"/>
    </row>
    <row r="48" spans="1:7" s="587" customFormat="1" ht="17.25" customHeight="1">
      <c r="A48" s="680" t="e">
        <f>'Sch-2'!#REF!</f>
        <v>#REF!</v>
      </c>
      <c r="B48" s="680" t="e">
        <f>'Sch-2'!#REF!</f>
        <v>#REF!</v>
      </c>
      <c r="C48" s="680" t="e">
        <f>'Sch-2'!#REF!</f>
        <v>#REF!</v>
      </c>
      <c r="D48" s="680" t="e">
        <f>'Sch-2'!#REF!</f>
        <v>#REF!</v>
      </c>
      <c r="E48" s="502" t="e">
        <f>'Sch-2'!#REF!</f>
        <v>#REF!</v>
      </c>
      <c r="F48" s="502" t="e">
        <f t="shared" si="0"/>
        <v>#REF!</v>
      </c>
      <c r="G48" s="589"/>
    </row>
    <row r="49" spans="1:7" s="587" customFormat="1" ht="17.25" customHeight="1">
      <c r="A49" s="680" t="e">
        <f>'Sch-2'!#REF!</f>
        <v>#REF!</v>
      </c>
      <c r="B49" s="680" t="e">
        <f>'Sch-2'!#REF!</f>
        <v>#REF!</v>
      </c>
      <c r="C49" s="680" t="e">
        <f>'Sch-2'!#REF!</f>
        <v>#REF!</v>
      </c>
      <c r="D49" s="680" t="e">
        <f>'Sch-2'!#REF!</f>
        <v>#REF!</v>
      </c>
      <c r="E49" s="502" t="e">
        <f>'Sch-2'!#REF!</f>
        <v>#REF!</v>
      </c>
      <c r="F49" s="502" t="e">
        <f t="shared" si="0"/>
        <v>#REF!</v>
      </c>
      <c r="G49" s="589"/>
    </row>
    <row r="50" spans="1:7" s="587" customFormat="1" ht="17.25" customHeight="1">
      <c r="A50" s="680" t="e">
        <f>'Sch-2'!#REF!</f>
        <v>#REF!</v>
      </c>
      <c r="B50" s="680" t="e">
        <f>'Sch-2'!#REF!</f>
        <v>#REF!</v>
      </c>
      <c r="C50" s="680" t="e">
        <f>'Sch-2'!#REF!</f>
        <v>#REF!</v>
      </c>
      <c r="D50" s="680" t="e">
        <f>'Sch-2'!#REF!</f>
        <v>#REF!</v>
      </c>
      <c r="E50" s="502" t="e">
        <f>'Sch-2'!#REF!</f>
        <v>#REF!</v>
      </c>
      <c r="F50" s="502" t="e">
        <f t="shared" si="0"/>
        <v>#REF!</v>
      </c>
      <c r="G50" s="589"/>
    </row>
    <row r="51" spans="1:7" s="587" customFormat="1" ht="17.25" customHeight="1">
      <c r="A51" s="680"/>
      <c r="B51" s="680"/>
      <c r="C51" s="680"/>
      <c r="D51" s="680"/>
      <c r="E51" s="502"/>
      <c r="F51" s="502"/>
      <c r="G51" s="589"/>
    </row>
    <row r="52" spans="1:7" s="587" customFormat="1" ht="17.25" customHeight="1">
      <c r="A52" s="680" t="e">
        <f>'Sch-2'!#REF!</f>
        <v>#REF!</v>
      </c>
      <c r="B52" s="680" t="e">
        <f>'Sch-2'!#REF!</f>
        <v>#REF!</v>
      </c>
      <c r="C52" s="680"/>
      <c r="D52" s="680"/>
      <c r="E52" s="502"/>
      <c r="F52" s="502"/>
      <c r="G52" s="589"/>
    </row>
    <row r="53" spans="1:7" s="587" customFormat="1" ht="17.25" customHeight="1">
      <c r="A53" s="680"/>
      <c r="B53" s="680" t="e">
        <f>'Sch-2'!#REF!</f>
        <v>#REF!</v>
      </c>
      <c r="C53" s="680" t="e">
        <f>'Sch-2'!#REF!</f>
        <v>#REF!</v>
      </c>
      <c r="D53" s="680" t="e">
        <f>'Sch-2'!#REF!</f>
        <v>#REF!</v>
      </c>
      <c r="E53" s="502" t="e">
        <f>'Sch-2'!#REF!</f>
        <v>#REF!</v>
      </c>
      <c r="F53" s="502" t="e">
        <f>IF(E53=0, "Included", IF(ISERROR(D53*E53), E53, D53*E53))</f>
        <v>#REF!</v>
      </c>
      <c r="G53" s="589"/>
    </row>
    <row r="54" spans="1:7" s="587" customFormat="1" ht="17.25" customHeight="1">
      <c r="A54" s="680" t="e">
        <f>'Sch-2'!#REF!</f>
        <v>#REF!</v>
      </c>
      <c r="B54" s="680" t="e">
        <f>'Sch-2'!#REF!</f>
        <v>#REF!</v>
      </c>
      <c r="C54" s="680" t="e">
        <f>'Sch-2'!#REF!</f>
        <v>#REF!</v>
      </c>
      <c r="D54" s="680" t="e">
        <f>'Sch-2'!#REF!</f>
        <v>#REF!</v>
      </c>
      <c r="E54" s="502" t="e">
        <f>'Sch-2'!#REF!</f>
        <v>#REF!</v>
      </c>
      <c r="F54" s="502" t="e">
        <f t="shared" si="0"/>
        <v>#REF!</v>
      </c>
      <c r="G54" s="589"/>
    </row>
    <row r="55" spans="1:7" s="587" customFormat="1" ht="17.25" customHeight="1">
      <c r="A55" s="680" t="e">
        <f>'Sch-2'!#REF!</f>
        <v>#REF!</v>
      </c>
      <c r="B55" s="680" t="e">
        <f>'Sch-2'!#REF!</f>
        <v>#REF!</v>
      </c>
      <c r="C55" s="680" t="e">
        <f>'Sch-2'!#REF!</f>
        <v>#REF!</v>
      </c>
      <c r="D55" s="680" t="e">
        <f>'Sch-2'!#REF!</f>
        <v>#REF!</v>
      </c>
      <c r="E55" s="502" t="e">
        <f>'Sch-2'!#REF!</f>
        <v>#REF!</v>
      </c>
      <c r="F55" s="502" t="e">
        <f>IF(E55=0, "Included", IF(ISERROR(D55*E55), E55, D55*E55))</f>
        <v>#REF!</v>
      </c>
      <c r="G55" s="589"/>
    </row>
    <row r="56" spans="1:7" ht="27.95" customHeight="1">
      <c r="A56" s="514"/>
      <c r="B56" s="515" t="s">
        <v>463</v>
      </c>
      <c r="C56" s="515"/>
      <c r="D56" s="515"/>
      <c r="E56" s="500"/>
      <c r="F56" s="500" t="e">
        <f>SUM(F16:F55)</f>
        <v>#REF!</v>
      </c>
      <c r="G56" s="215"/>
    </row>
    <row r="57" spans="1:7" ht="27.95" customHeight="1">
      <c r="A57" s="490"/>
      <c r="B57" s="491"/>
      <c r="C57" s="491"/>
      <c r="D57" s="491"/>
      <c r="E57" s="492"/>
      <c r="F57" s="492"/>
      <c r="G57" s="215"/>
    </row>
    <row r="58" spans="1:7" ht="27.95" customHeight="1"/>
    <row r="59" spans="1:7" ht="27.95" customHeight="1">
      <c r="A59" s="38" t="s">
        <v>406</v>
      </c>
      <c r="B59" s="123" t="str">
        <f>'Sch-1'!B258</f>
        <v>--</v>
      </c>
      <c r="C59" s="13"/>
      <c r="D59" s="39"/>
      <c r="E59" s="2"/>
      <c r="F59" s="2"/>
    </row>
    <row r="60" spans="1:7" ht="27.95" customHeight="1">
      <c r="A60" s="38" t="s">
        <v>407</v>
      </c>
      <c r="B60" s="123" t="str">
        <f>'Sch-1'!B259</f>
        <v/>
      </c>
      <c r="C60" s="2"/>
      <c r="D60" s="39" t="s">
        <v>408</v>
      </c>
      <c r="E60" s="208" t="str">
        <f>'Sch-1'!M259</f>
        <v/>
      </c>
      <c r="F60" s="2"/>
    </row>
    <row r="61" spans="1:7" ht="27.95" customHeight="1">
      <c r="A61" s="229"/>
      <c r="B61" s="228"/>
      <c r="C61" s="230"/>
      <c r="D61" s="39" t="s">
        <v>409</v>
      </c>
      <c r="E61" s="208" t="str">
        <f>'Sch-1'!M260</f>
        <v/>
      </c>
      <c r="F61" s="230"/>
    </row>
    <row r="62" spans="1:7" ht="27.95" customHeight="1">
      <c r="A62" s="38"/>
      <c r="B62" s="123"/>
      <c r="C62" s="13"/>
      <c r="D62" s="39"/>
      <c r="E62" s="2"/>
      <c r="F62" s="2"/>
    </row>
    <row r="100" spans="1:41" s="213" customFormat="1">
      <c r="A100" s="486"/>
      <c r="B100" s="486"/>
      <c r="C100" s="486"/>
      <c r="D100" s="486"/>
      <c r="E100" s="486"/>
      <c r="F100" s="486"/>
      <c r="H100" s="388"/>
      <c r="I100" s="388"/>
      <c r="J100" s="388"/>
      <c r="K100" s="477"/>
      <c r="L100" s="477"/>
      <c r="M100" s="477"/>
      <c r="N100" s="478"/>
      <c r="O100" s="477"/>
      <c r="P100" s="477"/>
      <c r="Q100" s="477"/>
      <c r="R100" s="88"/>
      <c r="S100" s="88"/>
      <c r="T100" s="88"/>
      <c r="U100" s="88"/>
      <c r="V100" s="88"/>
      <c r="W100" s="88"/>
      <c r="X100" s="88"/>
      <c r="Y100" s="88"/>
      <c r="Z100" s="88"/>
      <c r="AA100" s="214"/>
      <c r="AB100" s="214"/>
      <c r="AC100" s="214"/>
      <c r="AD100" s="214"/>
      <c r="AE100" s="214"/>
      <c r="AF100" s="214"/>
      <c r="AG100" s="214"/>
      <c r="AH100" s="214"/>
      <c r="AI100" s="214"/>
      <c r="AJ100" s="214"/>
      <c r="AK100" s="214"/>
      <c r="AL100" s="388"/>
      <c r="AM100" s="388"/>
      <c r="AN100" s="388"/>
      <c r="AO100" s="388"/>
    </row>
    <row r="101" spans="1:41" s="213" customFormat="1">
      <c r="A101" s="486"/>
      <c r="B101" s="486"/>
      <c r="C101" s="486"/>
      <c r="D101" s="486"/>
      <c r="E101" s="486"/>
      <c r="F101" s="486"/>
      <c r="H101" s="388"/>
      <c r="I101" s="388"/>
      <c r="J101" s="388"/>
      <c r="K101" s="477"/>
      <c r="L101" s="477"/>
      <c r="M101" s="477"/>
      <c r="N101" s="478"/>
      <c r="O101" s="477"/>
      <c r="P101" s="477"/>
      <c r="Q101" s="477"/>
      <c r="R101" s="88"/>
      <c r="S101" s="88"/>
      <c r="T101" s="88"/>
      <c r="U101" s="88"/>
      <c r="V101" s="88"/>
      <c r="W101" s="88"/>
      <c r="X101" s="88"/>
      <c r="Y101" s="88"/>
      <c r="Z101" s="88"/>
      <c r="AA101" s="214"/>
      <c r="AB101" s="214"/>
      <c r="AC101" s="214"/>
      <c r="AD101" s="214"/>
      <c r="AE101" s="214"/>
      <c r="AF101" s="214"/>
      <c r="AG101" s="214"/>
      <c r="AH101" s="214"/>
      <c r="AI101" s="214"/>
      <c r="AJ101" s="214"/>
      <c r="AK101" s="214"/>
      <c r="AL101" s="388"/>
      <c r="AM101" s="388"/>
      <c r="AN101" s="388"/>
      <c r="AO101" s="388"/>
    </row>
    <row r="102" spans="1:41" s="213" customFormat="1">
      <c r="A102" s="486"/>
      <c r="B102" s="486"/>
      <c r="C102" s="486"/>
      <c r="D102" s="486"/>
      <c r="E102" s="486"/>
      <c r="F102" s="486"/>
      <c r="H102" s="388"/>
      <c r="I102" s="388"/>
      <c r="J102" s="388"/>
      <c r="K102" s="477"/>
      <c r="L102" s="477"/>
      <c r="M102" s="477"/>
      <c r="N102" s="478"/>
      <c r="O102" s="477"/>
      <c r="P102" s="477"/>
      <c r="Q102" s="477"/>
      <c r="R102" s="88"/>
      <c r="S102" s="88"/>
      <c r="T102" s="88"/>
      <c r="U102" s="88"/>
      <c r="V102" s="88"/>
      <c r="W102" s="88"/>
      <c r="X102" s="88"/>
      <c r="Y102" s="88"/>
      <c r="Z102" s="88"/>
      <c r="AA102" s="214"/>
      <c r="AB102" s="214"/>
      <c r="AC102" s="214"/>
      <c r="AD102" s="214"/>
      <c r="AE102" s="214"/>
      <c r="AF102" s="214"/>
      <c r="AG102" s="214"/>
      <c r="AH102" s="214"/>
      <c r="AI102" s="214"/>
      <c r="AJ102" s="214"/>
      <c r="AK102" s="214"/>
      <c r="AL102" s="388"/>
      <c r="AM102" s="388"/>
      <c r="AN102" s="388"/>
      <c r="AO102" s="388"/>
    </row>
    <row r="103" spans="1:41" s="213" customFormat="1">
      <c r="A103" s="486"/>
      <c r="B103" s="486"/>
      <c r="C103" s="486"/>
      <c r="D103" s="486"/>
      <c r="E103" s="486"/>
      <c r="F103" s="486"/>
      <c r="H103" s="388"/>
      <c r="I103" s="388"/>
      <c r="J103" s="388"/>
      <c r="K103" s="477"/>
      <c r="L103" s="477"/>
      <c r="M103" s="477"/>
      <c r="N103" s="478"/>
      <c r="O103" s="477"/>
      <c r="P103" s="477"/>
      <c r="Q103" s="477"/>
      <c r="R103" s="88"/>
      <c r="S103" s="88"/>
      <c r="T103" s="88"/>
      <c r="U103" s="88"/>
      <c r="V103" s="88"/>
      <c r="W103" s="88"/>
      <c r="X103" s="88"/>
      <c r="Y103" s="88"/>
      <c r="Z103" s="88"/>
      <c r="AA103" s="214"/>
      <c r="AB103" s="214"/>
      <c r="AC103" s="214"/>
      <c r="AD103" s="214"/>
      <c r="AE103" s="214"/>
      <c r="AF103" s="214"/>
      <c r="AG103" s="214"/>
      <c r="AH103" s="214"/>
      <c r="AI103" s="214"/>
      <c r="AJ103" s="214"/>
      <c r="AK103" s="214"/>
      <c r="AL103" s="388"/>
      <c r="AM103" s="388"/>
      <c r="AN103" s="388"/>
      <c r="AO103" s="388"/>
    </row>
    <row r="104" spans="1:41" s="213" customFormat="1">
      <c r="A104" s="486"/>
      <c r="B104" s="486"/>
      <c r="C104" s="486"/>
      <c r="D104" s="486"/>
      <c r="E104" s="486"/>
      <c r="F104" s="486"/>
      <c r="H104" s="388"/>
      <c r="I104" s="388"/>
      <c r="J104" s="388"/>
      <c r="K104" s="477"/>
      <c r="L104" s="477"/>
      <c r="M104" s="477"/>
      <c r="N104" s="478"/>
      <c r="O104" s="477"/>
      <c r="P104" s="477"/>
      <c r="Q104" s="477"/>
      <c r="R104" s="88"/>
      <c r="S104" s="88"/>
      <c r="T104" s="88"/>
      <c r="U104" s="88"/>
      <c r="V104" s="88"/>
      <c r="W104" s="88"/>
      <c r="X104" s="88"/>
      <c r="Y104" s="88"/>
      <c r="Z104" s="88"/>
      <c r="AA104" s="214"/>
      <c r="AB104" s="214"/>
      <c r="AC104" s="214"/>
      <c r="AD104" s="214"/>
      <c r="AE104" s="214"/>
      <c r="AF104" s="214"/>
      <c r="AG104" s="214"/>
      <c r="AH104" s="214"/>
      <c r="AI104" s="214"/>
      <c r="AJ104" s="214"/>
      <c r="AK104" s="214"/>
      <c r="AL104" s="388"/>
      <c r="AM104" s="388"/>
      <c r="AN104" s="388"/>
      <c r="AO104" s="388"/>
    </row>
    <row r="105" spans="1:41" s="213" customFormat="1">
      <c r="A105" s="486"/>
      <c r="B105" s="486"/>
      <c r="C105" s="486"/>
      <c r="D105" s="486"/>
      <c r="E105" s="486"/>
      <c r="F105" s="486"/>
      <c r="H105" s="388"/>
      <c r="I105" s="388"/>
      <c r="J105" s="388"/>
      <c r="K105" s="477"/>
      <c r="L105" s="477"/>
      <c r="M105" s="477"/>
      <c r="N105" s="478"/>
      <c r="O105" s="477"/>
      <c r="P105" s="477"/>
      <c r="Q105" s="477"/>
      <c r="R105" s="88"/>
      <c r="S105" s="88"/>
      <c r="T105" s="88"/>
      <c r="U105" s="88"/>
      <c r="V105" s="88"/>
      <c r="W105" s="88"/>
      <c r="X105" s="88"/>
      <c r="Y105" s="88"/>
      <c r="Z105" s="88"/>
      <c r="AA105" s="214"/>
      <c r="AB105" s="214"/>
      <c r="AC105" s="214"/>
      <c r="AD105" s="214"/>
      <c r="AE105" s="214"/>
      <c r="AF105" s="214"/>
      <c r="AG105" s="214"/>
      <c r="AH105" s="214"/>
      <c r="AI105" s="214"/>
      <c r="AJ105" s="214"/>
      <c r="AK105" s="214"/>
      <c r="AL105" s="388"/>
      <c r="AM105" s="388"/>
      <c r="AN105" s="388"/>
      <c r="AO105" s="388"/>
    </row>
    <row r="106" spans="1:41" s="213" customFormat="1">
      <c r="A106" s="486"/>
      <c r="B106" s="486"/>
      <c r="C106" s="486"/>
      <c r="D106" s="486"/>
      <c r="E106" s="486"/>
      <c r="F106" s="486"/>
      <c r="H106" s="388"/>
      <c r="I106" s="388"/>
      <c r="J106" s="388"/>
      <c r="K106" s="477"/>
      <c r="L106" s="477"/>
      <c r="M106" s="477"/>
      <c r="N106" s="478"/>
      <c r="O106" s="477"/>
      <c r="P106" s="477"/>
      <c r="Q106" s="477"/>
      <c r="R106" s="88"/>
      <c r="S106" s="88"/>
      <c r="T106" s="88"/>
      <c r="U106" s="88"/>
      <c r="V106" s="88"/>
      <c r="W106" s="88"/>
      <c r="X106" s="88"/>
      <c r="Y106" s="88"/>
      <c r="Z106" s="88"/>
      <c r="AA106" s="214"/>
      <c r="AB106" s="214"/>
      <c r="AC106" s="214"/>
      <c r="AD106" s="214"/>
      <c r="AE106" s="214"/>
      <c r="AF106" s="214"/>
      <c r="AG106" s="214"/>
      <c r="AH106" s="214"/>
      <c r="AI106" s="214"/>
      <c r="AJ106" s="214"/>
      <c r="AK106" s="214"/>
      <c r="AL106" s="388"/>
      <c r="AM106" s="388"/>
      <c r="AN106" s="388"/>
      <c r="AO106" s="388"/>
    </row>
    <row r="107" spans="1:41" s="213" customFormat="1">
      <c r="A107" s="486"/>
      <c r="B107" s="486"/>
      <c r="C107" s="486"/>
      <c r="D107" s="486"/>
      <c r="E107" s="486"/>
      <c r="F107" s="486"/>
      <c r="H107" s="388"/>
      <c r="I107" s="388"/>
      <c r="J107" s="388"/>
      <c r="K107" s="477"/>
      <c r="L107" s="477"/>
      <c r="M107" s="477"/>
      <c r="N107" s="478"/>
      <c r="O107" s="477"/>
      <c r="P107" s="477"/>
      <c r="Q107" s="477"/>
      <c r="R107" s="88"/>
      <c r="S107" s="88"/>
      <c r="T107" s="88"/>
      <c r="U107" s="88"/>
      <c r="V107" s="88"/>
      <c r="W107" s="88"/>
      <c r="X107" s="88"/>
      <c r="Y107" s="88"/>
      <c r="Z107" s="88"/>
      <c r="AA107" s="214"/>
      <c r="AB107" s="214"/>
      <c r="AC107" s="214"/>
      <c r="AD107" s="214"/>
      <c r="AE107" s="214"/>
      <c r="AF107" s="214"/>
      <c r="AG107" s="214"/>
      <c r="AH107" s="214"/>
      <c r="AI107" s="214"/>
      <c r="AJ107" s="214"/>
      <c r="AK107" s="214"/>
      <c r="AL107" s="388"/>
      <c r="AM107" s="388"/>
      <c r="AN107" s="388"/>
      <c r="AO107" s="388"/>
    </row>
    <row r="108" spans="1:41" s="213" customFormat="1">
      <c r="A108" s="486"/>
      <c r="B108" s="486"/>
      <c r="C108" s="486"/>
      <c r="D108" s="486"/>
      <c r="E108" s="486"/>
      <c r="F108" s="486"/>
      <c r="H108" s="388"/>
      <c r="I108" s="388"/>
      <c r="J108" s="388"/>
      <c r="K108" s="477"/>
      <c r="L108" s="477"/>
      <c r="M108" s="477"/>
      <c r="N108" s="478"/>
      <c r="O108" s="477"/>
      <c r="P108" s="477"/>
      <c r="Q108" s="477"/>
      <c r="R108" s="88"/>
      <c r="S108" s="88"/>
      <c r="T108" s="88"/>
      <c r="U108" s="88"/>
      <c r="V108" s="88"/>
      <c r="W108" s="88"/>
      <c r="X108" s="88"/>
      <c r="Y108" s="88"/>
      <c r="Z108" s="88"/>
      <c r="AA108" s="214"/>
      <c r="AB108" s="214"/>
      <c r="AC108" s="214"/>
      <c r="AD108" s="214"/>
      <c r="AE108" s="214"/>
      <c r="AF108" s="214"/>
      <c r="AG108" s="214"/>
      <c r="AH108" s="214"/>
      <c r="AI108" s="214"/>
      <c r="AJ108" s="214"/>
      <c r="AK108" s="214"/>
      <c r="AL108" s="388"/>
      <c r="AM108" s="388"/>
      <c r="AN108" s="388"/>
      <c r="AO108" s="388"/>
    </row>
    <row r="109" spans="1:41" s="213" customFormat="1">
      <c r="A109" s="486"/>
      <c r="B109" s="486"/>
      <c r="C109" s="486"/>
      <c r="D109" s="486"/>
      <c r="E109" s="486"/>
      <c r="F109" s="486"/>
      <c r="H109" s="388"/>
      <c r="I109" s="388"/>
      <c r="J109" s="388"/>
      <c r="K109" s="477"/>
      <c r="L109" s="477"/>
      <c r="M109" s="477"/>
      <c r="N109" s="478"/>
      <c r="O109" s="477"/>
      <c r="P109" s="477"/>
      <c r="Q109" s="477"/>
      <c r="R109" s="88"/>
      <c r="S109" s="88"/>
      <c r="T109" s="88"/>
      <c r="U109" s="88"/>
      <c r="V109" s="88"/>
      <c r="W109" s="88"/>
      <c r="X109" s="88"/>
      <c r="Y109" s="88"/>
      <c r="Z109" s="88"/>
      <c r="AA109" s="214"/>
      <c r="AB109" s="214"/>
      <c r="AC109" s="214"/>
      <c r="AD109" s="214"/>
      <c r="AE109" s="214"/>
      <c r="AF109" s="214"/>
      <c r="AG109" s="214"/>
      <c r="AH109" s="214"/>
      <c r="AI109" s="214"/>
      <c r="AJ109" s="214"/>
      <c r="AK109" s="214"/>
      <c r="AL109" s="388"/>
      <c r="AM109" s="388"/>
      <c r="AN109" s="388"/>
      <c r="AO109" s="388"/>
    </row>
    <row r="110" spans="1:41" s="213" customFormat="1">
      <c r="A110" s="486"/>
      <c r="B110" s="486"/>
      <c r="C110" s="486"/>
      <c r="D110" s="486"/>
      <c r="E110" s="486"/>
      <c r="F110" s="486"/>
      <c r="H110" s="388"/>
      <c r="I110" s="388"/>
      <c r="J110" s="388"/>
      <c r="K110" s="477"/>
      <c r="L110" s="477"/>
      <c r="M110" s="477"/>
      <c r="N110" s="478"/>
      <c r="O110" s="477"/>
      <c r="P110" s="477"/>
      <c r="Q110" s="477"/>
      <c r="R110" s="88"/>
      <c r="S110" s="88"/>
      <c r="T110" s="88"/>
      <c r="U110" s="88"/>
      <c r="V110" s="88"/>
      <c r="W110" s="88"/>
      <c r="X110" s="88"/>
      <c r="Y110" s="88"/>
      <c r="Z110" s="88"/>
      <c r="AA110" s="214"/>
      <c r="AB110" s="214"/>
      <c r="AC110" s="214"/>
      <c r="AD110" s="214"/>
      <c r="AE110" s="214"/>
      <c r="AF110" s="214"/>
      <c r="AG110" s="214"/>
      <c r="AH110" s="214"/>
      <c r="AI110" s="214"/>
      <c r="AJ110" s="214"/>
      <c r="AK110" s="214"/>
      <c r="AL110" s="388"/>
      <c r="AM110" s="388"/>
      <c r="AN110" s="388"/>
      <c r="AO110" s="388"/>
    </row>
    <row r="111" spans="1:41" s="213" customFormat="1">
      <c r="A111" s="486"/>
      <c r="B111" s="486"/>
      <c r="C111" s="486"/>
      <c r="D111" s="486"/>
      <c r="E111" s="486"/>
      <c r="F111" s="486"/>
      <c r="H111" s="388"/>
      <c r="I111" s="388"/>
      <c r="J111" s="388"/>
      <c r="K111" s="477"/>
      <c r="L111" s="477"/>
      <c r="M111" s="477"/>
      <c r="N111" s="478"/>
      <c r="O111" s="477"/>
      <c r="P111" s="477"/>
      <c r="Q111" s="477"/>
      <c r="R111" s="88"/>
      <c r="S111" s="88"/>
      <c r="T111" s="88"/>
      <c r="U111" s="88"/>
      <c r="V111" s="88"/>
      <c r="W111" s="88"/>
      <c r="X111" s="88"/>
      <c r="Y111" s="88"/>
      <c r="Z111" s="88"/>
      <c r="AA111" s="214"/>
      <c r="AB111" s="214"/>
      <c r="AC111" s="214"/>
      <c r="AD111" s="214"/>
      <c r="AE111" s="214"/>
      <c r="AF111" s="214"/>
      <c r="AG111" s="214"/>
      <c r="AH111" s="214"/>
      <c r="AI111" s="214"/>
      <c r="AJ111" s="214"/>
      <c r="AK111" s="214"/>
      <c r="AL111" s="388"/>
      <c r="AM111" s="388"/>
      <c r="AN111" s="388"/>
      <c r="AO111" s="388"/>
    </row>
    <row r="112" spans="1:41" s="213" customFormat="1">
      <c r="A112" s="486"/>
      <c r="B112" s="486"/>
      <c r="C112" s="486"/>
      <c r="D112" s="486"/>
      <c r="E112" s="486"/>
      <c r="F112" s="486"/>
      <c r="H112" s="388"/>
      <c r="I112" s="388"/>
      <c r="J112" s="388"/>
      <c r="K112" s="477"/>
      <c r="L112" s="477"/>
      <c r="M112" s="477"/>
      <c r="N112" s="478"/>
      <c r="O112" s="477"/>
      <c r="P112" s="477"/>
      <c r="Q112" s="477"/>
      <c r="R112" s="88"/>
      <c r="S112" s="88"/>
      <c r="T112" s="88"/>
      <c r="U112" s="88"/>
      <c r="V112" s="88"/>
      <c r="W112" s="88"/>
      <c r="X112" s="88"/>
      <c r="Y112" s="88"/>
      <c r="Z112" s="88"/>
      <c r="AA112" s="214"/>
      <c r="AB112" s="214"/>
      <c r="AC112" s="214"/>
      <c r="AD112" s="214"/>
      <c r="AE112" s="214"/>
      <c r="AF112" s="214"/>
      <c r="AG112" s="214"/>
      <c r="AH112" s="214"/>
      <c r="AI112" s="214"/>
      <c r="AJ112" s="214"/>
      <c r="AK112" s="214"/>
      <c r="AL112" s="388"/>
      <c r="AM112" s="388"/>
      <c r="AN112" s="388"/>
      <c r="AO112" s="388"/>
    </row>
    <row r="113" spans="1:41" s="213" customFormat="1">
      <c r="A113" s="486"/>
      <c r="B113" s="486"/>
      <c r="C113" s="486"/>
      <c r="D113" s="486"/>
      <c r="E113" s="486"/>
      <c r="F113" s="486"/>
      <c r="H113" s="388"/>
      <c r="I113" s="388"/>
      <c r="J113" s="388"/>
      <c r="K113" s="477"/>
      <c r="L113" s="477"/>
      <c r="M113" s="477"/>
      <c r="N113" s="478"/>
      <c r="O113" s="477"/>
      <c r="P113" s="477"/>
      <c r="Q113" s="477"/>
      <c r="R113" s="88"/>
      <c r="S113" s="88"/>
      <c r="T113" s="88"/>
      <c r="U113" s="88"/>
      <c r="V113" s="88"/>
      <c r="W113" s="88"/>
      <c r="X113" s="88"/>
      <c r="Y113" s="88"/>
      <c r="Z113" s="88"/>
      <c r="AA113" s="214"/>
      <c r="AB113" s="214"/>
      <c r="AC113" s="214"/>
      <c r="AD113" s="214"/>
      <c r="AE113" s="214"/>
      <c r="AF113" s="214"/>
      <c r="AG113" s="214"/>
      <c r="AH113" s="214"/>
      <c r="AI113" s="214"/>
      <c r="AJ113" s="214"/>
      <c r="AK113" s="214"/>
      <c r="AL113" s="388"/>
      <c r="AM113" s="388"/>
      <c r="AN113" s="388"/>
      <c r="AO113" s="388"/>
    </row>
    <row r="114" spans="1:41" s="213" customFormat="1">
      <c r="A114" s="486"/>
      <c r="B114" s="486"/>
      <c r="C114" s="486"/>
      <c r="D114" s="486"/>
      <c r="E114" s="486"/>
      <c r="F114" s="486"/>
      <c r="H114" s="388"/>
      <c r="I114" s="388"/>
      <c r="J114" s="388"/>
      <c r="K114" s="477"/>
      <c r="L114" s="477"/>
      <c r="M114" s="477"/>
      <c r="N114" s="478"/>
      <c r="O114" s="477"/>
      <c r="P114" s="477"/>
      <c r="Q114" s="477"/>
      <c r="R114" s="88"/>
      <c r="S114" s="88"/>
      <c r="T114" s="88"/>
      <c r="U114" s="88"/>
      <c r="V114" s="88"/>
      <c r="W114" s="88"/>
      <c r="X114" s="88"/>
      <c r="Y114" s="88"/>
      <c r="Z114" s="88"/>
      <c r="AA114" s="214"/>
      <c r="AB114" s="214"/>
      <c r="AC114" s="214"/>
      <c r="AD114" s="214"/>
      <c r="AE114" s="214"/>
      <c r="AF114" s="214"/>
      <c r="AG114" s="214"/>
      <c r="AH114" s="214"/>
      <c r="AI114" s="214"/>
      <c r="AJ114" s="214"/>
      <c r="AK114" s="214"/>
      <c r="AL114" s="388"/>
      <c r="AM114" s="388"/>
      <c r="AN114" s="388"/>
      <c r="AO114" s="388"/>
    </row>
    <row r="115" spans="1:41" s="213" customFormat="1">
      <c r="A115" s="486"/>
      <c r="B115" s="486"/>
      <c r="C115" s="486"/>
      <c r="D115" s="486"/>
      <c r="E115" s="486"/>
      <c r="F115" s="486"/>
      <c r="H115" s="388"/>
      <c r="I115" s="388"/>
      <c r="J115" s="388"/>
      <c r="K115" s="477"/>
      <c r="L115" s="477"/>
      <c r="M115" s="477"/>
      <c r="N115" s="478"/>
      <c r="O115" s="477"/>
      <c r="P115" s="477"/>
      <c r="Q115" s="477"/>
      <c r="R115" s="88"/>
      <c r="S115" s="88"/>
      <c r="T115" s="88"/>
      <c r="U115" s="88"/>
      <c r="V115" s="88"/>
      <c r="W115" s="88"/>
      <c r="X115" s="88"/>
      <c r="Y115" s="88"/>
      <c r="Z115" s="88"/>
      <c r="AA115" s="214"/>
      <c r="AB115" s="214"/>
      <c r="AC115" s="214"/>
      <c r="AD115" s="214"/>
      <c r="AE115" s="214"/>
      <c r="AF115" s="214"/>
      <c r="AG115" s="214"/>
      <c r="AH115" s="214"/>
      <c r="AI115" s="214"/>
      <c r="AJ115" s="214"/>
      <c r="AK115" s="214"/>
      <c r="AL115" s="388"/>
      <c r="AM115" s="388"/>
      <c r="AN115" s="388"/>
      <c r="AO115" s="388"/>
    </row>
    <row r="116" spans="1:41" s="213" customFormat="1">
      <c r="A116" s="486"/>
      <c r="B116" s="486"/>
      <c r="C116" s="486"/>
      <c r="D116" s="486"/>
      <c r="E116" s="486"/>
      <c r="F116" s="486"/>
      <c r="H116" s="388"/>
      <c r="I116" s="388"/>
      <c r="J116" s="388"/>
      <c r="K116" s="477"/>
      <c r="L116" s="477"/>
      <c r="M116" s="477"/>
      <c r="N116" s="478"/>
      <c r="O116" s="477"/>
      <c r="P116" s="477"/>
      <c r="Q116" s="477"/>
      <c r="R116" s="88"/>
      <c r="S116" s="88"/>
      <c r="T116" s="88"/>
      <c r="U116" s="88"/>
      <c r="V116" s="88"/>
      <c r="W116" s="88"/>
      <c r="X116" s="88"/>
      <c r="Y116" s="88"/>
      <c r="Z116" s="88"/>
      <c r="AA116" s="214"/>
      <c r="AB116" s="214"/>
      <c r="AC116" s="214"/>
      <c r="AD116" s="214"/>
      <c r="AE116" s="214"/>
      <c r="AF116" s="214"/>
      <c r="AG116" s="214"/>
      <c r="AH116" s="214"/>
      <c r="AI116" s="214"/>
      <c r="AJ116" s="214"/>
      <c r="AK116" s="214"/>
      <c r="AL116" s="388"/>
      <c r="AM116" s="388"/>
      <c r="AN116" s="388"/>
      <c r="AO116" s="388"/>
    </row>
    <row r="117" spans="1:41" s="213" customFormat="1">
      <c r="A117" s="486"/>
      <c r="B117" s="486"/>
      <c r="C117" s="486"/>
      <c r="D117" s="486"/>
      <c r="E117" s="486"/>
      <c r="F117" s="486"/>
      <c r="H117" s="388"/>
      <c r="I117" s="388"/>
      <c r="J117" s="388"/>
      <c r="K117" s="477"/>
      <c r="L117" s="477"/>
      <c r="M117" s="477"/>
      <c r="N117" s="478"/>
      <c r="O117" s="477"/>
      <c r="P117" s="477"/>
      <c r="Q117" s="477"/>
      <c r="R117" s="88"/>
      <c r="S117" s="88"/>
      <c r="T117" s="88"/>
      <c r="U117" s="88"/>
      <c r="V117" s="88"/>
      <c r="W117" s="88"/>
      <c r="X117" s="88"/>
      <c r="Y117" s="88"/>
      <c r="Z117" s="88"/>
      <c r="AA117" s="214"/>
      <c r="AB117" s="214"/>
      <c r="AC117" s="214"/>
      <c r="AD117" s="214"/>
      <c r="AE117" s="214"/>
      <c r="AF117" s="214"/>
      <c r="AG117" s="214"/>
      <c r="AH117" s="214"/>
      <c r="AI117" s="214"/>
      <c r="AJ117" s="214"/>
      <c r="AK117" s="214"/>
      <c r="AL117" s="388"/>
      <c r="AM117" s="388"/>
      <c r="AN117" s="388"/>
      <c r="AO117" s="388"/>
    </row>
    <row r="118" spans="1:41" s="213" customFormat="1">
      <c r="A118" s="486"/>
      <c r="B118" s="486"/>
      <c r="C118" s="486"/>
      <c r="D118" s="486"/>
      <c r="E118" s="486"/>
      <c r="F118" s="486"/>
      <c r="H118" s="388"/>
      <c r="I118" s="388"/>
      <c r="J118" s="388"/>
      <c r="K118" s="477"/>
      <c r="L118" s="477"/>
      <c r="M118" s="477"/>
      <c r="N118" s="478"/>
      <c r="O118" s="477"/>
      <c r="P118" s="477"/>
      <c r="Q118" s="477"/>
      <c r="R118" s="88"/>
      <c r="S118" s="88"/>
      <c r="T118" s="88"/>
      <c r="U118" s="88"/>
      <c r="V118" s="88"/>
      <c r="W118" s="88"/>
      <c r="X118" s="88"/>
      <c r="Y118" s="88"/>
      <c r="Z118" s="88"/>
      <c r="AA118" s="214"/>
      <c r="AB118" s="214"/>
      <c r="AC118" s="214"/>
      <c r="AD118" s="214"/>
      <c r="AE118" s="214"/>
      <c r="AF118" s="214"/>
      <c r="AG118" s="214"/>
      <c r="AH118" s="214"/>
      <c r="AI118" s="214"/>
      <c r="AJ118" s="214"/>
      <c r="AK118" s="214"/>
      <c r="AL118" s="388"/>
      <c r="AM118" s="388"/>
      <c r="AN118" s="388"/>
      <c r="AO118" s="388"/>
    </row>
    <row r="119" spans="1:41" s="213" customFormat="1">
      <c r="A119" s="486"/>
      <c r="B119" s="486"/>
      <c r="C119" s="486"/>
      <c r="D119" s="486"/>
      <c r="E119" s="486"/>
      <c r="F119" s="486"/>
      <c r="H119" s="388"/>
      <c r="I119" s="388"/>
      <c r="J119" s="388"/>
      <c r="K119" s="477"/>
      <c r="L119" s="477"/>
      <c r="M119" s="477"/>
      <c r="N119" s="478"/>
      <c r="O119" s="477"/>
      <c r="P119" s="477"/>
      <c r="Q119" s="477"/>
      <c r="R119" s="88"/>
      <c r="S119" s="88"/>
      <c r="T119" s="88"/>
      <c r="U119" s="88"/>
      <c r="V119" s="88"/>
      <c r="W119" s="88"/>
      <c r="X119" s="88"/>
      <c r="Y119" s="88"/>
      <c r="Z119" s="88"/>
      <c r="AA119" s="214"/>
      <c r="AB119" s="214"/>
      <c r="AC119" s="214"/>
      <c r="AD119" s="214"/>
      <c r="AE119" s="214"/>
      <c r="AF119" s="214"/>
      <c r="AG119" s="214"/>
      <c r="AH119" s="214"/>
      <c r="AI119" s="214"/>
      <c r="AJ119" s="214"/>
      <c r="AK119" s="214"/>
      <c r="AL119" s="388"/>
      <c r="AM119" s="388"/>
      <c r="AN119" s="388"/>
      <c r="AO119" s="388"/>
    </row>
    <row r="120" spans="1:41" s="213" customFormat="1">
      <c r="A120" s="486"/>
      <c r="B120" s="486"/>
      <c r="C120" s="486"/>
      <c r="D120" s="486"/>
      <c r="E120" s="486"/>
      <c r="F120" s="486"/>
      <c r="H120" s="388"/>
      <c r="I120" s="388"/>
      <c r="J120" s="388"/>
      <c r="K120" s="477"/>
      <c r="L120" s="477"/>
      <c r="M120" s="477"/>
      <c r="N120" s="478"/>
      <c r="O120" s="477"/>
      <c r="P120" s="477"/>
      <c r="Q120" s="477"/>
      <c r="R120" s="88"/>
      <c r="S120" s="88"/>
      <c r="T120" s="88"/>
      <c r="U120" s="88"/>
      <c r="V120" s="88"/>
      <c r="W120" s="88"/>
      <c r="X120" s="88"/>
      <c r="Y120" s="88"/>
      <c r="Z120" s="88"/>
      <c r="AA120" s="214"/>
      <c r="AB120" s="214"/>
      <c r="AC120" s="214"/>
      <c r="AD120" s="214"/>
      <c r="AE120" s="214"/>
      <c r="AF120" s="214"/>
      <c r="AG120" s="214"/>
      <c r="AH120" s="214"/>
      <c r="AI120" s="214"/>
      <c r="AJ120" s="214"/>
      <c r="AK120" s="214"/>
      <c r="AL120" s="388"/>
      <c r="AM120" s="388"/>
      <c r="AN120" s="388"/>
      <c r="AO120" s="388"/>
    </row>
    <row r="121" spans="1:41" s="213" customFormat="1">
      <c r="A121" s="486"/>
      <c r="B121" s="486"/>
      <c r="C121" s="486"/>
      <c r="D121" s="486"/>
      <c r="E121" s="486"/>
      <c r="F121" s="486"/>
      <c r="H121" s="388"/>
      <c r="I121" s="388"/>
      <c r="J121" s="388"/>
      <c r="K121" s="477"/>
      <c r="L121" s="477"/>
      <c r="M121" s="477"/>
      <c r="N121" s="478"/>
      <c r="O121" s="477"/>
      <c r="P121" s="477"/>
      <c r="Q121" s="477"/>
      <c r="R121" s="88"/>
      <c r="S121" s="88"/>
      <c r="T121" s="88"/>
      <c r="U121" s="88"/>
      <c r="V121" s="88"/>
      <c r="W121" s="88"/>
      <c r="X121" s="88"/>
      <c r="Y121" s="88"/>
      <c r="Z121" s="88"/>
      <c r="AA121" s="214"/>
      <c r="AB121" s="214"/>
      <c r="AC121" s="214"/>
      <c r="AD121" s="214"/>
      <c r="AE121" s="214"/>
      <c r="AF121" s="214"/>
      <c r="AG121" s="214"/>
      <c r="AH121" s="214"/>
      <c r="AI121" s="214"/>
      <c r="AJ121" s="214"/>
      <c r="AK121" s="214"/>
      <c r="AL121" s="388"/>
      <c r="AM121" s="388"/>
      <c r="AN121" s="388"/>
      <c r="AO121" s="388"/>
    </row>
    <row r="122" spans="1:41" s="213" customFormat="1">
      <c r="A122" s="486"/>
      <c r="B122" s="486"/>
      <c r="C122" s="486"/>
      <c r="D122" s="486"/>
      <c r="E122" s="486"/>
      <c r="F122" s="486"/>
      <c r="H122" s="388"/>
      <c r="I122" s="388"/>
      <c r="J122" s="388"/>
      <c r="K122" s="477"/>
      <c r="L122" s="477"/>
      <c r="M122" s="477"/>
      <c r="N122" s="478"/>
      <c r="O122" s="477"/>
      <c r="P122" s="477"/>
      <c r="Q122" s="477"/>
      <c r="R122" s="88"/>
      <c r="S122" s="88"/>
      <c r="T122" s="88"/>
      <c r="U122" s="88"/>
      <c r="V122" s="88"/>
      <c r="W122" s="88"/>
      <c r="X122" s="88"/>
      <c r="Y122" s="88"/>
      <c r="Z122" s="88"/>
      <c r="AA122" s="214"/>
      <c r="AB122" s="214"/>
      <c r="AC122" s="214"/>
      <c r="AD122" s="214"/>
      <c r="AE122" s="214"/>
      <c r="AF122" s="214"/>
      <c r="AG122" s="214"/>
      <c r="AH122" s="214"/>
      <c r="AI122" s="214"/>
      <c r="AJ122" s="214"/>
      <c r="AK122" s="214"/>
      <c r="AL122" s="388"/>
      <c r="AM122" s="388"/>
      <c r="AN122" s="388"/>
      <c r="AO122" s="388"/>
    </row>
    <row r="123" spans="1:41" s="213" customFormat="1">
      <c r="A123" s="486"/>
      <c r="B123" s="450"/>
      <c r="C123" s="449"/>
      <c r="D123" s="449"/>
      <c r="E123" s="449"/>
      <c r="F123" s="449"/>
      <c r="H123" s="388"/>
      <c r="I123" s="388"/>
      <c r="J123" s="388"/>
      <c r="K123" s="477"/>
      <c r="L123" s="477"/>
      <c r="M123" s="477"/>
      <c r="N123" s="478"/>
      <c r="O123" s="477"/>
      <c r="P123" s="477"/>
      <c r="Q123" s="477"/>
      <c r="R123" s="88"/>
      <c r="S123" s="88"/>
      <c r="T123" s="88"/>
      <c r="U123" s="88"/>
      <c r="V123" s="88"/>
      <c r="W123" s="88"/>
      <c r="X123" s="88"/>
      <c r="Y123" s="88"/>
      <c r="Z123" s="88"/>
      <c r="AA123" s="214"/>
      <c r="AB123" s="214"/>
      <c r="AC123" s="214"/>
      <c r="AD123" s="214"/>
      <c r="AE123" s="214"/>
      <c r="AF123" s="214"/>
      <c r="AG123" s="214"/>
      <c r="AH123" s="214"/>
      <c r="AI123" s="214"/>
      <c r="AJ123" s="214"/>
      <c r="AK123" s="214"/>
      <c r="AL123" s="388"/>
      <c r="AM123" s="388"/>
      <c r="AN123" s="388"/>
      <c r="AO123" s="388"/>
    </row>
    <row r="124" spans="1:41" s="213" customFormat="1">
      <c r="A124" s="486"/>
      <c r="B124" s="450"/>
      <c r="C124" s="449"/>
      <c r="D124" s="449"/>
      <c r="E124" s="449"/>
      <c r="F124" s="449"/>
      <c r="H124" s="388"/>
      <c r="I124" s="388"/>
      <c r="J124" s="388"/>
      <c r="K124" s="477"/>
      <c r="L124" s="477"/>
      <c r="M124" s="477"/>
      <c r="N124" s="478"/>
      <c r="O124" s="477"/>
      <c r="P124" s="477"/>
      <c r="Q124" s="477"/>
      <c r="R124" s="88"/>
      <c r="S124" s="88"/>
      <c r="T124" s="88"/>
      <c r="U124" s="88"/>
      <c r="V124" s="88"/>
      <c r="W124" s="88"/>
      <c r="X124" s="88"/>
      <c r="Y124" s="88"/>
      <c r="Z124" s="88"/>
      <c r="AA124" s="214"/>
      <c r="AB124" s="214"/>
      <c r="AC124" s="214"/>
      <c r="AD124" s="214"/>
      <c r="AE124" s="214"/>
      <c r="AF124" s="214"/>
      <c r="AG124" s="214"/>
      <c r="AH124" s="214"/>
      <c r="AI124" s="214"/>
      <c r="AJ124" s="214"/>
      <c r="AK124" s="214"/>
      <c r="AL124" s="388"/>
      <c r="AM124" s="388"/>
      <c r="AN124" s="388"/>
      <c r="AO124" s="388"/>
    </row>
    <row r="125" spans="1:41" s="213" customFormat="1">
      <c r="A125" s="486"/>
      <c r="B125" s="450"/>
      <c r="C125" s="449"/>
      <c r="D125" s="449"/>
      <c r="E125" s="449"/>
      <c r="F125" s="449"/>
      <c r="H125" s="388"/>
      <c r="I125" s="388"/>
      <c r="J125" s="388"/>
      <c r="K125" s="477"/>
      <c r="L125" s="477"/>
      <c r="M125" s="477"/>
      <c r="N125" s="478"/>
      <c r="O125" s="477"/>
      <c r="P125" s="477"/>
      <c r="Q125" s="477"/>
      <c r="R125" s="88"/>
      <c r="S125" s="88"/>
      <c r="T125" s="88"/>
      <c r="U125" s="88"/>
      <c r="V125" s="88"/>
      <c r="W125" s="88"/>
      <c r="X125" s="88"/>
      <c r="Y125" s="88"/>
      <c r="Z125" s="88"/>
      <c r="AA125" s="214"/>
      <c r="AB125" s="214"/>
      <c r="AC125" s="214"/>
      <c r="AD125" s="214"/>
      <c r="AE125" s="214"/>
      <c r="AF125" s="214"/>
      <c r="AG125" s="214"/>
      <c r="AH125" s="214"/>
      <c r="AI125" s="214"/>
      <c r="AJ125" s="214"/>
      <c r="AK125" s="214"/>
      <c r="AL125" s="388"/>
      <c r="AM125" s="388"/>
      <c r="AN125" s="388"/>
      <c r="AO125" s="388"/>
    </row>
    <row r="126" spans="1:41" s="213" customFormat="1">
      <c r="A126" s="486"/>
      <c r="B126" s="450"/>
      <c r="C126" s="449"/>
      <c r="D126" s="449"/>
      <c r="E126" s="449"/>
      <c r="F126" s="449"/>
      <c r="H126" s="388"/>
      <c r="I126" s="388"/>
      <c r="J126" s="388"/>
      <c r="K126" s="477"/>
      <c r="L126" s="477"/>
      <c r="M126" s="477"/>
      <c r="N126" s="478"/>
      <c r="O126" s="477"/>
      <c r="P126" s="477"/>
      <c r="Q126" s="477"/>
      <c r="R126" s="88"/>
      <c r="S126" s="88"/>
      <c r="T126" s="88"/>
      <c r="U126" s="88"/>
      <c r="V126" s="88"/>
      <c r="W126" s="88"/>
      <c r="X126" s="88"/>
      <c r="Y126" s="88"/>
      <c r="Z126" s="88"/>
      <c r="AA126" s="214"/>
      <c r="AB126" s="214"/>
      <c r="AC126" s="214"/>
      <c r="AD126" s="214"/>
      <c r="AE126" s="214"/>
      <c r="AF126" s="214"/>
      <c r="AG126" s="214"/>
      <c r="AH126" s="214"/>
      <c r="AI126" s="214"/>
      <c r="AJ126" s="214"/>
      <c r="AK126" s="214"/>
      <c r="AL126" s="388"/>
      <c r="AM126" s="388"/>
      <c r="AN126" s="388"/>
      <c r="AO126" s="388"/>
    </row>
    <row r="127" spans="1:41" s="213" customFormat="1">
      <c r="A127" s="486"/>
      <c r="B127" s="450"/>
      <c r="C127" s="449"/>
      <c r="D127" s="449"/>
      <c r="E127" s="449"/>
      <c r="F127" s="449"/>
      <c r="H127" s="388"/>
      <c r="I127" s="388"/>
      <c r="J127" s="388"/>
      <c r="K127" s="477"/>
      <c r="L127" s="477"/>
      <c r="M127" s="477"/>
      <c r="N127" s="478"/>
      <c r="O127" s="477"/>
      <c r="P127" s="477"/>
      <c r="Q127" s="477"/>
      <c r="R127" s="88"/>
      <c r="S127" s="88"/>
      <c r="T127" s="88"/>
      <c r="U127" s="88"/>
      <c r="V127" s="88"/>
      <c r="W127" s="88"/>
      <c r="X127" s="88"/>
      <c r="Y127" s="88"/>
      <c r="Z127" s="88"/>
      <c r="AA127" s="214"/>
      <c r="AB127" s="214"/>
      <c r="AC127" s="214"/>
      <c r="AD127" s="214"/>
      <c r="AE127" s="214"/>
      <c r="AF127" s="214"/>
      <c r="AG127" s="214"/>
      <c r="AH127" s="214"/>
      <c r="AI127" s="214"/>
      <c r="AJ127" s="214"/>
      <c r="AK127" s="214"/>
      <c r="AL127" s="388"/>
      <c r="AM127" s="388"/>
      <c r="AN127" s="388"/>
      <c r="AO127" s="388"/>
    </row>
    <row r="128" spans="1:41" s="213" customFormat="1">
      <c r="A128" s="486"/>
      <c r="B128" s="450"/>
      <c r="C128" s="449"/>
      <c r="D128" s="449"/>
      <c r="E128" s="449"/>
      <c r="F128" s="449"/>
      <c r="H128" s="388"/>
      <c r="I128" s="388"/>
      <c r="J128" s="388"/>
      <c r="K128" s="477"/>
      <c r="L128" s="477"/>
      <c r="M128" s="477"/>
      <c r="N128" s="478"/>
      <c r="O128" s="477"/>
      <c r="P128" s="477"/>
      <c r="Q128" s="477"/>
      <c r="R128" s="88"/>
      <c r="S128" s="88"/>
      <c r="T128" s="88"/>
      <c r="U128" s="88"/>
      <c r="V128" s="88"/>
      <c r="W128" s="88"/>
      <c r="X128" s="88"/>
      <c r="Y128" s="88"/>
      <c r="Z128" s="88"/>
      <c r="AA128" s="214"/>
      <c r="AB128" s="214"/>
      <c r="AC128" s="214"/>
      <c r="AD128" s="214"/>
      <c r="AE128" s="214"/>
      <c r="AF128" s="214"/>
      <c r="AG128" s="214"/>
      <c r="AH128" s="214"/>
      <c r="AI128" s="214"/>
      <c r="AJ128" s="214"/>
      <c r="AK128" s="214"/>
      <c r="AL128" s="388"/>
      <c r="AM128" s="388"/>
      <c r="AN128" s="388"/>
      <c r="AO128" s="388"/>
    </row>
    <row r="129" spans="1:41" s="213" customFormat="1">
      <c r="A129" s="486"/>
      <c r="B129" s="450"/>
      <c r="C129" s="449"/>
      <c r="D129" s="449"/>
      <c r="E129" s="449"/>
      <c r="F129" s="449"/>
      <c r="H129" s="388"/>
      <c r="I129" s="388"/>
      <c r="J129" s="388"/>
      <c r="K129" s="477"/>
      <c r="L129" s="477"/>
      <c r="M129" s="477"/>
      <c r="N129" s="478"/>
      <c r="O129" s="477"/>
      <c r="P129" s="477"/>
      <c r="Q129" s="477"/>
      <c r="R129" s="88"/>
      <c r="S129" s="88"/>
      <c r="T129" s="88"/>
      <c r="U129" s="88"/>
      <c r="V129" s="88"/>
      <c r="W129" s="88"/>
      <c r="X129" s="88"/>
      <c r="Y129" s="88"/>
      <c r="Z129" s="88"/>
      <c r="AA129" s="214"/>
      <c r="AB129" s="214"/>
      <c r="AC129" s="214"/>
      <c r="AD129" s="214"/>
      <c r="AE129" s="214"/>
      <c r="AF129" s="214"/>
      <c r="AG129" s="214"/>
      <c r="AH129" s="214"/>
      <c r="AI129" s="214"/>
      <c r="AJ129" s="214"/>
      <c r="AK129" s="214"/>
      <c r="AL129" s="388"/>
      <c r="AM129" s="388"/>
      <c r="AN129" s="388"/>
      <c r="AO129" s="388"/>
    </row>
    <row r="130" spans="1:41" s="213" customFormat="1">
      <c r="A130" s="486"/>
      <c r="B130" s="450"/>
      <c r="C130" s="449"/>
      <c r="D130" s="449"/>
      <c r="E130" s="449"/>
      <c r="F130" s="449"/>
      <c r="H130" s="388"/>
      <c r="I130" s="388"/>
      <c r="J130" s="388"/>
      <c r="K130" s="477"/>
      <c r="L130" s="477"/>
      <c r="M130" s="477"/>
      <c r="N130" s="478"/>
      <c r="O130" s="477"/>
      <c r="P130" s="477"/>
      <c r="Q130" s="477"/>
      <c r="R130" s="88"/>
      <c r="S130" s="88"/>
      <c r="T130" s="88"/>
      <c r="U130" s="88"/>
      <c r="V130" s="88"/>
      <c r="W130" s="88"/>
      <c r="X130" s="88"/>
      <c r="Y130" s="88"/>
      <c r="Z130" s="88"/>
      <c r="AA130" s="214"/>
      <c r="AB130" s="214"/>
      <c r="AC130" s="214"/>
      <c r="AD130" s="214"/>
      <c r="AE130" s="214"/>
      <c r="AF130" s="214"/>
      <c r="AG130" s="214"/>
      <c r="AH130" s="214"/>
      <c r="AI130" s="214"/>
      <c r="AJ130" s="214"/>
      <c r="AK130" s="214"/>
      <c r="AL130" s="388"/>
      <c r="AM130" s="388"/>
      <c r="AN130" s="388"/>
      <c r="AO130" s="388"/>
    </row>
    <row r="131" spans="1:41" s="213" customFormat="1">
      <c r="A131" s="486"/>
      <c r="B131" s="450"/>
      <c r="C131" s="449"/>
      <c r="D131" s="449"/>
      <c r="E131" s="449"/>
      <c r="F131" s="449"/>
      <c r="H131" s="388"/>
      <c r="I131" s="388"/>
      <c r="J131" s="388"/>
      <c r="K131" s="477"/>
      <c r="L131" s="477"/>
      <c r="M131" s="477"/>
      <c r="N131" s="478"/>
      <c r="O131" s="477"/>
      <c r="P131" s="477"/>
      <c r="Q131" s="477"/>
      <c r="R131" s="88"/>
      <c r="S131" s="88"/>
      <c r="T131" s="88"/>
      <c r="U131" s="88"/>
      <c r="V131" s="88"/>
      <c r="W131" s="88"/>
      <c r="X131" s="88"/>
      <c r="Y131" s="88"/>
      <c r="Z131" s="88"/>
      <c r="AA131" s="214"/>
      <c r="AB131" s="214"/>
      <c r="AC131" s="214"/>
      <c r="AD131" s="214"/>
      <c r="AE131" s="214"/>
      <c r="AF131" s="214"/>
      <c r="AG131" s="214"/>
      <c r="AH131" s="214"/>
      <c r="AI131" s="214"/>
      <c r="AJ131" s="214"/>
      <c r="AK131" s="214"/>
      <c r="AL131" s="388"/>
      <c r="AM131" s="388"/>
      <c r="AN131" s="388"/>
      <c r="AO131" s="388"/>
    </row>
    <row r="132" spans="1:41" s="213" customFormat="1">
      <c r="A132" s="486"/>
      <c r="B132" s="450"/>
      <c r="C132" s="449"/>
      <c r="D132" s="449"/>
      <c r="E132" s="449"/>
      <c r="F132" s="449"/>
      <c r="H132" s="388"/>
      <c r="I132" s="388"/>
      <c r="J132" s="388"/>
      <c r="K132" s="477"/>
      <c r="L132" s="477"/>
      <c r="M132" s="477"/>
      <c r="N132" s="478"/>
      <c r="O132" s="477"/>
      <c r="P132" s="477"/>
      <c r="Q132" s="477"/>
      <c r="R132" s="88"/>
      <c r="S132" s="88"/>
      <c r="T132" s="88"/>
      <c r="U132" s="88"/>
      <c r="V132" s="88"/>
      <c r="W132" s="88"/>
      <c r="X132" s="88"/>
      <c r="Y132" s="88"/>
      <c r="Z132" s="88"/>
      <c r="AA132" s="214"/>
      <c r="AB132" s="214"/>
      <c r="AC132" s="214"/>
      <c r="AD132" s="214"/>
      <c r="AE132" s="214"/>
      <c r="AF132" s="214"/>
      <c r="AG132" s="214"/>
      <c r="AH132" s="214"/>
      <c r="AI132" s="214"/>
      <c r="AJ132" s="214"/>
      <c r="AK132" s="214"/>
      <c r="AL132" s="388"/>
      <c r="AM132" s="388"/>
      <c r="AN132" s="388"/>
      <c r="AO132" s="388"/>
    </row>
    <row r="133" spans="1:41" s="213" customFormat="1">
      <c r="A133" s="486"/>
      <c r="B133" s="450"/>
      <c r="C133" s="449"/>
      <c r="D133" s="449"/>
      <c r="E133" s="449"/>
      <c r="F133" s="449"/>
      <c r="H133" s="388"/>
      <c r="I133" s="388"/>
      <c r="J133" s="388"/>
      <c r="K133" s="477"/>
      <c r="L133" s="477"/>
      <c r="M133" s="477"/>
      <c r="N133" s="478"/>
      <c r="O133" s="477"/>
      <c r="P133" s="477"/>
      <c r="Q133" s="477"/>
      <c r="R133" s="88"/>
      <c r="S133" s="88"/>
      <c r="T133" s="88"/>
      <c r="U133" s="88"/>
      <c r="V133" s="88"/>
      <c r="W133" s="88"/>
      <c r="X133" s="88"/>
      <c r="Y133" s="88"/>
      <c r="Z133" s="88"/>
      <c r="AA133" s="214"/>
      <c r="AB133" s="214"/>
      <c r="AC133" s="214"/>
      <c r="AD133" s="214"/>
      <c r="AE133" s="214"/>
      <c r="AF133" s="214"/>
      <c r="AG133" s="214"/>
      <c r="AH133" s="214"/>
      <c r="AI133" s="214"/>
      <c r="AJ133" s="214"/>
      <c r="AK133" s="214"/>
      <c r="AL133" s="388"/>
      <c r="AM133" s="388"/>
      <c r="AN133" s="388"/>
      <c r="AO133" s="388"/>
    </row>
    <row r="134" spans="1:41" s="213" customFormat="1">
      <c r="A134" s="486"/>
      <c r="B134" s="450"/>
      <c r="C134" s="449"/>
      <c r="D134" s="449"/>
      <c r="E134" s="449"/>
      <c r="F134" s="449"/>
      <c r="H134" s="388"/>
      <c r="I134" s="388"/>
      <c r="J134" s="388"/>
      <c r="K134" s="477"/>
      <c r="L134" s="477"/>
      <c r="M134" s="477"/>
      <c r="N134" s="478"/>
      <c r="O134" s="477"/>
      <c r="P134" s="477"/>
      <c r="Q134" s="477"/>
      <c r="R134" s="88"/>
      <c r="S134" s="88"/>
      <c r="T134" s="88"/>
      <c r="U134" s="88"/>
      <c r="V134" s="88"/>
      <c r="W134" s="88"/>
      <c r="X134" s="88"/>
      <c r="Y134" s="88"/>
      <c r="Z134" s="88"/>
      <c r="AA134" s="214"/>
      <c r="AB134" s="214"/>
      <c r="AC134" s="214"/>
      <c r="AD134" s="214"/>
      <c r="AE134" s="214"/>
      <c r="AF134" s="214"/>
      <c r="AG134" s="214"/>
      <c r="AH134" s="214"/>
      <c r="AI134" s="214"/>
      <c r="AJ134" s="214"/>
      <c r="AK134" s="214"/>
      <c r="AL134" s="388"/>
      <c r="AM134" s="388"/>
      <c r="AN134" s="388"/>
      <c r="AO134" s="388"/>
    </row>
    <row r="135" spans="1:41" s="213" customFormat="1">
      <c r="A135" s="486"/>
      <c r="B135" s="450"/>
      <c r="C135" s="449"/>
      <c r="D135" s="449"/>
      <c r="E135" s="449"/>
      <c r="F135" s="449"/>
      <c r="H135" s="388"/>
      <c r="I135" s="388"/>
      <c r="J135" s="388"/>
      <c r="K135" s="477"/>
      <c r="L135" s="477"/>
      <c r="M135" s="477"/>
      <c r="N135" s="478"/>
      <c r="O135" s="477"/>
      <c r="P135" s="477"/>
      <c r="Q135" s="477"/>
      <c r="R135" s="88"/>
      <c r="S135" s="88"/>
      <c r="T135" s="88"/>
      <c r="U135" s="88"/>
      <c r="V135" s="88"/>
      <c r="W135" s="88"/>
      <c r="X135" s="88"/>
      <c r="Y135" s="88"/>
      <c r="Z135" s="88"/>
      <c r="AA135" s="214"/>
      <c r="AB135" s="214"/>
      <c r="AC135" s="214"/>
      <c r="AD135" s="214"/>
      <c r="AE135" s="214"/>
      <c r="AF135" s="214"/>
      <c r="AG135" s="214"/>
      <c r="AH135" s="214"/>
      <c r="AI135" s="214"/>
      <c r="AJ135" s="214"/>
      <c r="AK135" s="214"/>
      <c r="AL135" s="388"/>
      <c r="AM135" s="388"/>
      <c r="AN135" s="388"/>
      <c r="AO135" s="388"/>
    </row>
    <row r="136" spans="1:41" s="213" customFormat="1">
      <c r="A136" s="486"/>
      <c r="B136" s="450"/>
      <c r="C136" s="449"/>
      <c r="D136" s="449"/>
      <c r="E136" s="449"/>
      <c r="F136" s="449"/>
      <c r="H136" s="388"/>
      <c r="I136" s="388"/>
      <c r="J136" s="388"/>
      <c r="K136" s="477"/>
      <c r="L136" s="477"/>
      <c r="M136" s="477"/>
      <c r="N136" s="478"/>
      <c r="O136" s="477"/>
      <c r="P136" s="477"/>
      <c r="Q136" s="477"/>
      <c r="R136" s="88"/>
      <c r="S136" s="88"/>
      <c r="T136" s="88"/>
      <c r="U136" s="88"/>
      <c r="V136" s="88"/>
      <c r="W136" s="88"/>
      <c r="X136" s="88"/>
      <c r="Y136" s="88"/>
      <c r="Z136" s="88"/>
      <c r="AA136" s="214"/>
      <c r="AB136" s="214"/>
      <c r="AC136" s="214"/>
      <c r="AD136" s="214"/>
      <c r="AE136" s="214"/>
      <c r="AF136" s="214"/>
      <c r="AG136" s="214"/>
      <c r="AH136" s="214"/>
      <c r="AI136" s="214"/>
      <c r="AJ136" s="214"/>
      <c r="AK136" s="214"/>
      <c r="AL136" s="388"/>
      <c r="AM136" s="388"/>
      <c r="AN136" s="388"/>
      <c r="AO136" s="388"/>
    </row>
    <row r="137" spans="1:41" s="213" customFormat="1">
      <c r="A137" s="486"/>
      <c r="B137" s="450"/>
      <c r="C137" s="449"/>
      <c r="D137" s="449"/>
      <c r="E137" s="449"/>
      <c r="F137" s="449"/>
      <c r="H137" s="388"/>
      <c r="I137" s="388"/>
      <c r="J137" s="388"/>
      <c r="K137" s="477"/>
      <c r="L137" s="477"/>
      <c r="M137" s="477"/>
      <c r="N137" s="478"/>
      <c r="O137" s="477"/>
      <c r="P137" s="477"/>
      <c r="Q137" s="477"/>
      <c r="R137" s="88"/>
      <c r="S137" s="88"/>
      <c r="T137" s="88"/>
      <c r="U137" s="88"/>
      <c r="V137" s="88"/>
      <c r="W137" s="88"/>
      <c r="X137" s="88"/>
      <c r="Y137" s="88"/>
      <c r="Z137" s="88"/>
      <c r="AA137" s="214"/>
      <c r="AB137" s="214"/>
      <c r="AC137" s="214"/>
      <c r="AD137" s="214"/>
      <c r="AE137" s="214"/>
      <c r="AF137" s="214"/>
      <c r="AG137" s="214"/>
      <c r="AH137" s="214"/>
      <c r="AI137" s="214"/>
      <c r="AJ137" s="214"/>
      <c r="AK137" s="214"/>
      <c r="AL137" s="388"/>
      <c r="AM137" s="388"/>
      <c r="AN137" s="388"/>
      <c r="AO137" s="388"/>
    </row>
    <row r="138" spans="1:41" s="213" customFormat="1">
      <c r="A138" s="486"/>
      <c r="B138" s="450"/>
      <c r="C138" s="449"/>
      <c r="D138" s="449"/>
      <c r="E138" s="449"/>
      <c r="F138" s="449"/>
      <c r="H138" s="388"/>
      <c r="I138" s="388"/>
      <c r="J138" s="388"/>
      <c r="K138" s="477"/>
      <c r="L138" s="477"/>
      <c r="M138" s="477"/>
      <c r="N138" s="478"/>
      <c r="O138" s="477"/>
      <c r="P138" s="477"/>
      <c r="Q138" s="477"/>
      <c r="R138" s="88"/>
      <c r="S138" s="88"/>
      <c r="T138" s="88"/>
      <c r="U138" s="88"/>
      <c r="V138" s="88"/>
      <c r="W138" s="88"/>
      <c r="X138" s="88"/>
      <c r="Y138" s="88"/>
      <c r="Z138" s="88"/>
      <c r="AA138" s="214"/>
      <c r="AB138" s="214"/>
      <c r="AC138" s="214"/>
      <c r="AD138" s="214"/>
      <c r="AE138" s="214"/>
      <c r="AF138" s="214"/>
      <c r="AG138" s="214"/>
      <c r="AH138" s="214"/>
      <c r="AI138" s="214"/>
      <c r="AJ138" s="214"/>
      <c r="AK138" s="214"/>
      <c r="AL138" s="388"/>
      <c r="AM138" s="388"/>
      <c r="AN138" s="388"/>
      <c r="AO138" s="388"/>
    </row>
    <row r="139" spans="1:41" s="213" customFormat="1">
      <c r="A139" s="486"/>
      <c r="B139" s="450"/>
      <c r="C139" s="449"/>
      <c r="D139" s="449"/>
      <c r="E139" s="449"/>
      <c r="F139" s="449"/>
      <c r="H139" s="388"/>
      <c r="I139" s="388"/>
      <c r="J139" s="388"/>
      <c r="K139" s="477"/>
      <c r="L139" s="477"/>
      <c r="M139" s="477"/>
      <c r="N139" s="478"/>
      <c r="O139" s="477"/>
      <c r="P139" s="477"/>
      <c r="Q139" s="477"/>
      <c r="R139" s="88"/>
      <c r="S139" s="88"/>
      <c r="T139" s="88"/>
      <c r="U139" s="88"/>
      <c r="V139" s="88"/>
      <c r="W139" s="88"/>
      <c r="X139" s="88"/>
      <c r="Y139" s="88"/>
      <c r="Z139" s="88"/>
      <c r="AA139" s="214"/>
      <c r="AB139" s="214"/>
      <c r="AC139" s="214"/>
      <c r="AD139" s="214"/>
      <c r="AE139" s="214"/>
      <c r="AF139" s="214"/>
      <c r="AG139" s="214"/>
      <c r="AH139" s="214"/>
      <c r="AI139" s="214"/>
      <c r="AJ139" s="214"/>
      <c r="AK139" s="214"/>
      <c r="AL139" s="388"/>
      <c r="AM139" s="388"/>
      <c r="AN139" s="388"/>
      <c r="AO139" s="388"/>
    </row>
    <row r="140" spans="1:41" s="213" customFormat="1">
      <c r="A140" s="486"/>
      <c r="B140" s="450"/>
      <c r="C140" s="449"/>
      <c r="D140" s="449"/>
      <c r="E140" s="449"/>
      <c r="F140" s="449"/>
      <c r="H140" s="388"/>
      <c r="I140" s="388"/>
      <c r="J140" s="388"/>
      <c r="K140" s="477"/>
      <c r="L140" s="477"/>
      <c r="M140" s="477"/>
      <c r="N140" s="478"/>
      <c r="O140" s="477"/>
      <c r="P140" s="477"/>
      <c r="Q140" s="477"/>
      <c r="R140" s="88"/>
      <c r="S140" s="88"/>
      <c r="T140" s="88"/>
      <c r="U140" s="88"/>
      <c r="V140" s="88"/>
      <c r="W140" s="88"/>
      <c r="X140" s="88"/>
      <c r="Y140" s="88"/>
      <c r="Z140" s="88"/>
      <c r="AA140" s="214"/>
      <c r="AB140" s="214"/>
      <c r="AC140" s="214"/>
      <c r="AD140" s="214"/>
      <c r="AE140" s="214"/>
      <c r="AF140" s="214"/>
      <c r="AG140" s="214"/>
      <c r="AH140" s="214"/>
      <c r="AI140" s="214"/>
      <c r="AJ140" s="214"/>
      <c r="AK140" s="214"/>
      <c r="AL140" s="388"/>
      <c r="AM140" s="388"/>
      <c r="AN140" s="388"/>
      <c r="AO140" s="388"/>
    </row>
  </sheetData>
  <sheetProtection password="CFB5" sheet="1" objects="1" scenarios="1" formatColumns="0" formatRows="0" selectLockedCells="1"/>
  <customSheetViews>
    <customSheetView guid="{223BC0FC-814D-40F0-9795-CE82A16FF3A5}"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1"/>
      <headerFooter alignWithMargins="0">
        <oddFooter>&amp;R&amp;"Book Antiqua,Bold"&amp;10Schedule-2/ Page &amp;P of &amp;N</oddFooter>
      </headerFooter>
    </customSheetView>
    <customSheetView guid="{B53AB765-D844-4672-9326-008E7DD94E4F}"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2"/>
      <headerFooter alignWithMargins="0">
        <oddFooter>&amp;R&amp;"Book Antiqua,Bold"&amp;10Schedule-2/ Page &amp;P of &amp;N</oddFooter>
      </headerFooter>
    </customSheetView>
    <customSheetView guid="{A41EE4DE-0D82-4A56-8210-F78316511D11}"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3"/>
      <headerFooter alignWithMargins="0">
        <oddFooter>&amp;R&amp;"Book Antiqua,Bold"&amp;10Schedule-2/ Page &amp;P of &amp;N</oddFooter>
      </headerFooter>
    </customSheetView>
    <customSheetView guid="{1E0C44A1-9358-4FBD-8C2C-4DB661DA1476}"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4"/>
      <headerFooter alignWithMargins="0">
        <oddFooter>&amp;R&amp;"Book Antiqua,Bold"&amp;10Schedule-2/ Page &amp;P of &amp;N</oddFooter>
      </headerFooter>
    </customSheetView>
    <customSheetView guid="{498493C3-769C-4143-9114-C68CD1D40B11}"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5"/>
      <headerFooter alignWithMargins="0">
        <oddFooter>&amp;R&amp;"Book Antiqua,Bold"&amp;10Schedule-2/ Page &amp;P of &amp;N</oddFooter>
      </headerFooter>
    </customSheetView>
    <customSheetView guid="{C431BC99-7569-44AB-83F6-AB73BDED3783}"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6"/>
      <headerFooter alignWithMargins="0">
        <oddFooter>&amp;R&amp;"Book Antiqua,Bold"&amp;10Schedule-2/ Page &amp;P of &amp;N</oddFooter>
      </headerFooter>
    </customSheetView>
    <customSheetView guid="{E97134B6-5E8D-4951-8DA0-73D065532361}"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7"/>
      <headerFooter alignWithMargins="0">
        <oddFooter>&amp;R&amp;"Book Antiqua,Bold"&amp;10Schedule-2/ Page &amp;P of &amp;N</oddFooter>
      </headerFooter>
    </customSheetView>
    <customSheetView guid="{D0757F9E-DF41-4B40-A5E5-F4F8FDD8D61D}"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8"/>
      <headerFooter alignWithMargins="0">
        <oddFooter>&amp;R&amp;"Book Antiqua,Bold"&amp;10Schedule-2/ Page &amp;P of &amp;N</oddFooter>
      </headerFooter>
    </customSheetView>
    <customSheetView guid="{EE46BCD1-F715-4FA9-A5FC-1B125AD601E0}"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9"/>
      <headerFooter alignWithMargins="0">
        <oddFooter>&amp;R&amp;"Book Antiqua,Bold"&amp;10Schedule-2/ Page &amp;P of &amp;N</oddFooter>
      </headerFooter>
    </customSheetView>
    <customSheetView guid="{4AA1107B-A795-4744-B566-827168772C7A}"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10"/>
      <headerFooter alignWithMargins="0">
        <oddFooter>&amp;R&amp;"Book Antiqua,Bold"&amp;10Schedule-2/ Page &amp;P of &amp;N</oddFooter>
      </headerFooter>
    </customSheetView>
    <customSheetView guid="{B23AD343-29DA-4CE0-BD10-47BF44F3782F}"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11"/>
      <headerFooter alignWithMargins="0">
        <oddFooter>&amp;R&amp;"Book Antiqua,Bold"&amp;10Schedule-2/ Page &amp;P of &amp;N</oddFooter>
      </headerFooter>
    </customSheetView>
    <customSheetView guid="{ECE9294F-C910-4036-88BC-B1F2176FB06B}"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12"/>
      <headerFooter alignWithMargins="0">
        <oddFooter>&amp;R&amp;"Book Antiqua,Bold"&amp;10Schedule-2/ Page &amp;P of &amp;N</oddFooter>
      </headerFooter>
    </customSheetView>
    <customSheetView guid="{27A45B7A-04F2-4516-B80B-5ED0825D4ED3}" scale="80" hiddenColumns="1" state="hidden">
      <selection activeCell="A4" sqref="A4:F4"/>
      <colBreaks count="1" manualBreakCount="1">
        <brk id="6" max="1048575" man="1"/>
      </colBreaks>
      <pageMargins left="0.51181102362204722" right="0.26" top="0.4" bottom="0.44" header="0.25" footer="0.24"/>
      <printOptions horizontalCentered="1"/>
      <pageSetup paperSize="9" orientation="portrait" horizontalDpi="300" verticalDpi="300" r:id="rId13"/>
      <headerFooter alignWithMargins="0">
        <oddFooter>&amp;R&amp;"Book Antiqua,Bold"&amp;10Schedule-2/ Page &amp;P of &amp;N</oddFooter>
      </headerFooter>
    </customSheetView>
    <customSheetView guid="{E9F4E142-7D26-464D-BECA-4F3806DB1FE1}"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14"/>
      <headerFooter alignWithMargins="0">
        <oddFooter>&amp;R&amp;"Book Antiqua,Bold"&amp;10Schedule-2/ Page &amp;P of &amp;N</oddFooter>
      </headerFooter>
    </customSheetView>
    <customSheetView guid="{A7DBDDEF-9245-44C6-9EBF-032DB6E1C0A2}"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15"/>
      <headerFooter alignWithMargins="0">
        <oddFooter>&amp;R&amp;"Book Antiqua,Bold"&amp;10Schedule-2/ Page &amp;P of &amp;N</oddFooter>
      </headerFooter>
    </customSheetView>
    <customSheetView guid="{7487ED9F-BBED-4B2A-9631-22F1A430946B}"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16"/>
      <headerFooter alignWithMargins="0">
        <oddFooter>&amp;R&amp;"Book Antiqua,Bold"&amp;10Schedule-2/ Page &amp;P of &amp;N</oddFooter>
      </headerFooter>
    </customSheetView>
    <customSheetView guid="{B3CE7B10-A914-4559-A6DA-AED8C22AFD6D}"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17"/>
      <headerFooter alignWithMargins="0">
        <oddFooter>&amp;R&amp;"Book Antiqua,Bold"&amp;10Schedule-2/ Page &amp;P of &amp;N</oddFooter>
      </headerFooter>
    </customSheetView>
    <customSheetView guid="{D53177B2-31EC-4222-B97A-A37DCFD9E45B}"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18"/>
      <headerFooter alignWithMargins="0">
        <oddFooter>&amp;R&amp;"Book Antiqua,Bold"&amp;10Schedule-2/ Page &amp;P of &amp;N</oddFooter>
      </headerFooter>
    </customSheetView>
    <customSheetView guid="{B835C05C-B615-4DCB-982D-4519616B3CD8}"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19"/>
      <headerFooter alignWithMargins="0">
        <oddFooter>&amp;R&amp;"Book Antiqua,Bold"&amp;10Schedule-2/ Page &amp;P of &amp;N</oddFooter>
      </headerFooter>
    </customSheetView>
    <customSheetView guid="{A34CC49F-E309-4C23-B4F6-1E3B307C10D1}"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20"/>
      <headerFooter alignWithMargins="0">
        <oddFooter>&amp;R&amp;"Book Antiqua,Bold"&amp;10Schedule-2/ Page &amp;P of &amp;N</oddFooter>
      </headerFooter>
    </customSheetView>
    <customSheetView guid="{8909CFDD-4F29-4C72-886E-908773EE94A2}"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21"/>
      <headerFooter alignWithMargins="0">
        <oddFooter>&amp;R&amp;"Book Antiqua,Bold"&amp;10Schedule-2/ Page &amp;P of &amp;N</oddFooter>
      </headerFooter>
    </customSheetView>
  </customSheetViews>
  <mergeCells count="10">
    <mergeCell ref="A3:F3"/>
    <mergeCell ref="W3:X3"/>
    <mergeCell ref="A4:F4"/>
    <mergeCell ref="A7:D7"/>
    <mergeCell ref="L13:M13"/>
    <mergeCell ref="O13:P13"/>
    <mergeCell ref="B8:D8"/>
    <mergeCell ref="B9:D9"/>
    <mergeCell ref="B10:D10"/>
    <mergeCell ref="B11:D11"/>
  </mergeCells>
  <phoneticPr fontId="30" type="noConversion"/>
  <conditionalFormatting sqref="E16:E55">
    <cfRule type="expression" dxfId="117" priority="1" stopIfTrue="1">
      <formula>D16&gt;0</formula>
    </cfRule>
  </conditionalFormatting>
  <printOptions horizontalCentered="1"/>
  <pageMargins left="0.51181102362204722" right="0.26" top="0.4" bottom="0.44" header="0.25" footer="0.24"/>
  <pageSetup paperSize="9" orientation="portrait" horizontalDpi="300" verticalDpi="300" r:id="rId22"/>
  <headerFooter alignWithMargins="0">
    <oddFooter>&amp;R&amp;"Book Antiqua,Bold"&amp;10Schedule-2/ Page &amp;P of &amp;N</oddFooter>
  </headerFooter>
  <colBreaks count="1" manualBreakCount="1">
    <brk id="6" max="1048575" man="1"/>
  </colBreaks>
  <drawing r:id="rId2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indexed="10"/>
    <pageSetUpPr fitToPage="1"/>
  </sheetPr>
  <dimension ref="A1:BB205"/>
  <sheetViews>
    <sheetView view="pageBreakPreview" topLeftCell="A14" zoomScale="90" zoomScaleNormal="100" zoomScaleSheetLayoutView="90" workbookViewId="0">
      <selection activeCell="I20" sqref="I20"/>
    </sheetView>
  </sheetViews>
  <sheetFormatPr defaultRowHeight="15.75"/>
  <cols>
    <col min="1" max="1" width="5.25" style="949" customWidth="1"/>
    <col min="2" max="2" width="13" style="838" customWidth="1"/>
    <col min="3" max="3" width="7.875" style="838" customWidth="1"/>
    <col min="4" max="4" width="7.375" style="838" customWidth="1"/>
    <col min="5" max="5" width="9.375" style="838" customWidth="1"/>
    <col min="6" max="6" width="33.75" style="838" customWidth="1"/>
    <col min="7" max="7" width="12.625" style="838" customWidth="1"/>
    <col min="8" max="8" width="12.125" style="891" customWidth="1"/>
    <col min="9" max="9" width="12" style="818" bestFit="1" customWidth="1"/>
    <col min="10" max="10" width="9.5" style="838" customWidth="1"/>
    <col min="11" max="11" width="13" style="838" customWidth="1"/>
    <col min="12" max="12" width="67.5" style="819" customWidth="1"/>
    <col min="13" max="13" width="6.5" style="818" customWidth="1"/>
    <col min="14" max="14" width="8.625" style="818" customWidth="1"/>
    <col min="15" max="15" width="13.5" style="786" customWidth="1"/>
    <col min="16" max="16" width="12.25" style="786" customWidth="1"/>
    <col min="17" max="17" width="13.375" style="810" customWidth="1"/>
    <col min="18" max="18" width="13.125" style="810" hidden="1" customWidth="1"/>
    <col min="19" max="19" width="13.5" style="810" hidden="1" customWidth="1"/>
    <col min="20" max="28" width="9" style="810" customWidth="1"/>
    <col min="29" max="29" width="16.5" style="812" customWidth="1"/>
    <col min="30" max="31" width="9" style="812" customWidth="1"/>
    <col min="32" max="36" width="9" style="810"/>
    <col min="37" max="37" width="9" style="812" hidden="1" customWidth="1"/>
    <col min="38" max="39" width="17.625" style="812" hidden="1" customWidth="1"/>
    <col min="40" max="40" width="9" style="812" hidden="1" customWidth="1"/>
    <col min="41" max="41" width="15.5" style="812" hidden="1" customWidth="1"/>
    <col min="42" max="42" width="15.375" style="812" hidden="1" customWidth="1"/>
    <col min="43" max="54" width="9" style="810"/>
    <col min="55" max="16384" width="9" style="811"/>
  </cols>
  <sheetData>
    <row r="1" spans="1:42" ht="36.75" customHeight="1">
      <c r="A1" s="947" t="str">
        <f>Cover!B3</f>
        <v>Specification No.: CC/NT/W-TW/DOM/A06/23/00495</v>
      </c>
      <c r="B1" s="834"/>
      <c r="C1" s="834"/>
      <c r="D1" s="834"/>
      <c r="E1" s="834"/>
      <c r="F1" s="834"/>
      <c r="G1" s="834"/>
      <c r="H1" s="889"/>
      <c r="I1" s="805"/>
      <c r="J1" s="834"/>
      <c r="K1" s="834"/>
      <c r="L1" s="806"/>
      <c r="M1" s="807"/>
      <c r="N1" s="807"/>
      <c r="O1" s="808"/>
      <c r="P1" s="809" t="s">
        <v>426</v>
      </c>
    </row>
    <row r="2" spans="1:42">
      <c r="A2" s="948"/>
      <c r="B2" s="835"/>
      <c r="C2" s="835"/>
      <c r="D2" s="835"/>
      <c r="E2" s="835"/>
      <c r="F2" s="835"/>
      <c r="G2" s="835"/>
      <c r="H2" s="890"/>
      <c r="I2" s="796"/>
      <c r="J2" s="835"/>
      <c r="K2" s="835"/>
      <c r="L2" s="813"/>
      <c r="M2" s="796"/>
      <c r="N2" s="796"/>
      <c r="O2" s="814"/>
      <c r="P2" s="814"/>
    </row>
    <row r="3" spans="1:42" ht="57" customHeight="1">
      <c r="A3" s="1457" t="str">
        <f>Cover!$B$2</f>
        <v>Transmission Line Tower Package TW01 for (i) 400kV D/c (Triple HTLS Conductor) line from Pot Head Yard of Kiru HE Project – Kishtwar Pooling Station, (ii) LILO of one ckt. of 400 kV D/c (Triple HTLS Conductor) Kiru – Kishtwar line at Pot Head Yard of Kwar &amp; Pakal Dul HE Projects and (iii) Extension of Kishtwar (GIS) pooling station under Consultancy Works to M/S CVPPPL</v>
      </c>
      <c r="B3" s="1457"/>
      <c r="C3" s="1457"/>
      <c r="D3" s="1457"/>
      <c r="E3" s="1457"/>
      <c r="F3" s="1457"/>
      <c r="G3" s="1457"/>
      <c r="H3" s="1457"/>
      <c r="I3" s="1457"/>
      <c r="J3" s="1457"/>
      <c r="K3" s="1457"/>
      <c r="L3" s="1457"/>
      <c r="M3" s="1457"/>
      <c r="N3" s="1457"/>
      <c r="O3" s="1457"/>
      <c r="P3" s="1457"/>
      <c r="Q3" s="1457"/>
      <c r="AK3" s="816" t="s">
        <v>342</v>
      </c>
      <c r="AM3" s="836">
        <f>IF(ISERROR(#REF!/('Sch-6'!D14+'Sch-6'!D16+'Sch-6'!D18)),0,#REF!/( 'Sch-6'!D14+'Sch-6'!D16+'Sch-6'!D18))</f>
        <v>0</v>
      </c>
    </row>
    <row r="4" spans="1:42" ht="16.5">
      <c r="A4" s="1459" t="s">
        <v>24</v>
      </c>
      <c r="B4" s="1459"/>
      <c r="C4" s="1459"/>
      <c r="D4" s="1459"/>
      <c r="E4" s="1459"/>
      <c r="F4" s="1459"/>
      <c r="G4" s="1459"/>
      <c r="H4" s="1459"/>
      <c r="I4" s="1459"/>
      <c r="J4" s="1459"/>
      <c r="K4" s="1459"/>
      <c r="L4" s="1459"/>
      <c r="M4" s="1459"/>
      <c r="N4" s="1459"/>
      <c r="O4" s="1459"/>
      <c r="P4" s="1459"/>
      <c r="Q4" s="1459"/>
      <c r="AK4" s="816" t="s">
        <v>343</v>
      </c>
      <c r="AM4" s="837" t="e">
        <f>#REF!</f>
        <v>#REF!</v>
      </c>
    </row>
    <row r="5" spans="1:42">
      <c r="AK5" s="816" t="s">
        <v>348</v>
      </c>
      <c r="AM5" s="837">
        <f>IF(ISERROR(#REF!/#REF!),0,#REF! /#REF!)</f>
        <v>0</v>
      </c>
    </row>
    <row r="6" spans="1:42" ht="16.5">
      <c r="A6" s="950" t="str">
        <f>'Sch-1'!A6</f>
        <v>Bidder’s Name and Address (Sole Bidder) :</v>
      </c>
      <c r="B6" s="839"/>
      <c r="C6" s="839"/>
      <c r="D6" s="839"/>
      <c r="E6" s="839"/>
      <c r="F6" s="839"/>
      <c r="G6" s="839"/>
      <c r="H6" s="892"/>
      <c r="I6" s="884"/>
      <c r="J6" s="839"/>
      <c r="K6" s="839"/>
      <c r="L6" s="820"/>
      <c r="M6" s="879" t="s">
        <v>396</v>
      </c>
      <c r="P6" s="814"/>
      <c r="AK6" s="816" t="s">
        <v>349</v>
      </c>
      <c r="AM6" s="837" t="e">
        <f>#REF!</f>
        <v>#REF!</v>
      </c>
    </row>
    <row r="7" spans="1:42" ht="16.5">
      <c r="A7" s="951" t="str">
        <f>'Sch-1'!A7</f>
        <v/>
      </c>
      <c r="B7" s="840"/>
      <c r="C7" s="840"/>
      <c r="D7" s="840"/>
      <c r="E7" s="840"/>
      <c r="F7" s="840"/>
      <c r="G7" s="840"/>
      <c r="H7" s="893"/>
      <c r="I7" s="840"/>
      <c r="J7" s="840"/>
      <c r="K7" s="840"/>
      <c r="L7" s="840"/>
      <c r="M7" s="1460" t="str">
        <f>'Sch-1'!M7</f>
        <v>Contracts Services, 3rd Floor</v>
      </c>
      <c r="N7" s="1460"/>
      <c r="O7" s="1460"/>
      <c r="P7" s="1460"/>
      <c r="AK7" s="816" t="s">
        <v>346</v>
      </c>
      <c r="AM7" s="836" t="e">
        <f>SUM(AM3:AM6)</f>
        <v>#REF!</v>
      </c>
    </row>
    <row r="8" spans="1:42" ht="16.5">
      <c r="A8" s="952" t="s">
        <v>397</v>
      </c>
      <c r="B8" s="841"/>
      <c r="C8" s="842" t="str">
        <f>IF('Sch-1'!C8=0, "", 'Sch-1'!C8)</f>
        <v xml:space="preserve">…….. …….. …….. …….. …….. …….. </v>
      </c>
      <c r="D8" s="841"/>
      <c r="E8" s="841"/>
      <c r="F8" s="841"/>
      <c r="G8" s="841"/>
      <c r="H8" s="894"/>
      <c r="I8" s="885"/>
      <c r="J8" s="841"/>
      <c r="K8" s="841"/>
      <c r="M8" s="1460" t="str">
        <f>'Sch-1'!M8</f>
        <v>Power Grid Corporation of India Ltd.,</v>
      </c>
      <c r="N8" s="1460"/>
      <c r="O8" s="1460"/>
      <c r="P8" s="1460"/>
    </row>
    <row r="9" spans="1:42" ht="16.5">
      <c r="A9" s="952" t="s">
        <v>399</v>
      </c>
      <c r="B9" s="841"/>
      <c r="C9" s="842" t="str">
        <f>IF('Sch-1'!C9=0, "", 'Sch-1'!C9)</f>
        <v xml:space="preserve">…….. …….. …….. …….. …….. …….. </v>
      </c>
      <c r="D9" s="841"/>
      <c r="E9" s="841"/>
      <c r="F9" s="841"/>
      <c r="G9" s="841"/>
      <c r="H9" s="894"/>
      <c r="I9" s="885"/>
      <c r="J9" s="841"/>
      <c r="K9" s="841"/>
      <c r="M9" s="1460" t="str">
        <f>'Sch-1'!M9</f>
        <v>"Saudamini", Plot No.-2</v>
      </c>
      <c r="N9" s="1460"/>
      <c r="O9" s="1460"/>
      <c r="P9" s="1460"/>
    </row>
    <row r="10" spans="1:42" ht="16.5" customHeight="1">
      <c r="A10" s="953"/>
      <c r="B10" s="843"/>
      <c r="C10" s="842" t="str">
        <f>IF('Sch-1'!C10=0, "", 'Sch-1'!C10)</f>
        <v xml:space="preserve">…….. …….. …….. …….. …….. …….. </v>
      </c>
      <c r="D10" s="843"/>
      <c r="E10" s="946"/>
      <c r="F10" s="843"/>
      <c r="G10" s="843"/>
      <c r="H10" s="895"/>
      <c r="I10" s="886"/>
      <c r="J10" s="843"/>
      <c r="K10" s="843"/>
      <c r="M10" s="908" t="str">
        <f>'Sch-1'!M10</f>
        <v xml:space="preserve">Sector-29, </v>
      </c>
      <c r="N10" s="908"/>
      <c r="O10" s="908"/>
      <c r="P10" s="908"/>
      <c r="AK10" s="816" t="s">
        <v>345</v>
      </c>
      <c r="AM10" s="837">
        <f>'Sch-1'!AA10</f>
        <v>0</v>
      </c>
    </row>
    <row r="11" spans="1:42" ht="16.5" customHeight="1">
      <c r="A11" s="953"/>
      <c r="B11" s="843"/>
      <c r="C11" s="842" t="str">
        <f>IF('Sch-1'!C11=0, "", 'Sch-1'!C11)</f>
        <v xml:space="preserve">…….. …….. …….. …….. …….. …….. </v>
      </c>
      <c r="D11" s="843"/>
      <c r="E11" s="843"/>
      <c r="F11" s="843"/>
      <c r="G11" s="843"/>
      <c r="H11" s="895"/>
      <c r="I11" s="886"/>
      <c r="J11" s="843"/>
      <c r="K11" s="843"/>
      <c r="M11" s="1460" t="str">
        <f>'Sch-1'!M11</f>
        <v>Gurgaon (Haryana) - 122001</v>
      </c>
      <c r="N11" s="1460"/>
      <c r="O11" s="1460"/>
      <c r="P11" s="1460"/>
      <c r="AK11" s="816"/>
      <c r="AM11" s="837"/>
    </row>
    <row r="12" spans="1:42">
      <c r="A12" s="954"/>
      <c r="B12" s="844"/>
      <c r="C12" s="844"/>
      <c r="D12" s="844"/>
      <c r="E12" s="844"/>
      <c r="F12" s="844"/>
      <c r="G12" s="844"/>
      <c r="H12" s="895"/>
      <c r="I12" s="887"/>
      <c r="J12" s="844"/>
      <c r="K12" s="844"/>
      <c r="L12" s="845"/>
      <c r="M12" s="846"/>
      <c r="N12" s="846"/>
      <c r="O12" s="821"/>
      <c r="P12" s="814"/>
      <c r="AK12" s="816"/>
      <c r="AM12" s="837"/>
    </row>
    <row r="13" spans="1:42" ht="33" customHeight="1">
      <c r="A13" s="1014"/>
      <c r="B13" s="1014"/>
      <c r="C13" s="1014"/>
      <c r="D13" s="1014"/>
      <c r="E13" s="1014"/>
      <c r="F13" s="1014"/>
      <c r="G13" s="1014"/>
      <c r="H13" s="1296" t="s">
        <v>570</v>
      </c>
      <c r="I13" s="1014"/>
      <c r="J13" s="1014"/>
      <c r="K13" s="1014"/>
      <c r="L13" s="1014"/>
      <c r="M13" s="1014"/>
      <c r="N13" s="1014"/>
      <c r="O13" s="1014"/>
      <c r="P13" s="1014"/>
      <c r="Q13" s="1015"/>
      <c r="R13" s="847"/>
      <c r="S13" s="847"/>
      <c r="T13" s="847"/>
      <c r="U13" s="847"/>
      <c r="AL13" s="1464" t="s">
        <v>283</v>
      </c>
      <c r="AM13" s="1464"/>
      <c r="AN13" s="817" t="s">
        <v>287</v>
      </c>
      <c r="AO13" s="1464" t="s">
        <v>284</v>
      </c>
      <c r="AP13" s="1464"/>
    </row>
    <row r="14" spans="1:42" ht="16.5">
      <c r="A14" s="953"/>
      <c r="B14" s="843"/>
      <c r="C14" s="843"/>
      <c r="D14" s="843"/>
      <c r="E14" s="843"/>
      <c r="F14" s="843"/>
      <c r="G14" s="843"/>
      <c r="H14" s="895"/>
      <c r="I14" s="886"/>
      <c r="J14" s="843"/>
      <c r="K14" s="843"/>
      <c r="L14" s="843"/>
      <c r="M14" s="843"/>
      <c r="N14" s="844"/>
      <c r="O14" s="843"/>
      <c r="P14" s="843"/>
      <c r="R14" s="847"/>
      <c r="S14" s="847"/>
      <c r="T14" s="847"/>
      <c r="U14" s="847"/>
      <c r="AL14" s="848"/>
      <c r="AM14" s="848"/>
      <c r="AN14" s="817"/>
      <c r="AO14" s="848"/>
      <c r="AP14" s="848"/>
    </row>
    <row r="15" spans="1:42" ht="16.5">
      <c r="A15" s="953"/>
      <c r="B15" s="843"/>
      <c r="C15" s="843"/>
      <c r="D15" s="843"/>
      <c r="E15" s="843"/>
      <c r="F15" s="843"/>
      <c r="G15" s="843"/>
      <c r="H15" s="895"/>
      <c r="I15" s="886"/>
      <c r="J15" s="843"/>
      <c r="K15" s="843"/>
      <c r="L15" s="843"/>
      <c r="M15" s="843"/>
      <c r="N15" s="1473" t="s">
        <v>275</v>
      </c>
      <c r="O15" s="1473"/>
      <c r="P15" s="1473"/>
      <c r="R15" s="847"/>
      <c r="S15" s="847"/>
      <c r="T15" s="847"/>
      <c r="U15" s="847"/>
      <c r="AL15" s="848"/>
      <c r="AM15" s="848"/>
      <c r="AN15" s="817"/>
      <c r="AO15" s="848"/>
      <c r="AP15" s="848"/>
    </row>
    <row r="16" spans="1:42" ht="160.5" customHeight="1">
      <c r="A16" s="1244" t="s">
        <v>361</v>
      </c>
      <c r="B16" s="1213" t="s">
        <v>514</v>
      </c>
      <c r="C16" s="1213" t="s">
        <v>515</v>
      </c>
      <c r="D16" s="1213" t="s">
        <v>521</v>
      </c>
      <c r="E16" s="1213" t="s">
        <v>522</v>
      </c>
      <c r="F16" s="1213" t="s">
        <v>516</v>
      </c>
      <c r="G16" s="1245" t="s">
        <v>523</v>
      </c>
      <c r="H16" s="978" t="s">
        <v>491</v>
      </c>
      <c r="I16" s="979" t="s">
        <v>532</v>
      </c>
      <c r="J16" s="980" t="s">
        <v>486</v>
      </c>
      <c r="K16" s="980" t="s">
        <v>512</v>
      </c>
      <c r="L16" s="1213" t="s">
        <v>368</v>
      </c>
      <c r="M16" s="1214" t="s">
        <v>353</v>
      </c>
      <c r="N16" s="1214" t="s">
        <v>354</v>
      </c>
      <c r="O16" s="1213" t="s">
        <v>576</v>
      </c>
      <c r="P16" s="1213" t="s">
        <v>577</v>
      </c>
      <c r="Q16" s="1246" t="s">
        <v>510</v>
      </c>
      <c r="R16" s="847"/>
      <c r="S16" s="847"/>
      <c r="T16" s="847"/>
      <c r="U16" s="847"/>
      <c r="AL16" s="849" t="s">
        <v>370</v>
      </c>
      <c r="AM16" s="849" t="s">
        <v>411</v>
      </c>
      <c r="AN16" s="817"/>
      <c r="AO16" s="849" t="s">
        <v>370</v>
      </c>
      <c r="AP16" s="849" t="s">
        <v>411</v>
      </c>
    </row>
    <row r="17" spans="1:54" s="907" customFormat="1" ht="16.5">
      <c r="A17" s="1247">
        <v>1</v>
      </c>
      <c r="B17" s="1248">
        <v>2</v>
      </c>
      <c r="C17" s="1248">
        <v>3</v>
      </c>
      <c r="D17" s="1248">
        <v>4</v>
      </c>
      <c r="E17" s="1248">
        <v>5</v>
      </c>
      <c r="F17" s="1249">
        <v>6</v>
      </c>
      <c r="G17" s="1248">
        <v>7</v>
      </c>
      <c r="H17" s="985">
        <v>8</v>
      </c>
      <c r="I17" s="986">
        <v>9</v>
      </c>
      <c r="J17" s="987">
        <v>10</v>
      </c>
      <c r="K17" s="987">
        <v>11</v>
      </c>
      <c r="L17" s="1250">
        <v>12</v>
      </c>
      <c r="M17" s="1250">
        <v>13</v>
      </c>
      <c r="N17" s="1250">
        <v>14</v>
      </c>
      <c r="O17" s="1250">
        <v>15</v>
      </c>
      <c r="P17" s="1250" t="s">
        <v>524</v>
      </c>
      <c r="Q17" s="1250">
        <v>17</v>
      </c>
      <c r="R17" s="903"/>
      <c r="S17" s="903"/>
      <c r="T17" s="903"/>
      <c r="U17" s="903"/>
      <c r="V17" s="902"/>
      <c r="W17" s="902"/>
      <c r="X17" s="902"/>
      <c r="Y17" s="902"/>
      <c r="Z17" s="902"/>
      <c r="AA17" s="902"/>
      <c r="AB17" s="902"/>
      <c r="AC17" s="904"/>
      <c r="AD17" s="904"/>
      <c r="AE17" s="904"/>
      <c r="AF17" s="902"/>
      <c r="AG17" s="902"/>
      <c r="AH17" s="902"/>
      <c r="AI17" s="902"/>
      <c r="AJ17" s="902"/>
      <c r="AK17" s="904"/>
      <c r="AL17" s="905">
        <v>5</v>
      </c>
      <c r="AM17" s="905" t="s">
        <v>405</v>
      </c>
      <c r="AN17" s="906"/>
      <c r="AO17" s="905">
        <v>5</v>
      </c>
      <c r="AP17" s="905" t="s">
        <v>405</v>
      </c>
      <c r="AQ17" s="902"/>
      <c r="AR17" s="902"/>
      <c r="AS17" s="902"/>
      <c r="AT17" s="902"/>
      <c r="AU17" s="902"/>
      <c r="AV17" s="902"/>
      <c r="AW17" s="902"/>
      <c r="AX17" s="902"/>
      <c r="AY17" s="902"/>
      <c r="AZ17" s="902"/>
      <c r="BA17" s="902"/>
      <c r="BB17" s="902"/>
    </row>
    <row r="18" spans="1:54" s="907" customFormat="1" ht="38.25" hidden="1" customHeight="1">
      <c r="A18" s="1316"/>
      <c r="B18" s="1468" t="s">
        <v>574</v>
      </c>
      <c r="C18" s="1469"/>
      <c r="D18" s="1469"/>
      <c r="E18" s="1469"/>
      <c r="F18" s="1469"/>
      <c r="G18" s="1469"/>
      <c r="H18" s="1469"/>
      <c r="I18" s="1469"/>
      <c r="J18" s="1469"/>
      <c r="K18" s="1469"/>
      <c r="L18" s="1470"/>
      <c r="M18" s="1317"/>
      <c r="N18" s="1317"/>
      <c r="O18" s="1317"/>
      <c r="P18" s="1317"/>
      <c r="Q18" s="1317"/>
      <c r="R18" s="903"/>
      <c r="S18" s="903"/>
      <c r="T18" s="903"/>
      <c r="U18" s="903"/>
      <c r="V18" s="902"/>
      <c r="W18" s="902"/>
      <c r="X18" s="902"/>
      <c r="Y18" s="902"/>
      <c r="Z18" s="902"/>
      <c r="AA18" s="902"/>
      <c r="AB18" s="902"/>
      <c r="AC18" s="904"/>
      <c r="AD18" s="904"/>
      <c r="AE18" s="904"/>
      <c r="AF18" s="902"/>
      <c r="AG18" s="902"/>
      <c r="AH18" s="902"/>
      <c r="AI18" s="902"/>
      <c r="AJ18" s="902"/>
      <c r="AK18" s="904"/>
      <c r="AL18" s="905"/>
      <c r="AM18" s="905"/>
      <c r="AN18" s="906"/>
      <c r="AO18" s="905"/>
      <c r="AP18" s="905"/>
      <c r="AQ18" s="902"/>
      <c r="AR18" s="902"/>
      <c r="AS18" s="902"/>
      <c r="AT18" s="902"/>
      <c r="AU18" s="902"/>
      <c r="AV18" s="902"/>
      <c r="AW18" s="902"/>
      <c r="AX18" s="902"/>
      <c r="AY18" s="902"/>
      <c r="AZ18" s="902"/>
      <c r="BA18" s="902"/>
      <c r="BB18" s="902"/>
    </row>
    <row r="19" spans="1:54" s="799" customFormat="1" ht="23.25" customHeight="1">
      <c r="A19" s="955"/>
      <c r="B19" s="1309" t="str">
        <f>'Sch-1'!B21</f>
        <v xml:space="preserve">(i) 400kV D/c (Triple HTLS Conductor) line from Pot Head Yard of Kiru HE Project – Kishtwar Pooling Station, (ii) LILO of one ckt. of 400 kV D/c (Triple HTLS Conductor) Kiru – Kishtwar line at Pot Head Yard of Kwar &amp; Pakal Dul HE Projects  </v>
      </c>
      <c r="C19" s="1307"/>
      <c r="D19" s="1307"/>
      <c r="E19" s="1307"/>
      <c r="F19" s="1307"/>
      <c r="G19" s="1307"/>
      <c r="H19" s="1307"/>
      <c r="I19" s="1307"/>
      <c r="J19" s="1307"/>
      <c r="K19" s="1307"/>
      <c r="L19" s="1308"/>
      <c r="M19" s="882"/>
      <c r="N19" s="882"/>
      <c r="O19" s="882"/>
      <c r="P19" s="882"/>
      <c r="Q19" s="882"/>
      <c r="R19" s="928" t="s">
        <v>493</v>
      </c>
      <c r="S19" s="927" t="s">
        <v>494</v>
      </c>
      <c r="T19" s="800"/>
      <c r="U19" s="800"/>
      <c r="AD19" s="938"/>
    </row>
    <row r="20" spans="1:54" s="939" customFormat="1" ht="16.5">
      <c r="A20" s="1289">
        <v>1</v>
      </c>
      <c r="B20" s="1318">
        <v>7000020898</v>
      </c>
      <c r="C20" s="1318">
        <v>10</v>
      </c>
      <c r="D20" s="1318">
        <v>90</v>
      </c>
      <c r="E20" s="1318">
        <v>10</v>
      </c>
      <c r="F20" s="1318" t="s">
        <v>649</v>
      </c>
      <c r="G20" s="1318">
        <v>100001243</v>
      </c>
      <c r="H20" s="1318">
        <v>998344</v>
      </c>
      <c r="I20" s="1290"/>
      <c r="J20" s="1320">
        <v>18</v>
      </c>
      <c r="K20" s="1291"/>
      <c r="L20" s="1318" t="s">
        <v>593</v>
      </c>
      <c r="M20" s="1318" t="s">
        <v>588</v>
      </c>
      <c r="N20" s="1318">
        <v>36.700000000000003</v>
      </c>
      <c r="O20" s="1290"/>
      <c r="P20" s="1292" t="str">
        <f>IF(O20=0, "Included", IF(ISERROR(N20*O20), O20, N20*O20))</f>
        <v>Included</v>
      </c>
      <c r="Q20" s="1292">
        <f>S20</f>
        <v>0</v>
      </c>
      <c r="R20" s="939">
        <f>IF(P20="Included",0,P20)</f>
        <v>0</v>
      </c>
      <c r="S20" s="939">
        <f>IF(K20="",(R20*J20/100),(R20*K20))</f>
        <v>0</v>
      </c>
      <c r="T20" s="1324"/>
      <c r="U20" s="1324"/>
    </row>
    <row r="21" spans="1:54" s="939" customFormat="1" ht="16.5">
      <c r="A21" s="1289">
        <f>A20+1</f>
        <v>2</v>
      </c>
      <c r="B21" s="1318">
        <v>7000020898</v>
      </c>
      <c r="C21" s="1318">
        <v>10</v>
      </c>
      <c r="D21" s="1318">
        <v>90</v>
      </c>
      <c r="E21" s="1318">
        <v>20</v>
      </c>
      <c r="F21" s="1318" t="s">
        <v>649</v>
      </c>
      <c r="G21" s="1318">
        <v>100001242</v>
      </c>
      <c r="H21" s="1318">
        <v>998344</v>
      </c>
      <c r="I21" s="1290"/>
      <c r="J21" s="1320">
        <v>18</v>
      </c>
      <c r="K21" s="1291"/>
      <c r="L21" s="1318" t="s">
        <v>865</v>
      </c>
      <c r="M21" s="1318" t="s">
        <v>588</v>
      </c>
      <c r="N21" s="1318">
        <v>36.700000000000003</v>
      </c>
      <c r="O21" s="1290"/>
      <c r="P21" s="1292" t="str">
        <f>IF(O21=0, "Included", IF(ISERROR(N21*O21), O21, N21*O21))</f>
        <v>Included</v>
      </c>
      <c r="Q21" s="1292">
        <f>S21</f>
        <v>0</v>
      </c>
      <c r="R21" s="939">
        <f>IF(P21="Included",0,P21)</f>
        <v>0</v>
      </c>
      <c r="S21" s="939">
        <f t="shared" ref="S21:S87" si="0">IF(K21="",(R21*J21/100),(R21*K21))</f>
        <v>0</v>
      </c>
      <c r="T21" s="1324"/>
      <c r="U21" s="1324"/>
    </row>
    <row r="22" spans="1:54" s="939" customFormat="1" ht="33">
      <c r="A22" s="1289">
        <f t="shared" ref="A22:A95" si="1">A21+1</f>
        <v>3</v>
      </c>
      <c r="B22" s="1318">
        <v>7000020899</v>
      </c>
      <c r="C22" s="1318">
        <v>10</v>
      </c>
      <c r="D22" s="1318">
        <v>100</v>
      </c>
      <c r="E22" s="1318">
        <v>10</v>
      </c>
      <c r="F22" s="1318" t="s">
        <v>856</v>
      </c>
      <c r="G22" s="1318">
        <v>100001244</v>
      </c>
      <c r="H22" s="1318">
        <v>998342</v>
      </c>
      <c r="I22" s="1290"/>
      <c r="J22" s="1320">
        <v>18</v>
      </c>
      <c r="K22" s="1291"/>
      <c r="L22" s="1318" t="s">
        <v>866</v>
      </c>
      <c r="M22" s="1318" t="s">
        <v>582</v>
      </c>
      <c r="N22" s="1318">
        <v>1</v>
      </c>
      <c r="O22" s="1290"/>
      <c r="P22" s="1292" t="str">
        <f>IF(O22=0, "Included", IF(ISERROR(N22*O22), O22, N22*O22))</f>
        <v>Included</v>
      </c>
      <c r="Q22" s="1292">
        <f>S22</f>
        <v>0</v>
      </c>
      <c r="R22" s="939">
        <f>IF(P22="Included",0,P22)</f>
        <v>0</v>
      </c>
      <c r="S22" s="939">
        <f t="shared" si="0"/>
        <v>0</v>
      </c>
      <c r="T22" s="1324"/>
      <c r="U22" s="1324"/>
    </row>
    <row r="23" spans="1:54" s="939" customFormat="1" ht="16.5">
      <c r="A23" s="1289">
        <f t="shared" si="1"/>
        <v>4</v>
      </c>
      <c r="B23" s="1318">
        <v>7000020899</v>
      </c>
      <c r="C23" s="1318">
        <v>10</v>
      </c>
      <c r="D23" s="1318">
        <v>100</v>
      </c>
      <c r="E23" s="1318">
        <v>20</v>
      </c>
      <c r="F23" s="1318" t="s">
        <v>856</v>
      </c>
      <c r="G23" s="1318">
        <v>100001245</v>
      </c>
      <c r="H23" s="1318">
        <v>998342</v>
      </c>
      <c r="I23" s="1290"/>
      <c r="J23" s="1320">
        <v>18</v>
      </c>
      <c r="K23" s="1291"/>
      <c r="L23" s="1318" t="s">
        <v>867</v>
      </c>
      <c r="M23" s="1318" t="s">
        <v>582</v>
      </c>
      <c r="N23" s="1318">
        <v>5</v>
      </c>
      <c r="O23" s="1290"/>
      <c r="P23" s="1292" t="str">
        <f>IF(O23=0, "Included", IF(ISERROR(N23*O23), O23, N23*O23))</f>
        <v>Included</v>
      </c>
      <c r="Q23" s="1292">
        <f>S23</f>
        <v>0</v>
      </c>
      <c r="R23" s="939">
        <f>IF(P23="Included",0,P23)</f>
        <v>0</v>
      </c>
      <c r="S23" s="939">
        <f t="shared" si="0"/>
        <v>0</v>
      </c>
      <c r="T23" s="1324"/>
      <c r="U23" s="1324"/>
    </row>
    <row r="24" spans="1:54" s="939" customFormat="1" ht="16.5">
      <c r="A24" s="1289">
        <f t="shared" si="1"/>
        <v>5</v>
      </c>
      <c r="B24" s="1318">
        <v>7000020899</v>
      </c>
      <c r="C24" s="1318">
        <v>10</v>
      </c>
      <c r="D24" s="1318">
        <v>100</v>
      </c>
      <c r="E24" s="1318">
        <v>30</v>
      </c>
      <c r="F24" s="1318" t="s">
        <v>856</v>
      </c>
      <c r="G24" s="1318">
        <v>100001246</v>
      </c>
      <c r="H24" s="1318">
        <v>998342</v>
      </c>
      <c r="I24" s="1290"/>
      <c r="J24" s="1320">
        <v>18</v>
      </c>
      <c r="K24" s="1291"/>
      <c r="L24" s="1318" t="s">
        <v>868</v>
      </c>
      <c r="M24" s="1318" t="s">
        <v>582</v>
      </c>
      <c r="N24" s="1318">
        <v>2</v>
      </c>
      <c r="O24" s="1290"/>
      <c r="P24" s="1292" t="str">
        <f t="shared" ref="P24:P64" si="2">IF(O24=0, "Included", IF(ISERROR(N24*O24), O24, N24*O24))</f>
        <v>Included</v>
      </c>
      <c r="Q24" s="1292">
        <f t="shared" ref="Q24:Q64" si="3">S24</f>
        <v>0</v>
      </c>
      <c r="R24" s="939">
        <f t="shared" ref="R24:R64" si="4">IF(P24="Included",0,P24)</f>
        <v>0</v>
      </c>
      <c r="S24" s="939">
        <f t="shared" si="0"/>
        <v>0</v>
      </c>
      <c r="T24" s="1324"/>
      <c r="U24" s="1324"/>
    </row>
    <row r="25" spans="1:54" s="939" customFormat="1" ht="16.5">
      <c r="A25" s="1289">
        <f t="shared" si="1"/>
        <v>6</v>
      </c>
      <c r="B25" s="1318">
        <v>7000020928</v>
      </c>
      <c r="C25" s="1318">
        <v>10</v>
      </c>
      <c r="D25" s="1318">
        <v>102</v>
      </c>
      <c r="E25" s="1318">
        <v>40</v>
      </c>
      <c r="F25" s="1318" t="s">
        <v>857</v>
      </c>
      <c r="G25" s="1318">
        <v>100001252</v>
      </c>
      <c r="H25" s="1318">
        <v>995432</v>
      </c>
      <c r="I25" s="1290"/>
      <c r="J25" s="1320">
        <v>18</v>
      </c>
      <c r="K25" s="1291"/>
      <c r="L25" s="1318" t="s">
        <v>610</v>
      </c>
      <c r="M25" s="1318" t="s">
        <v>595</v>
      </c>
      <c r="N25" s="1318">
        <v>18320</v>
      </c>
      <c r="O25" s="1290"/>
      <c r="P25" s="1292" t="str">
        <f t="shared" si="2"/>
        <v>Included</v>
      </c>
      <c r="Q25" s="1292">
        <f t="shared" si="3"/>
        <v>0</v>
      </c>
      <c r="R25" s="939">
        <f t="shared" si="4"/>
        <v>0</v>
      </c>
      <c r="S25" s="939">
        <f t="shared" si="0"/>
        <v>0</v>
      </c>
      <c r="T25" s="1324"/>
      <c r="U25" s="1324"/>
    </row>
    <row r="26" spans="1:54" s="939" customFormat="1" ht="16.5">
      <c r="A26" s="1289">
        <f t="shared" si="1"/>
        <v>7</v>
      </c>
      <c r="B26" s="1318">
        <v>7000020928</v>
      </c>
      <c r="C26" s="1318">
        <v>10</v>
      </c>
      <c r="D26" s="1318">
        <v>102</v>
      </c>
      <c r="E26" s="1318">
        <v>50</v>
      </c>
      <c r="F26" s="1318" t="s">
        <v>857</v>
      </c>
      <c r="G26" s="1318">
        <v>100001253</v>
      </c>
      <c r="H26" s="1318">
        <v>995432</v>
      </c>
      <c r="I26" s="1290"/>
      <c r="J26" s="1320">
        <v>18</v>
      </c>
      <c r="K26" s="1291"/>
      <c r="L26" s="1318" t="s">
        <v>611</v>
      </c>
      <c r="M26" s="1318" t="s">
        <v>595</v>
      </c>
      <c r="N26" s="1318">
        <v>40715</v>
      </c>
      <c r="O26" s="1290"/>
      <c r="P26" s="1292" t="str">
        <f t="shared" si="2"/>
        <v>Included</v>
      </c>
      <c r="Q26" s="1292">
        <f t="shared" si="3"/>
        <v>0</v>
      </c>
      <c r="R26" s="939">
        <f t="shared" si="4"/>
        <v>0</v>
      </c>
      <c r="S26" s="939">
        <f t="shared" si="0"/>
        <v>0</v>
      </c>
      <c r="T26" s="1324"/>
      <c r="U26" s="1324"/>
    </row>
    <row r="27" spans="1:54" s="939" customFormat="1" ht="16.5">
      <c r="A27" s="1289">
        <f t="shared" si="1"/>
        <v>8</v>
      </c>
      <c r="B27" s="1318">
        <v>7000020928</v>
      </c>
      <c r="C27" s="1318">
        <v>10</v>
      </c>
      <c r="D27" s="1318">
        <v>102</v>
      </c>
      <c r="E27" s="1318">
        <v>60</v>
      </c>
      <c r="F27" s="1318" t="s">
        <v>857</v>
      </c>
      <c r="G27" s="1318">
        <v>100001254</v>
      </c>
      <c r="H27" s="1318">
        <v>995432</v>
      </c>
      <c r="I27" s="1290"/>
      <c r="J27" s="1320">
        <v>18</v>
      </c>
      <c r="K27" s="1291"/>
      <c r="L27" s="1318" t="s">
        <v>654</v>
      </c>
      <c r="M27" s="1318" t="s">
        <v>595</v>
      </c>
      <c r="N27" s="1318">
        <v>25447</v>
      </c>
      <c r="O27" s="1290"/>
      <c r="P27" s="1292" t="str">
        <f t="shared" si="2"/>
        <v>Included</v>
      </c>
      <c r="Q27" s="1292">
        <f t="shared" si="3"/>
        <v>0</v>
      </c>
      <c r="R27" s="939">
        <f t="shared" si="4"/>
        <v>0</v>
      </c>
      <c r="S27" s="939">
        <f t="shared" si="0"/>
        <v>0</v>
      </c>
      <c r="T27" s="1324"/>
      <c r="U27" s="1324"/>
    </row>
    <row r="28" spans="1:54" s="939" customFormat="1" ht="33">
      <c r="A28" s="1289">
        <f t="shared" si="1"/>
        <v>9</v>
      </c>
      <c r="B28" s="1318">
        <v>7000020920</v>
      </c>
      <c r="C28" s="1318">
        <v>10</v>
      </c>
      <c r="D28" s="1318">
        <v>110</v>
      </c>
      <c r="E28" s="1318">
        <v>10</v>
      </c>
      <c r="F28" s="1318" t="s">
        <v>858</v>
      </c>
      <c r="G28" s="1318">
        <v>100001260</v>
      </c>
      <c r="H28" s="1318">
        <v>995454</v>
      </c>
      <c r="I28" s="1290"/>
      <c r="J28" s="1320">
        <v>18</v>
      </c>
      <c r="K28" s="1291"/>
      <c r="L28" s="1318" t="s">
        <v>596</v>
      </c>
      <c r="M28" s="1318" t="s">
        <v>595</v>
      </c>
      <c r="N28" s="1318">
        <v>11499.1</v>
      </c>
      <c r="O28" s="1290"/>
      <c r="P28" s="1292" t="str">
        <f t="shared" si="2"/>
        <v>Included</v>
      </c>
      <c r="Q28" s="1292">
        <f t="shared" si="3"/>
        <v>0</v>
      </c>
      <c r="R28" s="939">
        <f t="shared" si="4"/>
        <v>0</v>
      </c>
      <c r="S28" s="939">
        <f t="shared" si="0"/>
        <v>0</v>
      </c>
      <c r="T28" s="1324"/>
      <c r="U28" s="1324"/>
    </row>
    <row r="29" spans="1:54" s="939" customFormat="1" ht="33">
      <c r="A29" s="1289">
        <f t="shared" si="1"/>
        <v>10</v>
      </c>
      <c r="B29" s="1318">
        <v>7000020920</v>
      </c>
      <c r="C29" s="1318">
        <v>10</v>
      </c>
      <c r="D29" s="1318">
        <v>110</v>
      </c>
      <c r="E29" s="1318">
        <v>20</v>
      </c>
      <c r="F29" s="1318" t="s">
        <v>858</v>
      </c>
      <c r="G29" s="1318">
        <v>100001261</v>
      </c>
      <c r="H29" s="1318">
        <v>995454</v>
      </c>
      <c r="I29" s="1290"/>
      <c r="J29" s="1320">
        <v>18</v>
      </c>
      <c r="K29" s="1291"/>
      <c r="L29" s="1318" t="s">
        <v>597</v>
      </c>
      <c r="M29" s="1318" t="s">
        <v>595</v>
      </c>
      <c r="N29" s="1318">
        <v>1114.5</v>
      </c>
      <c r="O29" s="1290"/>
      <c r="P29" s="1292" t="str">
        <f t="shared" si="2"/>
        <v>Included</v>
      </c>
      <c r="Q29" s="1292">
        <f t="shared" si="3"/>
        <v>0</v>
      </c>
      <c r="R29" s="939">
        <f t="shared" si="4"/>
        <v>0</v>
      </c>
      <c r="S29" s="939">
        <f t="shared" si="0"/>
        <v>0</v>
      </c>
      <c r="T29" s="1324"/>
      <c r="U29" s="1324"/>
    </row>
    <row r="30" spans="1:54" s="939" customFormat="1" ht="33">
      <c r="A30" s="1289">
        <f t="shared" si="1"/>
        <v>11</v>
      </c>
      <c r="B30" s="1318">
        <v>7000020920</v>
      </c>
      <c r="C30" s="1318">
        <v>10</v>
      </c>
      <c r="D30" s="1318">
        <v>110</v>
      </c>
      <c r="E30" s="1318">
        <v>30</v>
      </c>
      <c r="F30" s="1318" t="s">
        <v>858</v>
      </c>
      <c r="G30" s="1318">
        <v>100001262</v>
      </c>
      <c r="H30" s="1318">
        <v>995454</v>
      </c>
      <c r="I30" s="1290"/>
      <c r="J30" s="1320">
        <v>18</v>
      </c>
      <c r="K30" s="1291"/>
      <c r="L30" s="1318" t="s">
        <v>598</v>
      </c>
      <c r="M30" s="1318" t="s">
        <v>579</v>
      </c>
      <c r="N30" s="1318">
        <v>1071.7</v>
      </c>
      <c r="O30" s="1290"/>
      <c r="P30" s="1292" t="str">
        <f t="shared" si="2"/>
        <v>Included</v>
      </c>
      <c r="Q30" s="1292">
        <f t="shared" si="3"/>
        <v>0</v>
      </c>
      <c r="R30" s="939">
        <f t="shared" si="4"/>
        <v>0</v>
      </c>
      <c r="S30" s="939">
        <f t="shared" si="0"/>
        <v>0</v>
      </c>
      <c r="T30" s="1324"/>
      <c r="U30" s="1324"/>
    </row>
    <row r="31" spans="1:54" s="939" customFormat="1" ht="33">
      <c r="A31" s="1289">
        <f t="shared" si="1"/>
        <v>12</v>
      </c>
      <c r="B31" s="1318">
        <v>7000020920</v>
      </c>
      <c r="C31" s="1318">
        <v>10</v>
      </c>
      <c r="D31" s="1318">
        <v>110</v>
      </c>
      <c r="E31" s="1318">
        <v>40</v>
      </c>
      <c r="F31" s="1318" t="s">
        <v>858</v>
      </c>
      <c r="G31" s="1318">
        <v>100001255</v>
      </c>
      <c r="H31" s="1318">
        <v>995433</v>
      </c>
      <c r="I31" s="1290"/>
      <c r="J31" s="1320">
        <v>18</v>
      </c>
      <c r="K31" s="1291"/>
      <c r="L31" s="1318" t="s">
        <v>594</v>
      </c>
      <c r="M31" s="1318" t="s">
        <v>595</v>
      </c>
      <c r="N31" s="1318">
        <v>6739</v>
      </c>
      <c r="O31" s="1290"/>
      <c r="P31" s="1292" t="str">
        <f>IF(O31=0, "Included", IF(ISERROR(N31*O31), O31, N31*O31))</f>
        <v>Included</v>
      </c>
      <c r="Q31" s="1292">
        <f>S31</f>
        <v>0</v>
      </c>
      <c r="R31" s="939">
        <f>IF(P31="Included",0,P31)</f>
        <v>0</v>
      </c>
      <c r="S31" s="939">
        <f t="shared" si="0"/>
        <v>0</v>
      </c>
      <c r="T31" s="1324"/>
      <c r="U31" s="1324"/>
    </row>
    <row r="32" spans="1:54" s="939" customFormat="1" ht="33">
      <c r="A32" s="1289">
        <f t="shared" si="1"/>
        <v>13</v>
      </c>
      <c r="B32" s="1318">
        <v>7000020920</v>
      </c>
      <c r="C32" s="1318">
        <v>10</v>
      </c>
      <c r="D32" s="1318">
        <v>110</v>
      </c>
      <c r="E32" s="1318">
        <v>50</v>
      </c>
      <c r="F32" s="1318" t="s">
        <v>858</v>
      </c>
      <c r="G32" s="1318">
        <v>100001257</v>
      </c>
      <c r="H32" s="1318">
        <v>995433</v>
      </c>
      <c r="I32" s="1290"/>
      <c r="J32" s="1320">
        <v>18</v>
      </c>
      <c r="K32" s="1291"/>
      <c r="L32" s="1318" t="s">
        <v>652</v>
      </c>
      <c r="M32" s="1318" t="s">
        <v>595</v>
      </c>
      <c r="N32" s="1318">
        <v>44306</v>
      </c>
      <c r="O32" s="1290"/>
      <c r="P32" s="1292" t="str">
        <f>IF(O32=0, "Included", IF(ISERROR(N32*O32), O32, N32*O32))</f>
        <v>Included</v>
      </c>
      <c r="Q32" s="1292">
        <f>S32</f>
        <v>0</v>
      </c>
      <c r="R32" s="939">
        <f>IF(P32="Included",0,P32)</f>
        <v>0</v>
      </c>
      <c r="S32" s="939">
        <f t="shared" si="0"/>
        <v>0</v>
      </c>
      <c r="T32" s="1324"/>
      <c r="U32" s="1324"/>
    </row>
    <row r="33" spans="1:21" s="939" customFormat="1" ht="33">
      <c r="A33" s="1289">
        <f t="shared" si="1"/>
        <v>14</v>
      </c>
      <c r="B33" s="1318">
        <v>7000020920</v>
      </c>
      <c r="C33" s="1318">
        <v>10</v>
      </c>
      <c r="D33" s="1318">
        <v>110</v>
      </c>
      <c r="E33" s="1318">
        <v>60</v>
      </c>
      <c r="F33" s="1318" t="s">
        <v>858</v>
      </c>
      <c r="G33" s="1318">
        <v>100001259</v>
      </c>
      <c r="H33" s="1318">
        <v>995433</v>
      </c>
      <c r="I33" s="1290"/>
      <c r="J33" s="1320">
        <v>18</v>
      </c>
      <c r="K33" s="1291"/>
      <c r="L33" s="1318" t="s">
        <v>653</v>
      </c>
      <c r="M33" s="1318" t="s">
        <v>595</v>
      </c>
      <c r="N33" s="1318">
        <v>631</v>
      </c>
      <c r="O33" s="1290"/>
      <c r="P33" s="1292" t="str">
        <f>IF(O33=0, "Included", IF(ISERROR(N33*O33), O33, N33*O33))</f>
        <v>Included</v>
      </c>
      <c r="Q33" s="1292">
        <f>S33</f>
        <v>0</v>
      </c>
      <c r="R33" s="939">
        <f>IF(P33="Included",0,P33)</f>
        <v>0</v>
      </c>
      <c r="S33" s="939">
        <f t="shared" si="0"/>
        <v>0</v>
      </c>
      <c r="T33" s="1324"/>
      <c r="U33" s="1324"/>
    </row>
    <row r="34" spans="1:21" s="939" customFormat="1" ht="33">
      <c r="A34" s="1289">
        <f t="shared" si="1"/>
        <v>15</v>
      </c>
      <c r="B34" s="1318">
        <v>7000020920</v>
      </c>
      <c r="C34" s="1318">
        <v>10</v>
      </c>
      <c r="D34" s="1318">
        <v>110</v>
      </c>
      <c r="E34" s="1318">
        <v>70</v>
      </c>
      <c r="F34" s="1318" t="s">
        <v>858</v>
      </c>
      <c r="G34" s="1318">
        <v>100001258</v>
      </c>
      <c r="H34" s="1318">
        <v>995433</v>
      </c>
      <c r="I34" s="1290"/>
      <c r="J34" s="1320">
        <v>18</v>
      </c>
      <c r="K34" s="1291"/>
      <c r="L34" s="1318" t="s">
        <v>869</v>
      </c>
      <c r="M34" s="1318" t="s">
        <v>595</v>
      </c>
      <c r="N34" s="1318">
        <v>9590</v>
      </c>
      <c r="O34" s="1290"/>
      <c r="P34" s="1292" t="str">
        <f t="shared" si="2"/>
        <v>Included</v>
      </c>
      <c r="Q34" s="1292">
        <f t="shared" si="3"/>
        <v>0</v>
      </c>
      <c r="R34" s="939">
        <f t="shared" si="4"/>
        <v>0</v>
      </c>
      <c r="S34" s="939">
        <f t="shared" si="0"/>
        <v>0</v>
      </c>
      <c r="T34" s="1324"/>
      <c r="U34" s="1324"/>
    </row>
    <row r="35" spans="1:21" s="939" customFormat="1" ht="33">
      <c r="A35" s="1289">
        <f t="shared" si="1"/>
        <v>16</v>
      </c>
      <c r="B35" s="1318">
        <v>7000020920</v>
      </c>
      <c r="C35" s="1318">
        <v>10</v>
      </c>
      <c r="D35" s="1318">
        <v>110</v>
      </c>
      <c r="E35" s="1318">
        <v>100</v>
      </c>
      <c r="F35" s="1318" t="s">
        <v>858</v>
      </c>
      <c r="G35" s="1318">
        <v>100001263</v>
      </c>
      <c r="H35" s="1318">
        <v>995455</v>
      </c>
      <c r="I35" s="1290"/>
      <c r="J35" s="1320">
        <v>18</v>
      </c>
      <c r="K35" s="1291"/>
      <c r="L35" s="1318" t="s">
        <v>599</v>
      </c>
      <c r="M35" s="1318" t="s">
        <v>579</v>
      </c>
      <c r="N35" s="1318">
        <v>178</v>
      </c>
      <c r="O35" s="1290"/>
      <c r="P35" s="1292" t="str">
        <f t="shared" si="2"/>
        <v>Included</v>
      </c>
      <c r="Q35" s="1292">
        <f t="shared" si="3"/>
        <v>0</v>
      </c>
      <c r="R35" s="939">
        <f t="shared" si="4"/>
        <v>0</v>
      </c>
      <c r="S35" s="939">
        <f t="shared" si="0"/>
        <v>0</v>
      </c>
      <c r="T35" s="1324"/>
      <c r="U35" s="1324"/>
    </row>
    <row r="36" spans="1:21" s="939" customFormat="1" ht="49.5">
      <c r="A36" s="1289">
        <f t="shared" si="1"/>
        <v>17</v>
      </c>
      <c r="B36" s="1318">
        <v>7000020921</v>
      </c>
      <c r="C36" s="1318">
        <v>10</v>
      </c>
      <c r="D36" s="1318">
        <v>120</v>
      </c>
      <c r="E36" s="1318">
        <v>10</v>
      </c>
      <c r="F36" s="1318" t="s">
        <v>859</v>
      </c>
      <c r="G36" s="1318">
        <v>100001248</v>
      </c>
      <c r="H36" s="1318">
        <v>995455</v>
      </c>
      <c r="I36" s="1290"/>
      <c r="J36" s="1320">
        <v>18</v>
      </c>
      <c r="K36" s="1291"/>
      <c r="L36" s="1318" t="s">
        <v>600</v>
      </c>
      <c r="M36" s="1318" t="s">
        <v>579</v>
      </c>
      <c r="N36" s="1318">
        <v>5410</v>
      </c>
      <c r="O36" s="1290"/>
      <c r="P36" s="1292" t="str">
        <f t="shared" si="2"/>
        <v>Included</v>
      </c>
      <c r="Q36" s="1292">
        <f t="shared" si="3"/>
        <v>0</v>
      </c>
      <c r="R36" s="939">
        <f t="shared" si="4"/>
        <v>0</v>
      </c>
      <c r="S36" s="939">
        <f t="shared" si="0"/>
        <v>0</v>
      </c>
      <c r="T36" s="1324"/>
      <c r="U36" s="1324"/>
    </row>
    <row r="37" spans="1:21" s="939" customFormat="1" ht="49.5">
      <c r="A37" s="1289">
        <f t="shared" si="1"/>
        <v>18</v>
      </c>
      <c r="B37" s="1318">
        <v>7000020921</v>
      </c>
      <c r="C37" s="1318">
        <v>10</v>
      </c>
      <c r="D37" s="1318">
        <v>120</v>
      </c>
      <c r="E37" s="1318">
        <v>20</v>
      </c>
      <c r="F37" s="1318" t="s">
        <v>859</v>
      </c>
      <c r="G37" s="1318">
        <v>100001249</v>
      </c>
      <c r="H37" s="1318">
        <v>995455</v>
      </c>
      <c r="I37" s="1290"/>
      <c r="J37" s="1320">
        <v>18</v>
      </c>
      <c r="K37" s="1291"/>
      <c r="L37" s="1318" t="s">
        <v>870</v>
      </c>
      <c r="M37" s="1318" t="s">
        <v>579</v>
      </c>
      <c r="N37" s="1318">
        <v>174</v>
      </c>
      <c r="O37" s="1290"/>
      <c r="P37" s="1292" t="str">
        <f t="shared" si="2"/>
        <v>Included</v>
      </c>
      <c r="Q37" s="1292">
        <f t="shared" si="3"/>
        <v>0</v>
      </c>
      <c r="R37" s="939">
        <f t="shared" si="4"/>
        <v>0</v>
      </c>
      <c r="S37" s="939">
        <f t="shared" si="0"/>
        <v>0</v>
      </c>
      <c r="T37" s="1324"/>
      <c r="U37" s="1324"/>
    </row>
    <row r="38" spans="1:21" s="939" customFormat="1" ht="16.5">
      <c r="A38" s="1289">
        <f t="shared" si="1"/>
        <v>19</v>
      </c>
      <c r="B38" s="1318">
        <v>7000020922</v>
      </c>
      <c r="C38" s="1318">
        <v>10</v>
      </c>
      <c r="D38" s="1318">
        <v>130</v>
      </c>
      <c r="E38" s="1318">
        <v>20</v>
      </c>
      <c r="F38" s="1318" t="s">
        <v>860</v>
      </c>
      <c r="G38" s="1318">
        <v>100001270</v>
      </c>
      <c r="H38" s="1318">
        <v>995468</v>
      </c>
      <c r="I38" s="1290"/>
      <c r="J38" s="1320">
        <v>18</v>
      </c>
      <c r="K38" s="1291"/>
      <c r="L38" s="1318" t="s">
        <v>601</v>
      </c>
      <c r="M38" s="1318" t="s">
        <v>582</v>
      </c>
      <c r="N38" s="1318">
        <v>99</v>
      </c>
      <c r="O38" s="1290"/>
      <c r="P38" s="1292" t="str">
        <f t="shared" si="2"/>
        <v>Included</v>
      </c>
      <c r="Q38" s="1292">
        <f t="shared" si="3"/>
        <v>0</v>
      </c>
      <c r="R38" s="939">
        <f t="shared" si="4"/>
        <v>0</v>
      </c>
      <c r="S38" s="939">
        <f t="shared" si="0"/>
        <v>0</v>
      </c>
      <c r="T38" s="1324"/>
      <c r="U38" s="1324"/>
    </row>
    <row r="39" spans="1:21" s="939" customFormat="1" ht="66">
      <c r="A39" s="1289">
        <f t="shared" si="1"/>
        <v>20</v>
      </c>
      <c r="B39" s="1318">
        <v>7000020922</v>
      </c>
      <c r="C39" s="1318">
        <v>10</v>
      </c>
      <c r="D39" s="1318">
        <v>130</v>
      </c>
      <c r="E39" s="1318">
        <v>30</v>
      </c>
      <c r="F39" s="1318" t="s">
        <v>860</v>
      </c>
      <c r="G39" s="1318">
        <v>100018257</v>
      </c>
      <c r="H39" s="1318">
        <v>995455</v>
      </c>
      <c r="I39" s="1290"/>
      <c r="J39" s="1320">
        <v>18</v>
      </c>
      <c r="K39" s="1291"/>
      <c r="L39" s="1318" t="s">
        <v>871</v>
      </c>
      <c r="M39" s="1318" t="s">
        <v>582</v>
      </c>
      <c r="N39" s="1318">
        <v>5</v>
      </c>
      <c r="O39" s="1290"/>
      <c r="P39" s="1292" t="str">
        <f t="shared" si="2"/>
        <v>Included</v>
      </c>
      <c r="Q39" s="1292">
        <f t="shared" si="3"/>
        <v>0</v>
      </c>
      <c r="R39" s="939">
        <f t="shared" si="4"/>
        <v>0</v>
      </c>
      <c r="S39" s="939">
        <f t="shared" si="0"/>
        <v>0</v>
      </c>
      <c r="T39" s="1324"/>
      <c r="U39" s="1324"/>
    </row>
    <row r="40" spans="1:21" s="939" customFormat="1" ht="16.5">
      <c r="A40" s="1289">
        <f t="shared" si="1"/>
        <v>21</v>
      </c>
      <c r="B40" s="1318">
        <v>7000020922</v>
      </c>
      <c r="C40" s="1318">
        <v>10</v>
      </c>
      <c r="D40" s="1318">
        <v>130</v>
      </c>
      <c r="E40" s="1318">
        <v>40</v>
      </c>
      <c r="F40" s="1318" t="s">
        <v>860</v>
      </c>
      <c r="G40" s="1318">
        <v>100004928</v>
      </c>
      <c r="H40" s="1318">
        <v>998731</v>
      </c>
      <c r="I40" s="1290"/>
      <c r="J40" s="1320">
        <v>18</v>
      </c>
      <c r="K40" s="1291"/>
      <c r="L40" s="1318" t="s">
        <v>698</v>
      </c>
      <c r="M40" s="1318" t="s">
        <v>582</v>
      </c>
      <c r="N40" s="1318">
        <v>11</v>
      </c>
      <c r="O40" s="1290"/>
      <c r="P40" s="1292" t="str">
        <f t="shared" si="2"/>
        <v>Included</v>
      </c>
      <c r="Q40" s="1292">
        <f t="shared" si="3"/>
        <v>0</v>
      </c>
      <c r="R40" s="939">
        <f t="shared" si="4"/>
        <v>0</v>
      </c>
      <c r="S40" s="939">
        <f t="shared" si="0"/>
        <v>0</v>
      </c>
      <c r="T40" s="1324"/>
      <c r="U40" s="1324"/>
    </row>
    <row r="41" spans="1:21" s="939" customFormat="1" ht="66">
      <c r="A41" s="1289">
        <f t="shared" si="1"/>
        <v>22</v>
      </c>
      <c r="B41" s="1318">
        <v>7000020922</v>
      </c>
      <c r="C41" s="1318">
        <v>10</v>
      </c>
      <c r="D41" s="1318">
        <v>130</v>
      </c>
      <c r="E41" s="1318">
        <v>70</v>
      </c>
      <c r="F41" s="1318" t="s">
        <v>860</v>
      </c>
      <c r="G41" s="1318">
        <v>100002202</v>
      </c>
      <c r="H41" s="1318">
        <v>995468</v>
      </c>
      <c r="I41" s="1290"/>
      <c r="J41" s="1320">
        <v>18</v>
      </c>
      <c r="K41" s="1291"/>
      <c r="L41" s="1318" t="s">
        <v>872</v>
      </c>
      <c r="M41" s="1318" t="s">
        <v>582</v>
      </c>
      <c r="N41" s="1318">
        <v>1</v>
      </c>
      <c r="O41" s="1290"/>
      <c r="P41" s="1292" t="str">
        <f t="shared" si="2"/>
        <v>Included</v>
      </c>
      <c r="Q41" s="1292">
        <f t="shared" si="3"/>
        <v>0</v>
      </c>
      <c r="R41" s="939">
        <f t="shared" si="4"/>
        <v>0</v>
      </c>
      <c r="S41" s="939">
        <f t="shared" si="0"/>
        <v>0</v>
      </c>
      <c r="T41" s="1324"/>
      <c r="U41" s="1324"/>
    </row>
    <row r="42" spans="1:21" s="939" customFormat="1" ht="16.5">
      <c r="A42" s="1289">
        <f t="shared" si="1"/>
        <v>23</v>
      </c>
      <c r="B42" s="1318">
        <v>7000020922</v>
      </c>
      <c r="C42" s="1318">
        <v>10</v>
      </c>
      <c r="D42" s="1318">
        <v>130</v>
      </c>
      <c r="E42" s="1318">
        <v>80</v>
      </c>
      <c r="F42" s="1318" t="s">
        <v>860</v>
      </c>
      <c r="G42" s="1318">
        <v>100001269</v>
      </c>
      <c r="H42" s="1318">
        <v>995468</v>
      </c>
      <c r="I42" s="1290"/>
      <c r="J42" s="1320">
        <v>18</v>
      </c>
      <c r="K42" s="1291"/>
      <c r="L42" s="1318" t="s">
        <v>873</v>
      </c>
      <c r="M42" s="1318" t="s">
        <v>582</v>
      </c>
      <c r="N42" s="1318">
        <v>11</v>
      </c>
      <c r="O42" s="1290"/>
      <c r="P42" s="1292" t="str">
        <f t="shared" si="2"/>
        <v>Included</v>
      </c>
      <c r="Q42" s="1292">
        <f t="shared" si="3"/>
        <v>0</v>
      </c>
      <c r="R42" s="939">
        <f t="shared" si="4"/>
        <v>0</v>
      </c>
      <c r="S42" s="939">
        <f t="shared" si="0"/>
        <v>0</v>
      </c>
      <c r="T42" s="1324"/>
      <c r="U42" s="1324"/>
    </row>
    <row r="43" spans="1:21" s="939" customFormat="1" ht="33">
      <c r="A43" s="1289">
        <f t="shared" si="1"/>
        <v>24</v>
      </c>
      <c r="B43" s="1318">
        <v>7000020923</v>
      </c>
      <c r="C43" s="1318">
        <v>10</v>
      </c>
      <c r="D43" s="1318">
        <v>140</v>
      </c>
      <c r="E43" s="1318">
        <v>10</v>
      </c>
      <c r="F43" s="1318" t="s">
        <v>861</v>
      </c>
      <c r="G43" s="1318">
        <v>100001274</v>
      </c>
      <c r="H43" s="1318">
        <v>995444</v>
      </c>
      <c r="I43" s="1290"/>
      <c r="J43" s="1320">
        <v>18</v>
      </c>
      <c r="K43" s="1291"/>
      <c r="L43" s="1318" t="s">
        <v>602</v>
      </c>
      <c r="M43" s="1318" t="s">
        <v>582</v>
      </c>
      <c r="N43" s="1318">
        <v>110</v>
      </c>
      <c r="O43" s="1290"/>
      <c r="P43" s="1292" t="str">
        <f t="shared" si="2"/>
        <v>Included</v>
      </c>
      <c r="Q43" s="1292">
        <f t="shared" si="3"/>
        <v>0</v>
      </c>
      <c r="R43" s="939">
        <f t="shared" si="4"/>
        <v>0</v>
      </c>
      <c r="S43" s="939">
        <f t="shared" si="0"/>
        <v>0</v>
      </c>
      <c r="T43" s="1324"/>
      <c r="U43" s="1324"/>
    </row>
    <row r="44" spans="1:21" s="939" customFormat="1" ht="33">
      <c r="A44" s="1289">
        <f t="shared" si="1"/>
        <v>25</v>
      </c>
      <c r="B44" s="1318">
        <v>7000020923</v>
      </c>
      <c r="C44" s="1318">
        <v>10</v>
      </c>
      <c r="D44" s="1318">
        <v>140</v>
      </c>
      <c r="E44" s="1318">
        <v>20</v>
      </c>
      <c r="F44" s="1318" t="s">
        <v>861</v>
      </c>
      <c r="G44" s="1318">
        <v>100001275</v>
      </c>
      <c r="H44" s="1318">
        <v>995444</v>
      </c>
      <c r="I44" s="1290"/>
      <c r="J44" s="1320">
        <v>18</v>
      </c>
      <c r="K44" s="1291"/>
      <c r="L44" s="1318" t="s">
        <v>603</v>
      </c>
      <c r="M44" s="1318" t="s">
        <v>582</v>
      </c>
      <c r="N44" s="1318">
        <v>110</v>
      </c>
      <c r="O44" s="1290"/>
      <c r="P44" s="1292" t="str">
        <f t="shared" si="2"/>
        <v>Included</v>
      </c>
      <c r="Q44" s="1292">
        <f t="shared" si="3"/>
        <v>0</v>
      </c>
      <c r="R44" s="939">
        <f t="shared" si="4"/>
        <v>0</v>
      </c>
      <c r="S44" s="939">
        <f t="shared" si="0"/>
        <v>0</v>
      </c>
      <c r="T44" s="1324"/>
      <c r="U44" s="1324"/>
    </row>
    <row r="45" spans="1:21" s="939" customFormat="1" ht="33">
      <c r="A45" s="1289">
        <f t="shared" si="1"/>
        <v>26</v>
      </c>
      <c r="B45" s="1318">
        <v>7000020923</v>
      </c>
      <c r="C45" s="1318">
        <v>10</v>
      </c>
      <c r="D45" s="1318">
        <v>140</v>
      </c>
      <c r="E45" s="1318">
        <v>30</v>
      </c>
      <c r="F45" s="1318" t="s">
        <v>861</v>
      </c>
      <c r="G45" s="1318">
        <v>100001277</v>
      </c>
      <c r="H45" s="1318">
        <v>995444</v>
      </c>
      <c r="I45" s="1290"/>
      <c r="J45" s="1320">
        <v>18</v>
      </c>
      <c r="K45" s="1291"/>
      <c r="L45" s="1318" t="s">
        <v>606</v>
      </c>
      <c r="M45" s="1318" t="s">
        <v>582</v>
      </c>
      <c r="N45" s="1318">
        <v>110</v>
      </c>
      <c r="O45" s="1290"/>
      <c r="P45" s="1292" t="str">
        <f t="shared" si="2"/>
        <v>Included</v>
      </c>
      <c r="Q45" s="1292">
        <f t="shared" si="3"/>
        <v>0</v>
      </c>
      <c r="R45" s="939">
        <f t="shared" si="4"/>
        <v>0</v>
      </c>
      <c r="S45" s="939">
        <f t="shared" si="0"/>
        <v>0</v>
      </c>
      <c r="T45" s="1324"/>
      <c r="U45" s="1324"/>
    </row>
    <row r="46" spans="1:21" s="939" customFormat="1" ht="33">
      <c r="A46" s="1289">
        <f t="shared" si="1"/>
        <v>27</v>
      </c>
      <c r="B46" s="1318">
        <v>7000020923</v>
      </c>
      <c r="C46" s="1318">
        <v>10</v>
      </c>
      <c r="D46" s="1318">
        <v>140</v>
      </c>
      <c r="E46" s="1318">
        <v>40</v>
      </c>
      <c r="F46" s="1318" t="s">
        <v>861</v>
      </c>
      <c r="G46" s="1318">
        <v>100001276</v>
      </c>
      <c r="H46" s="1318">
        <v>995444</v>
      </c>
      <c r="I46" s="1290"/>
      <c r="J46" s="1320">
        <v>18</v>
      </c>
      <c r="K46" s="1291"/>
      <c r="L46" s="1318" t="s">
        <v>604</v>
      </c>
      <c r="M46" s="1318" t="s">
        <v>585</v>
      </c>
      <c r="N46" s="1318">
        <v>220</v>
      </c>
      <c r="O46" s="1290"/>
      <c r="P46" s="1292" t="str">
        <f t="shared" si="2"/>
        <v>Included</v>
      </c>
      <c r="Q46" s="1292">
        <f t="shared" si="3"/>
        <v>0</v>
      </c>
      <c r="R46" s="939">
        <f t="shared" si="4"/>
        <v>0</v>
      </c>
      <c r="S46" s="939">
        <f t="shared" si="0"/>
        <v>0</v>
      </c>
      <c r="T46" s="1324"/>
      <c r="U46" s="1324"/>
    </row>
    <row r="47" spans="1:21" s="939" customFormat="1" ht="33">
      <c r="A47" s="1289">
        <f t="shared" si="1"/>
        <v>28</v>
      </c>
      <c r="B47" s="1318">
        <v>7000020923</v>
      </c>
      <c r="C47" s="1318">
        <v>10</v>
      </c>
      <c r="D47" s="1318">
        <v>140</v>
      </c>
      <c r="E47" s="1318">
        <v>50</v>
      </c>
      <c r="F47" s="1318" t="s">
        <v>861</v>
      </c>
      <c r="G47" s="1318">
        <v>100001278</v>
      </c>
      <c r="H47" s="1318">
        <v>995444</v>
      </c>
      <c r="I47" s="1290"/>
      <c r="J47" s="1320">
        <v>18</v>
      </c>
      <c r="K47" s="1291"/>
      <c r="L47" s="1318" t="s">
        <v>605</v>
      </c>
      <c r="M47" s="1318" t="s">
        <v>585</v>
      </c>
      <c r="N47" s="1318">
        <v>110</v>
      </c>
      <c r="O47" s="1290"/>
      <c r="P47" s="1292" t="str">
        <f t="shared" si="2"/>
        <v>Included</v>
      </c>
      <c r="Q47" s="1292">
        <f t="shared" si="3"/>
        <v>0</v>
      </c>
      <c r="R47" s="939">
        <f t="shared" si="4"/>
        <v>0</v>
      </c>
      <c r="S47" s="939">
        <f t="shared" si="0"/>
        <v>0</v>
      </c>
      <c r="T47" s="1324"/>
      <c r="U47" s="1324"/>
    </row>
    <row r="48" spans="1:21" s="939" customFormat="1" ht="66">
      <c r="A48" s="1289">
        <f t="shared" si="1"/>
        <v>29</v>
      </c>
      <c r="B48" s="1318">
        <v>7000020924</v>
      </c>
      <c r="C48" s="1318">
        <v>10</v>
      </c>
      <c r="D48" s="1318">
        <v>150</v>
      </c>
      <c r="E48" s="1318">
        <v>10</v>
      </c>
      <c r="F48" s="1318" t="s">
        <v>862</v>
      </c>
      <c r="G48" s="1318">
        <v>100007966</v>
      </c>
      <c r="H48" s="1318">
        <v>995468</v>
      </c>
      <c r="I48" s="1290"/>
      <c r="J48" s="1320">
        <v>18</v>
      </c>
      <c r="K48" s="1291"/>
      <c r="L48" s="1318" t="s">
        <v>874</v>
      </c>
      <c r="M48" s="1318" t="s">
        <v>588</v>
      </c>
      <c r="N48" s="1318">
        <v>36.700000000000003</v>
      </c>
      <c r="O48" s="1290"/>
      <c r="P48" s="1292" t="str">
        <f t="shared" ref="P48:P58" si="5">IF(O48=0, "Included", IF(ISERROR(N48*O48), O48, N48*O48))</f>
        <v>Included</v>
      </c>
      <c r="Q48" s="1292">
        <f t="shared" ref="Q48:Q58" si="6">S48</f>
        <v>0</v>
      </c>
      <c r="R48" s="939">
        <f t="shared" ref="R48:R58" si="7">IF(P48="Included",0,P48)</f>
        <v>0</v>
      </c>
      <c r="S48" s="939">
        <f t="shared" ref="S48:S58" si="8">IF(K48="",(R48*J48/100),(R48*K48))</f>
        <v>0</v>
      </c>
      <c r="T48" s="1324"/>
      <c r="U48" s="1324"/>
    </row>
    <row r="49" spans="1:30" s="939" customFormat="1" ht="33">
      <c r="A49" s="1289">
        <f t="shared" si="1"/>
        <v>30</v>
      </c>
      <c r="B49" s="1318">
        <v>7000020925</v>
      </c>
      <c r="C49" s="1318">
        <v>10</v>
      </c>
      <c r="D49" s="1318">
        <v>180</v>
      </c>
      <c r="E49" s="1318">
        <v>10</v>
      </c>
      <c r="F49" s="1318" t="s">
        <v>650</v>
      </c>
      <c r="G49" s="1318">
        <v>100001264</v>
      </c>
      <c r="H49" s="1318">
        <v>995456</v>
      </c>
      <c r="I49" s="1290"/>
      <c r="J49" s="1320">
        <v>18</v>
      </c>
      <c r="K49" s="1291"/>
      <c r="L49" s="1318" t="s">
        <v>612</v>
      </c>
      <c r="M49" s="1318" t="s">
        <v>595</v>
      </c>
      <c r="N49" s="1318">
        <v>28512</v>
      </c>
      <c r="O49" s="1290"/>
      <c r="P49" s="1292" t="str">
        <f t="shared" si="5"/>
        <v>Included</v>
      </c>
      <c r="Q49" s="1292">
        <f t="shared" si="6"/>
        <v>0</v>
      </c>
      <c r="R49" s="939">
        <f t="shared" si="7"/>
        <v>0</v>
      </c>
      <c r="S49" s="939">
        <f t="shared" si="8"/>
        <v>0</v>
      </c>
      <c r="T49" s="1324"/>
      <c r="U49" s="1324"/>
    </row>
    <row r="50" spans="1:30" s="939" customFormat="1" ht="33">
      <c r="A50" s="1289">
        <f t="shared" si="1"/>
        <v>31</v>
      </c>
      <c r="B50" s="1318">
        <v>7000020925</v>
      </c>
      <c r="C50" s="1318">
        <v>10</v>
      </c>
      <c r="D50" s="1318">
        <v>180</v>
      </c>
      <c r="E50" s="1318">
        <v>20</v>
      </c>
      <c r="F50" s="1318" t="s">
        <v>650</v>
      </c>
      <c r="G50" s="1318">
        <v>100001265</v>
      </c>
      <c r="H50" s="1318">
        <v>995456</v>
      </c>
      <c r="I50" s="1290"/>
      <c r="J50" s="1320">
        <v>18</v>
      </c>
      <c r="K50" s="1291"/>
      <c r="L50" s="1318" t="s">
        <v>875</v>
      </c>
      <c r="M50" s="1318" t="s">
        <v>595</v>
      </c>
      <c r="N50" s="1318">
        <v>3168</v>
      </c>
      <c r="O50" s="1290"/>
      <c r="P50" s="1292" t="str">
        <f t="shared" si="5"/>
        <v>Included</v>
      </c>
      <c r="Q50" s="1292">
        <f t="shared" si="6"/>
        <v>0</v>
      </c>
      <c r="R50" s="939">
        <f t="shared" si="7"/>
        <v>0</v>
      </c>
      <c r="S50" s="939">
        <f t="shared" si="8"/>
        <v>0</v>
      </c>
      <c r="T50" s="1324"/>
      <c r="U50" s="1324"/>
    </row>
    <row r="51" spans="1:30" s="939" customFormat="1" ht="33">
      <c r="A51" s="1289">
        <f t="shared" si="1"/>
        <v>32</v>
      </c>
      <c r="B51" s="1318">
        <v>7000020925</v>
      </c>
      <c r="C51" s="1318">
        <v>10</v>
      </c>
      <c r="D51" s="1318">
        <v>180</v>
      </c>
      <c r="E51" s="1318">
        <v>30</v>
      </c>
      <c r="F51" s="1318" t="s">
        <v>650</v>
      </c>
      <c r="G51" s="1318">
        <v>100001268</v>
      </c>
      <c r="H51" s="1318">
        <v>995456</v>
      </c>
      <c r="I51" s="1290"/>
      <c r="J51" s="1320">
        <v>18</v>
      </c>
      <c r="K51" s="1291"/>
      <c r="L51" s="1318" t="s">
        <v>613</v>
      </c>
      <c r="M51" s="1318" t="s">
        <v>595</v>
      </c>
      <c r="N51" s="1318">
        <v>7725</v>
      </c>
      <c r="O51" s="1290"/>
      <c r="P51" s="1292" t="str">
        <f t="shared" si="5"/>
        <v>Included</v>
      </c>
      <c r="Q51" s="1292">
        <f t="shared" si="6"/>
        <v>0</v>
      </c>
      <c r="R51" s="939">
        <f t="shared" si="7"/>
        <v>0</v>
      </c>
      <c r="S51" s="939">
        <f t="shared" si="8"/>
        <v>0</v>
      </c>
      <c r="T51" s="1324"/>
      <c r="U51" s="1324"/>
    </row>
    <row r="52" spans="1:30" s="939" customFormat="1" ht="33">
      <c r="A52" s="1289">
        <f t="shared" si="1"/>
        <v>33</v>
      </c>
      <c r="B52" s="1318">
        <v>7000020925</v>
      </c>
      <c r="C52" s="1318">
        <v>10</v>
      </c>
      <c r="D52" s="1318">
        <v>180</v>
      </c>
      <c r="E52" s="1318">
        <v>40</v>
      </c>
      <c r="F52" s="1318" t="s">
        <v>650</v>
      </c>
      <c r="G52" s="1318">
        <v>100001267</v>
      </c>
      <c r="H52" s="1318">
        <v>995456</v>
      </c>
      <c r="I52" s="1290"/>
      <c r="J52" s="1320">
        <v>18</v>
      </c>
      <c r="K52" s="1291"/>
      <c r="L52" s="1318" t="s">
        <v>614</v>
      </c>
      <c r="M52" s="1318" t="s">
        <v>595</v>
      </c>
      <c r="N52" s="1318">
        <v>222</v>
      </c>
      <c r="O52" s="1290"/>
      <c r="P52" s="1292" t="str">
        <f t="shared" si="5"/>
        <v>Included</v>
      </c>
      <c r="Q52" s="1292">
        <f t="shared" si="6"/>
        <v>0</v>
      </c>
      <c r="R52" s="939">
        <f t="shared" si="7"/>
        <v>0</v>
      </c>
      <c r="S52" s="939">
        <f t="shared" si="8"/>
        <v>0</v>
      </c>
      <c r="T52" s="1324"/>
      <c r="U52" s="1324"/>
    </row>
    <row r="53" spans="1:30" s="939" customFormat="1" ht="33">
      <c r="A53" s="1289">
        <f t="shared" si="1"/>
        <v>34</v>
      </c>
      <c r="B53" s="1318">
        <v>7000020926</v>
      </c>
      <c r="C53" s="1318">
        <v>10</v>
      </c>
      <c r="D53" s="1318">
        <v>210</v>
      </c>
      <c r="E53" s="1318">
        <v>10</v>
      </c>
      <c r="F53" s="1318" t="s">
        <v>592</v>
      </c>
      <c r="G53" s="1318">
        <v>170000356</v>
      </c>
      <c r="H53" s="1318">
        <v>998336</v>
      </c>
      <c r="I53" s="1290"/>
      <c r="J53" s="1320">
        <v>18</v>
      </c>
      <c r="K53" s="1291"/>
      <c r="L53" s="1318" t="s">
        <v>616</v>
      </c>
      <c r="M53" s="1318" t="s">
        <v>582</v>
      </c>
      <c r="N53" s="1318">
        <v>4</v>
      </c>
      <c r="O53" s="1290"/>
      <c r="P53" s="1292" t="str">
        <f t="shared" si="5"/>
        <v>Included</v>
      </c>
      <c r="Q53" s="1292">
        <f t="shared" si="6"/>
        <v>0</v>
      </c>
      <c r="R53" s="939">
        <f t="shared" si="7"/>
        <v>0</v>
      </c>
      <c r="S53" s="939">
        <f t="shared" si="8"/>
        <v>0</v>
      </c>
      <c r="T53" s="1324"/>
      <c r="U53" s="1324"/>
    </row>
    <row r="54" spans="1:30" s="939" customFormat="1" ht="33">
      <c r="A54" s="1289">
        <f t="shared" si="1"/>
        <v>35</v>
      </c>
      <c r="B54" s="1318">
        <v>7000020926</v>
      </c>
      <c r="C54" s="1318">
        <v>10</v>
      </c>
      <c r="D54" s="1318">
        <v>210</v>
      </c>
      <c r="E54" s="1318">
        <v>20</v>
      </c>
      <c r="F54" s="1318" t="s">
        <v>592</v>
      </c>
      <c r="G54" s="1318">
        <v>170000265</v>
      </c>
      <c r="H54" s="1318">
        <v>998716</v>
      </c>
      <c r="I54" s="1290"/>
      <c r="J54" s="1320">
        <v>18</v>
      </c>
      <c r="K54" s="1291"/>
      <c r="L54" s="1318" t="s">
        <v>876</v>
      </c>
      <c r="M54" s="1318" t="s">
        <v>582</v>
      </c>
      <c r="N54" s="1318">
        <v>18</v>
      </c>
      <c r="O54" s="1290"/>
      <c r="P54" s="1292" t="str">
        <f t="shared" si="5"/>
        <v>Included</v>
      </c>
      <c r="Q54" s="1292">
        <f t="shared" si="6"/>
        <v>0</v>
      </c>
      <c r="R54" s="939">
        <f t="shared" si="7"/>
        <v>0</v>
      </c>
      <c r="S54" s="939">
        <f t="shared" si="8"/>
        <v>0</v>
      </c>
      <c r="T54" s="1324"/>
      <c r="U54" s="1324"/>
    </row>
    <row r="55" spans="1:30" s="939" customFormat="1" ht="33">
      <c r="A55" s="1289">
        <f t="shared" si="1"/>
        <v>36</v>
      </c>
      <c r="B55" s="1318">
        <v>7000020926</v>
      </c>
      <c r="C55" s="1318">
        <v>10</v>
      </c>
      <c r="D55" s="1318">
        <v>210</v>
      </c>
      <c r="E55" s="1318">
        <v>30</v>
      </c>
      <c r="F55" s="1318" t="s">
        <v>592</v>
      </c>
      <c r="G55" s="1318">
        <v>100002882</v>
      </c>
      <c r="H55" s="1318">
        <v>998336</v>
      </c>
      <c r="I55" s="1290"/>
      <c r="J55" s="1320">
        <v>18</v>
      </c>
      <c r="K55" s="1291"/>
      <c r="L55" s="1318" t="s">
        <v>617</v>
      </c>
      <c r="M55" s="1318" t="s">
        <v>588</v>
      </c>
      <c r="N55" s="1318">
        <v>4</v>
      </c>
      <c r="O55" s="1290"/>
      <c r="P55" s="1292" t="str">
        <f t="shared" si="5"/>
        <v>Included</v>
      </c>
      <c r="Q55" s="1292">
        <f t="shared" si="6"/>
        <v>0</v>
      </c>
      <c r="R55" s="939">
        <f t="shared" si="7"/>
        <v>0</v>
      </c>
      <c r="S55" s="939">
        <f t="shared" si="8"/>
        <v>0</v>
      </c>
      <c r="T55" s="1324"/>
      <c r="U55" s="1324"/>
    </row>
    <row r="56" spans="1:30" s="939" customFormat="1" ht="49.5">
      <c r="A56" s="1289">
        <f t="shared" si="1"/>
        <v>37</v>
      </c>
      <c r="B56" s="1318">
        <v>7000020927</v>
      </c>
      <c r="C56" s="1318">
        <v>10</v>
      </c>
      <c r="D56" s="1318">
        <v>260</v>
      </c>
      <c r="E56" s="1318">
        <v>10</v>
      </c>
      <c r="F56" s="1318" t="s">
        <v>863</v>
      </c>
      <c r="G56" s="1318">
        <v>100023085</v>
      </c>
      <c r="H56" s="1318">
        <v>995455</v>
      </c>
      <c r="I56" s="1290"/>
      <c r="J56" s="1320">
        <v>18</v>
      </c>
      <c r="K56" s="1291"/>
      <c r="L56" s="1318" t="s">
        <v>618</v>
      </c>
      <c r="M56" s="1318" t="s">
        <v>619</v>
      </c>
      <c r="N56" s="1318">
        <v>1</v>
      </c>
      <c r="O56" s="1290"/>
      <c r="P56" s="1292" t="str">
        <f t="shared" si="5"/>
        <v>Included</v>
      </c>
      <c r="Q56" s="1292">
        <f t="shared" si="6"/>
        <v>0</v>
      </c>
      <c r="R56" s="939">
        <f t="shared" si="7"/>
        <v>0</v>
      </c>
      <c r="S56" s="939">
        <f t="shared" si="8"/>
        <v>0</v>
      </c>
      <c r="T56" s="1324"/>
      <c r="U56" s="1324"/>
    </row>
    <row r="57" spans="1:30" s="939" customFormat="1" ht="33">
      <c r="A57" s="1289">
        <f t="shared" si="1"/>
        <v>38</v>
      </c>
      <c r="B57" s="1318">
        <v>7000020929</v>
      </c>
      <c r="C57" s="1318">
        <v>10</v>
      </c>
      <c r="D57" s="1318">
        <v>270</v>
      </c>
      <c r="E57" s="1318">
        <v>10</v>
      </c>
      <c r="F57" s="1318" t="s">
        <v>651</v>
      </c>
      <c r="G57" s="1318">
        <v>100001282</v>
      </c>
      <c r="H57" s="1318">
        <v>995444</v>
      </c>
      <c r="I57" s="1290"/>
      <c r="J57" s="1320">
        <v>18</v>
      </c>
      <c r="K57" s="1291"/>
      <c r="L57" s="1318" t="s">
        <v>609</v>
      </c>
      <c r="M57" s="1318" t="s">
        <v>582</v>
      </c>
      <c r="N57" s="1318">
        <v>80</v>
      </c>
      <c r="O57" s="1290"/>
      <c r="P57" s="1292" t="str">
        <f t="shared" si="5"/>
        <v>Included</v>
      </c>
      <c r="Q57" s="1292">
        <f t="shared" si="6"/>
        <v>0</v>
      </c>
      <c r="R57" s="939">
        <f t="shared" si="7"/>
        <v>0</v>
      </c>
      <c r="S57" s="939">
        <f t="shared" si="8"/>
        <v>0</v>
      </c>
      <c r="T57" s="1324"/>
      <c r="U57" s="1324"/>
    </row>
    <row r="58" spans="1:30" s="939" customFormat="1" ht="16.5">
      <c r="A58" s="1289">
        <f t="shared" si="1"/>
        <v>39</v>
      </c>
      <c r="B58" s="1318">
        <v>7000020930</v>
      </c>
      <c r="C58" s="1318">
        <v>10</v>
      </c>
      <c r="D58" s="1318">
        <v>280</v>
      </c>
      <c r="E58" s="1318">
        <v>10</v>
      </c>
      <c r="F58" s="1318" t="s">
        <v>864</v>
      </c>
      <c r="G58" s="1318">
        <v>100001285</v>
      </c>
      <c r="H58" s="1318">
        <v>995473</v>
      </c>
      <c r="I58" s="1290"/>
      <c r="J58" s="1320">
        <v>18</v>
      </c>
      <c r="K58" s="1291"/>
      <c r="L58" s="1318" t="s">
        <v>615</v>
      </c>
      <c r="M58" s="1318" t="s">
        <v>579</v>
      </c>
      <c r="N58" s="1318">
        <v>388</v>
      </c>
      <c r="O58" s="1290"/>
      <c r="P58" s="1292" t="str">
        <f t="shared" si="5"/>
        <v>Included</v>
      </c>
      <c r="Q58" s="1292">
        <f t="shared" si="6"/>
        <v>0</v>
      </c>
      <c r="R58" s="939">
        <f t="shared" si="7"/>
        <v>0</v>
      </c>
      <c r="S58" s="939">
        <f t="shared" si="8"/>
        <v>0</v>
      </c>
      <c r="T58" s="1324"/>
      <c r="U58" s="1324"/>
    </row>
    <row r="59" spans="1:30" s="799" customFormat="1" ht="31.5">
      <c r="A59" s="955"/>
      <c r="B59" s="1309" t="str">
        <f>'Sch-1'!B89</f>
        <v xml:space="preserve">Extension of Kishtwar (GIS) pooling station       </v>
      </c>
      <c r="C59" s="1307"/>
      <c r="D59" s="1307"/>
      <c r="E59" s="1307"/>
      <c r="F59" s="1307"/>
      <c r="G59" s="1307"/>
      <c r="H59" s="1307"/>
      <c r="I59" s="1307"/>
      <c r="J59" s="1307"/>
      <c r="K59" s="1307"/>
      <c r="L59" s="1308"/>
      <c r="M59" s="882"/>
      <c r="N59" s="882"/>
      <c r="O59" s="882"/>
      <c r="P59" s="882"/>
      <c r="Q59" s="882"/>
      <c r="R59" s="928" t="s">
        <v>493</v>
      </c>
      <c r="S59" s="927" t="s">
        <v>494</v>
      </c>
      <c r="T59" s="800"/>
      <c r="U59" s="800"/>
      <c r="AD59" s="938"/>
    </row>
    <row r="60" spans="1:30" s="939" customFormat="1" ht="16.5">
      <c r="A60" s="1289">
        <f>A59+1</f>
        <v>1</v>
      </c>
      <c r="B60" s="1318">
        <v>7000020718</v>
      </c>
      <c r="C60" s="1318">
        <v>600</v>
      </c>
      <c r="D60" s="1318">
        <v>1220</v>
      </c>
      <c r="E60" s="1318">
        <v>10</v>
      </c>
      <c r="F60" s="1318" t="s">
        <v>726</v>
      </c>
      <c r="G60" s="1318">
        <v>100037397</v>
      </c>
      <c r="H60" s="1318">
        <v>998736</v>
      </c>
      <c r="I60" s="1290"/>
      <c r="J60" s="1320">
        <v>18</v>
      </c>
      <c r="K60" s="1291"/>
      <c r="L60" s="1318" t="s">
        <v>883</v>
      </c>
      <c r="M60" s="1318" t="s">
        <v>585</v>
      </c>
      <c r="N60" s="1318">
        <v>2</v>
      </c>
      <c r="O60" s="1290"/>
      <c r="P60" s="1292" t="str">
        <f t="shared" si="2"/>
        <v>Included</v>
      </c>
      <c r="Q60" s="1292">
        <f t="shared" si="3"/>
        <v>0</v>
      </c>
      <c r="R60" s="939">
        <f t="shared" si="4"/>
        <v>0</v>
      </c>
      <c r="S60" s="939">
        <f t="shared" si="0"/>
        <v>0</v>
      </c>
      <c r="T60" s="1324"/>
      <c r="U60" s="1324"/>
    </row>
    <row r="61" spans="1:30" s="939" customFormat="1" ht="33">
      <c r="A61" s="1289">
        <f t="shared" si="1"/>
        <v>2</v>
      </c>
      <c r="B61" s="1318">
        <v>7000020718</v>
      </c>
      <c r="C61" s="1318">
        <v>600</v>
      </c>
      <c r="D61" s="1318">
        <v>1220</v>
      </c>
      <c r="E61" s="1318">
        <v>20</v>
      </c>
      <c r="F61" s="1318" t="s">
        <v>726</v>
      </c>
      <c r="G61" s="1318">
        <v>100002097</v>
      </c>
      <c r="H61" s="1318">
        <v>998736</v>
      </c>
      <c r="I61" s="1290"/>
      <c r="J61" s="1320">
        <v>18</v>
      </c>
      <c r="K61" s="1291"/>
      <c r="L61" s="1318" t="s">
        <v>884</v>
      </c>
      <c r="M61" s="1318" t="s">
        <v>585</v>
      </c>
      <c r="N61" s="1318">
        <v>2</v>
      </c>
      <c r="O61" s="1290"/>
      <c r="P61" s="1292" t="str">
        <f t="shared" si="2"/>
        <v>Included</v>
      </c>
      <c r="Q61" s="1292">
        <f t="shared" si="3"/>
        <v>0</v>
      </c>
      <c r="R61" s="939">
        <f t="shared" si="4"/>
        <v>0</v>
      </c>
      <c r="S61" s="939">
        <f t="shared" si="0"/>
        <v>0</v>
      </c>
      <c r="T61" s="1324"/>
      <c r="U61" s="1324"/>
    </row>
    <row r="62" spans="1:30" s="939" customFormat="1" ht="33">
      <c r="A62" s="1289">
        <f t="shared" si="1"/>
        <v>3</v>
      </c>
      <c r="B62" s="1318">
        <v>7000020718</v>
      </c>
      <c r="C62" s="1318">
        <v>600</v>
      </c>
      <c r="D62" s="1318">
        <v>1220</v>
      </c>
      <c r="E62" s="1318">
        <v>30</v>
      </c>
      <c r="F62" s="1318" t="s">
        <v>726</v>
      </c>
      <c r="G62" s="1318">
        <v>100002130</v>
      </c>
      <c r="H62" s="1318">
        <v>998736</v>
      </c>
      <c r="I62" s="1290"/>
      <c r="J62" s="1320">
        <v>18</v>
      </c>
      <c r="K62" s="1291"/>
      <c r="L62" s="1318" t="s">
        <v>885</v>
      </c>
      <c r="M62" s="1318" t="s">
        <v>585</v>
      </c>
      <c r="N62" s="1318">
        <v>2</v>
      </c>
      <c r="O62" s="1290"/>
      <c r="P62" s="1292" t="str">
        <f t="shared" si="2"/>
        <v>Included</v>
      </c>
      <c r="Q62" s="1292">
        <f t="shared" si="3"/>
        <v>0</v>
      </c>
      <c r="R62" s="939">
        <f t="shared" si="4"/>
        <v>0</v>
      </c>
      <c r="S62" s="939">
        <f t="shared" si="0"/>
        <v>0</v>
      </c>
      <c r="T62" s="1324"/>
      <c r="U62" s="1324"/>
    </row>
    <row r="63" spans="1:30" s="939" customFormat="1" ht="33">
      <c r="A63" s="1289">
        <f t="shared" si="1"/>
        <v>4</v>
      </c>
      <c r="B63" s="1318">
        <v>7000020718</v>
      </c>
      <c r="C63" s="1318">
        <v>600</v>
      </c>
      <c r="D63" s="1318">
        <v>1220</v>
      </c>
      <c r="E63" s="1318">
        <v>40</v>
      </c>
      <c r="F63" s="1318" t="s">
        <v>726</v>
      </c>
      <c r="G63" s="1318">
        <v>100037398</v>
      </c>
      <c r="H63" s="1318">
        <v>998736</v>
      </c>
      <c r="I63" s="1290"/>
      <c r="J63" s="1320">
        <v>18</v>
      </c>
      <c r="K63" s="1291"/>
      <c r="L63" s="1318" t="s">
        <v>886</v>
      </c>
      <c r="M63" s="1318" t="s">
        <v>607</v>
      </c>
      <c r="N63" s="1318">
        <v>400</v>
      </c>
      <c r="O63" s="1290"/>
      <c r="P63" s="1292" t="str">
        <f t="shared" si="2"/>
        <v>Included</v>
      </c>
      <c r="Q63" s="1292">
        <f t="shared" si="3"/>
        <v>0</v>
      </c>
      <c r="R63" s="939">
        <f t="shared" si="4"/>
        <v>0</v>
      </c>
      <c r="S63" s="939">
        <f t="shared" si="0"/>
        <v>0</v>
      </c>
      <c r="T63" s="1324"/>
      <c r="U63" s="1324"/>
    </row>
    <row r="64" spans="1:30" s="939" customFormat="1" ht="16.5">
      <c r="A64" s="1289">
        <f t="shared" si="1"/>
        <v>5</v>
      </c>
      <c r="B64" s="1318">
        <v>7000020718</v>
      </c>
      <c r="C64" s="1318">
        <v>600</v>
      </c>
      <c r="D64" s="1318">
        <v>1220</v>
      </c>
      <c r="E64" s="1318">
        <v>60</v>
      </c>
      <c r="F64" s="1318" t="s">
        <v>726</v>
      </c>
      <c r="G64" s="1318">
        <v>100003566</v>
      </c>
      <c r="H64" s="1318">
        <v>998736</v>
      </c>
      <c r="I64" s="1290"/>
      <c r="J64" s="1320">
        <v>18</v>
      </c>
      <c r="K64" s="1291"/>
      <c r="L64" s="1318" t="s">
        <v>887</v>
      </c>
      <c r="M64" s="1318" t="s">
        <v>585</v>
      </c>
      <c r="N64" s="1318">
        <v>6</v>
      </c>
      <c r="O64" s="1290"/>
      <c r="P64" s="1292" t="str">
        <f t="shared" si="2"/>
        <v>Included</v>
      </c>
      <c r="Q64" s="1292">
        <f t="shared" si="3"/>
        <v>0</v>
      </c>
      <c r="R64" s="939">
        <f t="shared" si="4"/>
        <v>0</v>
      </c>
      <c r="S64" s="939">
        <f t="shared" si="0"/>
        <v>0</v>
      </c>
      <c r="T64" s="1324"/>
      <c r="U64" s="1324"/>
    </row>
    <row r="65" spans="1:21" s="939" customFormat="1" ht="16.5">
      <c r="A65" s="1289">
        <f t="shared" si="1"/>
        <v>6</v>
      </c>
      <c r="B65" s="1318">
        <v>7000020718</v>
      </c>
      <c r="C65" s="1318">
        <v>1310</v>
      </c>
      <c r="D65" s="1318">
        <v>1230</v>
      </c>
      <c r="E65" s="1318">
        <v>10</v>
      </c>
      <c r="F65" s="1318" t="s">
        <v>727</v>
      </c>
      <c r="G65" s="1318">
        <v>100001851</v>
      </c>
      <c r="H65" s="1318">
        <v>998736</v>
      </c>
      <c r="I65" s="1290"/>
      <c r="J65" s="1320">
        <v>18</v>
      </c>
      <c r="K65" s="1291"/>
      <c r="L65" s="1318" t="s">
        <v>757</v>
      </c>
      <c r="M65" s="1318" t="s">
        <v>585</v>
      </c>
      <c r="N65" s="1318">
        <v>1</v>
      </c>
      <c r="O65" s="1290"/>
      <c r="P65" s="1292" t="str">
        <f>IF(O65=0, "Included", IF(ISERROR(N65*O65), O65, N65*O65))</f>
        <v>Included</v>
      </c>
      <c r="Q65" s="1292">
        <f>S65</f>
        <v>0</v>
      </c>
      <c r="R65" s="939">
        <f>IF(P65="Included",0,P65)</f>
        <v>0</v>
      </c>
      <c r="S65" s="939">
        <f t="shared" si="0"/>
        <v>0</v>
      </c>
      <c r="T65" s="1324"/>
      <c r="U65" s="1324"/>
    </row>
    <row r="66" spans="1:21" s="939" customFormat="1" ht="16.5">
      <c r="A66" s="1289">
        <f t="shared" si="1"/>
        <v>7</v>
      </c>
      <c r="B66" s="1318">
        <v>7000020718</v>
      </c>
      <c r="C66" s="1318">
        <v>610</v>
      </c>
      <c r="D66" s="1318">
        <v>1310</v>
      </c>
      <c r="E66" s="1318">
        <v>10</v>
      </c>
      <c r="F66" s="1318" t="s">
        <v>728</v>
      </c>
      <c r="G66" s="1318">
        <v>100000275</v>
      </c>
      <c r="H66" s="1318">
        <v>998736</v>
      </c>
      <c r="I66" s="1290"/>
      <c r="J66" s="1320">
        <v>18</v>
      </c>
      <c r="K66" s="1291"/>
      <c r="L66" s="1318" t="s">
        <v>758</v>
      </c>
      <c r="M66" s="1318" t="s">
        <v>582</v>
      </c>
      <c r="N66" s="1318">
        <v>6</v>
      </c>
      <c r="O66" s="1290"/>
      <c r="P66" s="1292" t="str">
        <f>IF(O66=0, "Included", IF(ISERROR(N66*O66), O66, N66*O66))</f>
        <v>Included</v>
      </c>
      <c r="Q66" s="1292">
        <f>S66</f>
        <v>0</v>
      </c>
      <c r="R66" s="939">
        <f>IF(P66="Included",0,P66)</f>
        <v>0</v>
      </c>
      <c r="S66" s="939">
        <f t="shared" si="0"/>
        <v>0</v>
      </c>
      <c r="T66" s="1324"/>
      <c r="U66" s="1324"/>
    </row>
    <row r="67" spans="1:21" s="939" customFormat="1" ht="16.5">
      <c r="A67" s="1289">
        <f t="shared" si="1"/>
        <v>8</v>
      </c>
      <c r="B67" s="1318">
        <v>7000020718</v>
      </c>
      <c r="C67" s="1318">
        <v>610</v>
      </c>
      <c r="D67" s="1318">
        <v>1310</v>
      </c>
      <c r="E67" s="1318">
        <v>20</v>
      </c>
      <c r="F67" s="1318" t="s">
        <v>728</v>
      </c>
      <c r="G67" s="1318">
        <v>100000328</v>
      </c>
      <c r="H67" s="1318">
        <v>998736</v>
      </c>
      <c r="I67" s="1290"/>
      <c r="J67" s="1320">
        <v>18</v>
      </c>
      <c r="K67" s="1291"/>
      <c r="L67" s="1318" t="s">
        <v>759</v>
      </c>
      <c r="M67" s="1318" t="s">
        <v>582</v>
      </c>
      <c r="N67" s="1318">
        <v>6</v>
      </c>
      <c r="O67" s="1290"/>
      <c r="P67" s="1292" t="str">
        <f>IF(O67=0, "Included", IF(ISERROR(N67*O67), O67, N67*O67))</f>
        <v>Included</v>
      </c>
      <c r="Q67" s="1292">
        <f>S67</f>
        <v>0</v>
      </c>
      <c r="R67" s="939">
        <f>IF(P67="Included",0,P67)</f>
        <v>0</v>
      </c>
      <c r="S67" s="939">
        <f t="shared" si="0"/>
        <v>0</v>
      </c>
      <c r="T67" s="1324"/>
      <c r="U67" s="1324"/>
    </row>
    <row r="68" spans="1:21" s="939" customFormat="1" ht="16.5">
      <c r="A68" s="1289">
        <f t="shared" si="1"/>
        <v>9</v>
      </c>
      <c r="B68" s="1318">
        <v>7000020718</v>
      </c>
      <c r="C68" s="1318">
        <v>610</v>
      </c>
      <c r="D68" s="1318">
        <v>1310</v>
      </c>
      <c r="E68" s="1318">
        <v>30</v>
      </c>
      <c r="F68" s="1318" t="s">
        <v>728</v>
      </c>
      <c r="G68" s="1318">
        <v>100005443</v>
      </c>
      <c r="H68" s="1318">
        <v>998734</v>
      </c>
      <c r="I68" s="1290"/>
      <c r="J68" s="1320">
        <v>18</v>
      </c>
      <c r="K68" s="1291"/>
      <c r="L68" s="1318" t="s">
        <v>888</v>
      </c>
      <c r="M68" s="1318" t="s">
        <v>582</v>
      </c>
      <c r="N68" s="1318">
        <v>6</v>
      </c>
      <c r="O68" s="1290"/>
      <c r="P68" s="1292" t="str">
        <f t="shared" ref="P68:P74" si="9">IF(O68=0, "Included", IF(ISERROR(N68*O68), O68, N68*O68))</f>
        <v>Included</v>
      </c>
      <c r="Q68" s="1292">
        <f t="shared" ref="Q68:Q74" si="10">S68</f>
        <v>0</v>
      </c>
      <c r="R68" s="939">
        <f t="shared" ref="R68:R74" si="11">IF(P68="Included",0,P68)</f>
        <v>0</v>
      </c>
      <c r="S68" s="939">
        <f t="shared" si="0"/>
        <v>0</v>
      </c>
      <c r="T68" s="1324"/>
      <c r="U68" s="1324"/>
    </row>
    <row r="69" spans="1:21" s="939" customFormat="1" ht="16.5">
      <c r="A69" s="1289">
        <f t="shared" si="1"/>
        <v>10</v>
      </c>
      <c r="B69" s="1318">
        <v>7000020718</v>
      </c>
      <c r="C69" s="1318">
        <v>610</v>
      </c>
      <c r="D69" s="1318">
        <v>1310</v>
      </c>
      <c r="E69" s="1318">
        <v>40</v>
      </c>
      <c r="F69" s="1318" t="s">
        <v>728</v>
      </c>
      <c r="G69" s="1318">
        <v>100000883</v>
      </c>
      <c r="H69" s="1318">
        <v>998734</v>
      </c>
      <c r="I69" s="1290"/>
      <c r="J69" s="1320">
        <v>18</v>
      </c>
      <c r="K69" s="1291"/>
      <c r="L69" s="1318" t="s">
        <v>761</v>
      </c>
      <c r="M69" s="1318" t="s">
        <v>582</v>
      </c>
      <c r="N69" s="1318">
        <v>12</v>
      </c>
      <c r="O69" s="1290"/>
      <c r="P69" s="1292" t="str">
        <f t="shared" si="9"/>
        <v>Included</v>
      </c>
      <c r="Q69" s="1292">
        <f t="shared" si="10"/>
        <v>0</v>
      </c>
      <c r="R69" s="939">
        <f t="shared" si="11"/>
        <v>0</v>
      </c>
      <c r="S69" s="939">
        <f t="shared" si="0"/>
        <v>0</v>
      </c>
      <c r="T69" s="1324"/>
      <c r="U69" s="1324"/>
    </row>
    <row r="70" spans="1:21" s="939" customFormat="1" ht="33">
      <c r="A70" s="1289">
        <f t="shared" si="1"/>
        <v>11</v>
      </c>
      <c r="B70" s="1318">
        <v>7000020718</v>
      </c>
      <c r="C70" s="1318">
        <v>620</v>
      </c>
      <c r="D70" s="1318">
        <v>1411</v>
      </c>
      <c r="E70" s="1318">
        <v>10</v>
      </c>
      <c r="F70" s="1318" t="s">
        <v>729</v>
      </c>
      <c r="G70" s="1318">
        <v>100001852</v>
      </c>
      <c r="H70" s="1318">
        <v>998731</v>
      </c>
      <c r="I70" s="1290"/>
      <c r="J70" s="1320">
        <v>18</v>
      </c>
      <c r="K70" s="1291"/>
      <c r="L70" s="1318" t="s">
        <v>889</v>
      </c>
      <c r="M70" s="1318" t="s">
        <v>585</v>
      </c>
      <c r="N70" s="1318">
        <v>2</v>
      </c>
      <c r="O70" s="1290"/>
      <c r="P70" s="1292" t="str">
        <f t="shared" si="9"/>
        <v>Included</v>
      </c>
      <c r="Q70" s="1292">
        <f t="shared" si="10"/>
        <v>0</v>
      </c>
      <c r="R70" s="939">
        <f t="shared" si="11"/>
        <v>0</v>
      </c>
      <c r="S70" s="939">
        <f t="shared" si="0"/>
        <v>0</v>
      </c>
      <c r="T70" s="1324"/>
      <c r="U70" s="1324"/>
    </row>
    <row r="71" spans="1:21" s="939" customFormat="1" ht="33">
      <c r="A71" s="1289">
        <f t="shared" si="1"/>
        <v>12</v>
      </c>
      <c r="B71" s="1318">
        <v>7000020718</v>
      </c>
      <c r="C71" s="1318">
        <v>630</v>
      </c>
      <c r="D71" s="1318">
        <v>1421</v>
      </c>
      <c r="E71" s="1318">
        <v>10</v>
      </c>
      <c r="F71" s="1318" t="s">
        <v>730</v>
      </c>
      <c r="G71" s="1318">
        <v>100017128</v>
      </c>
      <c r="H71" s="1318">
        <v>998731</v>
      </c>
      <c r="I71" s="1290"/>
      <c r="J71" s="1320">
        <v>18</v>
      </c>
      <c r="K71" s="1291"/>
      <c r="L71" s="1318" t="s">
        <v>890</v>
      </c>
      <c r="M71" s="1318" t="s">
        <v>582</v>
      </c>
      <c r="N71" s="1318">
        <v>6</v>
      </c>
      <c r="O71" s="1290"/>
      <c r="P71" s="1292" t="str">
        <f t="shared" si="9"/>
        <v>Included</v>
      </c>
      <c r="Q71" s="1292">
        <f t="shared" si="10"/>
        <v>0</v>
      </c>
      <c r="R71" s="939">
        <f t="shared" si="11"/>
        <v>0</v>
      </c>
      <c r="S71" s="939">
        <f t="shared" si="0"/>
        <v>0</v>
      </c>
      <c r="T71" s="1324"/>
      <c r="U71" s="1324"/>
    </row>
    <row r="72" spans="1:21" s="939" customFormat="1" ht="49.5">
      <c r="A72" s="1289">
        <f t="shared" si="1"/>
        <v>13</v>
      </c>
      <c r="B72" s="1318">
        <v>7000020718</v>
      </c>
      <c r="C72" s="1318">
        <v>630</v>
      </c>
      <c r="D72" s="1318">
        <v>1421</v>
      </c>
      <c r="E72" s="1318">
        <v>20</v>
      </c>
      <c r="F72" s="1318" t="s">
        <v>730</v>
      </c>
      <c r="G72" s="1318">
        <v>100017133</v>
      </c>
      <c r="H72" s="1318">
        <v>998731</v>
      </c>
      <c r="I72" s="1290"/>
      <c r="J72" s="1320">
        <v>18</v>
      </c>
      <c r="K72" s="1291"/>
      <c r="L72" s="1318" t="s">
        <v>891</v>
      </c>
      <c r="M72" s="1318" t="s">
        <v>582</v>
      </c>
      <c r="N72" s="1318">
        <v>6</v>
      </c>
      <c r="O72" s="1290"/>
      <c r="P72" s="1292" t="str">
        <f t="shared" si="9"/>
        <v>Included</v>
      </c>
      <c r="Q72" s="1292">
        <f t="shared" si="10"/>
        <v>0</v>
      </c>
      <c r="R72" s="939">
        <f t="shared" si="11"/>
        <v>0</v>
      </c>
      <c r="S72" s="939">
        <f t="shared" si="0"/>
        <v>0</v>
      </c>
      <c r="T72" s="1324"/>
      <c r="U72" s="1324"/>
    </row>
    <row r="73" spans="1:21" s="939" customFormat="1" ht="16.5">
      <c r="A73" s="1289">
        <f t="shared" si="1"/>
        <v>14</v>
      </c>
      <c r="B73" s="1318">
        <v>7000020718</v>
      </c>
      <c r="C73" s="1318">
        <v>640</v>
      </c>
      <c r="D73" s="1318">
        <v>1451</v>
      </c>
      <c r="E73" s="1318">
        <v>10</v>
      </c>
      <c r="F73" s="1318" t="s">
        <v>731</v>
      </c>
      <c r="G73" s="1318">
        <v>100003103</v>
      </c>
      <c r="H73" s="1318">
        <v>998731</v>
      </c>
      <c r="I73" s="1290"/>
      <c r="J73" s="1320">
        <v>18</v>
      </c>
      <c r="K73" s="1291"/>
      <c r="L73" s="1318" t="s">
        <v>655</v>
      </c>
      <c r="M73" s="1318" t="s">
        <v>588</v>
      </c>
      <c r="N73" s="1318">
        <v>1</v>
      </c>
      <c r="O73" s="1290"/>
      <c r="P73" s="1292" t="str">
        <f t="shared" si="9"/>
        <v>Included</v>
      </c>
      <c r="Q73" s="1292">
        <f t="shared" si="10"/>
        <v>0</v>
      </c>
      <c r="R73" s="939">
        <f t="shared" si="11"/>
        <v>0</v>
      </c>
      <c r="S73" s="939">
        <f t="shared" si="0"/>
        <v>0</v>
      </c>
      <c r="T73" s="1324"/>
      <c r="U73" s="1324"/>
    </row>
    <row r="74" spans="1:21" s="939" customFormat="1" ht="16.5">
      <c r="A74" s="1289">
        <f t="shared" si="1"/>
        <v>15</v>
      </c>
      <c r="B74" s="1318">
        <v>7000020718</v>
      </c>
      <c r="C74" s="1318">
        <v>650</v>
      </c>
      <c r="D74" s="1318">
        <v>1470</v>
      </c>
      <c r="E74" s="1318">
        <v>10</v>
      </c>
      <c r="F74" s="1318" t="s">
        <v>877</v>
      </c>
      <c r="G74" s="1318">
        <v>100000728</v>
      </c>
      <c r="H74" s="1318">
        <v>998736</v>
      </c>
      <c r="I74" s="1290"/>
      <c r="J74" s="1320">
        <v>18</v>
      </c>
      <c r="K74" s="1291"/>
      <c r="L74" s="1318" t="s">
        <v>765</v>
      </c>
      <c r="M74" s="1318" t="s">
        <v>582</v>
      </c>
      <c r="N74" s="1318">
        <v>4</v>
      </c>
      <c r="O74" s="1290"/>
      <c r="P74" s="1292" t="str">
        <f t="shared" si="9"/>
        <v>Included</v>
      </c>
      <c r="Q74" s="1292">
        <f t="shared" si="10"/>
        <v>0</v>
      </c>
      <c r="R74" s="939">
        <f t="shared" si="11"/>
        <v>0</v>
      </c>
      <c r="S74" s="939">
        <f t="shared" si="0"/>
        <v>0</v>
      </c>
      <c r="T74" s="1324"/>
      <c r="U74" s="1324"/>
    </row>
    <row r="75" spans="1:21" s="939" customFormat="1" ht="16.5">
      <c r="A75" s="1289">
        <f t="shared" si="1"/>
        <v>16</v>
      </c>
      <c r="B75" s="1318">
        <v>7000020718</v>
      </c>
      <c r="C75" s="1318">
        <v>650</v>
      </c>
      <c r="D75" s="1318">
        <v>1470</v>
      </c>
      <c r="E75" s="1318">
        <v>20</v>
      </c>
      <c r="F75" s="1318" t="s">
        <v>877</v>
      </c>
      <c r="G75" s="1318">
        <v>100000730</v>
      </c>
      <c r="H75" s="1318">
        <v>998736</v>
      </c>
      <c r="I75" s="1290"/>
      <c r="J75" s="1320">
        <v>18</v>
      </c>
      <c r="K75" s="1291"/>
      <c r="L75" s="1318" t="s">
        <v>766</v>
      </c>
      <c r="M75" s="1318" t="s">
        <v>582</v>
      </c>
      <c r="N75" s="1318">
        <v>2</v>
      </c>
      <c r="O75" s="1290"/>
      <c r="P75" s="1292" t="str">
        <f>IF(O75=0, "Included", IF(ISERROR(N75*O75), O75, N75*O75))</f>
        <v>Included</v>
      </c>
      <c r="Q75" s="1292">
        <f>S75</f>
        <v>0</v>
      </c>
      <c r="R75" s="939">
        <f>IF(P75="Included",0,P75)</f>
        <v>0</v>
      </c>
      <c r="S75" s="939">
        <f t="shared" si="0"/>
        <v>0</v>
      </c>
      <c r="T75" s="1324"/>
      <c r="U75" s="1324"/>
    </row>
    <row r="76" spans="1:21" s="939" customFormat="1" ht="33">
      <c r="A76" s="1289">
        <f t="shared" si="1"/>
        <v>17</v>
      </c>
      <c r="B76" s="1318">
        <v>7000020718</v>
      </c>
      <c r="C76" s="1318">
        <v>650</v>
      </c>
      <c r="D76" s="1318">
        <v>1470</v>
      </c>
      <c r="E76" s="1318">
        <v>30</v>
      </c>
      <c r="F76" s="1318" t="s">
        <v>877</v>
      </c>
      <c r="G76" s="1318">
        <v>100000735</v>
      </c>
      <c r="H76" s="1318">
        <v>998736</v>
      </c>
      <c r="I76" s="1290"/>
      <c r="J76" s="1320">
        <v>18</v>
      </c>
      <c r="K76" s="1291"/>
      <c r="L76" s="1318" t="s">
        <v>892</v>
      </c>
      <c r="M76" s="1318" t="s">
        <v>585</v>
      </c>
      <c r="N76" s="1318">
        <v>1</v>
      </c>
      <c r="O76" s="1290"/>
      <c r="P76" s="1292" t="str">
        <f>IF(O76=0, "Included", IF(ISERROR(N76*O76), O76, N76*O76))</f>
        <v>Included</v>
      </c>
      <c r="Q76" s="1292">
        <f>S76</f>
        <v>0</v>
      </c>
      <c r="R76" s="939">
        <f>IF(P76="Included",0,P76)</f>
        <v>0</v>
      </c>
      <c r="S76" s="939">
        <f t="shared" si="0"/>
        <v>0</v>
      </c>
      <c r="T76" s="1324"/>
      <c r="U76" s="1324"/>
    </row>
    <row r="77" spans="1:21" s="939" customFormat="1" ht="16.5">
      <c r="A77" s="1289">
        <f t="shared" si="1"/>
        <v>18</v>
      </c>
      <c r="B77" s="1318">
        <v>7000020718</v>
      </c>
      <c r="C77" s="1318">
        <v>650</v>
      </c>
      <c r="D77" s="1318">
        <v>1470</v>
      </c>
      <c r="E77" s="1318">
        <v>40</v>
      </c>
      <c r="F77" s="1318" t="s">
        <v>877</v>
      </c>
      <c r="G77" s="1318">
        <v>100002605</v>
      </c>
      <c r="H77" s="1318">
        <v>998736</v>
      </c>
      <c r="I77" s="1290"/>
      <c r="J77" s="1320">
        <v>18</v>
      </c>
      <c r="K77" s="1291"/>
      <c r="L77" s="1318" t="s">
        <v>768</v>
      </c>
      <c r="M77" s="1318" t="s">
        <v>585</v>
      </c>
      <c r="N77" s="1318">
        <v>1</v>
      </c>
      <c r="O77" s="1290"/>
      <c r="P77" s="1292" t="str">
        <f>IF(O77=0, "Included", IF(ISERROR(N77*O77), O77, N77*O77))</f>
        <v>Included</v>
      </c>
      <c r="Q77" s="1292">
        <f>S77</f>
        <v>0</v>
      </c>
      <c r="R77" s="939">
        <f>IF(P77="Included",0,P77)</f>
        <v>0</v>
      </c>
      <c r="S77" s="939">
        <f t="shared" si="0"/>
        <v>0</v>
      </c>
      <c r="T77" s="1324"/>
      <c r="U77" s="1324"/>
    </row>
    <row r="78" spans="1:21" s="939" customFormat="1" ht="33">
      <c r="A78" s="1289">
        <f t="shared" si="1"/>
        <v>19</v>
      </c>
      <c r="B78" s="1318">
        <v>7000020718</v>
      </c>
      <c r="C78" s="1318">
        <v>660</v>
      </c>
      <c r="D78" s="1318">
        <v>1513</v>
      </c>
      <c r="E78" s="1318">
        <v>10</v>
      </c>
      <c r="F78" s="1318" t="s">
        <v>733</v>
      </c>
      <c r="G78" s="1318">
        <v>100002069</v>
      </c>
      <c r="H78" s="1318">
        <v>998736</v>
      </c>
      <c r="I78" s="1290"/>
      <c r="J78" s="1320">
        <v>18</v>
      </c>
      <c r="K78" s="1291"/>
      <c r="L78" s="1318" t="s">
        <v>893</v>
      </c>
      <c r="M78" s="1318" t="s">
        <v>582</v>
      </c>
      <c r="N78" s="1318">
        <v>2</v>
      </c>
      <c r="O78" s="1290"/>
      <c r="P78" s="1292" t="str">
        <f t="shared" ref="P78:P87" si="12">IF(O78=0, "Included", IF(ISERROR(N78*O78), O78, N78*O78))</f>
        <v>Included</v>
      </c>
      <c r="Q78" s="1292">
        <f t="shared" ref="Q78:Q87" si="13">S78</f>
        <v>0</v>
      </c>
      <c r="R78" s="939">
        <f t="shared" ref="R78:R87" si="14">IF(P78="Included",0,P78)</f>
        <v>0</v>
      </c>
      <c r="S78" s="939">
        <f t="shared" si="0"/>
        <v>0</v>
      </c>
      <c r="T78" s="1324"/>
      <c r="U78" s="1324"/>
    </row>
    <row r="79" spans="1:21" s="939" customFormat="1" ht="33">
      <c r="A79" s="1289">
        <f t="shared" si="1"/>
        <v>20</v>
      </c>
      <c r="B79" s="1318">
        <v>7000020718</v>
      </c>
      <c r="C79" s="1318">
        <v>660</v>
      </c>
      <c r="D79" s="1318">
        <v>1513</v>
      </c>
      <c r="E79" s="1318">
        <v>20</v>
      </c>
      <c r="F79" s="1318" t="s">
        <v>733</v>
      </c>
      <c r="G79" s="1318">
        <v>100002075</v>
      </c>
      <c r="H79" s="1318">
        <v>998736</v>
      </c>
      <c r="I79" s="1290"/>
      <c r="J79" s="1320">
        <v>18</v>
      </c>
      <c r="K79" s="1291"/>
      <c r="L79" s="1318" t="s">
        <v>894</v>
      </c>
      <c r="M79" s="1318" t="s">
        <v>582</v>
      </c>
      <c r="N79" s="1318">
        <v>2</v>
      </c>
      <c r="O79" s="1290"/>
      <c r="P79" s="1292" t="str">
        <f t="shared" si="12"/>
        <v>Included</v>
      </c>
      <c r="Q79" s="1292">
        <f t="shared" si="13"/>
        <v>0</v>
      </c>
      <c r="R79" s="939">
        <f t="shared" si="14"/>
        <v>0</v>
      </c>
      <c r="S79" s="939">
        <f t="shared" si="0"/>
        <v>0</v>
      </c>
      <c r="T79" s="1324"/>
      <c r="U79" s="1324"/>
    </row>
    <row r="80" spans="1:21" s="939" customFormat="1" ht="16.5">
      <c r="A80" s="1289">
        <f t="shared" si="1"/>
        <v>21</v>
      </c>
      <c r="B80" s="1318">
        <v>7000020718</v>
      </c>
      <c r="C80" s="1318">
        <v>670</v>
      </c>
      <c r="D80" s="1318">
        <v>1530</v>
      </c>
      <c r="E80" s="1318">
        <v>10</v>
      </c>
      <c r="F80" s="1318" t="s">
        <v>734</v>
      </c>
      <c r="G80" s="1318">
        <v>100003517</v>
      </c>
      <c r="H80" s="1318">
        <v>998734</v>
      </c>
      <c r="I80" s="1290"/>
      <c r="J80" s="1320">
        <v>18</v>
      </c>
      <c r="K80" s="1291"/>
      <c r="L80" s="1318" t="s">
        <v>895</v>
      </c>
      <c r="M80" s="1318" t="s">
        <v>588</v>
      </c>
      <c r="N80" s="1318">
        <v>0.5</v>
      </c>
      <c r="O80" s="1290"/>
      <c r="P80" s="1292" t="str">
        <f t="shared" si="12"/>
        <v>Included</v>
      </c>
      <c r="Q80" s="1292">
        <f t="shared" si="13"/>
        <v>0</v>
      </c>
      <c r="R80" s="939">
        <f t="shared" si="14"/>
        <v>0</v>
      </c>
      <c r="S80" s="939">
        <f t="shared" si="0"/>
        <v>0</v>
      </c>
      <c r="T80" s="1324"/>
      <c r="U80" s="1324"/>
    </row>
    <row r="81" spans="1:21" s="939" customFormat="1" ht="16.5">
      <c r="A81" s="1289">
        <f t="shared" si="1"/>
        <v>22</v>
      </c>
      <c r="B81" s="1318">
        <v>7000020718</v>
      </c>
      <c r="C81" s="1318">
        <v>670</v>
      </c>
      <c r="D81" s="1318">
        <v>1530</v>
      </c>
      <c r="E81" s="1318">
        <v>20</v>
      </c>
      <c r="F81" s="1318" t="s">
        <v>734</v>
      </c>
      <c r="G81" s="1318">
        <v>100002440</v>
      </c>
      <c r="H81" s="1318">
        <v>998734</v>
      </c>
      <c r="I81" s="1290"/>
      <c r="J81" s="1320">
        <v>18</v>
      </c>
      <c r="K81" s="1291"/>
      <c r="L81" s="1318" t="s">
        <v>896</v>
      </c>
      <c r="M81" s="1318" t="s">
        <v>582</v>
      </c>
      <c r="N81" s="1318">
        <v>1</v>
      </c>
      <c r="O81" s="1290"/>
      <c r="P81" s="1292" t="str">
        <f t="shared" si="12"/>
        <v>Included</v>
      </c>
      <c r="Q81" s="1292">
        <f t="shared" si="13"/>
        <v>0</v>
      </c>
      <c r="R81" s="939">
        <f t="shared" si="14"/>
        <v>0</v>
      </c>
      <c r="S81" s="939">
        <f t="shared" si="0"/>
        <v>0</v>
      </c>
      <c r="T81" s="1324"/>
      <c r="U81" s="1324"/>
    </row>
    <row r="82" spans="1:21" s="939" customFormat="1" ht="16.5">
      <c r="A82" s="1289">
        <f t="shared" si="1"/>
        <v>23</v>
      </c>
      <c r="B82" s="1318">
        <v>7000020718</v>
      </c>
      <c r="C82" s="1318">
        <v>670</v>
      </c>
      <c r="D82" s="1318">
        <v>1530</v>
      </c>
      <c r="E82" s="1318">
        <v>30</v>
      </c>
      <c r="F82" s="1318" t="s">
        <v>734</v>
      </c>
      <c r="G82" s="1318">
        <v>100000891</v>
      </c>
      <c r="H82" s="1318">
        <v>998734</v>
      </c>
      <c r="I82" s="1290"/>
      <c r="J82" s="1320">
        <v>18</v>
      </c>
      <c r="K82" s="1291"/>
      <c r="L82" s="1318" t="s">
        <v>627</v>
      </c>
      <c r="M82" s="1318" t="s">
        <v>582</v>
      </c>
      <c r="N82" s="1318">
        <v>2</v>
      </c>
      <c r="O82" s="1290"/>
      <c r="P82" s="1292" t="str">
        <f t="shared" si="12"/>
        <v>Included</v>
      </c>
      <c r="Q82" s="1292">
        <f t="shared" si="13"/>
        <v>0</v>
      </c>
      <c r="R82" s="939">
        <f t="shared" si="14"/>
        <v>0</v>
      </c>
      <c r="S82" s="939">
        <f t="shared" si="0"/>
        <v>0</v>
      </c>
      <c r="T82" s="1324"/>
      <c r="U82" s="1324"/>
    </row>
    <row r="83" spans="1:21" s="939" customFormat="1" ht="16.5">
      <c r="A83" s="1289">
        <f t="shared" si="1"/>
        <v>24</v>
      </c>
      <c r="B83" s="1318">
        <v>7000020718</v>
      </c>
      <c r="C83" s="1318">
        <v>670</v>
      </c>
      <c r="D83" s="1318">
        <v>1530</v>
      </c>
      <c r="E83" s="1318">
        <v>40</v>
      </c>
      <c r="F83" s="1318" t="s">
        <v>734</v>
      </c>
      <c r="G83" s="1318">
        <v>100000890</v>
      </c>
      <c r="H83" s="1318">
        <v>998734</v>
      </c>
      <c r="I83" s="1290"/>
      <c r="J83" s="1320">
        <v>18</v>
      </c>
      <c r="K83" s="1291"/>
      <c r="L83" s="1318" t="s">
        <v>897</v>
      </c>
      <c r="M83" s="1318" t="s">
        <v>582</v>
      </c>
      <c r="N83" s="1318">
        <v>2</v>
      </c>
      <c r="O83" s="1290"/>
      <c r="P83" s="1292" t="str">
        <f t="shared" si="12"/>
        <v>Included</v>
      </c>
      <c r="Q83" s="1292">
        <f t="shared" si="13"/>
        <v>0</v>
      </c>
      <c r="R83" s="939">
        <f t="shared" si="14"/>
        <v>0</v>
      </c>
      <c r="S83" s="939">
        <f t="shared" si="0"/>
        <v>0</v>
      </c>
      <c r="T83" s="1324"/>
      <c r="U83" s="1324"/>
    </row>
    <row r="84" spans="1:21" s="939" customFormat="1" ht="16.5">
      <c r="A84" s="1289">
        <f t="shared" si="1"/>
        <v>25</v>
      </c>
      <c r="B84" s="1318">
        <v>7000020718</v>
      </c>
      <c r="C84" s="1318">
        <v>670</v>
      </c>
      <c r="D84" s="1318">
        <v>1530</v>
      </c>
      <c r="E84" s="1318">
        <v>50</v>
      </c>
      <c r="F84" s="1318" t="s">
        <v>734</v>
      </c>
      <c r="G84" s="1318">
        <v>100000888</v>
      </c>
      <c r="H84" s="1318">
        <v>998734</v>
      </c>
      <c r="I84" s="1290"/>
      <c r="J84" s="1320">
        <v>18</v>
      </c>
      <c r="K84" s="1291"/>
      <c r="L84" s="1318" t="s">
        <v>772</v>
      </c>
      <c r="M84" s="1318" t="s">
        <v>582</v>
      </c>
      <c r="N84" s="1318">
        <v>2</v>
      </c>
      <c r="O84" s="1290"/>
      <c r="P84" s="1292" t="str">
        <f t="shared" si="12"/>
        <v>Included</v>
      </c>
      <c r="Q84" s="1292">
        <f t="shared" si="13"/>
        <v>0</v>
      </c>
      <c r="R84" s="939">
        <f t="shared" si="14"/>
        <v>0</v>
      </c>
      <c r="S84" s="939">
        <f t="shared" si="0"/>
        <v>0</v>
      </c>
      <c r="T84" s="1324"/>
      <c r="U84" s="1324"/>
    </row>
    <row r="85" spans="1:21" s="939" customFormat="1" ht="16.5">
      <c r="A85" s="1289">
        <f t="shared" si="1"/>
        <v>26</v>
      </c>
      <c r="B85" s="1318">
        <v>7000020718</v>
      </c>
      <c r="C85" s="1318">
        <v>670</v>
      </c>
      <c r="D85" s="1318">
        <v>1530</v>
      </c>
      <c r="E85" s="1318">
        <v>60</v>
      </c>
      <c r="F85" s="1318" t="s">
        <v>734</v>
      </c>
      <c r="G85" s="1318">
        <v>100000886</v>
      </c>
      <c r="H85" s="1318">
        <v>998734</v>
      </c>
      <c r="I85" s="1290"/>
      <c r="J85" s="1320">
        <v>18</v>
      </c>
      <c r="K85" s="1291"/>
      <c r="L85" s="1318" t="s">
        <v>771</v>
      </c>
      <c r="M85" s="1318" t="s">
        <v>582</v>
      </c>
      <c r="N85" s="1318">
        <v>2</v>
      </c>
      <c r="O85" s="1290"/>
      <c r="P85" s="1292" t="str">
        <f t="shared" si="12"/>
        <v>Included</v>
      </c>
      <c r="Q85" s="1292">
        <f t="shared" si="13"/>
        <v>0</v>
      </c>
      <c r="R85" s="939">
        <f t="shared" si="14"/>
        <v>0</v>
      </c>
      <c r="S85" s="939">
        <f t="shared" si="0"/>
        <v>0</v>
      </c>
      <c r="T85" s="1324"/>
      <c r="U85" s="1324"/>
    </row>
    <row r="86" spans="1:21" s="939" customFormat="1" ht="16.5">
      <c r="A86" s="1289">
        <f t="shared" si="1"/>
        <v>27</v>
      </c>
      <c r="B86" s="1318">
        <v>7000020718</v>
      </c>
      <c r="C86" s="1318">
        <v>670</v>
      </c>
      <c r="D86" s="1318">
        <v>1530</v>
      </c>
      <c r="E86" s="1318">
        <v>70</v>
      </c>
      <c r="F86" s="1318" t="s">
        <v>734</v>
      </c>
      <c r="G86" s="1318">
        <v>100002042</v>
      </c>
      <c r="H86" s="1318">
        <v>998734</v>
      </c>
      <c r="I86" s="1290"/>
      <c r="J86" s="1320">
        <v>18</v>
      </c>
      <c r="K86" s="1291"/>
      <c r="L86" s="1318" t="s">
        <v>898</v>
      </c>
      <c r="M86" s="1318" t="s">
        <v>582</v>
      </c>
      <c r="N86" s="1318">
        <v>4</v>
      </c>
      <c r="O86" s="1290"/>
      <c r="P86" s="1292" t="str">
        <f t="shared" si="12"/>
        <v>Included</v>
      </c>
      <c r="Q86" s="1292">
        <f t="shared" si="13"/>
        <v>0</v>
      </c>
      <c r="R86" s="939">
        <f t="shared" si="14"/>
        <v>0</v>
      </c>
      <c r="S86" s="939">
        <f t="shared" si="0"/>
        <v>0</v>
      </c>
      <c r="T86" s="1324"/>
      <c r="U86" s="1324"/>
    </row>
    <row r="87" spans="1:21" s="939" customFormat="1" ht="16.5">
      <c r="A87" s="1289">
        <f t="shared" si="1"/>
        <v>28</v>
      </c>
      <c r="B87" s="1318">
        <v>7000020718</v>
      </c>
      <c r="C87" s="1318">
        <v>1300</v>
      </c>
      <c r="D87" s="1318">
        <v>1531</v>
      </c>
      <c r="E87" s="1318">
        <v>10</v>
      </c>
      <c r="F87" s="1318" t="s">
        <v>735</v>
      </c>
      <c r="G87" s="1318">
        <v>100003517</v>
      </c>
      <c r="H87" s="1318">
        <v>998734</v>
      </c>
      <c r="I87" s="1290"/>
      <c r="J87" s="1320">
        <v>18</v>
      </c>
      <c r="K87" s="1291"/>
      <c r="L87" s="1318" t="s">
        <v>895</v>
      </c>
      <c r="M87" s="1318" t="s">
        <v>588</v>
      </c>
      <c r="N87" s="1318">
        <v>0.5</v>
      </c>
      <c r="O87" s="1290"/>
      <c r="P87" s="1292" t="str">
        <f t="shared" si="12"/>
        <v>Included</v>
      </c>
      <c r="Q87" s="1292">
        <f t="shared" si="13"/>
        <v>0</v>
      </c>
      <c r="R87" s="939">
        <f t="shared" si="14"/>
        <v>0</v>
      </c>
      <c r="S87" s="939">
        <f t="shared" si="0"/>
        <v>0</v>
      </c>
      <c r="T87" s="1324"/>
      <c r="U87" s="1324"/>
    </row>
    <row r="88" spans="1:21" s="939" customFormat="1" ht="16.5">
      <c r="A88" s="1289">
        <f t="shared" si="1"/>
        <v>29</v>
      </c>
      <c r="B88" s="1318">
        <v>7000020718</v>
      </c>
      <c r="C88" s="1318">
        <v>1300</v>
      </c>
      <c r="D88" s="1318">
        <v>1531</v>
      </c>
      <c r="E88" s="1318">
        <v>20</v>
      </c>
      <c r="F88" s="1318" t="s">
        <v>735</v>
      </c>
      <c r="G88" s="1318">
        <v>100002440</v>
      </c>
      <c r="H88" s="1318">
        <v>998734</v>
      </c>
      <c r="I88" s="1290"/>
      <c r="J88" s="1320">
        <v>18</v>
      </c>
      <c r="K88" s="1291"/>
      <c r="L88" s="1318" t="s">
        <v>896</v>
      </c>
      <c r="M88" s="1318" t="s">
        <v>582</v>
      </c>
      <c r="N88" s="1318">
        <v>1</v>
      </c>
      <c r="O88" s="1290"/>
      <c r="P88" s="1292" t="str">
        <f>IF(O88=0, "Included", IF(ISERROR(N88*O88), O88, N88*O88))</f>
        <v>Included</v>
      </c>
      <c r="Q88" s="1292">
        <f>S88</f>
        <v>0</v>
      </c>
      <c r="R88" s="939">
        <f>IF(P88="Included",0,P88)</f>
        <v>0</v>
      </c>
      <c r="S88" s="939">
        <f t="shared" ref="S88:S148" si="15">IF(K88="",(R88*J88/100),(R88*K88))</f>
        <v>0</v>
      </c>
      <c r="T88" s="1324"/>
      <c r="U88" s="1324"/>
    </row>
    <row r="89" spans="1:21" s="939" customFormat="1" ht="16.5">
      <c r="A89" s="1289">
        <f t="shared" si="1"/>
        <v>30</v>
      </c>
      <c r="B89" s="1318">
        <v>7000020718</v>
      </c>
      <c r="C89" s="1318">
        <v>1300</v>
      </c>
      <c r="D89" s="1318">
        <v>1531</v>
      </c>
      <c r="E89" s="1318">
        <v>30</v>
      </c>
      <c r="F89" s="1318" t="s">
        <v>735</v>
      </c>
      <c r="G89" s="1318">
        <v>100000891</v>
      </c>
      <c r="H89" s="1318">
        <v>998734</v>
      </c>
      <c r="I89" s="1290"/>
      <c r="J89" s="1320">
        <v>18</v>
      </c>
      <c r="K89" s="1291"/>
      <c r="L89" s="1318" t="s">
        <v>627</v>
      </c>
      <c r="M89" s="1318" t="s">
        <v>582</v>
      </c>
      <c r="N89" s="1318">
        <v>2</v>
      </c>
      <c r="O89" s="1290"/>
      <c r="P89" s="1292" t="str">
        <f>IF(O89=0, "Included", IF(ISERROR(N89*O89), O89, N89*O89))</f>
        <v>Included</v>
      </c>
      <c r="Q89" s="1292">
        <f>S89</f>
        <v>0</v>
      </c>
      <c r="R89" s="939">
        <f>IF(P89="Included",0,P89)</f>
        <v>0</v>
      </c>
      <c r="S89" s="939">
        <f t="shared" si="15"/>
        <v>0</v>
      </c>
      <c r="T89" s="1324"/>
      <c r="U89" s="1324"/>
    </row>
    <row r="90" spans="1:21" s="939" customFormat="1" ht="16.5">
      <c r="A90" s="1289">
        <f t="shared" si="1"/>
        <v>31</v>
      </c>
      <c r="B90" s="1318">
        <v>7000020718</v>
      </c>
      <c r="C90" s="1318">
        <v>1300</v>
      </c>
      <c r="D90" s="1318">
        <v>1531</v>
      </c>
      <c r="E90" s="1318">
        <v>40</v>
      </c>
      <c r="F90" s="1318" t="s">
        <v>735</v>
      </c>
      <c r="G90" s="1318">
        <v>100000890</v>
      </c>
      <c r="H90" s="1318">
        <v>998734</v>
      </c>
      <c r="I90" s="1290"/>
      <c r="J90" s="1320">
        <v>18</v>
      </c>
      <c r="K90" s="1291"/>
      <c r="L90" s="1318" t="s">
        <v>897</v>
      </c>
      <c r="M90" s="1318" t="s">
        <v>582</v>
      </c>
      <c r="N90" s="1318">
        <v>2</v>
      </c>
      <c r="O90" s="1290"/>
      <c r="P90" s="1292" t="str">
        <f t="shared" ref="P90:P94" si="16">IF(O90=0, "Included", IF(ISERROR(N90*O90), O90, N90*O90))</f>
        <v>Included</v>
      </c>
      <c r="Q90" s="1292">
        <f t="shared" ref="Q90:Q94" si="17">S90</f>
        <v>0</v>
      </c>
      <c r="R90" s="939">
        <f t="shared" ref="R90:R94" si="18">IF(P90="Included",0,P90)</f>
        <v>0</v>
      </c>
      <c r="S90" s="939">
        <f t="shared" si="15"/>
        <v>0</v>
      </c>
      <c r="T90" s="1324"/>
      <c r="U90" s="1324"/>
    </row>
    <row r="91" spans="1:21" s="939" customFormat="1" ht="16.5">
      <c r="A91" s="1289">
        <f t="shared" si="1"/>
        <v>32</v>
      </c>
      <c r="B91" s="1318">
        <v>7000020718</v>
      </c>
      <c r="C91" s="1318">
        <v>1300</v>
      </c>
      <c r="D91" s="1318">
        <v>1531</v>
      </c>
      <c r="E91" s="1318">
        <v>50</v>
      </c>
      <c r="F91" s="1318" t="s">
        <v>735</v>
      </c>
      <c r="G91" s="1318">
        <v>100000888</v>
      </c>
      <c r="H91" s="1318">
        <v>998734</v>
      </c>
      <c r="I91" s="1290"/>
      <c r="J91" s="1320">
        <v>18</v>
      </c>
      <c r="K91" s="1291"/>
      <c r="L91" s="1318" t="s">
        <v>772</v>
      </c>
      <c r="M91" s="1318" t="s">
        <v>582</v>
      </c>
      <c r="N91" s="1318">
        <v>2</v>
      </c>
      <c r="O91" s="1290"/>
      <c r="P91" s="1292" t="str">
        <f t="shared" si="16"/>
        <v>Included</v>
      </c>
      <c r="Q91" s="1292">
        <f t="shared" si="17"/>
        <v>0</v>
      </c>
      <c r="R91" s="939">
        <f t="shared" si="18"/>
        <v>0</v>
      </c>
      <c r="S91" s="939">
        <f t="shared" si="15"/>
        <v>0</v>
      </c>
      <c r="T91" s="1324"/>
      <c r="U91" s="1324"/>
    </row>
    <row r="92" spans="1:21" s="939" customFormat="1" ht="16.5">
      <c r="A92" s="1289">
        <f t="shared" si="1"/>
        <v>33</v>
      </c>
      <c r="B92" s="1318">
        <v>7000020718</v>
      </c>
      <c r="C92" s="1318">
        <v>1300</v>
      </c>
      <c r="D92" s="1318">
        <v>1531</v>
      </c>
      <c r="E92" s="1318">
        <v>60</v>
      </c>
      <c r="F92" s="1318" t="s">
        <v>735</v>
      </c>
      <c r="G92" s="1318">
        <v>100000886</v>
      </c>
      <c r="H92" s="1318">
        <v>998734</v>
      </c>
      <c r="I92" s="1290"/>
      <c r="J92" s="1320">
        <v>18</v>
      </c>
      <c r="K92" s="1291"/>
      <c r="L92" s="1318" t="s">
        <v>771</v>
      </c>
      <c r="M92" s="1318" t="s">
        <v>582</v>
      </c>
      <c r="N92" s="1318">
        <v>2</v>
      </c>
      <c r="O92" s="1290"/>
      <c r="P92" s="1292" t="str">
        <f t="shared" si="16"/>
        <v>Included</v>
      </c>
      <c r="Q92" s="1292">
        <f t="shared" si="17"/>
        <v>0</v>
      </c>
      <c r="R92" s="939">
        <f t="shared" si="18"/>
        <v>0</v>
      </c>
      <c r="S92" s="939">
        <f t="shared" si="15"/>
        <v>0</v>
      </c>
      <c r="T92" s="1324"/>
      <c r="U92" s="1324"/>
    </row>
    <row r="93" spans="1:21" s="939" customFormat="1" ht="33">
      <c r="A93" s="1289">
        <f t="shared" si="1"/>
        <v>34</v>
      </c>
      <c r="B93" s="1318">
        <v>7000020718</v>
      </c>
      <c r="C93" s="1318">
        <v>680</v>
      </c>
      <c r="D93" s="1318">
        <v>1590</v>
      </c>
      <c r="E93" s="1318">
        <v>10</v>
      </c>
      <c r="F93" s="1318" t="s">
        <v>736</v>
      </c>
      <c r="G93" s="1318">
        <v>100002181</v>
      </c>
      <c r="H93" s="1318">
        <v>998736</v>
      </c>
      <c r="I93" s="1290"/>
      <c r="J93" s="1320">
        <v>18</v>
      </c>
      <c r="K93" s="1291"/>
      <c r="L93" s="1318" t="s">
        <v>660</v>
      </c>
      <c r="M93" s="1318" t="s">
        <v>619</v>
      </c>
      <c r="N93" s="1318">
        <v>1</v>
      </c>
      <c r="O93" s="1290"/>
      <c r="P93" s="1292" t="str">
        <f t="shared" si="16"/>
        <v>Included</v>
      </c>
      <c r="Q93" s="1292">
        <f t="shared" si="17"/>
        <v>0</v>
      </c>
      <c r="R93" s="939">
        <f t="shared" si="18"/>
        <v>0</v>
      </c>
      <c r="S93" s="939">
        <f t="shared" si="15"/>
        <v>0</v>
      </c>
      <c r="T93" s="1324"/>
      <c r="U93" s="1324"/>
    </row>
    <row r="94" spans="1:21" s="939" customFormat="1" ht="33">
      <c r="A94" s="1289">
        <f t="shared" si="1"/>
        <v>35</v>
      </c>
      <c r="B94" s="1318">
        <v>7000020718</v>
      </c>
      <c r="C94" s="1318">
        <v>680</v>
      </c>
      <c r="D94" s="1318">
        <v>1590</v>
      </c>
      <c r="E94" s="1318">
        <v>20</v>
      </c>
      <c r="F94" s="1318" t="s">
        <v>736</v>
      </c>
      <c r="G94" s="1318">
        <v>100002182</v>
      </c>
      <c r="H94" s="1318">
        <v>998736</v>
      </c>
      <c r="I94" s="1290"/>
      <c r="J94" s="1320">
        <v>18</v>
      </c>
      <c r="K94" s="1291"/>
      <c r="L94" s="1318" t="s">
        <v>661</v>
      </c>
      <c r="M94" s="1318" t="s">
        <v>619</v>
      </c>
      <c r="N94" s="1318">
        <v>1</v>
      </c>
      <c r="O94" s="1290"/>
      <c r="P94" s="1292" t="str">
        <f t="shared" si="16"/>
        <v>Included</v>
      </c>
      <c r="Q94" s="1292">
        <f t="shared" si="17"/>
        <v>0</v>
      </c>
      <c r="R94" s="939">
        <f t="shared" si="18"/>
        <v>0</v>
      </c>
      <c r="S94" s="939">
        <f t="shared" si="15"/>
        <v>0</v>
      </c>
      <c r="T94" s="1324"/>
      <c r="U94" s="1324"/>
    </row>
    <row r="95" spans="1:21" s="939" customFormat="1" ht="33">
      <c r="A95" s="1289">
        <f t="shared" si="1"/>
        <v>36</v>
      </c>
      <c r="B95" s="1318">
        <v>7000020718</v>
      </c>
      <c r="C95" s="1318">
        <v>690</v>
      </c>
      <c r="D95" s="1318">
        <v>1600</v>
      </c>
      <c r="E95" s="1318">
        <v>10</v>
      </c>
      <c r="F95" s="1318" t="s">
        <v>737</v>
      </c>
      <c r="G95" s="1318">
        <v>100001874</v>
      </c>
      <c r="H95" s="1318">
        <v>995463</v>
      </c>
      <c r="I95" s="1290"/>
      <c r="J95" s="1320">
        <v>18</v>
      </c>
      <c r="K95" s="1291"/>
      <c r="L95" s="1318" t="s">
        <v>780</v>
      </c>
      <c r="M95" s="1318" t="s">
        <v>585</v>
      </c>
      <c r="N95" s="1318">
        <v>1</v>
      </c>
      <c r="O95" s="1290"/>
      <c r="P95" s="1292" t="str">
        <f t="shared" ref="P95:P112" si="19">IF(O95=0, "Included", IF(ISERROR(N95*O95), O95, N95*O95))</f>
        <v>Included</v>
      </c>
      <c r="Q95" s="1292">
        <f t="shared" ref="Q95:Q112" si="20">S95</f>
        <v>0</v>
      </c>
      <c r="R95" s="939">
        <f t="shared" ref="R95:R112" si="21">IF(P95="Included",0,P95)</f>
        <v>0</v>
      </c>
      <c r="S95" s="939">
        <f t="shared" si="15"/>
        <v>0</v>
      </c>
      <c r="T95" s="1324"/>
      <c r="U95" s="1324"/>
    </row>
    <row r="96" spans="1:21" s="939" customFormat="1" ht="16.5">
      <c r="A96" s="1289">
        <f t="shared" ref="A96:A159" si="22">A95+1</f>
        <v>37</v>
      </c>
      <c r="B96" s="1318">
        <v>7000020718</v>
      </c>
      <c r="C96" s="1318">
        <v>700</v>
      </c>
      <c r="D96" s="1318">
        <v>1610</v>
      </c>
      <c r="E96" s="1318">
        <v>10</v>
      </c>
      <c r="F96" s="1318" t="s">
        <v>738</v>
      </c>
      <c r="G96" s="1318">
        <v>100000975</v>
      </c>
      <c r="H96" s="1318">
        <v>995461</v>
      </c>
      <c r="I96" s="1290"/>
      <c r="J96" s="1320">
        <v>18</v>
      </c>
      <c r="K96" s="1291"/>
      <c r="L96" s="1318" t="s">
        <v>629</v>
      </c>
      <c r="M96" s="1318" t="s">
        <v>582</v>
      </c>
      <c r="N96" s="1318">
        <v>2</v>
      </c>
      <c r="O96" s="1290"/>
      <c r="P96" s="1292" t="str">
        <f t="shared" si="19"/>
        <v>Included</v>
      </c>
      <c r="Q96" s="1292">
        <f t="shared" si="20"/>
        <v>0</v>
      </c>
      <c r="R96" s="939">
        <f t="shared" si="21"/>
        <v>0</v>
      </c>
      <c r="S96" s="939">
        <f t="shared" si="15"/>
        <v>0</v>
      </c>
      <c r="T96" s="1324"/>
      <c r="U96" s="1324"/>
    </row>
    <row r="97" spans="1:21" s="939" customFormat="1" ht="16.5">
      <c r="A97" s="1289">
        <f t="shared" si="22"/>
        <v>38</v>
      </c>
      <c r="B97" s="1318">
        <v>7000020718</v>
      </c>
      <c r="C97" s="1318">
        <v>700</v>
      </c>
      <c r="D97" s="1318">
        <v>1610</v>
      </c>
      <c r="E97" s="1318">
        <v>20</v>
      </c>
      <c r="F97" s="1318" t="s">
        <v>738</v>
      </c>
      <c r="G97" s="1318">
        <v>100002059</v>
      </c>
      <c r="H97" s="1318">
        <v>995461</v>
      </c>
      <c r="I97" s="1290"/>
      <c r="J97" s="1320">
        <v>18</v>
      </c>
      <c r="K97" s="1291"/>
      <c r="L97" s="1318" t="s">
        <v>781</v>
      </c>
      <c r="M97" s="1318" t="s">
        <v>585</v>
      </c>
      <c r="N97" s="1318">
        <v>1</v>
      </c>
      <c r="O97" s="1290"/>
      <c r="P97" s="1292" t="str">
        <f t="shared" si="19"/>
        <v>Included</v>
      </c>
      <c r="Q97" s="1292">
        <f t="shared" si="20"/>
        <v>0</v>
      </c>
      <c r="R97" s="939">
        <f t="shared" si="21"/>
        <v>0</v>
      </c>
      <c r="S97" s="939">
        <f t="shared" si="15"/>
        <v>0</v>
      </c>
      <c r="T97" s="1324"/>
      <c r="U97" s="1324"/>
    </row>
    <row r="98" spans="1:21" s="939" customFormat="1" ht="16.5">
      <c r="A98" s="1289">
        <f t="shared" si="22"/>
        <v>39</v>
      </c>
      <c r="B98" s="1318">
        <v>7000020718</v>
      </c>
      <c r="C98" s="1318">
        <v>710</v>
      </c>
      <c r="D98" s="1318">
        <v>1620</v>
      </c>
      <c r="E98" s="1318">
        <v>10</v>
      </c>
      <c r="F98" s="1318" t="s">
        <v>739</v>
      </c>
      <c r="G98" s="1318">
        <v>100001022</v>
      </c>
      <c r="H98" s="1318">
        <v>998731</v>
      </c>
      <c r="I98" s="1290"/>
      <c r="J98" s="1320">
        <v>18</v>
      </c>
      <c r="K98" s="1291"/>
      <c r="L98" s="1318" t="s">
        <v>631</v>
      </c>
      <c r="M98" s="1318" t="s">
        <v>582</v>
      </c>
      <c r="N98" s="1318">
        <v>1</v>
      </c>
      <c r="O98" s="1290"/>
      <c r="P98" s="1292" t="str">
        <f t="shared" si="19"/>
        <v>Included</v>
      </c>
      <c r="Q98" s="1292">
        <f t="shared" si="20"/>
        <v>0</v>
      </c>
      <c r="R98" s="939">
        <f t="shared" si="21"/>
        <v>0</v>
      </c>
      <c r="S98" s="939">
        <f t="shared" si="15"/>
        <v>0</v>
      </c>
      <c r="T98" s="1324"/>
      <c r="U98" s="1324"/>
    </row>
    <row r="99" spans="1:21" s="939" customFormat="1" ht="16.5">
      <c r="A99" s="1289">
        <f t="shared" si="22"/>
        <v>40</v>
      </c>
      <c r="B99" s="1318">
        <v>7000020718</v>
      </c>
      <c r="C99" s="1318">
        <v>710</v>
      </c>
      <c r="D99" s="1318">
        <v>1620</v>
      </c>
      <c r="E99" s="1318">
        <v>20</v>
      </c>
      <c r="F99" s="1318" t="s">
        <v>739</v>
      </c>
      <c r="G99" s="1318">
        <v>100004852</v>
      </c>
      <c r="H99" s="1318">
        <v>998731</v>
      </c>
      <c r="I99" s="1290"/>
      <c r="J99" s="1320">
        <v>18</v>
      </c>
      <c r="K99" s="1291"/>
      <c r="L99" s="1318" t="s">
        <v>657</v>
      </c>
      <c r="M99" s="1318" t="s">
        <v>582</v>
      </c>
      <c r="N99" s="1318">
        <v>4</v>
      </c>
      <c r="O99" s="1290"/>
      <c r="P99" s="1292" t="str">
        <f t="shared" si="19"/>
        <v>Included</v>
      </c>
      <c r="Q99" s="1292">
        <f t="shared" si="20"/>
        <v>0</v>
      </c>
      <c r="R99" s="939">
        <f t="shared" si="21"/>
        <v>0</v>
      </c>
      <c r="S99" s="939">
        <f t="shared" si="15"/>
        <v>0</v>
      </c>
      <c r="T99" s="1324"/>
      <c r="U99" s="1324"/>
    </row>
    <row r="100" spans="1:21" s="939" customFormat="1" ht="16.5">
      <c r="A100" s="1289">
        <f t="shared" si="22"/>
        <v>41</v>
      </c>
      <c r="B100" s="1318">
        <v>7000020718</v>
      </c>
      <c r="C100" s="1318">
        <v>710</v>
      </c>
      <c r="D100" s="1318">
        <v>1620</v>
      </c>
      <c r="E100" s="1318">
        <v>30</v>
      </c>
      <c r="F100" s="1318" t="s">
        <v>739</v>
      </c>
      <c r="G100" s="1318">
        <v>100004926</v>
      </c>
      <c r="H100" s="1318">
        <v>998731</v>
      </c>
      <c r="I100" s="1290"/>
      <c r="J100" s="1320">
        <v>18</v>
      </c>
      <c r="K100" s="1291"/>
      <c r="L100" s="1318" t="s">
        <v>656</v>
      </c>
      <c r="M100" s="1318" t="s">
        <v>582</v>
      </c>
      <c r="N100" s="1318">
        <v>4</v>
      </c>
      <c r="O100" s="1290"/>
      <c r="P100" s="1292" t="str">
        <f t="shared" si="19"/>
        <v>Included</v>
      </c>
      <c r="Q100" s="1292">
        <f t="shared" si="20"/>
        <v>0</v>
      </c>
      <c r="R100" s="939">
        <f t="shared" si="21"/>
        <v>0</v>
      </c>
      <c r="S100" s="939">
        <f t="shared" si="15"/>
        <v>0</v>
      </c>
      <c r="T100" s="1324"/>
      <c r="U100" s="1324"/>
    </row>
    <row r="101" spans="1:21" s="939" customFormat="1" ht="16.5">
      <c r="A101" s="1289">
        <f t="shared" si="22"/>
        <v>42</v>
      </c>
      <c r="B101" s="1318">
        <v>7000020718</v>
      </c>
      <c r="C101" s="1318">
        <v>710</v>
      </c>
      <c r="D101" s="1318">
        <v>1620</v>
      </c>
      <c r="E101" s="1318">
        <v>40</v>
      </c>
      <c r="F101" s="1318" t="s">
        <v>739</v>
      </c>
      <c r="G101" s="1318">
        <v>100004850</v>
      </c>
      <c r="H101" s="1318">
        <v>998731</v>
      </c>
      <c r="I101" s="1290"/>
      <c r="J101" s="1320">
        <v>18</v>
      </c>
      <c r="K101" s="1291"/>
      <c r="L101" s="1318" t="s">
        <v>658</v>
      </c>
      <c r="M101" s="1318" t="s">
        <v>582</v>
      </c>
      <c r="N101" s="1318">
        <v>5</v>
      </c>
      <c r="O101" s="1290"/>
      <c r="P101" s="1292" t="str">
        <f t="shared" si="19"/>
        <v>Included</v>
      </c>
      <c r="Q101" s="1292">
        <f t="shared" si="20"/>
        <v>0</v>
      </c>
      <c r="R101" s="939">
        <f t="shared" si="21"/>
        <v>0</v>
      </c>
      <c r="S101" s="939">
        <f t="shared" si="15"/>
        <v>0</v>
      </c>
      <c r="T101" s="1324"/>
      <c r="U101" s="1324"/>
    </row>
    <row r="102" spans="1:21" s="939" customFormat="1" ht="16.5">
      <c r="A102" s="1289">
        <f t="shared" si="22"/>
        <v>43</v>
      </c>
      <c r="B102" s="1318">
        <v>7000020718</v>
      </c>
      <c r="C102" s="1318">
        <v>710</v>
      </c>
      <c r="D102" s="1318">
        <v>1620</v>
      </c>
      <c r="E102" s="1318">
        <v>50</v>
      </c>
      <c r="F102" s="1318" t="s">
        <v>739</v>
      </c>
      <c r="G102" s="1318">
        <v>100004851</v>
      </c>
      <c r="H102" s="1318">
        <v>998731</v>
      </c>
      <c r="I102" s="1290"/>
      <c r="J102" s="1320">
        <v>18</v>
      </c>
      <c r="K102" s="1291"/>
      <c r="L102" s="1318" t="s">
        <v>659</v>
      </c>
      <c r="M102" s="1318" t="s">
        <v>582</v>
      </c>
      <c r="N102" s="1318">
        <v>5</v>
      </c>
      <c r="O102" s="1290"/>
      <c r="P102" s="1292" t="str">
        <f t="shared" si="19"/>
        <v>Included</v>
      </c>
      <c r="Q102" s="1292">
        <f t="shared" si="20"/>
        <v>0</v>
      </c>
      <c r="R102" s="939">
        <f t="shared" si="21"/>
        <v>0</v>
      </c>
      <c r="S102" s="939">
        <f t="shared" si="15"/>
        <v>0</v>
      </c>
      <c r="T102" s="1324"/>
      <c r="U102" s="1324"/>
    </row>
    <row r="103" spans="1:21" s="939" customFormat="1" ht="16.5">
      <c r="A103" s="1289">
        <f t="shared" si="22"/>
        <v>44</v>
      </c>
      <c r="B103" s="1318">
        <v>7000020718</v>
      </c>
      <c r="C103" s="1318">
        <v>710</v>
      </c>
      <c r="D103" s="1318">
        <v>1620</v>
      </c>
      <c r="E103" s="1318">
        <v>60</v>
      </c>
      <c r="F103" s="1318" t="s">
        <v>739</v>
      </c>
      <c r="G103" s="1318">
        <v>100001113</v>
      </c>
      <c r="H103" s="1318">
        <v>998739</v>
      </c>
      <c r="I103" s="1290"/>
      <c r="J103" s="1320">
        <v>18</v>
      </c>
      <c r="K103" s="1291"/>
      <c r="L103" s="1318" t="s">
        <v>782</v>
      </c>
      <c r="M103" s="1318" t="s">
        <v>619</v>
      </c>
      <c r="N103" s="1318">
        <v>1</v>
      </c>
      <c r="O103" s="1290"/>
      <c r="P103" s="1292" t="str">
        <f t="shared" si="19"/>
        <v>Included</v>
      </c>
      <c r="Q103" s="1292">
        <f t="shared" si="20"/>
        <v>0</v>
      </c>
      <c r="R103" s="939">
        <f t="shared" si="21"/>
        <v>0</v>
      </c>
      <c r="S103" s="939">
        <f t="shared" si="15"/>
        <v>0</v>
      </c>
      <c r="T103" s="1324"/>
      <c r="U103" s="1324"/>
    </row>
    <row r="104" spans="1:21" s="939" customFormat="1" ht="16.5">
      <c r="A104" s="1289">
        <f t="shared" si="22"/>
        <v>45</v>
      </c>
      <c r="B104" s="1318">
        <v>7000020718</v>
      </c>
      <c r="C104" s="1318">
        <v>720</v>
      </c>
      <c r="D104" s="1318">
        <v>1650</v>
      </c>
      <c r="E104" s="1318">
        <v>10</v>
      </c>
      <c r="F104" s="1318" t="s">
        <v>740</v>
      </c>
      <c r="G104" s="1318">
        <v>100002494</v>
      </c>
      <c r="H104" s="1318">
        <v>995455</v>
      </c>
      <c r="I104" s="1290"/>
      <c r="J104" s="1320">
        <v>18</v>
      </c>
      <c r="K104" s="1291"/>
      <c r="L104" s="1318" t="s">
        <v>899</v>
      </c>
      <c r="M104" s="1318" t="s">
        <v>582</v>
      </c>
      <c r="N104" s="1318">
        <v>1</v>
      </c>
      <c r="O104" s="1290"/>
      <c r="P104" s="1292" t="str">
        <f t="shared" si="19"/>
        <v>Included</v>
      </c>
      <c r="Q104" s="1292">
        <f t="shared" si="20"/>
        <v>0</v>
      </c>
      <c r="R104" s="939">
        <f t="shared" si="21"/>
        <v>0</v>
      </c>
      <c r="S104" s="939">
        <f t="shared" si="15"/>
        <v>0</v>
      </c>
      <c r="T104" s="1324"/>
      <c r="U104" s="1324"/>
    </row>
    <row r="105" spans="1:21" s="939" customFormat="1" ht="33">
      <c r="A105" s="1289">
        <f t="shared" si="22"/>
        <v>46</v>
      </c>
      <c r="B105" s="1318">
        <v>7000020718</v>
      </c>
      <c r="C105" s="1318">
        <v>720</v>
      </c>
      <c r="D105" s="1318">
        <v>1650</v>
      </c>
      <c r="E105" s="1318">
        <v>20</v>
      </c>
      <c r="F105" s="1318" t="s">
        <v>740</v>
      </c>
      <c r="G105" s="1318">
        <v>100001166</v>
      </c>
      <c r="H105" s="1318">
        <v>995455</v>
      </c>
      <c r="I105" s="1290"/>
      <c r="J105" s="1320">
        <v>18</v>
      </c>
      <c r="K105" s="1291"/>
      <c r="L105" s="1318" t="s">
        <v>900</v>
      </c>
      <c r="M105" s="1318" t="s">
        <v>582</v>
      </c>
      <c r="N105" s="1318">
        <v>2</v>
      </c>
      <c r="O105" s="1290"/>
      <c r="P105" s="1292" t="str">
        <f t="shared" si="19"/>
        <v>Included</v>
      </c>
      <c r="Q105" s="1292">
        <f t="shared" si="20"/>
        <v>0</v>
      </c>
      <c r="R105" s="939">
        <f t="shared" si="21"/>
        <v>0</v>
      </c>
      <c r="S105" s="939">
        <f t="shared" si="15"/>
        <v>0</v>
      </c>
      <c r="T105" s="1324"/>
      <c r="U105" s="1324"/>
    </row>
    <row r="106" spans="1:21" s="939" customFormat="1" ht="33">
      <c r="A106" s="1289">
        <f t="shared" si="22"/>
        <v>47</v>
      </c>
      <c r="B106" s="1318">
        <v>7000020718</v>
      </c>
      <c r="C106" s="1318">
        <v>720</v>
      </c>
      <c r="D106" s="1318">
        <v>1650</v>
      </c>
      <c r="E106" s="1318">
        <v>30</v>
      </c>
      <c r="F106" s="1318" t="s">
        <v>740</v>
      </c>
      <c r="G106" s="1318">
        <v>100001171</v>
      </c>
      <c r="H106" s="1318">
        <v>995455</v>
      </c>
      <c r="I106" s="1290"/>
      <c r="J106" s="1320">
        <v>18</v>
      </c>
      <c r="K106" s="1291"/>
      <c r="L106" s="1318" t="s">
        <v>901</v>
      </c>
      <c r="M106" s="1318" t="s">
        <v>582</v>
      </c>
      <c r="N106" s="1318">
        <v>4</v>
      </c>
      <c r="O106" s="1290"/>
      <c r="P106" s="1292" t="str">
        <f t="shared" si="19"/>
        <v>Included</v>
      </c>
      <c r="Q106" s="1292">
        <f t="shared" si="20"/>
        <v>0</v>
      </c>
      <c r="R106" s="939">
        <f t="shared" si="21"/>
        <v>0</v>
      </c>
      <c r="S106" s="939">
        <f t="shared" si="15"/>
        <v>0</v>
      </c>
      <c r="T106" s="1324"/>
      <c r="U106" s="1324"/>
    </row>
    <row r="107" spans="1:21" s="939" customFormat="1" ht="33">
      <c r="A107" s="1289">
        <f t="shared" si="22"/>
        <v>48</v>
      </c>
      <c r="B107" s="1318">
        <v>7000020718</v>
      </c>
      <c r="C107" s="1318">
        <v>720</v>
      </c>
      <c r="D107" s="1318">
        <v>1650</v>
      </c>
      <c r="E107" s="1318">
        <v>40</v>
      </c>
      <c r="F107" s="1318" t="s">
        <v>740</v>
      </c>
      <c r="G107" s="1318">
        <v>100001151</v>
      </c>
      <c r="H107" s="1318">
        <v>995455</v>
      </c>
      <c r="I107" s="1290"/>
      <c r="J107" s="1320">
        <v>18</v>
      </c>
      <c r="K107" s="1291"/>
      <c r="L107" s="1318" t="s">
        <v>902</v>
      </c>
      <c r="M107" s="1318" t="s">
        <v>582</v>
      </c>
      <c r="N107" s="1318">
        <v>1</v>
      </c>
      <c r="O107" s="1290"/>
      <c r="P107" s="1292" t="str">
        <f t="shared" si="19"/>
        <v>Included</v>
      </c>
      <c r="Q107" s="1292">
        <f t="shared" si="20"/>
        <v>0</v>
      </c>
      <c r="R107" s="939">
        <f t="shared" si="21"/>
        <v>0</v>
      </c>
      <c r="S107" s="939">
        <f t="shared" si="15"/>
        <v>0</v>
      </c>
      <c r="T107" s="1324"/>
      <c r="U107" s="1324"/>
    </row>
    <row r="108" spans="1:21" s="939" customFormat="1" ht="33">
      <c r="A108" s="1289">
        <f t="shared" si="22"/>
        <v>49</v>
      </c>
      <c r="B108" s="1318">
        <v>7000020718</v>
      </c>
      <c r="C108" s="1318">
        <v>720</v>
      </c>
      <c r="D108" s="1318">
        <v>1650</v>
      </c>
      <c r="E108" s="1318">
        <v>50</v>
      </c>
      <c r="F108" s="1318" t="s">
        <v>740</v>
      </c>
      <c r="G108" s="1318">
        <v>100001152</v>
      </c>
      <c r="H108" s="1318">
        <v>995455</v>
      </c>
      <c r="I108" s="1290"/>
      <c r="J108" s="1320">
        <v>18</v>
      </c>
      <c r="K108" s="1291"/>
      <c r="L108" s="1318" t="s">
        <v>903</v>
      </c>
      <c r="M108" s="1318" t="s">
        <v>582</v>
      </c>
      <c r="N108" s="1318">
        <v>2</v>
      </c>
      <c r="O108" s="1290"/>
      <c r="P108" s="1292" t="str">
        <f t="shared" si="19"/>
        <v>Included</v>
      </c>
      <c r="Q108" s="1292">
        <f t="shared" si="20"/>
        <v>0</v>
      </c>
      <c r="R108" s="939">
        <f t="shared" si="21"/>
        <v>0</v>
      </c>
      <c r="S108" s="939">
        <f t="shared" si="15"/>
        <v>0</v>
      </c>
      <c r="T108" s="1324"/>
      <c r="U108" s="1324"/>
    </row>
    <row r="109" spans="1:21" s="939" customFormat="1" ht="49.5">
      <c r="A109" s="1289">
        <f t="shared" si="22"/>
        <v>50</v>
      </c>
      <c r="B109" s="1318">
        <v>7000020718</v>
      </c>
      <c r="C109" s="1318">
        <v>730</v>
      </c>
      <c r="D109" s="1318">
        <v>1660</v>
      </c>
      <c r="E109" s="1318">
        <v>10</v>
      </c>
      <c r="F109" s="1318" t="s">
        <v>741</v>
      </c>
      <c r="G109" s="1318">
        <v>100001217</v>
      </c>
      <c r="H109" s="1318">
        <v>995455</v>
      </c>
      <c r="I109" s="1290"/>
      <c r="J109" s="1320">
        <v>18</v>
      </c>
      <c r="K109" s="1291"/>
      <c r="L109" s="1318" t="s">
        <v>904</v>
      </c>
      <c r="M109" s="1318" t="s">
        <v>582</v>
      </c>
      <c r="N109" s="1318">
        <v>6</v>
      </c>
      <c r="O109" s="1290"/>
      <c r="P109" s="1292" t="str">
        <f t="shared" si="19"/>
        <v>Included</v>
      </c>
      <c r="Q109" s="1292">
        <f t="shared" si="20"/>
        <v>0</v>
      </c>
      <c r="R109" s="939">
        <f t="shared" si="21"/>
        <v>0</v>
      </c>
      <c r="S109" s="939">
        <f t="shared" si="15"/>
        <v>0</v>
      </c>
      <c r="T109" s="1324"/>
      <c r="U109" s="1324"/>
    </row>
    <row r="110" spans="1:21" s="939" customFormat="1" ht="33">
      <c r="A110" s="1289">
        <f t="shared" si="22"/>
        <v>51</v>
      </c>
      <c r="B110" s="1318">
        <v>7000020718</v>
      </c>
      <c r="C110" s="1318">
        <v>730</v>
      </c>
      <c r="D110" s="1318">
        <v>1660</v>
      </c>
      <c r="E110" s="1318">
        <v>20</v>
      </c>
      <c r="F110" s="1318" t="s">
        <v>741</v>
      </c>
      <c r="G110" s="1318">
        <v>100001213</v>
      </c>
      <c r="H110" s="1318">
        <v>995455</v>
      </c>
      <c r="I110" s="1290"/>
      <c r="J110" s="1320">
        <v>18</v>
      </c>
      <c r="K110" s="1291"/>
      <c r="L110" s="1318" t="s">
        <v>905</v>
      </c>
      <c r="M110" s="1318" t="s">
        <v>582</v>
      </c>
      <c r="N110" s="1318">
        <v>6</v>
      </c>
      <c r="O110" s="1290"/>
      <c r="P110" s="1292" t="str">
        <f t="shared" si="19"/>
        <v>Included</v>
      </c>
      <c r="Q110" s="1292">
        <f t="shared" si="20"/>
        <v>0</v>
      </c>
      <c r="R110" s="939">
        <f t="shared" si="21"/>
        <v>0</v>
      </c>
      <c r="S110" s="939">
        <f t="shared" si="15"/>
        <v>0</v>
      </c>
      <c r="T110" s="1324"/>
      <c r="U110" s="1324"/>
    </row>
    <row r="111" spans="1:21" s="939" customFormat="1" ht="33">
      <c r="A111" s="1289">
        <f t="shared" si="22"/>
        <v>52</v>
      </c>
      <c r="B111" s="1318">
        <v>7000020718</v>
      </c>
      <c r="C111" s="1318">
        <v>730</v>
      </c>
      <c r="D111" s="1318">
        <v>1660</v>
      </c>
      <c r="E111" s="1318">
        <v>30</v>
      </c>
      <c r="F111" s="1318" t="s">
        <v>741</v>
      </c>
      <c r="G111" s="1318">
        <v>100001216</v>
      </c>
      <c r="H111" s="1318">
        <v>995455</v>
      </c>
      <c r="I111" s="1290"/>
      <c r="J111" s="1320">
        <v>18</v>
      </c>
      <c r="K111" s="1291"/>
      <c r="L111" s="1318" t="s">
        <v>906</v>
      </c>
      <c r="M111" s="1318" t="s">
        <v>582</v>
      </c>
      <c r="N111" s="1318">
        <v>6</v>
      </c>
      <c r="O111" s="1290"/>
      <c r="P111" s="1292" t="str">
        <f t="shared" si="19"/>
        <v>Included</v>
      </c>
      <c r="Q111" s="1292">
        <f t="shared" si="20"/>
        <v>0</v>
      </c>
      <c r="R111" s="939">
        <f t="shared" si="21"/>
        <v>0</v>
      </c>
      <c r="S111" s="939">
        <f t="shared" si="15"/>
        <v>0</v>
      </c>
      <c r="T111" s="1324"/>
      <c r="U111" s="1324"/>
    </row>
    <row r="112" spans="1:21" s="939" customFormat="1" ht="33">
      <c r="A112" s="1289">
        <f t="shared" si="22"/>
        <v>53</v>
      </c>
      <c r="B112" s="1318">
        <v>7000020718</v>
      </c>
      <c r="C112" s="1318">
        <v>730</v>
      </c>
      <c r="D112" s="1318">
        <v>1660</v>
      </c>
      <c r="E112" s="1318">
        <v>40</v>
      </c>
      <c r="F112" s="1318" t="s">
        <v>741</v>
      </c>
      <c r="G112" s="1318">
        <v>100001215</v>
      </c>
      <c r="H112" s="1318">
        <v>995455</v>
      </c>
      <c r="I112" s="1290"/>
      <c r="J112" s="1320">
        <v>18</v>
      </c>
      <c r="K112" s="1291"/>
      <c r="L112" s="1318" t="s">
        <v>907</v>
      </c>
      <c r="M112" s="1318" t="s">
        <v>582</v>
      </c>
      <c r="N112" s="1318">
        <v>4</v>
      </c>
      <c r="O112" s="1290"/>
      <c r="P112" s="1292" t="str">
        <f t="shared" si="19"/>
        <v>Included</v>
      </c>
      <c r="Q112" s="1292">
        <f t="shared" si="20"/>
        <v>0</v>
      </c>
      <c r="R112" s="939">
        <f t="shared" si="21"/>
        <v>0</v>
      </c>
      <c r="S112" s="939">
        <f t="shared" si="15"/>
        <v>0</v>
      </c>
      <c r="T112" s="1324"/>
      <c r="U112" s="1324"/>
    </row>
    <row r="113" spans="1:21" s="939" customFormat="1" ht="82.5">
      <c r="A113" s="1289">
        <f t="shared" si="22"/>
        <v>54</v>
      </c>
      <c r="B113" s="1318">
        <v>7000020718</v>
      </c>
      <c r="C113" s="1318">
        <v>1410</v>
      </c>
      <c r="D113" s="1318">
        <v>1680</v>
      </c>
      <c r="E113" s="1318">
        <v>10</v>
      </c>
      <c r="F113" s="1318" t="s">
        <v>878</v>
      </c>
      <c r="G113" s="1318">
        <v>100002812</v>
      </c>
      <c r="H113" s="1318">
        <v>998734</v>
      </c>
      <c r="I113" s="1290"/>
      <c r="J113" s="1320">
        <v>18</v>
      </c>
      <c r="K113" s="1291"/>
      <c r="L113" s="1318" t="s">
        <v>662</v>
      </c>
      <c r="M113" s="1318" t="s">
        <v>582</v>
      </c>
      <c r="N113" s="1318">
        <v>1</v>
      </c>
      <c r="O113" s="1290"/>
      <c r="P113" s="1292" t="str">
        <f>IF(O113=0, "Included", IF(ISERROR(N113*O113), O113, N113*O113))</f>
        <v>Included</v>
      </c>
      <c r="Q113" s="1292">
        <f>S113</f>
        <v>0</v>
      </c>
      <c r="R113" s="939">
        <f>IF(P113="Included",0,P113)</f>
        <v>0</v>
      </c>
      <c r="S113" s="939">
        <f t="shared" si="15"/>
        <v>0</v>
      </c>
      <c r="T113" s="1324"/>
      <c r="U113" s="1324"/>
    </row>
    <row r="114" spans="1:21" s="939" customFormat="1" ht="16.5">
      <c r="A114" s="1289">
        <f t="shared" si="22"/>
        <v>55</v>
      </c>
      <c r="B114" s="1318">
        <v>7000020718</v>
      </c>
      <c r="C114" s="1318">
        <v>1410</v>
      </c>
      <c r="D114" s="1318">
        <v>1680</v>
      </c>
      <c r="E114" s="1318">
        <v>20</v>
      </c>
      <c r="F114" s="1318" t="s">
        <v>878</v>
      </c>
      <c r="G114" s="1318">
        <v>170000433</v>
      </c>
      <c r="H114" s="1318">
        <v>998734</v>
      </c>
      <c r="I114" s="1290"/>
      <c r="J114" s="1320">
        <v>18</v>
      </c>
      <c r="K114" s="1291"/>
      <c r="L114" s="1318" t="s">
        <v>908</v>
      </c>
      <c r="M114" s="1318" t="s">
        <v>582</v>
      </c>
      <c r="N114" s="1318">
        <v>2</v>
      </c>
      <c r="O114" s="1290"/>
      <c r="P114" s="1292" t="str">
        <f>IF(O114=0, "Included", IF(ISERROR(N114*O114), O114, N114*O114))</f>
        <v>Included</v>
      </c>
      <c r="Q114" s="1292">
        <f>S114</f>
        <v>0</v>
      </c>
      <c r="R114" s="939">
        <f>IF(P114="Included",0,P114)</f>
        <v>0</v>
      </c>
      <c r="S114" s="939">
        <f t="shared" si="15"/>
        <v>0</v>
      </c>
      <c r="T114" s="1324"/>
      <c r="U114" s="1324"/>
    </row>
    <row r="115" spans="1:21" s="939" customFormat="1" ht="16.5">
      <c r="A115" s="1289">
        <f t="shared" si="22"/>
        <v>56</v>
      </c>
      <c r="B115" s="1318">
        <v>7000020718</v>
      </c>
      <c r="C115" s="1318">
        <v>1410</v>
      </c>
      <c r="D115" s="1318">
        <v>1680</v>
      </c>
      <c r="E115" s="1318">
        <v>30</v>
      </c>
      <c r="F115" s="1318" t="s">
        <v>878</v>
      </c>
      <c r="G115" s="1318">
        <v>100002825</v>
      </c>
      <c r="H115" s="1318">
        <v>998734</v>
      </c>
      <c r="I115" s="1290"/>
      <c r="J115" s="1320">
        <v>18</v>
      </c>
      <c r="K115" s="1291"/>
      <c r="L115" s="1318" t="s">
        <v>663</v>
      </c>
      <c r="M115" s="1318" t="s">
        <v>585</v>
      </c>
      <c r="N115" s="1318">
        <v>2</v>
      </c>
      <c r="O115" s="1290"/>
      <c r="P115" s="1292" t="str">
        <f>IF(O115=0, "Included", IF(ISERROR(N115*O115), O115, N115*O115))</f>
        <v>Included</v>
      </c>
      <c r="Q115" s="1292">
        <f>S115</f>
        <v>0</v>
      </c>
      <c r="R115" s="939">
        <f>IF(P115="Included",0,P115)</f>
        <v>0</v>
      </c>
      <c r="S115" s="939">
        <f t="shared" si="15"/>
        <v>0</v>
      </c>
      <c r="T115" s="1324"/>
      <c r="U115" s="1324"/>
    </row>
    <row r="116" spans="1:21" s="939" customFormat="1" ht="33">
      <c r="A116" s="1289">
        <f t="shared" si="22"/>
        <v>57</v>
      </c>
      <c r="B116" s="1318">
        <v>7000020718</v>
      </c>
      <c r="C116" s="1318">
        <v>1410</v>
      </c>
      <c r="D116" s="1318">
        <v>1680</v>
      </c>
      <c r="E116" s="1318">
        <v>40</v>
      </c>
      <c r="F116" s="1318" t="s">
        <v>878</v>
      </c>
      <c r="G116" s="1318">
        <v>170000550</v>
      </c>
      <c r="H116" s="1318">
        <v>998336</v>
      </c>
      <c r="I116" s="1290"/>
      <c r="J116" s="1320">
        <v>18</v>
      </c>
      <c r="K116" s="1291"/>
      <c r="L116" s="1318" t="s">
        <v>664</v>
      </c>
      <c r="M116" s="1318" t="s">
        <v>582</v>
      </c>
      <c r="N116" s="1318">
        <v>2</v>
      </c>
      <c r="O116" s="1290"/>
      <c r="P116" s="1292" t="str">
        <f t="shared" ref="P116:P122" si="23">IF(O116=0, "Included", IF(ISERROR(N116*O116), O116, N116*O116))</f>
        <v>Included</v>
      </c>
      <c r="Q116" s="1292">
        <f t="shared" ref="Q116:Q122" si="24">S116</f>
        <v>0</v>
      </c>
      <c r="R116" s="939">
        <f t="shared" ref="R116:R122" si="25">IF(P116="Included",0,P116)</f>
        <v>0</v>
      </c>
      <c r="S116" s="939">
        <f t="shared" si="15"/>
        <v>0</v>
      </c>
      <c r="T116" s="1324"/>
      <c r="U116" s="1324"/>
    </row>
    <row r="117" spans="1:21" s="939" customFormat="1" ht="33">
      <c r="A117" s="1289">
        <f t="shared" si="22"/>
        <v>58</v>
      </c>
      <c r="B117" s="1318">
        <v>7000020718</v>
      </c>
      <c r="C117" s="1318">
        <v>1410</v>
      </c>
      <c r="D117" s="1318">
        <v>1680</v>
      </c>
      <c r="E117" s="1318">
        <v>50</v>
      </c>
      <c r="F117" s="1318" t="s">
        <v>878</v>
      </c>
      <c r="G117" s="1318">
        <v>100002829</v>
      </c>
      <c r="H117" s="1318">
        <v>998734</v>
      </c>
      <c r="I117" s="1290"/>
      <c r="J117" s="1320">
        <v>18</v>
      </c>
      <c r="K117" s="1291"/>
      <c r="L117" s="1318" t="s">
        <v>665</v>
      </c>
      <c r="M117" s="1318" t="s">
        <v>585</v>
      </c>
      <c r="N117" s="1318">
        <v>1</v>
      </c>
      <c r="O117" s="1290"/>
      <c r="P117" s="1292" t="str">
        <f t="shared" si="23"/>
        <v>Included</v>
      </c>
      <c r="Q117" s="1292">
        <f t="shared" si="24"/>
        <v>0</v>
      </c>
      <c r="R117" s="939">
        <f t="shared" si="25"/>
        <v>0</v>
      </c>
      <c r="S117" s="939">
        <f t="shared" si="15"/>
        <v>0</v>
      </c>
      <c r="T117" s="1324"/>
      <c r="U117" s="1324"/>
    </row>
    <row r="118" spans="1:21" s="939" customFormat="1" ht="16.5">
      <c r="A118" s="1289">
        <f t="shared" si="22"/>
        <v>59</v>
      </c>
      <c r="B118" s="1318">
        <v>7000020718</v>
      </c>
      <c r="C118" s="1318">
        <v>1410</v>
      </c>
      <c r="D118" s="1318">
        <v>1680</v>
      </c>
      <c r="E118" s="1318">
        <v>60</v>
      </c>
      <c r="F118" s="1318" t="s">
        <v>878</v>
      </c>
      <c r="G118" s="1318">
        <v>170000375</v>
      </c>
      <c r="H118" s="1318">
        <v>998734</v>
      </c>
      <c r="I118" s="1290"/>
      <c r="J118" s="1320">
        <v>18</v>
      </c>
      <c r="K118" s="1291"/>
      <c r="L118" s="1318" t="s">
        <v>666</v>
      </c>
      <c r="M118" s="1318" t="s">
        <v>582</v>
      </c>
      <c r="N118" s="1318">
        <v>1</v>
      </c>
      <c r="O118" s="1290"/>
      <c r="P118" s="1292" t="str">
        <f t="shared" si="23"/>
        <v>Included</v>
      </c>
      <c r="Q118" s="1292">
        <f t="shared" si="24"/>
        <v>0</v>
      </c>
      <c r="R118" s="939">
        <f t="shared" si="25"/>
        <v>0</v>
      </c>
      <c r="S118" s="939">
        <f t="shared" si="15"/>
        <v>0</v>
      </c>
      <c r="T118" s="1324"/>
      <c r="U118" s="1324"/>
    </row>
    <row r="119" spans="1:21" s="939" customFormat="1" ht="16.5">
      <c r="A119" s="1289">
        <f t="shared" si="22"/>
        <v>60</v>
      </c>
      <c r="B119" s="1318">
        <v>7000020718</v>
      </c>
      <c r="C119" s="1318">
        <v>1410</v>
      </c>
      <c r="D119" s="1318">
        <v>1680</v>
      </c>
      <c r="E119" s="1318">
        <v>70</v>
      </c>
      <c r="F119" s="1318" t="s">
        <v>878</v>
      </c>
      <c r="G119" s="1318">
        <v>170000376</v>
      </c>
      <c r="H119" s="1318">
        <v>998734</v>
      </c>
      <c r="I119" s="1290"/>
      <c r="J119" s="1320">
        <v>18</v>
      </c>
      <c r="K119" s="1291"/>
      <c r="L119" s="1318" t="s">
        <v>667</v>
      </c>
      <c r="M119" s="1318" t="s">
        <v>582</v>
      </c>
      <c r="N119" s="1318">
        <v>1</v>
      </c>
      <c r="O119" s="1290"/>
      <c r="P119" s="1292" t="str">
        <f t="shared" si="23"/>
        <v>Included</v>
      </c>
      <c r="Q119" s="1292">
        <f t="shared" si="24"/>
        <v>0</v>
      </c>
      <c r="R119" s="939">
        <f t="shared" si="25"/>
        <v>0</v>
      </c>
      <c r="S119" s="939">
        <f t="shared" si="15"/>
        <v>0</v>
      </c>
      <c r="T119" s="1324"/>
      <c r="U119" s="1324"/>
    </row>
    <row r="120" spans="1:21" s="939" customFormat="1" ht="16.5">
      <c r="A120" s="1289">
        <f t="shared" si="22"/>
        <v>61</v>
      </c>
      <c r="B120" s="1318">
        <v>7000020718</v>
      </c>
      <c r="C120" s="1318">
        <v>1410</v>
      </c>
      <c r="D120" s="1318">
        <v>1680</v>
      </c>
      <c r="E120" s="1318">
        <v>80</v>
      </c>
      <c r="F120" s="1318" t="s">
        <v>878</v>
      </c>
      <c r="G120" s="1318">
        <v>170000377</v>
      </c>
      <c r="H120" s="1318">
        <v>998734</v>
      </c>
      <c r="I120" s="1290"/>
      <c r="J120" s="1320">
        <v>18</v>
      </c>
      <c r="K120" s="1291"/>
      <c r="L120" s="1318" t="s">
        <v>668</v>
      </c>
      <c r="M120" s="1318" t="s">
        <v>582</v>
      </c>
      <c r="N120" s="1318">
        <v>1</v>
      </c>
      <c r="O120" s="1290"/>
      <c r="P120" s="1292" t="str">
        <f t="shared" si="23"/>
        <v>Included</v>
      </c>
      <c r="Q120" s="1292">
        <f t="shared" si="24"/>
        <v>0</v>
      </c>
      <c r="R120" s="939">
        <f t="shared" si="25"/>
        <v>0</v>
      </c>
      <c r="S120" s="939">
        <f t="shared" si="15"/>
        <v>0</v>
      </c>
      <c r="T120" s="1324"/>
      <c r="U120" s="1324"/>
    </row>
    <row r="121" spans="1:21" s="939" customFormat="1" ht="16.5">
      <c r="A121" s="1289">
        <f t="shared" si="22"/>
        <v>62</v>
      </c>
      <c r="B121" s="1318">
        <v>7000020718</v>
      </c>
      <c r="C121" s="1318">
        <v>1410</v>
      </c>
      <c r="D121" s="1318">
        <v>1680</v>
      </c>
      <c r="E121" s="1318">
        <v>90</v>
      </c>
      <c r="F121" s="1318" t="s">
        <v>878</v>
      </c>
      <c r="G121" s="1318">
        <v>170000551</v>
      </c>
      <c r="H121" s="1318">
        <v>998336</v>
      </c>
      <c r="I121" s="1290"/>
      <c r="J121" s="1320">
        <v>18</v>
      </c>
      <c r="K121" s="1291"/>
      <c r="L121" s="1318" t="s">
        <v>669</v>
      </c>
      <c r="M121" s="1318" t="s">
        <v>582</v>
      </c>
      <c r="N121" s="1318">
        <v>2</v>
      </c>
      <c r="O121" s="1290"/>
      <c r="P121" s="1292" t="str">
        <f t="shared" si="23"/>
        <v>Included</v>
      </c>
      <c r="Q121" s="1292">
        <f t="shared" si="24"/>
        <v>0</v>
      </c>
      <c r="R121" s="939">
        <f t="shared" si="25"/>
        <v>0</v>
      </c>
      <c r="S121" s="939">
        <f t="shared" si="15"/>
        <v>0</v>
      </c>
      <c r="T121" s="1324"/>
      <c r="U121" s="1324"/>
    </row>
    <row r="122" spans="1:21" s="939" customFormat="1" ht="82.5">
      <c r="A122" s="1289">
        <f t="shared" si="22"/>
        <v>63</v>
      </c>
      <c r="B122" s="1318">
        <v>7000020718</v>
      </c>
      <c r="C122" s="1318">
        <v>1560</v>
      </c>
      <c r="D122" s="1318">
        <v>1710</v>
      </c>
      <c r="E122" s="1318">
        <v>10</v>
      </c>
      <c r="F122" s="1318" t="s">
        <v>879</v>
      </c>
      <c r="G122" s="1318">
        <v>100002812</v>
      </c>
      <c r="H122" s="1318">
        <v>998734</v>
      </c>
      <c r="I122" s="1290"/>
      <c r="J122" s="1320">
        <v>18</v>
      </c>
      <c r="K122" s="1291"/>
      <c r="L122" s="1318" t="s">
        <v>662</v>
      </c>
      <c r="M122" s="1318" t="s">
        <v>582</v>
      </c>
      <c r="N122" s="1318">
        <v>1</v>
      </c>
      <c r="O122" s="1290"/>
      <c r="P122" s="1292" t="str">
        <f t="shared" si="23"/>
        <v>Included</v>
      </c>
      <c r="Q122" s="1292">
        <f t="shared" si="24"/>
        <v>0</v>
      </c>
      <c r="R122" s="939">
        <f t="shared" si="25"/>
        <v>0</v>
      </c>
      <c r="S122" s="939">
        <f t="shared" si="15"/>
        <v>0</v>
      </c>
      <c r="T122" s="1324"/>
      <c r="U122" s="1324"/>
    </row>
    <row r="123" spans="1:21" s="939" customFormat="1" ht="33">
      <c r="A123" s="1289">
        <f t="shared" si="22"/>
        <v>64</v>
      </c>
      <c r="B123" s="1318">
        <v>7000020718</v>
      </c>
      <c r="C123" s="1318">
        <v>1560</v>
      </c>
      <c r="D123" s="1318">
        <v>1710</v>
      </c>
      <c r="E123" s="1318">
        <v>20</v>
      </c>
      <c r="F123" s="1318" t="s">
        <v>879</v>
      </c>
      <c r="G123" s="1318">
        <v>170000433</v>
      </c>
      <c r="H123" s="1318">
        <v>998734</v>
      </c>
      <c r="I123" s="1290"/>
      <c r="J123" s="1320">
        <v>18</v>
      </c>
      <c r="K123" s="1291"/>
      <c r="L123" s="1318" t="s">
        <v>908</v>
      </c>
      <c r="M123" s="1318" t="s">
        <v>582</v>
      </c>
      <c r="N123" s="1318">
        <v>6</v>
      </c>
      <c r="O123" s="1290"/>
      <c r="P123" s="1292" t="str">
        <f>IF(O123=0, "Included", IF(ISERROR(N123*O123), O123, N123*O123))</f>
        <v>Included</v>
      </c>
      <c r="Q123" s="1292">
        <f>S123</f>
        <v>0</v>
      </c>
      <c r="R123" s="939">
        <f>IF(P123="Included",0,P123)</f>
        <v>0</v>
      </c>
      <c r="S123" s="939">
        <f t="shared" si="15"/>
        <v>0</v>
      </c>
      <c r="T123" s="1324"/>
      <c r="U123" s="1324"/>
    </row>
    <row r="124" spans="1:21" s="939" customFormat="1" ht="33">
      <c r="A124" s="1289">
        <f t="shared" si="22"/>
        <v>65</v>
      </c>
      <c r="B124" s="1318">
        <v>7000020718</v>
      </c>
      <c r="C124" s="1318">
        <v>1560</v>
      </c>
      <c r="D124" s="1318">
        <v>1710</v>
      </c>
      <c r="E124" s="1318">
        <v>30</v>
      </c>
      <c r="F124" s="1318" t="s">
        <v>879</v>
      </c>
      <c r="G124" s="1318">
        <v>100002825</v>
      </c>
      <c r="H124" s="1318">
        <v>998734</v>
      </c>
      <c r="I124" s="1290"/>
      <c r="J124" s="1320">
        <v>18</v>
      </c>
      <c r="K124" s="1291"/>
      <c r="L124" s="1318" t="s">
        <v>663</v>
      </c>
      <c r="M124" s="1318" t="s">
        <v>585</v>
      </c>
      <c r="N124" s="1318">
        <v>2</v>
      </c>
      <c r="O124" s="1290"/>
      <c r="P124" s="1292" t="str">
        <f>IF(O124=0, "Included", IF(ISERROR(N124*O124), O124, N124*O124))</f>
        <v>Included</v>
      </c>
      <c r="Q124" s="1292">
        <f>S124</f>
        <v>0</v>
      </c>
      <c r="R124" s="939">
        <f>IF(P124="Included",0,P124)</f>
        <v>0</v>
      </c>
      <c r="S124" s="939">
        <f t="shared" si="15"/>
        <v>0</v>
      </c>
      <c r="T124" s="1324"/>
      <c r="U124" s="1324"/>
    </row>
    <row r="125" spans="1:21" s="939" customFormat="1" ht="33">
      <c r="A125" s="1289">
        <f t="shared" si="22"/>
        <v>66</v>
      </c>
      <c r="B125" s="1318">
        <v>7000020718</v>
      </c>
      <c r="C125" s="1318">
        <v>1560</v>
      </c>
      <c r="D125" s="1318">
        <v>1710</v>
      </c>
      <c r="E125" s="1318">
        <v>40</v>
      </c>
      <c r="F125" s="1318" t="s">
        <v>879</v>
      </c>
      <c r="G125" s="1318">
        <v>170000550</v>
      </c>
      <c r="H125" s="1318">
        <v>998336</v>
      </c>
      <c r="I125" s="1290"/>
      <c r="J125" s="1320">
        <v>18</v>
      </c>
      <c r="K125" s="1291"/>
      <c r="L125" s="1318" t="s">
        <v>664</v>
      </c>
      <c r="M125" s="1318" t="s">
        <v>582</v>
      </c>
      <c r="N125" s="1318">
        <v>2</v>
      </c>
      <c r="O125" s="1290"/>
      <c r="P125" s="1292" t="str">
        <f>IF(O125=0, "Included", IF(ISERROR(N125*O125), O125, N125*O125))</f>
        <v>Included</v>
      </c>
      <c r="Q125" s="1292">
        <f>S125</f>
        <v>0</v>
      </c>
      <c r="R125" s="939">
        <f>IF(P125="Included",0,P125)</f>
        <v>0</v>
      </c>
      <c r="S125" s="939">
        <f t="shared" si="15"/>
        <v>0</v>
      </c>
      <c r="T125" s="1324"/>
      <c r="U125" s="1324"/>
    </row>
    <row r="126" spans="1:21" s="939" customFormat="1" ht="33">
      <c r="A126" s="1289">
        <f t="shared" si="22"/>
        <v>67</v>
      </c>
      <c r="B126" s="1318">
        <v>7000020718</v>
      </c>
      <c r="C126" s="1318">
        <v>1560</v>
      </c>
      <c r="D126" s="1318">
        <v>1710</v>
      </c>
      <c r="E126" s="1318">
        <v>50</v>
      </c>
      <c r="F126" s="1318" t="s">
        <v>879</v>
      </c>
      <c r="G126" s="1318">
        <v>100002829</v>
      </c>
      <c r="H126" s="1318">
        <v>998734</v>
      </c>
      <c r="I126" s="1290"/>
      <c r="J126" s="1320">
        <v>18</v>
      </c>
      <c r="K126" s="1291"/>
      <c r="L126" s="1318" t="s">
        <v>665</v>
      </c>
      <c r="M126" s="1318" t="s">
        <v>585</v>
      </c>
      <c r="N126" s="1318">
        <v>1</v>
      </c>
      <c r="O126" s="1290"/>
      <c r="P126" s="1292" t="str">
        <f t="shared" ref="P126:P135" si="26">IF(O126=0, "Included", IF(ISERROR(N126*O126), O126, N126*O126))</f>
        <v>Included</v>
      </c>
      <c r="Q126" s="1292">
        <f t="shared" ref="Q126:Q135" si="27">S126</f>
        <v>0</v>
      </c>
      <c r="R126" s="939">
        <f t="shared" ref="R126:R135" si="28">IF(P126="Included",0,P126)</f>
        <v>0</v>
      </c>
      <c r="S126" s="939">
        <f t="shared" si="15"/>
        <v>0</v>
      </c>
      <c r="T126" s="1324"/>
      <c r="U126" s="1324"/>
    </row>
    <row r="127" spans="1:21" s="939" customFormat="1" ht="33">
      <c r="A127" s="1289">
        <f t="shared" si="22"/>
        <v>68</v>
      </c>
      <c r="B127" s="1318">
        <v>7000020718</v>
      </c>
      <c r="C127" s="1318">
        <v>1560</v>
      </c>
      <c r="D127" s="1318">
        <v>1710</v>
      </c>
      <c r="E127" s="1318">
        <v>60</v>
      </c>
      <c r="F127" s="1318" t="s">
        <v>879</v>
      </c>
      <c r="G127" s="1318">
        <v>170000375</v>
      </c>
      <c r="H127" s="1318">
        <v>998734</v>
      </c>
      <c r="I127" s="1290"/>
      <c r="J127" s="1320">
        <v>18</v>
      </c>
      <c r="K127" s="1291"/>
      <c r="L127" s="1318" t="s">
        <v>666</v>
      </c>
      <c r="M127" s="1318" t="s">
        <v>582</v>
      </c>
      <c r="N127" s="1318">
        <v>1</v>
      </c>
      <c r="O127" s="1290"/>
      <c r="P127" s="1292" t="str">
        <f t="shared" si="26"/>
        <v>Included</v>
      </c>
      <c r="Q127" s="1292">
        <f t="shared" si="27"/>
        <v>0</v>
      </c>
      <c r="R127" s="939">
        <f t="shared" si="28"/>
        <v>0</v>
      </c>
      <c r="S127" s="939">
        <f t="shared" si="15"/>
        <v>0</v>
      </c>
      <c r="T127" s="1324"/>
      <c r="U127" s="1324"/>
    </row>
    <row r="128" spans="1:21" s="939" customFormat="1" ht="33">
      <c r="A128" s="1289">
        <f t="shared" si="22"/>
        <v>69</v>
      </c>
      <c r="B128" s="1318">
        <v>7000020718</v>
      </c>
      <c r="C128" s="1318">
        <v>1560</v>
      </c>
      <c r="D128" s="1318">
        <v>1710</v>
      </c>
      <c r="E128" s="1318">
        <v>70</v>
      </c>
      <c r="F128" s="1318" t="s">
        <v>879</v>
      </c>
      <c r="G128" s="1318">
        <v>170000551</v>
      </c>
      <c r="H128" s="1318">
        <v>998336</v>
      </c>
      <c r="I128" s="1290"/>
      <c r="J128" s="1320">
        <v>18</v>
      </c>
      <c r="K128" s="1291"/>
      <c r="L128" s="1318" t="s">
        <v>669</v>
      </c>
      <c r="M128" s="1318" t="s">
        <v>582</v>
      </c>
      <c r="N128" s="1318">
        <v>2</v>
      </c>
      <c r="O128" s="1290"/>
      <c r="P128" s="1292" t="str">
        <f t="shared" si="26"/>
        <v>Included</v>
      </c>
      <c r="Q128" s="1292">
        <f t="shared" si="27"/>
        <v>0</v>
      </c>
      <c r="R128" s="939">
        <f t="shared" si="28"/>
        <v>0</v>
      </c>
      <c r="S128" s="939">
        <f t="shared" si="15"/>
        <v>0</v>
      </c>
      <c r="T128" s="1324"/>
      <c r="U128" s="1324"/>
    </row>
    <row r="129" spans="1:21" s="939" customFormat="1" ht="82.5">
      <c r="A129" s="1289">
        <f t="shared" si="22"/>
        <v>70</v>
      </c>
      <c r="B129" s="1318">
        <v>7000020718</v>
      </c>
      <c r="C129" s="1318">
        <v>1640</v>
      </c>
      <c r="D129" s="1318">
        <v>1730</v>
      </c>
      <c r="E129" s="1318">
        <v>10</v>
      </c>
      <c r="F129" s="1318" t="s">
        <v>880</v>
      </c>
      <c r="G129" s="1318">
        <v>100002812</v>
      </c>
      <c r="H129" s="1318">
        <v>998734</v>
      </c>
      <c r="I129" s="1290"/>
      <c r="J129" s="1320">
        <v>18</v>
      </c>
      <c r="K129" s="1291"/>
      <c r="L129" s="1318" t="s">
        <v>662</v>
      </c>
      <c r="M129" s="1318" t="s">
        <v>582</v>
      </c>
      <c r="N129" s="1318">
        <v>1</v>
      </c>
      <c r="O129" s="1290"/>
      <c r="P129" s="1292" t="str">
        <f t="shared" si="26"/>
        <v>Included</v>
      </c>
      <c r="Q129" s="1292">
        <f t="shared" si="27"/>
        <v>0</v>
      </c>
      <c r="R129" s="939">
        <f t="shared" si="28"/>
        <v>0</v>
      </c>
      <c r="S129" s="939">
        <f t="shared" si="15"/>
        <v>0</v>
      </c>
      <c r="T129" s="1324"/>
      <c r="U129" s="1324"/>
    </row>
    <row r="130" spans="1:21" s="939" customFormat="1" ht="16.5">
      <c r="A130" s="1289">
        <f t="shared" si="22"/>
        <v>71</v>
      </c>
      <c r="B130" s="1318">
        <v>7000020718</v>
      </c>
      <c r="C130" s="1318">
        <v>1640</v>
      </c>
      <c r="D130" s="1318">
        <v>1730</v>
      </c>
      <c r="E130" s="1318">
        <v>20</v>
      </c>
      <c r="F130" s="1318" t="s">
        <v>880</v>
      </c>
      <c r="G130" s="1318">
        <v>170000433</v>
      </c>
      <c r="H130" s="1318">
        <v>998734</v>
      </c>
      <c r="I130" s="1290"/>
      <c r="J130" s="1320">
        <v>18</v>
      </c>
      <c r="K130" s="1291"/>
      <c r="L130" s="1318" t="s">
        <v>908</v>
      </c>
      <c r="M130" s="1318" t="s">
        <v>582</v>
      </c>
      <c r="N130" s="1318">
        <v>4</v>
      </c>
      <c r="O130" s="1290"/>
      <c r="P130" s="1292" t="str">
        <f t="shared" si="26"/>
        <v>Included</v>
      </c>
      <c r="Q130" s="1292">
        <f t="shared" si="27"/>
        <v>0</v>
      </c>
      <c r="R130" s="939">
        <f t="shared" si="28"/>
        <v>0</v>
      </c>
      <c r="S130" s="939">
        <f t="shared" si="15"/>
        <v>0</v>
      </c>
      <c r="T130" s="1324"/>
      <c r="U130" s="1324"/>
    </row>
    <row r="131" spans="1:21" s="939" customFormat="1" ht="16.5">
      <c r="A131" s="1289">
        <f t="shared" si="22"/>
        <v>72</v>
      </c>
      <c r="B131" s="1318">
        <v>7000020718</v>
      </c>
      <c r="C131" s="1318">
        <v>1640</v>
      </c>
      <c r="D131" s="1318">
        <v>1730</v>
      </c>
      <c r="E131" s="1318">
        <v>30</v>
      </c>
      <c r="F131" s="1318" t="s">
        <v>880</v>
      </c>
      <c r="G131" s="1318">
        <v>100002825</v>
      </c>
      <c r="H131" s="1318">
        <v>998734</v>
      </c>
      <c r="I131" s="1290"/>
      <c r="J131" s="1320">
        <v>18</v>
      </c>
      <c r="K131" s="1291"/>
      <c r="L131" s="1318" t="s">
        <v>663</v>
      </c>
      <c r="M131" s="1318" t="s">
        <v>585</v>
      </c>
      <c r="N131" s="1318">
        <v>2</v>
      </c>
      <c r="O131" s="1290"/>
      <c r="P131" s="1292" t="str">
        <f t="shared" si="26"/>
        <v>Included</v>
      </c>
      <c r="Q131" s="1292">
        <f t="shared" si="27"/>
        <v>0</v>
      </c>
      <c r="R131" s="939">
        <f t="shared" si="28"/>
        <v>0</v>
      </c>
      <c r="S131" s="939">
        <f t="shared" si="15"/>
        <v>0</v>
      </c>
      <c r="T131" s="1324"/>
      <c r="U131" s="1324"/>
    </row>
    <row r="132" spans="1:21" s="939" customFormat="1" ht="33">
      <c r="A132" s="1289">
        <f t="shared" si="22"/>
        <v>73</v>
      </c>
      <c r="B132" s="1318">
        <v>7000020718</v>
      </c>
      <c r="C132" s="1318">
        <v>1640</v>
      </c>
      <c r="D132" s="1318">
        <v>1730</v>
      </c>
      <c r="E132" s="1318">
        <v>40</v>
      </c>
      <c r="F132" s="1318" t="s">
        <v>880</v>
      </c>
      <c r="G132" s="1318">
        <v>170000550</v>
      </c>
      <c r="H132" s="1318">
        <v>998336</v>
      </c>
      <c r="I132" s="1290"/>
      <c r="J132" s="1320">
        <v>18</v>
      </c>
      <c r="K132" s="1291"/>
      <c r="L132" s="1318" t="s">
        <v>664</v>
      </c>
      <c r="M132" s="1318" t="s">
        <v>582</v>
      </c>
      <c r="N132" s="1318">
        <v>2</v>
      </c>
      <c r="O132" s="1290"/>
      <c r="P132" s="1292" t="str">
        <f t="shared" si="26"/>
        <v>Included</v>
      </c>
      <c r="Q132" s="1292">
        <f t="shared" si="27"/>
        <v>0</v>
      </c>
      <c r="R132" s="939">
        <f t="shared" si="28"/>
        <v>0</v>
      </c>
      <c r="S132" s="939">
        <f t="shared" si="15"/>
        <v>0</v>
      </c>
      <c r="T132" s="1324"/>
      <c r="U132" s="1324"/>
    </row>
    <row r="133" spans="1:21" s="939" customFormat="1" ht="33">
      <c r="A133" s="1289">
        <f t="shared" si="22"/>
        <v>74</v>
      </c>
      <c r="B133" s="1318">
        <v>7000020718</v>
      </c>
      <c r="C133" s="1318">
        <v>1640</v>
      </c>
      <c r="D133" s="1318">
        <v>1730</v>
      </c>
      <c r="E133" s="1318">
        <v>50</v>
      </c>
      <c r="F133" s="1318" t="s">
        <v>880</v>
      </c>
      <c r="G133" s="1318">
        <v>100002829</v>
      </c>
      <c r="H133" s="1318">
        <v>998734</v>
      </c>
      <c r="I133" s="1290"/>
      <c r="J133" s="1320">
        <v>18</v>
      </c>
      <c r="K133" s="1291"/>
      <c r="L133" s="1318" t="s">
        <v>665</v>
      </c>
      <c r="M133" s="1318" t="s">
        <v>585</v>
      </c>
      <c r="N133" s="1318">
        <v>1</v>
      </c>
      <c r="O133" s="1290"/>
      <c r="P133" s="1292" t="str">
        <f t="shared" si="26"/>
        <v>Included</v>
      </c>
      <c r="Q133" s="1292">
        <f t="shared" si="27"/>
        <v>0</v>
      </c>
      <c r="R133" s="939">
        <f t="shared" si="28"/>
        <v>0</v>
      </c>
      <c r="S133" s="939">
        <f t="shared" si="15"/>
        <v>0</v>
      </c>
      <c r="T133" s="1324"/>
      <c r="U133" s="1324"/>
    </row>
    <row r="134" spans="1:21" s="939" customFormat="1" ht="16.5">
      <c r="A134" s="1289">
        <f t="shared" si="22"/>
        <v>75</v>
      </c>
      <c r="B134" s="1318">
        <v>7000020718</v>
      </c>
      <c r="C134" s="1318">
        <v>1640</v>
      </c>
      <c r="D134" s="1318">
        <v>1730</v>
      </c>
      <c r="E134" s="1318">
        <v>60</v>
      </c>
      <c r="F134" s="1318" t="s">
        <v>880</v>
      </c>
      <c r="G134" s="1318">
        <v>170000375</v>
      </c>
      <c r="H134" s="1318">
        <v>998734</v>
      </c>
      <c r="I134" s="1290"/>
      <c r="J134" s="1320">
        <v>18</v>
      </c>
      <c r="K134" s="1291"/>
      <c r="L134" s="1318" t="s">
        <v>666</v>
      </c>
      <c r="M134" s="1318" t="s">
        <v>582</v>
      </c>
      <c r="N134" s="1318">
        <v>1</v>
      </c>
      <c r="O134" s="1290"/>
      <c r="P134" s="1292" t="str">
        <f t="shared" si="26"/>
        <v>Included</v>
      </c>
      <c r="Q134" s="1292">
        <f t="shared" si="27"/>
        <v>0</v>
      </c>
      <c r="R134" s="939">
        <f t="shared" si="28"/>
        <v>0</v>
      </c>
      <c r="S134" s="939">
        <f t="shared" si="15"/>
        <v>0</v>
      </c>
      <c r="T134" s="1324"/>
      <c r="U134" s="1324"/>
    </row>
    <row r="135" spans="1:21" s="939" customFormat="1" ht="16.5">
      <c r="A135" s="1289">
        <f t="shared" si="22"/>
        <v>76</v>
      </c>
      <c r="B135" s="1318">
        <v>7000020718</v>
      </c>
      <c r="C135" s="1318">
        <v>1640</v>
      </c>
      <c r="D135" s="1318">
        <v>1730</v>
      </c>
      <c r="E135" s="1318">
        <v>70</v>
      </c>
      <c r="F135" s="1318" t="s">
        <v>880</v>
      </c>
      <c r="G135" s="1318">
        <v>170000551</v>
      </c>
      <c r="H135" s="1318">
        <v>998336</v>
      </c>
      <c r="I135" s="1290"/>
      <c r="J135" s="1320">
        <v>18</v>
      </c>
      <c r="K135" s="1291"/>
      <c r="L135" s="1318" t="s">
        <v>669</v>
      </c>
      <c r="M135" s="1318" t="s">
        <v>582</v>
      </c>
      <c r="N135" s="1318">
        <v>2</v>
      </c>
      <c r="O135" s="1290"/>
      <c r="P135" s="1292" t="str">
        <f t="shared" si="26"/>
        <v>Included</v>
      </c>
      <c r="Q135" s="1292">
        <f t="shared" si="27"/>
        <v>0</v>
      </c>
      <c r="R135" s="939">
        <f t="shared" si="28"/>
        <v>0</v>
      </c>
      <c r="S135" s="939">
        <f t="shared" si="15"/>
        <v>0</v>
      </c>
      <c r="T135" s="1324"/>
      <c r="U135" s="1324"/>
    </row>
    <row r="136" spans="1:21" s="939" customFormat="1" ht="82.5">
      <c r="A136" s="1289">
        <f t="shared" si="22"/>
        <v>77</v>
      </c>
      <c r="B136" s="1318">
        <v>7000020718</v>
      </c>
      <c r="C136" s="1318">
        <v>1720</v>
      </c>
      <c r="D136" s="1318">
        <v>1750</v>
      </c>
      <c r="E136" s="1318">
        <v>10</v>
      </c>
      <c r="F136" s="1318" t="s">
        <v>881</v>
      </c>
      <c r="G136" s="1318">
        <v>100002812</v>
      </c>
      <c r="H136" s="1318">
        <v>998734</v>
      </c>
      <c r="I136" s="1290"/>
      <c r="J136" s="1320">
        <v>18</v>
      </c>
      <c r="K136" s="1291"/>
      <c r="L136" s="1318" t="s">
        <v>662</v>
      </c>
      <c r="M136" s="1318" t="s">
        <v>582</v>
      </c>
      <c r="N136" s="1318">
        <v>1</v>
      </c>
      <c r="O136" s="1290"/>
      <c r="P136" s="1292" t="str">
        <f>IF(O136=0, "Included", IF(ISERROR(N136*O136), O136, N136*O136))</f>
        <v>Included</v>
      </c>
      <c r="Q136" s="1292">
        <f>S136</f>
        <v>0</v>
      </c>
      <c r="R136" s="939">
        <f>IF(P136="Included",0,P136)</f>
        <v>0</v>
      </c>
      <c r="S136" s="939">
        <f t="shared" si="15"/>
        <v>0</v>
      </c>
      <c r="T136" s="1324"/>
      <c r="U136" s="1324"/>
    </row>
    <row r="137" spans="1:21" s="939" customFormat="1" ht="33">
      <c r="A137" s="1289">
        <f t="shared" si="22"/>
        <v>78</v>
      </c>
      <c r="B137" s="1318">
        <v>7000020718</v>
      </c>
      <c r="C137" s="1318">
        <v>1720</v>
      </c>
      <c r="D137" s="1318">
        <v>1750</v>
      </c>
      <c r="E137" s="1318">
        <v>20</v>
      </c>
      <c r="F137" s="1318" t="s">
        <v>881</v>
      </c>
      <c r="G137" s="1318">
        <v>170000433</v>
      </c>
      <c r="H137" s="1318">
        <v>998734</v>
      </c>
      <c r="I137" s="1290"/>
      <c r="J137" s="1320">
        <v>18</v>
      </c>
      <c r="K137" s="1291"/>
      <c r="L137" s="1318" t="s">
        <v>908</v>
      </c>
      <c r="M137" s="1318" t="s">
        <v>582</v>
      </c>
      <c r="N137" s="1318">
        <v>4</v>
      </c>
      <c r="O137" s="1290"/>
      <c r="P137" s="1292" t="str">
        <f>IF(O137=0, "Included", IF(ISERROR(N137*O137), O137, N137*O137))</f>
        <v>Included</v>
      </c>
      <c r="Q137" s="1292">
        <f>S137</f>
        <v>0</v>
      </c>
      <c r="R137" s="939">
        <f>IF(P137="Included",0,P137)</f>
        <v>0</v>
      </c>
      <c r="S137" s="939">
        <f t="shared" si="15"/>
        <v>0</v>
      </c>
      <c r="T137" s="1324"/>
      <c r="U137" s="1324"/>
    </row>
    <row r="138" spans="1:21" s="939" customFormat="1" ht="33">
      <c r="A138" s="1289">
        <f t="shared" si="22"/>
        <v>79</v>
      </c>
      <c r="B138" s="1318">
        <v>7000020718</v>
      </c>
      <c r="C138" s="1318">
        <v>1720</v>
      </c>
      <c r="D138" s="1318">
        <v>1750</v>
      </c>
      <c r="E138" s="1318">
        <v>30</v>
      </c>
      <c r="F138" s="1318" t="s">
        <v>881</v>
      </c>
      <c r="G138" s="1318">
        <v>100002825</v>
      </c>
      <c r="H138" s="1318">
        <v>998734</v>
      </c>
      <c r="I138" s="1290"/>
      <c r="J138" s="1320">
        <v>18</v>
      </c>
      <c r="K138" s="1291"/>
      <c r="L138" s="1318" t="s">
        <v>663</v>
      </c>
      <c r="M138" s="1318" t="s">
        <v>585</v>
      </c>
      <c r="N138" s="1318">
        <v>2</v>
      </c>
      <c r="O138" s="1290"/>
      <c r="P138" s="1292" t="str">
        <f>IF(O138=0, "Included", IF(ISERROR(N138*O138), O138, N138*O138))</f>
        <v>Included</v>
      </c>
      <c r="Q138" s="1292">
        <f>S138</f>
        <v>0</v>
      </c>
      <c r="R138" s="939">
        <f>IF(P138="Included",0,P138)</f>
        <v>0</v>
      </c>
      <c r="S138" s="939">
        <f t="shared" si="15"/>
        <v>0</v>
      </c>
      <c r="T138" s="1324"/>
      <c r="U138" s="1324"/>
    </row>
    <row r="139" spans="1:21" s="939" customFormat="1" ht="33">
      <c r="A139" s="1289">
        <f t="shared" si="22"/>
        <v>80</v>
      </c>
      <c r="B139" s="1318">
        <v>7000020718</v>
      </c>
      <c r="C139" s="1318">
        <v>1720</v>
      </c>
      <c r="D139" s="1318">
        <v>1750</v>
      </c>
      <c r="E139" s="1318">
        <v>40</v>
      </c>
      <c r="F139" s="1318" t="s">
        <v>881</v>
      </c>
      <c r="G139" s="1318">
        <v>170000550</v>
      </c>
      <c r="H139" s="1318">
        <v>998336</v>
      </c>
      <c r="I139" s="1290"/>
      <c r="J139" s="1320">
        <v>18</v>
      </c>
      <c r="K139" s="1291"/>
      <c r="L139" s="1318" t="s">
        <v>664</v>
      </c>
      <c r="M139" s="1318" t="s">
        <v>582</v>
      </c>
      <c r="N139" s="1318">
        <v>2</v>
      </c>
      <c r="O139" s="1290"/>
      <c r="P139" s="1292" t="str">
        <f t="shared" ref="P139:P148" si="29">IF(O139=0, "Included", IF(ISERROR(N139*O139), O139, N139*O139))</f>
        <v>Included</v>
      </c>
      <c r="Q139" s="1292">
        <f t="shared" ref="Q139:Q148" si="30">S139</f>
        <v>0</v>
      </c>
      <c r="R139" s="939">
        <f t="shared" ref="R139:R148" si="31">IF(P139="Included",0,P139)</f>
        <v>0</v>
      </c>
      <c r="S139" s="939">
        <f t="shared" si="15"/>
        <v>0</v>
      </c>
      <c r="T139" s="1324"/>
      <c r="U139" s="1324"/>
    </row>
    <row r="140" spans="1:21" s="939" customFormat="1" ht="33">
      <c r="A140" s="1289">
        <f t="shared" si="22"/>
        <v>81</v>
      </c>
      <c r="B140" s="1318">
        <v>7000020718</v>
      </c>
      <c r="C140" s="1318">
        <v>1720</v>
      </c>
      <c r="D140" s="1318">
        <v>1750</v>
      </c>
      <c r="E140" s="1318">
        <v>50</v>
      </c>
      <c r="F140" s="1318" t="s">
        <v>881</v>
      </c>
      <c r="G140" s="1318">
        <v>100002829</v>
      </c>
      <c r="H140" s="1318">
        <v>998734</v>
      </c>
      <c r="I140" s="1290"/>
      <c r="J140" s="1320">
        <v>18</v>
      </c>
      <c r="K140" s="1291"/>
      <c r="L140" s="1318" t="s">
        <v>665</v>
      </c>
      <c r="M140" s="1318" t="s">
        <v>585</v>
      </c>
      <c r="N140" s="1318">
        <v>1</v>
      </c>
      <c r="O140" s="1290"/>
      <c r="P140" s="1292" t="str">
        <f t="shared" si="29"/>
        <v>Included</v>
      </c>
      <c r="Q140" s="1292">
        <f t="shared" si="30"/>
        <v>0</v>
      </c>
      <c r="R140" s="939">
        <f t="shared" si="31"/>
        <v>0</v>
      </c>
      <c r="S140" s="939">
        <f t="shared" si="15"/>
        <v>0</v>
      </c>
      <c r="T140" s="1324"/>
      <c r="U140" s="1324"/>
    </row>
    <row r="141" spans="1:21" s="939" customFormat="1" ht="33">
      <c r="A141" s="1289">
        <f t="shared" si="22"/>
        <v>82</v>
      </c>
      <c r="B141" s="1318">
        <v>7000020718</v>
      </c>
      <c r="C141" s="1318">
        <v>1720</v>
      </c>
      <c r="D141" s="1318">
        <v>1750</v>
      </c>
      <c r="E141" s="1318">
        <v>60</v>
      </c>
      <c r="F141" s="1318" t="s">
        <v>881</v>
      </c>
      <c r="G141" s="1318">
        <v>170000375</v>
      </c>
      <c r="H141" s="1318">
        <v>998734</v>
      </c>
      <c r="I141" s="1290"/>
      <c r="J141" s="1320">
        <v>18</v>
      </c>
      <c r="K141" s="1291"/>
      <c r="L141" s="1318" t="s">
        <v>666</v>
      </c>
      <c r="M141" s="1318" t="s">
        <v>582</v>
      </c>
      <c r="N141" s="1318">
        <v>1</v>
      </c>
      <c r="O141" s="1290"/>
      <c r="P141" s="1292" t="str">
        <f t="shared" si="29"/>
        <v>Included</v>
      </c>
      <c r="Q141" s="1292">
        <f t="shared" si="30"/>
        <v>0</v>
      </c>
      <c r="R141" s="939">
        <f t="shared" si="31"/>
        <v>0</v>
      </c>
      <c r="S141" s="939">
        <f t="shared" si="15"/>
        <v>0</v>
      </c>
      <c r="T141" s="1324"/>
      <c r="U141" s="1324"/>
    </row>
    <row r="142" spans="1:21" s="939" customFormat="1" ht="33">
      <c r="A142" s="1289">
        <f t="shared" si="22"/>
        <v>83</v>
      </c>
      <c r="B142" s="1318">
        <v>7000020718</v>
      </c>
      <c r="C142" s="1318">
        <v>1720</v>
      </c>
      <c r="D142" s="1318">
        <v>1750</v>
      </c>
      <c r="E142" s="1318">
        <v>70</v>
      </c>
      <c r="F142" s="1318" t="s">
        <v>881</v>
      </c>
      <c r="G142" s="1318">
        <v>170000551</v>
      </c>
      <c r="H142" s="1318">
        <v>998336</v>
      </c>
      <c r="I142" s="1290"/>
      <c r="J142" s="1320">
        <v>18</v>
      </c>
      <c r="K142" s="1291"/>
      <c r="L142" s="1318" t="s">
        <v>669</v>
      </c>
      <c r="M142" s="1318" t="s">
        <v>582</v>
      </c>
      <c r="N142" s="1318">
        <v>2</v>
      </c>
      <c r="O142" s="1290"/>
      <c r="P142" s="1292" t="str">
        <f t="shared" si="29"/>
        <v>Included</v>
      </c>
      <c r="Q142" s="1292">
        <f t="shared" si="30"/>
        <v>0</v>
      </c>
      <c r="R142" s="939">
        <f t="shared" si="31"/>
        <v>0</v>
      </c>
      <c r="S142" s="939">
        <f t="shared" si="15"/>
        <v>0</v>
      </c>
      <c r="T142" s="1324"/>
      <c r="U142" s="1324"/>
    </row>
    <row r="143" spans="1:21" s="939" customFormat="1" ht="16.5">
      <c r="A143" s="1289">
        <f t="shared" si="22"/>
        <v>84</v>
      </c>
      <c r="B143" s="1318">
        <v>7000020718</v>
      </c>
      <c r="C143" s="1318">
        <v>1770</v>
      </c>
      <c r="D143" s="1318">
        <v>1770</v>
      </c>
      <c r="E143" s="1318">
        <v>10</v>
      </c>
      <c r="F143" s="1318" t="s">
        <v>749</v>
      </c>
      <c r="G143" s="1318">
        <v>170000502</v>
      </c>
      <c r="H143" s="1318">
        <v>998713</v>
      </c>
      <c r="I143" s="1290"/>
      <c r="J143" s="1320">
        <v>18</v>
      </c>
      <c r="K143" s="1291"/>
      <c r="L143" s="1318" t="s">
        <v>909</v>
      </c>
      <c r="M143" s="1318" t="s">
        <v>582</v>
      </c>
      <c r="N143" s="1318">
        <v>2</v>
      </c>
      <c r="O143" s="1290"/>
      <c r="P143" s="1292" t="str">
        <f t="shared" si="29"/>
        <v>Included</v>
      </c>
      <c r="Q143" s="1292">
        <f t="shared" si="30"/>
        <v>0</v>
      </c>
      <c r="R143" s="939">
        <f t="shared" si="31"/>
        <v>0</v>
      </c>
      <c r="S143" s="939">
        <f t="shared" si="15"/>
        <v>0</v>
      </c>
      <c r="T143" s="1324"/>
      <c r="U143" s="1324"/>
    </row>
    <row r="144" spans="1:21" s="939" customFormat="1" ht="16.5">
      <c r="A144" s="1289">
        <f t="shared" si="22"/>
        <v>85</v>
      </c>
      <c r="B144" s="1318">
        <v>7000020718</v>
      </c>
      <c r="C144" s="1318">
        <v>1770</v>
      </c>
      <c r="D144" s="1318">
        <v>1770</v>
      </c>
      <c r="E144" s="1318">
        <v>20</v>
      </c>
      <c r="F144" s="1318" t="s">
        <v>749</v>
      </c>
      <c r="G144" s="1318">
        <v>170000530</v>
      </c>
      <c r="H144" s="1318">
        <v>998734</v>
      </c>
      <c r="I144" s="1290"/>
      <c r="J144" s="1320">
        <v>18</v>
      </c>
      <c r="K144" s="1291"/>
      <c r="L144" s="1318" t="s">
        <v>910</v>
      </c>
      <c r="M144" s="1318" t="s">
        <v>582</v>
      </c>
      <c r="N144" s="1318">
        <v>2</v>
      </c>
      <c r="O144" s="1290"/>
      <c r="P144" s="1292" t="str">
        <f t="shared" si="29"/>
        <v>Included</v>
      </c>
      <c r="Q144" s="1292">
        <f t="shared" si="30"/>
        <v>0</v>
      </c>
      <c r="R144" s="939">
        <f t="shared" si="31"/>
        <v>0</v>
      </c>
      <c r="S144" s="939">
        <f t="shared" si="15"/>
        <v>0</v>
      </c>
      <c r="T144" s="1324"/>
      <c r="U144" s="1324"/>
    </row>
    <row r="145" spans="1:21" s="939" customFormat="1" ht="33">
      <c r="A145" s="1289">
        <f t="shared" si="22"/>
        <v>86</v>
      </c>
      <c r="B145" s="1318">
        <v>7000020718</v>
      </c>
      <c r="C145" s="1318">
        <v>1770</v>
      </c>
      <c r="D145" s="1318">
        <v>1770</v>
      </c>
      <c r="E145" s="1318">
        <v>30</v>
      </c>
      <c r="F145" s="1318" t="s">
        <v>749</v>
      </c>
      <c r="G145" s="1318">
        <v>170000503</v>
      </c>
      <c r="H145" s="1318">
        <v>998713</v>
      </c>
      <c r="I145" s="1290"/>
      <c r="J145" s="1320">
        <v>18</v>
      </c>
      <c r="K145" s="1291"/>
      <c r="L145" s="1318" t="s">
        <v>911</v>
      </c>
      <c r="M145" s="1318" t="s">
        <v>582</v>
      </c>
      <c r="N145" s="1318">
        <v>3</v>
      </c>
      <c r="O145" s="1290"/>
      <c r="P145" s="1292" t="str">
        <f t="shared" si="29"/>
        <v>Included</v>
      </c>
      <c r="Q145" s="1292">
        <f t="shared" si="30"/>
        <v>0</v>
      </c>
      <c r="R145" s="939">
        <f t="shared" si="31"/>
        <v>0</v>
      </c>
      <c r="S145" s="939">
        <f t="shared" si="15"/>
        <v>0</v>
      </c>
      <c r="T145" s="1324"/>
      <c r="U145" s="1324"/>
    </row>
    <row r="146" spans="1:21" s="939" customFormat="1" ht="16.5">
      <c r="A146" s="1289">
        <f t="shared" si="22"/>
        <v>87</v>
      </c>
      <c r="B146" s="1318">
        <v>7000020718</v>
      </c>
      <c r="C146" s="1318">
        <v>1770</v>
      </c>
      <c r="D146" s="1318">
        <v>1770</v>
      </c>
      <c r="E146" s="1318">
        <v>40</v>
      </c>
      <c r="F146" s="1318" t="s">
        <v>749</v>
      </c>
      <c r="G146" s="1318">
        <v>170000504</v>
      </c>
      <c r="H146" s="1318">
        <v>998713</v>
      </c>
      <c r="I146" s="1290"/>
      <c r="J146" s="1320">
        <v>18</v>
      </c>
      <c r="K146" s="1291"/>
      <c r="L146" s="1318" t="s">
        <v>912</v>
      </c>
      <c r="M146" s="1318" t="s">
        <v>630</v>
      </c>
      <c r="N146" s="1318">
        <v>1</v>
      </c>
      <c r="O146" s="1290"/>
      <c r="P146" s="1292" t="str">
        <f t="shared" si="29"/>
        <v>Included</v>
      </c>
      <c r="Q146" s="1292">
        <f t="shared" si="30"/>
        <v>0</v>
      </c>
      <c r="R146" s="939">
        <f t="shared" si="31"/>
        <v>0</v>
      </c>
      <c r="S146" s="939">
        <f t="shared" si="15"/>
        <v>0</v>
      </c>
      <c r="T146" s="1324"/>
      <c r="U146" s="1324"/>
    </row>
    <row r="147" spans="1:21" s="939" customFormat="1" ht="33">
      <c r="A147" s="1289">
        <f t="shared" si="22"/>
        <v>88</v>
      </c>
      <c r="B147" s="1318">
        <v>7000020718</v>
      </c>
      <c r="C147" s="1318">
        <v>1770</v>
      </c>
      <c r="D147" s="1318">
        <v>1770</v>
      </c>
      <c r="E147" s="1318">
        <v>50</v>
      </c>
      <c r="F147" s="1318" t="s">
        <v>749</v>
      </c>
      <c r="G147" s="1318">
        <v>170000501</v>
      </c>
      <c r="H147" s="1318">
        <v>998734</v>
      </c>
      <c r="I147" s="1290"/>
      <c r="J147" s="1320">
        <v>18</v>
      </c>
      <c r="K147" s="1291"/>
      <c r="L147" s="1318" t="s">
        <v>913</v>
      </c>
      <c r="M147" s="1318" t="s">
        <v>630</v>
      </c>
      <c r="N147" s="1318">
        <v>1</v>
      </c>
      <c r="O147" s="1290"/>
      <c r="P147" s="1292" t="str">
        <f t="shared" si="29"/>
        <v>Included</v>
      </c>
      <c r="Q147" s="1292">
        <f t="shared" si="30"/>
        <v>0</v>
      </c>
      <c r="R147" s="939">
        <f t="shared" si="31"/>
        <v>0</v>
      </c>
      <c r="S147" s="939">
        <f t="shared" si="15"/>
        <v>0</v>
      </c>
      <c r="T147" s="1324"/>
      <c r="U147" s="1324"/>
    </row>
    <row r="148" spans="1:21" s="939" customFormat="1" ht="33">
      <c r="A148" s="1289">
        <f t="shared" si="22"/>
        <v>89</v>
      </c>
      <c r="B148" s="1318">
        <v>7000020718</v>
      </c>
      <c r="C148" s="1318">
        <v>1820</v>
      </c>
      <c r="D148" s="1318">
        <v>1790</v>
      </c>
      <c r="E148" s="1318">
        <v>10</v>
      </c>
      <c r="F148" s="1318" t="s">
        <v>750</v>
      </c>
      <c r="G148" s="1318">
        <v>100001674</v>
      </c>
      <c r="H148" s="1318">
        <v>995455</v>
      </c>
      <c r="I148" s="1290"/>
      <c r="J148" s="1320">
        <v>18</v>
      </c>
      <c r="K148" s="1291"/>
      <c r="L148" s="1318" t="s">
        <v>914</v>
      </c>
      <c r="M148" s="1318" t="s">
        <v>582</v>
      </c>
      <c r="N148" s="1318">
        <v>120</v>
      </c>
      <c r="O148" s="1290"/>
      <c r="P148" s="1292" t="str">
        <f t="shared" si="29"/>
        <v>Included</v>
      </c>
      <c r="Q148" s="1292">
        <f t="shared" si="30"/>
        <v>0</v>
      </c>
      <c r="R148" s="939">
        <f t="shared" si="31"/>
        <v>0</v>
      </c>
      <c r="S148" s="939">
        <f t="shared" si="15"/>
        <v>0</v>
      </c>
      <c r="T148" s="1324"/>
      <c r="U148" s="1324"/>
    </row>
    <row r="149" spans="1:21" s="939" customFormat="1" ht="33">
      <c r="A149" s="1289">
        <f t="shared" si="22"/>
        <v>90</v>
      </c>
      <c r="B149" s="1318">
        <v>7000020718</v>
      </c>
      <c r="C149" s="1318">
        <v>1820</v>
      </c>
      <c r="D149" s="1318">
        <v>1790</v>
      </c>
      <c r="E149" s="1318">
        <v>20</v>
      </c>
      <c r="F149" s="1318" t="s">
        <v>750</v>
      </c>
      <c r="G149" s="1318">
        <v>100001676</v>
      </c>
      <c r="H149" s="1318">
        <v>995455</v>
      </c>
      <c r="I149" s="1290"/>
      <c r="J149" s="1320">
        <v>18</v>
      </c>
      <c r="K149" s="1291"/>
      <c r="L149" s="1318" t="s">
        <v>915</v>
      </c>
      <c r="M149" s="1318" t="s">
        <v>582</v>
      </c>
      <c r="N149" s="1318">
        <v>12</v>
      </c>
      <c r="O149" s="1290"/>
      <c r="P149" s="1292" t="str">
        <f>IF(O149=0, "Included", IF(ISERROR(N149*O149), O149, N149*O149))</f>
        <v>Included</v>
      </c>
      <c r="Q149" s="1292">
        <f>S149</f>
        <v>0</v>
      </c>
      <c r="R149" s="939">
        <f>IF(P149="Included",0,P149)</f>
        <v>0</v>
      </c>
      <c r="S149" s="939">
        <f t="shared" ref="S149:S174" si="32">IF(K149="",(R149*J149/100),(R149*K149))</f>
        <v>0</v>
      </c>
      <c r="T149" s="1324"/>
      <c r="U149" s="1324"/>
    </row>
    <row r="150" spans="1:21" s="939" customFormat="1" ht="33">
      <c r="A150" s="1289">
        <f t="shared" si="22"/>
        <v>91</v>
      </c>
      <c r="B150" s="1318">
        <v>7000020718</v>
      </c>
      <c r="C150" s="1318">
        <v>1820</v>
      </c>
      <c r="D150" s="1318">
        <v>1790</v>
      </c>
      <c r="E150" s="1318">
        <v>30</v>
      </c>
      <c r="F150" s="1318" t="s">
        <v>750</v>
      </c>
      <c r="G150" s="1318">
        <v>100001677</v>
      </c>
      <c r="H150" s="1318">
        <v>995455</v>
      </c>
      <c r="I150" s="1290"/>
      <c r="J150" s="1320">
        <v>18</v>
      </c>
      <c r="K150" s="1291"/>
      <c r="L150" s="1318" t="s">
        <v>916</v>
      </c>
      <c r="M150" s="1318" t="s">
        <v>582</v>
      </c>
      <c r="N150" s="1318">
        <v>24</v>
      </c>
      <c r="O150" s="1290"/>
      <c r="P150" s="1292" t="str">
        <f>IF(O150=0, "Included", IF(ISERROR(N150*O150), O150, N150*O150))</f>
        <v>Included</v>
      </c>
      <c r="Q150" s="1292">
        <f>S150</f>
        <v>0</v>
      </c>
      <c r="R150" s="939">
        <f>IF(P150="Included",0,P150)</f>
        <v>0</v>
      </c>
      <c r="S150" s="939">
        <f t="shared" si="32"/>
        <v>0</v>
      </c>
      <c r="T150" s="1324"/>
      <c r="U150" s="1324"/>
    </row>
    <row r="151" spans="1:21" s="939" customFormat="1" ht="33">
      <c r="A151" s="1289">
        <f t="shared" si="22"/>
        <v>92</v>
      </c>
      <c r="B151" s="1318">
        <v>7000020718</v>
      </c>
      <c r="C151" s="1318">
        <v>1820</v>
      </c>
      <c r="D151" s="1318">
        <v>1790</v>
      </c>
      <c r="E151" s="1318">
        <v>40</v>
      </c>
      <c r="F151" s="1318" t="s">
        <v>750</v>
      </c>
      <c r="G151" s="1318">
        <v>100001678</v>
      </c>
      <c r="H151" s="1318">
        <v>995455</v>
      </c>
      <c r="I151" s="1290"/>
      <c r="J151" s="1320">
        <v>18</v>
      </c>
      <c r="K151" s="1291"/>
      <c r="L151" s="1318" t="s">
        <v>917</v>
      </c>
      <c r="M151" s="1318" t="s">
        <v>582</v>
      </c>
      <c r="N151" s="1318">
        <v>48</v>
      </c>
      <c r="O151" s="1290"/>
      <c r="P151" s="1292" t="str">
        <f t="shared" ref="P151:P157" si="33">IF(O151=0, "Included", IF(ISERROR(N151*O151), O151, N151*O151))</f>
        <v>Included</v>
      </c>
      <c r="Q151" s="1292">
        <f t="shared" ref="Q151:Q157" si="34">S151</f>
        <v>0</v>
      </c>
      <c r="R151" s="939">
        <f t="shared" ref="R151:R157" si="35">IF(P151="Included",0,P151)</f>
        <v>0</v>
      </c>
      <c r="S151" s="939">
        <f t="shared" si="32"/>
        <v>0</v>
      </c>
      <c r="T151" s="1324"/>
      <c r="U151" s="1324"/>
    </row>
    <row r="152" spans="1:21" s="939" customFormat="1" ht="49.5">
      <c r="A152" s="1289">
        <f t="shared" si="22"/>
        <v>93</v>
      </c>
      <c r="B152" s="1318">
        <v>7000020718</v>
      </c>
      <c r="C152" s="1318">
        <v>1830</v>
      </c>
      <c r="D152" s="1318">
        <v>1800</v>
      </c>
      <c r="E152" s="1318">
        <v>10</v>
      </c>
      <c r="F152" s="1318" t="s">
        <v>882</v>
      </c>
      <c r="G152" s="1318">
        <v>100004518</v>
      </c>
      <c r="H152" s="1318">
        <v>995433</v>
      </c>
      <c r="I152" s="1290"/>
      <c r="J152" s="1320">
        <v>18</v>
      </c>
      <c r="K152" s="1291"/>
      <c r="L152" s="1318" t="s">
        <v>670</v>
      </c>
      <c r="M152" s="1318" t="s">
        <v>595</v>
      </c>
      <c r="N152" s="1318">
        <v>6810</v>
      </c>
      <c r="O152" s="1290"/>
      <c r="P152" s="1292" t="str">
        <f t="shared" si="33"/>
        <v>Included</v>
      </c>
      <c r="Q152" s="1292">
        <f t="shared" si="34"/>
        <v>0</v>
      </c>
      <c r="R152" s="939">
        <f t="shared" si="35"/>
        <v>0</v>
      </c>
      <c r="S152" s="939">
        <f t="shared" si="32"/>
        <v>0</v>
      </c>
      <c r="T152" s="1324"/>
      <c r="U152" s="1324"/>
    </row>
    <row r="153" spans="1:21" s="939" customFormat="1" ht="66">
      <c r="A153" s="1289">
        <f t="shared" si="22"/>
        <v>94</v>
      </c>
      <c r="B153" s="1318">
        <v>7000020718</v>
      </c>
      <c r="C153" s="1318">
        <v>1830</v>
      </c>
      <c r="D153" s="1318">
        <v>1800</v>
      </c>
      <c r="E153" s="1318">
        <v>20</v>
      </c>
      <c r="F153" s="1318" t="s">
        <v>882</v>
      </c>
      <c r="G153" s="1318">
        <v>100011662</v>
      </c>
      <c r="H153" s="1318">
        <v>995433</v>
      </c>
      <c r="I153" s="1290"/>
      <c r="J153" s="1320">
        <v>18</v>
      </c>
      <c r="K153" s="1291"/>
      <c r="L153" s="1318" t="s">
        <v>671</v>
      </c>
      <c r="M153" s="1318" t="s">
        <v>595</v>
      </c>
      <c r="N153" s="1318">
        <v>1703</v>
      </c>
      <c r="O153" s="1290"/>
      <c r="P153" s="1292" t="str">
        <f t="shared" si="33"/>
        <v>Included</v>
      </c>
      <c r="Q153" s="1292">
        <f t="shared" si="34"/>
        <v>0</v>
      </c>
      <c r="R153" s="939">
        <f t="shared" si="35"/>
        <v>0</v>
      </c>
      <c r="S153" s="939">
        <f t="shared" si="32"/>
        <v>0</v>
      </c>
      <c r="T153" s="1324"/>
      <c r="U153" s="1324"/>
    </row>
    <row r="154" spans="1:21" s="939" customFormat="1" ht="16.5">
      <c r="A154" s="1289">
        <f t="shared" si="22"/>
        <v>95</v>
      </c>
      <c r="B154" s="1318">
        <v>7000020718</v>
      </c>
      <c r="C154" s="1318">
        <v>1830</v>
      </c>
      <c r="D154" s="1318">
        <v>1800</v>
      </c>
      <c r="E154" s="1318">
        <v>30</v>
      </c>
      <c r="F154" s="1318" t="s">
        <v>882</v>
      </c>
      <c r="G154" s="1318">
        <v>100001325</v>
      </c>
      <c r="H154" s="1318">
        <v>995454</v>
      </c>
      <c r="I154" s="1290"/>
      <c r="J154" s="1320">
        <v>18</v>
      </c>
      <c r="K154" s="1291"/>
      <c r="L154" s="1318" t="s">
        <v>672</v>
      </c>
      <c r="M154" s="1318" t="s">
        <v>595</v>
      </c>
      <c r="N154" s="1318">
        <v>221</v>
      </c>
      <c r="O154" s="1290"/>
      <c r="P154" s="1292" t="str">
        <f t="shared" si="33"/>
        <v>Included</v>
      </c>
      <c r="Q154" s="1292">
        <f t="shared" si="34"/>
        <v>0</v>
      </c>
      <c r="R154" s="939">
        <f t="shared" si="35"/>
        <v>0</v>
      </c>
      <c r="S154" s="939">
        <f t="shared" si="32"/>
        <v>0</v>
      </c>
      <c r="T154" s="1324"/>
      <c r="U154" s="1324"/>
    </row>
    <row r="155" spans="1:21" s="939" customFormat="1" ht="16.5">
      <c r="A155" s="1289">
        <f t="shared" si="22"/>
        <v>96</v>
      </c>
      <c r="B155" s="1318">
        <v>7000020718</v>
      </c>
      <c r="C155" s="1318">
        <v>1830</v>
      </c>
      <c r="D155" s="1318">
        <v>1800</v>
      </c>
      <c r="E155" s="1318">
        <v>40</v>
      </c>
      <c r="F155" s="1318" t="s">
        <v>882</v>
      </c>
      <c r="G155" s="1318">
        <v>100001326</v>
      </c>
      <c r="H155" s="1318">
        <v>995454</v>
      </c>
      <c r="I155" s="1290"/>
      <c r="J155" s="1320">
        <v>18</v>
      </c>
      <c r="K155" s="1291"/>
      <c r="L155" s="1318" t="s">
        <v>673</v>
      </c>
      <c r="M155" s="1318" t="s">
        <v>595</v>
      </c>
      <c r="N155" s="1318">
        <v>18</v>
      </c>
      <c r="O155" s="1290"/>
      <c r="P155" s="1292" t="str">
        <f t="shared" si="33"/>
        <v>Included</v>
      </c>
      <c r="Q155" s="1292">
        <f t="shared" si="34"/>
        <v>0</v>
      </c>
      <c r="R155" s="939">
        <f t="shared" si="35"/>
        <v>0</v>
      </c>
      <c r="S155" s="939">
        <f t="shared" si="32"/>
        <v>0</v>
      </c>
      <c r="T155" s="1324"/>
      <c r="U155" s="1324"/>
    </row>
    <row r="156" spans="1:21" s="939" customFormat="1" ht="49.5">
      <c r="A156" s="1289">
        <f t="shared" si="22"/>
        <v>97</v>
      </c>
      <c r="B156" s="1318">
        <v>7000020718</v>
      </c>
      <c r="C156" s="1318">
        <v>1830</v>
      </c>
      <c r="D156" s="1318">
        <v>1800</v>
      </c>
      <c r="E156" s="1318">
        <v>50</v>
      </c>
      <c r="F156" s="1318" t="s">
        <v>882</v>
      </c>
      <c r="G156" s="1318">
        <v>100016607</v>
      </c>
      <c r="H156" s="1318">
        <v>995451</v>
      </c>
      <c r="I156" s="1290"/>
      <c r="J156" s="1320">
        <v>18</v>
      </c>
      <c r="K156" s="1291"/>
      <c r="L156" s="1318" t="s">
        <v>918</v>
      </c>
      <c r="M156" s="1318" t="s">
        <v>595</v>
      </c>
      <c r="N156" s="1318">
        <v>2437</v>
      </c>
      <c r="O156" s="1290"/>
      <c r="P156" s="1292" t="str">
        <f t="shared" si="33"/>
        <v>Included</v>
      </c>
      <c r="Q156" s="1292">
        <f t="shared" si="34"/>
        <v>0</v>
      </c>
      <c r="R156" s="939">
        <f t="shared" si="35"/>
        <v>0</v>
      </c>
      <c r="S156" s="939">
        <f t="shared" si="32"/>
        <v>0</v>
      </c>
      <c r="T156" s="1324"/>
      <c r="U156" s="1324"/>
    </row>
    <row r="157" spans="1:21" s="939" customFormat="1" ht="16.5">
      <c r="A157" s="1289">
        <f t="shared" si="22"/>
        <v>98</v>
      </c>
      <c r="B157" s="1318">
        <v>7000020718</v>
      </c>
      <c r="C157" s="1318">
        <v>1830</v>
      </c>
      <c r="D157" s="1318">
        <v>1800</v>
      </c>
      <c r="E157" s="1318">
        <v>60</v>
      </c>
      <c r="F157" s="1318" t="s">
        <v>882</v>
      </c>
      <c r="G157" s="1318">
        <v>100001329</v>
      </c>
      <c r="H157" s="1318">
        <v>995454</v>
      </c>
      <c r="I157" s="1290"/>
      <c r="J157" s="1320">
        <v>18</v>
      </c>
      <c r="K157" s="1291"/>
      <c r="L157" s="1318" t="s">
        <v>674</v>
      </c>
      <c r="M157" s="1318" t="s">
        <v>579</v>
      </c>
      <c r="N157" s="1318">
        <v>171</v>
      </c>
      <c r="O157" s="1290"/>
      <c r="P157" s="1292" t="str">
        <f t="shared" si="33"/>
        <v>Included</v>
      </c>
      <c r="Q157" s="1292">
        <f t="shared" si="34"/>
        <v>0</v>
      </c>
      <c r="R157" s="939">
        <f t="shared" si="35"/>
        <v>0</v>
      </c>
      <c r="S157" s="939">
        <f t="shared" si="32"/>
        <v>0</v>
      </c>
      <c r="T157" s="1324"/>
      <c r="U157" s="1324"/>
    </row>
    <row r="158" spans="1:21" s="939" customFormat="1" ht="66">
      <c r="A158" s="1289">
        <f t="shared" si="22"/>
        <v>99</v>
      </c>
      <c r="B158" s="1318">
        <v>7000020718</v>
      </c>
      <c r="C158" s="1318">
        <v>1830</v>
      </c>
      <c r="D158" s="1318">
        <v>1800</v>
      </c>
      <c r="E158" s="1318">
        <v>70</v>
      </c>
      <c r="F158" s="1318" t="s">
        <v>882</v>
      </c>
      <c r="G158" s="1318">
        <v>100004748</v>
      </c>
      <c r="H158" s="1318">
        <v>995454</v>
      </c>
      <c r="I158" s="1290"/>
      <c r="J158" s="1320">
        <v>18</v>
      </c>
      <c r="K158" s="1291"/>
      <c r="L158" s="1318" t="s">
        <v>919</v>
      </c>
      <c r="M158" s="1318" t="s">
        <v>595</v>
      </c>
      <c r="N158" s="1318">
        <v>15</v>
      </c>
      <c r="O158" s="1290"/>
      <c r="P158" s="1292" t="str">
        <f>IF(O158=0, "Included", IF(ISERROR(N158*O158), O158, N158*O158))</f>
        <v>Included</v>
      </c>
      <c r="Q158" s="1292">
        <f>S158</f>
        <v>0</v>
      </c>
      <c r="R158" s="939">
        <f>IF(P158="Included",0,P158)</f>
        <v>0</v>
      </c>
      <c r="S158" s="939">
        <f t="shared" si="32"/>
        <v>0</v>
      </c>
      <c r="T158" s="1324"/>
      <c r="U158" s="1324"/>
    </row>
    <row r="159" spans="1:21" s="939" customFormat="1" ht="16.5">
      <c r="A159" s="1289">
        <f t="shared" si="22"/>
        <v>100</v>
      </c>
      <c r="B159" s="1318">
        <v>7000020718</v>
      </c>
      <c r="C159" s="1318">
        <v>1830</v>
      </c>
      <c r="D159" s="1318">
        <v>1800</v>
      </c>
      <c r="E159" s="1318">
        <v>80</v>
      </c>
      <c r="F159" s="1318" t="s">
        <v>882</v>
      </c>
      <c r="G159" s="1318">
        <v>100001713</v>
      </c>
      <c r="H159" s="1318">
        <v>995424</v>
      </c>
      <c r="I159" s="1290"/>
      <c r="J159" s="1320">
        <v>18</v>
      </c>
      <c r="K159" s="1291"/>
      <c r="L159" s="1318" t="s">
        <v>675</v>
      </c>
      <c r="M159" s="1318" t="s">
        <v>608</v>
      </c>
      <c r="N159" s="1318">
        <v>200</v>
      </c>
      <c r="O159" s="1290"/>
      <c r="P159" s="1292" t="str">
        <f>IF(O159=0, "Included", IF(ISERROR(N159*O159), O159, N159*O159))</f>
        <v>Included</v>
      </c>
      <c r="Q159" s="1292">
        <f>S159</f>
        <v>0</v>
      </c>
      <c r="R159" s="939">
        <f>IF(P159="Included",0,P159)</f>
        <v>0</v>
      </c>
      <c r="S159" s="939">
        <f t="shared" si="32"/>
        <v>0</v>
      </c>
      <c r="T159" s="1324"/>
      <c r="U159" s="1324"/>
    </row>
    <row r="160" spans="1:21" s="939" customFormat="1" ht="33">
      <c r="A160" s="1289">
        <f t="shared" ref="A160:A174" si="36">A159+1</f>
        <v>101</v>
      </c>
      <c r="B160" s="1318">
        <v>7000020718</v>
      </c>
      <c r="C160" s="1318">
        <v>1830</v>
      </c>
      <c r="D160" s="1318">
        <v>1800</v>
      </c>
      <c r="E160" s="1318">
        <v>90</v>
      </c>
      <c r="F160" s="1318" t="s">
        <v>882</v>
      </c>
      <c r="G160" s="1318">
        <v>100001712</v>
      </c>
      <c r="H160" s="1318">
        <v>995428</v>
      </c>
      <c r="I160" s="1290"/>
      <c r="J160" s="1320">
        <v>18</v>
      </c>
      <c r="K160" s="1291"/>
      <c r="L160" s="1318" t="s">
        <v>920</v>
      </c>
      <c r="M160" s="1318" t="s">
        <v>608</v>
      </c>
      <c r="N160" s="1318">
        <v>200</v>
      </c>
      <c r="O160" s="1290"/>
      <c r="P160" s="1292" t="str">
        <f>IF(O160=0, "Included", IF(ISERROR(N160*O160), O160, N160*O160))</f>
        <v>Included</v>
      </c>
      <c r="Q160" s="1292">
        <f>S160</f>
        <v>0</v>
      </c>
      <c r="R160" s="939">
        <f>IF(P160="Included",0,P160)</f>
        <v>0</v>
      </c>
      <c r="S160" s="939">
        <f t="shared" si="32"/>
        <v>0</v>
      </c>
      <c r="T160" s="1324"/>
      <c r="U160" s="1324"/>
    </row>
    <row r="161" spans="1:54" s="939" customFormat="1" ht="66">
      <c r="A161" s="1289">
        <f t="shared" si="36"/>
        <v>102</v>
      </c>
      <c r="B161" s="1318">
        <v>7000020718</v>
      </c>
      <c r="C161" s="1318">
        <v>1830</v>
      </c>
      <c r="D161" s="1318">
        <v>1800</v>
      </c>
      <c r="E161" s="1318">
        <v>100</v>
      </c>
      <c r="F161" s="1318" t="s">
        <v>882</v>
      </c>
      <c r="G161" s="1318">
        <v>100008110</v>
      </c>
      <c r="H161" s="1318">
        <v>995421</v>
      </c>
      <c r="I161" s="1290"/>
      <c r="J161" s="1320">
        <v>18</v>
      </c>
      <c r="K161" s="1291"/>
      <c r="L161" s="1318" t="s">
        <v>676</v>
      </c>
      <c r="M161" s="1318" t="s">
        <v>608</v>
      </c>
      <c r="N161" s="1318">
        <v>188</v>
      </c>
      <c r="O161" s="1290"/>
      <c r="P161" s="1292" t="str">
        <f t="shared" ref="P161:P174" si="37">IF(O161=0, "Included", IF(ISERROR(N161*O161), O161, N161*O161))</f>
        <v>Included</v>
      </c>
      <c r="Q161" s="1292">
        <f t="shared" ref="Q161:Q174" si="38">S161</f>
        <v>0</v>
      </c>
      <c r="R161" s="939">
        <f t="shared" ref="R161:R174" si="39">IF(P161="Included",0,P161)</f>
        <v>0</v>
      </c>
      <c r="S161" s="939">
        <f t="shared" si="32"/>
        <v>0</v>
      </c>
      <c r="T161" s="1324"/>
      <c r="U161" s="1324"/>
    </row>
    <row r="162" spans="1:54" s="939" customFormat="1" ht="33">
      <c r="A162" s="1289">
        <f t="shared" si="36"/>
        <v>103</v>
      </c>
      <c r="B162" s="1318">
        <v>7000020718</v>
      </c>
      <c r="C162" s="1318">
        <v>1830</v>
      </c>
      <c r="D162" s="1318">
        <v>1800</v>
      </c>
      <c r="E162" s="1318">
        <v>110</v>
      </c>
      <c r="F162" s="1318" t="s">
        <v>882</v>
      </c>
      <c r="G162" s="1318">
        <v>100020961</v>
      </c>
      <c r="H162" s="1318">
        <v>995461</v>
      </c>
      <c r="I162" s="1290"/>
      <c r="J162" s="1320">
        <v>18</v>
      </c>
      <c r="K162" s="1291"/>
      <c r="L162" s="1318" t="s">
        <v>921</v>
      </c>
      <c r="M162" s="1318" t="s">
        <v>607</v>
      </c>
      <c r="N162" s="1318">
        <v>30</v>
      </c>
      <c r="O162" s="1290"/>
      <c r="P162" s="1292" t="str">
        <f t="shared" si="37"/>
        <v>Included</v>
      </c>
      <c r="Q162" s="1292">
        <f t="shared" si="38"/>
        <v>0</v>
      </c>
      <c r="R162" s="939">
        <f t="shared" si="39"/>
        <v>0</v>
      </c>
      <c r="S162" s="939">
        <f t="shared" si="32"/>
        <v>0</v>
      </c>
      <c r="T162" s="1324"/>
      <c r="U162" s="1324"/>
    </row>
    <row r="163" spans="1:54" s="939" customFormat="1" ht="49.5">
      <c r="A163" s="1289">
        <f t="shared" si="36"/>
        <v>104</v>
      </c>
      <c r="B163" s="1318">
        <v>7000020718</v>
      </c>
      <c r="C163" s="1318">
        <v>1830</v>
      </c>
      <c r="D163" s="1318">
        <v>1800</v>
      </c>
      <c r="E163" s="1318">
        <v>120</v>
      </c>
      <c r="F163" s="1318" t="s">
        <v>882</v>
      </c>
      <c r="G163" s="1318">
        <v>100015792</v>
      </c>
      <c r="H163" s="1318">
        <v>995454</v>
      </c>
      <c r="I163" s="1290"/>
      <c r="J163" s="1320">
        <v>18</v>
      </c>
      <c r="K163" s="1291"/>
      <c r="L163" s="1318" t="s">
        <v>922</v>
      </c>
      <c r="M163" s="1318" t="s">
        <v>607</v>
      </c>
      <c r="N163" s="1318">
        <v>100</v>
      </c>
      <c r="O163" s="1290"/>
      <c r="P163" s="1292" t="str">
        <f t="shared" si="37"/>
        <v>Included</v>
      </c>
      <c r="Q163" s="1292">
        <f t="shared" si="38"/>
        <v>0</v>
      </c>
      <c r="R163" s="939">
        <f t="shared" si="39"/>
        <v>0</v>
      </c>
      <c r="S163" s="939">
        <f t="shared" si="32"/>
        <v>0</v>
      </c>
      <c r="T163" s="1324"/>
      <c r="U163" s="1324"/>
    </row>
    <row r="164" spans="1:54" s="939" customFormat="1" ht="33">
      <c r="A164" s="1289">
        <f t="shared" si="36"/>
        <v>105</v>
      </c>
      <c r="B164" s="1318">
        <v>7000020718</v>
      </c>
      <c r="C164" s="1318">
        <v>1830</v>
      </c>
      <c r="D164" s="1318">
        <v>1800</v>
      </c>
      <c r="E164" s="1318">
        <v>130</v>
      </c>
      <c r="F164" s="1318" t="s">
        <v>882</v>
      </c>
      <c r="G164" s="1318">
        <v>100001479</v>
      </c>
      <c r="H164" s="1318">
        <v>995454</v>
      </c>
      <c r="I164" s="1290"/>
      <c r="J164" s="1320">
        <v>18</v>
      </c>
      <c r="K164" s="1291"/>
      <c r="L164" s="1318" t="s">
        <v>923</v>
      </c>
      <c r="M164" s="1318" t="s">
        <v>607</v>
      </c>
      <c r="N164" s="1318">
        <v>30</v>
      </c>
      <c r="O164" s="1290"/>
      <c r="P164" s="1292" t="str">
        <f t="shared" si="37"/>
        <v>Included</v>
      </c>
      <c r="Q164" s="1292">
        <f t="shared" si="38"/>
        <v>0</v>
      </c>
      <c r="R164" s="939">
        <f t="shared" si="39"/>
        <v>0</v>
      </c>
      <c r="S164" s="939">
        <f t="shared" si="32"/>
        <v>0</v>
      </c>
      <c r="T164" s="1324"/>
      <c r="U164" s="1324"/>
    </row>
    <row r="165" spans="1:54" s="939" customFormat="1" ht="33">
      <c r="A165" s="1289">
        <f t="shared" si="36"/>
        <v>106</v>
      </c>
      <c r="B165" s="1318">
        <v>7000020718</v>
      </c>
      <c r="C165" s="1318">
        <v>1830</v>
      </c>
      <c r="D165" s="1318">
        <v>1800</v>
      </c>
      <c r="E165" s="1318">
        <v>140</v>
      </c>
      <c r="F165" s="1318" t="s">
        <v>882</v>
      </c>
      <c r="G165" s="1318">
        <v>100001480</v>
      </c>
      <c r="H165" s="1318">
        <v>995454</v>
      </c>
      <c r="I165" s="1290"/>
      <c r="J165" s="1320">
        <v>18</v>
      </c>
      <c r="K165" s="1291"/>
      <c r="L165" s="1318" t="s">
        <v>924</v>
      </c>
      <c r="M165" s="1318" t="s">
        <v>607</v>
      </c>
      <c r="N165" s="1318">
        <v>30</v>
      </c>
      <c r="O165" s="1290"/>
      <c r="P165" s="1292" t="str">
        <f t="shared" si="37"/>
        <v>Included</v>
      </c>
      <c r="Q165" s="1292">
        <f t="shared" si="38"/>
        <v>0</v>
      </c>
      <c r="R165" s="939">
        <f t="shared" si="39"/>
        <v>0</v>
      </c>
      <c r="S165" s="939">
        <f t="shared" si="32"/>
        <v>0</v>
      </c>
      <c r="T165" s="1324"/>
      <c r="U165" s="1324"/>
    </row>
    <row r="166" spans="1:54" s="939" customFormat="1" ht="82.5">
      <c r="A166" s="1289">
        <f t="shared" si="36"/>
        <v>107</v>
      </c>
      <c r="B166" s="1318">
        <v>7000020718</v>
      </c>
      <c r="C166" s="1318">
        <v>1830</v>
      </c>
      <c r="D166" s="1318">
        <v>1800</v>
      </c>
      <c r="E166" s="1318">
        <v>150</v>
      </c>
      <c r="F166" s="1318" t="s">
        <v>882</v>
      </c>
      <c r="G166" s="1318">
        <v>100007097</v>
      </c>
      <c r="H166" s="1318">
        <v>995454</v>
      </c>
      <c r="I166" s="1290"/>
      <c r="J166" s="1320">
        <v>18</v>
      </c>
      <c r="K166" s="1291"/>
      <c r="L166" s="1318" t="s">
        <v>925</v>
      </c>
      <c r="M166" s="1318" t="s">
        <v>608</v>
      </c>
      <c r="N166" s="1318">
        <v>500</v>
      </c>
      <c r="O166" s="1290"/>
      <c r="P166" s="1292" t="str">
        <f t="shared" si="37"/>
        <v>Included</v>
      </c>
      <c r="Q166" s="1292">
        <f t="shared" si="38"/>
        <v>0</v>
      </c>
      <c r="R166" s="939">
        <f t="shared" si="39"/>
        <v>0</v>
      </c>
      <c r="S166" s="939">
        <f t="shared" si="32"/>
        <v>0</v>
      </c>
      <c r="T166" s="1324"/>
      <c r="U166" s="1324"/>
    </row>
    <row r="167" spans="1:54" s="939" customFormat="1" ht="49.5">
      <c r="A167" s="1289">
        <f t="shared" si="36"/>
        <v>108</v>
      </c>
      <c r="B167" s="1318">
        <v>7000020718</v>
      </c>
      <c r="C167" s="1318">
        <v>1830</v>
      </c>
      <c r="D167" s="1318">
        <v>1800</v>
      </c>
      <c r="E167" s="1318">
        <v>160</v>
      </c>
      <c r="F167" s="1318" t="s">
        <v>882</v>
      </c>
      <c r="G167" s="1318">
        <v>100001721</v>
      </c>
      <c r="H167" s="1318">
        <v>995428</v>
      </c>
      <c r="I167" s="1290"/>
      <c r="J167" s="1320">
        <v>18</v>
      </c>
      <c r="K167" s="1291"/>
      <c r="L167" s="1318" t="s">
        <v>926</v>
      </c>
      <c r="M167" s="1318" t="s">
        <v>595</v>
      </c>
      <c r="N167" s="1318">
        <v>27</v>
      </c>
      <c r="O167" s="1290"/>
      <c r="P167" s="1292" t="str">
        <f t="shared" si="37"/>
        <v>Included</v>
      </c>
      <c r="Q167" s="1292">
        <f t="shared" si="38"/>
        <v>0</v>
      </c>
      <c r="R167" s="939">
        <f t="shared" si="39"/>
        <v>0</v>
      </c>
      <c r="S167" s="939">
        <f t="shared" si="32"/>
        <v>0</v>
      </c>
      <c r="T167" s="1324"/>
      <c r="U167" s="1324"/>
    </row>
    <row r="168" spans="1:54" s="939" customFormat="1" ht="66">
      <c r="A168" s="1289">
        <f t="shared" si="36"/>
        <v>109</v>
      </c>
      <c r="B168" s="1318">
        <v>7000020718</v>
      </c>
      <c r="C168" s="1318">
        <v>1830</v>
      </c>
      <c r="D168" s="1318">
        <v>1800</v>
      </c>
      <c r="E168" s="1318">
        <v>170</v>
      </c>
      <c r="F168" s="1318" t="s">
        <v>882</v>
      </c>
      <c r="G168" s="1318">
        <v>100001747</v>
      </c>
      <c r="H168" s="1318">
        <v>995414</v>
      </c>
      <c r="I168" s="1290"/>
      <c r="J168" s="1320">
        <v>18</v>
      </c>
      <c r="K168" s="1291"/>
      <c r="L168" s="1318" t="s">
        <v>927</v>
      </c>
      <c r="M168" s="1318" t="s">
        <v>608</v>
      </c>
      <c r="N168" s="1318">
        <v>200</v>
      </c>
      <c r="O168" s="1290"/>
      <c r="P168" s="1292" t="str">
        <f t="shared" si="37"/>
        <v>Included</v>
      </c>
      <c r="Q168" s="1292">
        <f t="shared" si="38"/>
        <v>0</v>
      </c>
      <c r="R168" s="939">
        <f t="shared" si="39"/>
        <v>0</v>
      </c>
      <c r="S168" s="939">
        <f t="shared" si="32"/>
        <v>0</v>
      </c>
      <c r="T168" s="1324"/>
      <c r="U168" s="1324"/>
    </row>
    <row r="169" spans="1:54" s="939" customFormat="1" ht="82.5">
      <c r="A169" s="1289">
        <f t="shared" si="36"/>
        <v>110</v>
      </c>
      <c r="B169" s="1318">
        <v>7000020718</v>
      </c>
      <c r="C169" s="1318">
        <v>1830</v>
      </c>
      <c r="D169" s="1318">
        <v>1800</v>
      </c>
      <c r="E169" s="1318">
        <v>180</v>
      </c>
      <c r="F169" s="1318" t="s">
        <v>882</v>
      </c>
      <c r="G169" s="1318">
        <v>100004431</v>
      </c>
      <c r="H169" s="1318">
        <v>995416</v>
      </c>
      <c r="I169" s="1290"/>
      <c r="J169" s="1320">
        <v>18</v>
      </c>
      <c r="K169" s="1291"/>
      <c r="L169" s="1318" t="s">
        <v>928</v>
      </c>
      <c r="M169" s="1318" t="s">
        <v>608</v>
      </c>
      <c r="N169" s="1318">
        <v>15</v>
      </c>
      <c r="O169" s="1290"/>
      <c r="P169" s="1292" t="str">
        <f t="shared" si="37"/>
        <v>Included</v>
      </c>
      <c r="Q169" s="1292">
        <f t="shared" si="38"/>
        <v>0</v>
      </c>
      <c r="R169" s="939">
        <f t="shared" si="39"/>
        <v>0</v>
      </c>
      <c r="S169" s="939">
        <f t="shared" si="32"/>
        <v>0</v>
      </c>
      <c r="T169" s="1324"/>
      <c r="U169" s="1324"/>
    </row>
    <row r="170" spans="1:54" s="939" customFormat="1" ht="82.5">
      <c r="A170" s="1289">
        <f t="shared" si="36"/>
        <v>111</v>
      </c>
      <c r="B170" s="1318">
        <v>7000020718</v>
      </c>
      <c r="C170" s="1318">
        <v>1830</v>
      </c>
      <c r="D170" s="1318">
        <v>1800</v>
      </c>
      <c r="E170" s="1318">
        <v>190</v>
      </c>
      <c r="F170" s="1318" t="s">
        <v>882</v>
      </c>
      <c r="G170" s="1318">
        <v>100004427</v>
      </c>
      <c r="H170" s="1318">
        <v>995416</v>
      </c>
      <c r="I170" s="1290"/>
      <c r="J170" s="1320">
        <v>18</v>
      </c>
      <c r="K170" s="1291"/>
      <c r="L170" s="1318" t="s">
        <v>929</v>
      </c>
      <c r="M170" s="1318" t="s">
        <v>608</v>
      </c>
      <c r="N170" s="1318">
        <v>25</v>
      </c>
      <c r="O170" s="1290"/>
      <c r="P170" s="1292" t="str">
        <f t="shared" si="37"/>
        <v>Included</v>
      </c>
      <c r="Q170" s="1292">
        <f t="shared" si="38"/>
        <v>0</v>
      </c>
      <c r="R170" s="939">
        <f t="shared" si="39"/>
        <v>0</v>
      </c>
      <c r="S170" s="939">
        <f t="shared" si="32"/>
        <v>0</v>
      </c>
      <c r="T170" s="1324"/>
      <c r="U170" s="1324"/>
    </row>
    <row r="171" spans="1:54" s="939" customFormat="1" ht="231">
      <c r="A171" s="1289">
        <f t="shared" si="36"/>
        <v>112</v>
      </c>
      <c r="B171" s="1318">
        <v>7000020718</v>
      </c>
      <c r="C171" s="1318">
        <v>1830</v>
      </c>
      <c r="D171" s="1318">
        <v>1800</v>
      </c>
      <c r="E171" s="1318">
        <v>200</v>
      </c>
      <c r="F171" s="1318" t="s">
        <v>882</v>
      </c>
      <c r="G171" s="1318">
        <v>100002911</v>
      </c>
      <c r="H171" s="1318">
        <v>995432</v>
      </c>
      <c r="I171" s="1290"/>
      <c r="J171" s="1320">
        <v>18</v>
      </c>
      <c r="K171" s="1291"/>
      <c r="L171" s="1318" t="s">
        <v>677</v>
      </c>
      <c r="M171" s="1318" t="s">
        <v>595</v>
      </c>
      <c r="N171" s="1318">
        <v>5000</v>
      </c>
      <c r="O171" s="1290"/>
      <c r="P171" s="1292" t="str">
        <f t="shared" si="37"/>
        <v>Included</v>
      </c>
      <c r="Q171" s="1292">
        <f t="shared" si="38"/>
        <v>0</v>
      </c>
      <c r="R171" s="939">
        <f t="shared" si="39"/>
        <v>0</v>
      </c>
      <c r="S171" s="939">
        <f t="shared" si="32"/>
        <v>0</v>
      </c>
      <c r="T171" s="1324"/>
      <c r="U171" s="1324"/>
    </row>
    <row r="172" spans="1:54" s="939" customFormat="1" ht="99">
      <c r="A172" s="1289">
        <f t="shared" si="36"/>
        <v>113</v>
      </c>
      <c r="B172" s="1318">
        <v>7000020718</v>
      </c>
      <c r="C172" s="1318">
        <v>1830</v>
      </c>
      <c r="D172" s="1318">
        <v>1800</v>
      </c>
      <c r="E172" s="1318">
        <v>210</v>
      </c>
      <c r="F172" s="1318" t="s">
        <v>882</v>
      </c>
      <c r="G172" s="1318">
        <v>100002583</v>
      </c>
      <c r="H172" s="1318">
        <v>995432</v>
      </c>
      <c r="I172" s="1290"/>
      <c r="J172" s="1320">
        <v>18</v>
      </c>
      <c r="K172" s="1291"/>
      <c r="L172" s="1318" t="s">
        <v>678</v>
      </c>
      <c r="M172" s="1318" t="s">
        <v>595</v>
      </c>
      <c r="N172" s="1318">
        <v>1250</v>
      </c>
      <c r="O172" s="1290"/>
      <c r="P172" s="1292" t="str">
        <f t="shared" si="37"/>
        <v>Included</v>
      </c>
      <c r="Q172" s="1292">
        <f t="shared" si="38"/>
        <v>0</v>
      </c>
      <c r="R172" s="939">
        <f t="shared" si="39"/>
        <v>0</v>
      </c>
      <c r="S172" s="939">
        <f t="shared" si="32"/>
        <v>0</v>
      </c>
      <c r="T172" s="1324"/>
      <c r="U172" s="1324"/>
    </row>
    <row r="173" spans="1:54" s="939" customFormat="1" ht="132">
      <c r="A173" s="1289">
        <f t="shared" si="36"/>
        <v>114</v>
      </c>
      <c r="B173" s="1318">
        <v>7000020718</v>
      </c>
      <c r="C173" s="1318">
        <v>1830</v>
      </c>
      <c r="D173" s="1318">
        <v>1800</v>
      </c>
      <c r="E173" s="1318">
        <v>220</v>
      </c>
      <c r="F173" s="1318" t="s">
        <v>882</v>
      </c>
      <c r="G173" s="1318">
        <v>100002914</v>
      </c>
      <c r="H173" s="1318">
        <v>995432</v>
      </c>
      <c r="I173" s="1290"/>
      <c r="J173" s="1320">
        <v>18</v>
      </c>
      <c r="K173" s="1291"/>
      <c r="L173" s="1318" t="s">
        <v>930</v>
      </c>
      <c r="M173" s="1318" t="s">
        <v>595</v>
      </c>
      <c r="N173" s="1318">
        <v>500</v>
      </c>
      <c r="O173" s="1290"/>
      <c r="P173" s="1292" t="str">
        <f t="shared" si="37"/>
        <v>Included</v>
      </c>
      <c r="Q173" s="1292">
        <f t="shared" si="38"/>
        <v>0</v>
      </c>
      <c r="R173" s="939">
        <f t="shared" si="39"/>
        <v>0</v>
      </c>
      <c r="S173" s="939">
        <f t="shared" si="32"/>
        <v>0</v>
      </c>
      <c r="T173" s="1324"/>
      <c r="U173" s="1324"/>
    </row>
    <row r="174" spans="1:54" s="939" customFormat="1" ht="33">
      <c r="A174" s="1289">
        <f t="shared" si="36"/>
        <v>115</v>
      </c>
      <c r="B174" s="1318">
        <v>7000020718</v>
      </c>
      <c r="C174" s="1318">
        <v>1830</v>
      </c>
      <c r="D174" s="1318">
        <v>1800</v>
      </c>
      <c r="E174" s="1318">
        <v>230</v>
      </c>
      <c r="F174" s="1318" t="s">
        <v>882</v>
      </c>
      <c r="G174" s="1318">
        <v>100001433</v>
      </c>
      <c r="H174" s="1318">
        <v>995435</v>
      </c>
      <c r="I174" s="1290"/>
      <c r="J174" s="1320">
        <v>18</v>
      </c>
      <c r="K174" s="1291"/>
      <c r="L174" s="1318" t="s">
        <v>679</v>
      </c>
      <c r="M174" s="1318" t="s">
        <v>630</v>
      </c>
      <c r="N174" s="1318">
        <v>1</v>
      </c>
      <c r="O174" s="1290"/>
      <c r="P174" s="1292" t="str">
        <f t="shared" si="37"/>
        <v>Included</v>
      </c>
      <c r="Q174" s="1292">
        <f t="shared" si="38"/>
        <v>0</v>
      </c>
      <c r="R174" s="939">
        <f t="shared" si="39"/>
        <v>0</v>
      </c>
      <c r="S174" s="939">
        <f t="shared" si="32"/>
        <v>0</v>
      </c>
      <c r="T174" s="1324"/>
      <c r="U174" s="1324"/>
    </row>
    <row r="175" spans="1:54" s="786" customFormat="1">
      <c r="A175" s="1477"/>
      <c r="B175" s="1478"/>
      <c r="C175" s="1478"/>
      <c r="D175" s="1478"/>
      <c r="E175" s="1478"/>
      <c r="F175" s="1478"/>
      <c r="G175" s="1478"/>
      <c r="H175" s="1478"/>
      <c r="I175" s="1478"/>
      <c r="J175" s="1478"/>
      <c r="K175" s="1478"/>
      <c r="L175" s="1478"/>
      <c r="M175" s="1478"/>
      <c r="N175" s="1478"/>
      <c r="O175" s="1478"/>
      <c r="P175" s="1478"/>
      <c r="Q175" s="1479"/>
      <c r="R175" s="787"/>
      <c r="S175" s="787"/>
      <c r="T175" s="787"/>
      <c r="U175" s="787"/>
      <c r="AD175" s="939"/>
    </row>
    <row r="176" spans="1:54" ht="25.5" customHeight="1">
      <c r="A176" s="1474"/>
      <c r="B176" s="1475"/>
      <c r="C176" s="1475"/>
      <c r="D176" s="1475"/>
      <c r="E176" s="1475"/>
      <c r="F176" s="1475"/>
      <c r="G176" s="1475"/>
      <c r="H176" s="1475"/>
      <c r="I176" s="1475"/>
      <c r="J176" s="1475"/>
      <c r="K176" s="1476"/>
      <c r="L176" s="930" t="s">
        <v>578</v>
      </c>
      <c r="M176" s="931"/>
      <c r="N176" s="932"/>
      <c r="O176" s="933"/>
      <c r="P176" s="934">
        <f>SUM(P20:P175)</f>
        <v>0</v>
      </c>
      <c r="Q176" s="935"/>
      <c r="S176" s="1002">
        <f>SUM(S20:S174)</f>
        <v>0</v>
      </c>
      <c r="T176" s="811"/>
      <c r="U176" s="811"/>
      <c r="V176" s="811"/>
      <c r="W176" s="811"/>
      <c r="X176" s="811"/>
      <c r="Y176" s="811"/>
      <c r="Z176" s="811"/>
      <c r="AA176" s="811"/>
      <c r="AB176" s="811"/>
      <c r="AC176" s="940"/>
      <c r="AD176" s="940"/>
      <c r="AE176" s="940"/>
      <c r="AF176" s="811"/>
      <c r="AG176" s="811"/>
      <c r="AH176" s="811"/>
      <c r="AI176" s="811"/>
      <c r="AJ176" s="811"/>
      <c r="AK176" s="811"/>
      <c r="AL176" s="811"/>
      <c r="AM176" s="811"/>
      <c r="AN176" s="811"/>
      <c r="AO176" s="811"/>
      <c r="AP176" s="811"/>
      <c r="AQ176" s="811"/>
      <c r="AR176" s="811"/>
      <c r="AS176" s="811"/>
      <c r="AT176" s="811"/>
      <c r="AU176" s="811"/>
      <c r="AV176" s="811"/>
      <c r="AW176" s="811"/>
      <c r="AX176" s="811"/>
      <c r="AY176" s="811"/>
      <c r="AZ176" s="811"/>
      <c r="BA176" s="811"/>
      <c r="BB176" s="811"/>
    </row>
    <row r="177" spans="1:54" ht="25.5" customHeight="1">
      <c r="A177" s="991"/>
      <c r="B177" s="992"/>
      <c r="C177" s="992"/>
      <c r="D177" s="992"/>
      <c r="E177" s="992"/>
      <c r="F177" s="992"/>
      <c r="G177" s="992"/>
      <c r="H177" s="993"/>
      <c r="I177" s="994"/>
      <c r="J177" s="992"/>
      <c r="K177" s="992"/>
      <c r="L177" s="1461" t="s">
        <v>510</v>
      </c>
      <c r="M177" s="1462"/>
      <c r="N177" s="1462"/>
      <c r="O177" s="1463"/>
      <c r="P177" s="934"/>
      <c r="Q177" s="936">
        <f>SUM(Q20:Q174)</f>
        <v>0</v>
      </c>
      <c r="T177" s="811"/>
      <c r="U177" s="811"/>
      <c r="V177" s="811"/>
      <c r="W177" s="811"/>
      <c r="X177" s="811"/>
      <c r="Y177" s="811"/>
      <c r="Z177" s="811"/>
      <c r="AA177" s="811"/>
      <c r="AB177" s="811"/>
      <c r="AC177" s="940"/>
      <c r="AD177" s="940"/>
      <c r="AE177" s="940"/>
      <c r="AF177" s="811"/>
      <c r="AG177" s="811"/>
      <c r="AH177" s="811"/>
      <c r="AI177" s="811"/>
      <c r="AJ177" s="811"/>
      <c r="AK177" s="811"/>
      <c r="AL177" s="811"/>
      <c r="AM177" s="811"/>
      <c r="AN177" s="811"/>
      <c r="AO177" s="811"/>
      <c r="AP177" s="811"/>
      <c r="AQ177" s="811"/>
      <c r="AR177" s="811"/>
      <c r="AS177" s="811"/>
      <c r="AT177" s="811"/>
      <c r="AU177" s="811"/>
      <c r="AV177" s="811"/>
      <c r="AW177" s="811"/>
      <c r="AX177" s="811"/>
      <c r="AY177" s="811"/>
      <c r="AZ177" s="811"/>
      <c r="BA177" s="811"/>
      <c r="BB177" s="811"/>
    </row>
    <row r="178" spans="1:54" ht="32.25" customHeight="1">
      <c r="A178" s="956"/>
      <c r="B178" s="791"/>
      <c r="C178" s="791"/>
      <c r="D178" s="791"/>
      <c r="E178" s="791"/>
      <c r="F178" s="791"/>
      <c r="G178" s="791"/>
      <c r="H178" s="1465"/>
      <c r="I178" s="1465"/>
      <c r="J178" s="1465"/>
      <c r="K178" s="1465"/>
      <c r="L178" s="1465"/>
      <c r="M178" s="1465"/>
      <c r="N178" s="796"/>
      <c r="O178" s="857"/>
      <c r="P178" s="880"/>
      <c r="T178" s="811"/>
      <c r="U178" s="811"/>
      <c r="V178" s="811"/>
      <c r="W178" s="811"/>
      <c r="X178" s="811"/>
      <c r="Y178" s="811"/>
      <c r="Z178" s="811"/>
      <c r="AA178" s="811"/>
      <c r="AB178" s="811"/>
      <c r="AC178" s="940"/>
      <c r="AD178" s="940"/>
      <c r="AE178" s="940"/>
      <c r="AF178" s="811"/>
      <c r="AG178" s="811"/>
      <c r="AH178" s="811"/>
      <c r="AI178" s="811"/>
      <c r="AJ178" s="811"/>
      <c r="AK178" s="811"/>
      <c r="AL178" s="811"/>
      <c r="AM178" s="811"/>
      <c r="AN178" s="811"/>
      <c r="AO178" s="811"/>
      <c r="AP178" s="811"/>
      <c r="AQ178" s="811"/>
      <c r="AR178" s="811"/>
      <c r="AS178" s="811"/>
      <c r="AT178" s="811"/>
      <c r="AU178" s="811"/>
      <c r="AV178" s="811"/>
      <c r="AW178" s="811"/>
      <c r="AX178" s="811"/>
      <c r="AY178" s="811"/>
      <c r="AZ178" s="811"/>
      <c r="BA178" s="811"/>
      <c r="BB178" s="811"/>
    </row>
    <row r="179" spans="1:54" ht="23.25" customHeight="1">
      <c r="A179" s="957" t="s">
        <v>489</v>
      </c>
      <c r="B179" s="1458" t="s">
        <v>490</v>
      </c>
      <c r="C179" s="1458"/>
      <c r="D179" s="1458"/>
      <c r="E179" s="1458"/>
      <c r="F179" s="1458"/>
      <c r="G179" s="1458"/>
      <c r="H179" s="1458"/>
      <c r="I179" s="1458"/>
      <c r="J179" s="1458"/>
      <c r="K179" s="1458"/>
      <c r="L179" s="1458"/>
      <c r="M179" s="883"/>
      <c r="N179" s="883"/>
      <c r="O179" s="883"/>
      <c r="P179" s="883"/>
      <c r="Q179" s="883"/>
      <c r="T179" s="811"/>
      <c r="U179" s="811"/>
      <c r="V179" s="811"/>
      <c r="W179" s="811"/>
      <c r="X179" s="811"/>
      <c r="Y179" s="811"/>
      <c r="Z179" s="811"/>
      <c r="AA179" s="811"/>
      <c r="AB179" s="811"/>
      <c r="AC179" s="940"/>
      <c r="AD179" s="940"/>
      <c r="AE179" s="940"/>
      <c r="AF179" s="811"/>
      <c r="AG179" s="811"/>
      <c r="AH179" s="811"/>
      <c r="AI179" s="811"/>
      <c r="AJ179" s="811"/>
      <c r="AK179" s="811"/>
      <c r="AL179" s="811"/>
      <c r="AM179" s="811"/>
      <c r="AN179" s="811"/>
      <c r="AO179" s="811"/>
      <c r="AP179" s="811"/>
      <c r="AQ179" s="811"/>
      <c r="AR179" s="811"/>
      <c r="AS179" s="811"/>
      <c r="AT179" s="811"/>
      <c r="AU179" s="811"/>
      <c r="AV179" s="811"/>
      <c r="AW179" s="811"/>
      <c r="AX179" s="811"/>
      <c r="AY179" s="811"/>
      <c r="AZ179" s="811"/>
      <c r="BA179" s="811"/>
      <c r="BB179" s="811"/>
    </row>
    <row r="180" spans="1:54" ht="21" customHeight="1">
      <c r="A180" s="1480" t="s">
        <v>406</v>
      </c>
      <c r="B180" s="1480"/>
      <c r="C180" s="1480"/>
      <c r="D180" s="1466" t="str">
        <f>'Sch-1'!B258</f>
        <v>--</v>
      </c>
      <c r="E180" s="1466"/>
      <c r="F180" s="801"/>
      <c r="G180" s="801"/>
      <c r="I180" s="823"/>
      <c r="J180" s="801"/>
      <c r="K180" s="801"/>
      <c r="M180" s="856"/>
      <c r="N180" s="856"/>
      <c r="O180" s="857"/>
      <c r="P180" s="857"/>
      <c r="Q180" s="812"/>
      <c r="T180" s="811"/>
      <c r="U180" s="811"/>
      <c r="V180" s="811"/>
      <c r="W180" s="811"/>
      <c r="X180" s="811"/>
      <c r="Y180" s="811"/>
      <c r="Z180" s="811"/>
      <c r="AA180" s="811"/>
      <c r="AB180" s="811"/>
      <c r="AC180" s="940"/>
      <c r="AD180" s="940"/>
      <c r="AE180" s="940"/>
      <c r="AF180" s="811"/>
      <c r="AG180" s="811"/>
      <c r="AH180" s="811"/>
      <c r="AI180" s="811"/>
      <c r="AJ180" s="811"/>
      <c r="AK180" s="811"/>
      <c r="AL180" s="811"/>
      <c r="AM180" s="811"/>
      <c r="AN180" s="811"/>
      <c r="AO180" s="811"/>
      <c r="AP180" s="811"/>
      <c r="AQ180" s="811"/>
      <c r="AR180" s="811"/>
      <c r="AS180" s="811"/>
      <c r="AT180" s="811"/>
      <c r="AU180" s="811"/>
      <c r="AV180" s="811"/>
      <c r="AW180" s="811"/>
      <c r="AX180" s="811"/>
      <c r="AY180" s="811"/>
      <c r="AZ180" s="811"/>
      <c r="BA180" s="811"/>
      <c r="BB180" s="811"/>
    </row>
    <row r="181" spans="1:54" ht="16.5">
      <c r="A181" s="1480" t="s">
        <v>407</v>
      </c>
      <c r="B181" s="1480"/>
      <c r="C181" s="1480"/>
      <c r="D181" s="1467" t="str">
        <f>'Sch-1'!B259</f>
        <v/>
      </c>
      <c r="E181" s="1467"/>
      <c r="F181" s="801"/>
      <c r="G181" s="801"/>
      <c r="I181" s="823"/>
      <c r="J181" s="801"/>
      <c r="K181" s="801"/>
      <c r="M181" s="1472" t="s">
        <v>408</v>
      </c>
      <c r="N181" s="1472"/>
      <c r="O181" s="826" t="str">
        <f>'Sch-1'!M259</f>
        <v/>
      </c>
      <c r="P181" s="857"/>
      <c r="Q181" s="812"/>
      <c r="AN181" s="811"/>
      <c r="AO181" s="811"/>
      <c r="AP181" s="811"/>
      <c r="AQ181" s="811"/>
      <c r="AR181" s="811"/>
      <c r="AS181" s="811"/>
      <c r="AT181" s="811"/>
      <c r="AU181" s="811"/>
      <c r="AV181" s="811"/>
      <c r="AW181" s="811"/>
      <c r="AX181" s="811"/>
      <c r="AY181" s="811"/>
      <c r="AZ181" s="811"/>
      <c r="BA181" s="811"/>
      <c r="BB181" s="811"/>
    </row>
    <row r="182" spans="1:54" ht="16.5">
      <c r="A182" s="959"/>
      <c r="B182" s="788"/>
      <c r="C182" s="788"/>
      <c r="D182" s="788"/>
      <c r="E182" s="788"/>
      <c r="F182" s="788"/>
      <c r="G182" s="788"/>
      <c r="H182" s="896"/>
      <c r="I182" s="827"/>
      <c r="J182" s="788"/>
      <c r="K182" s="788"/>
      <c r="L182" s="828"/>
      <c r="M182" s="1471" t="s">
        <v>409</v>
      </c>
      <c r="N182" s="1471"/>
      <c r="O182" s="826" t="str">
        <f>'Sch-1'!M260</f>
        <v/>
      </c>
      <c r="P182" s="815"/>
      <c r="Q182" s="812"/>
      <c r="AN182" s="811"/>
      <c r="AO182" s="811"/>
      <c r="AP182" s="811"/>
      <c r="AQ182" s="811"/>
      <c r="AR182" s="811"/>
      <c r="AS182" s="811"/>
      <c r="AT182" s="811"/>
      <c r="AU182" s="811"/>
      <c r="AV182" s="811"/>
      <c r="AW182" s="811"/>
      <c r="AX182" s="811"/>
      <c r="AY182" s="811"/>
      <c r="AZ182" s="811"/>
      <c r="BA182" s="811"/>
      <c r="BB182" s="811"/>
    </row>
    <row r="183" spans="1:54" ht="16.5">
      <c r="A183" s="958"/>
      <c r="B183" s="801"/>
      <c r="C183" s="801"/>
      <c r="D183" s="801"/>
      <c r="E183" s="801"/>
      <c r="F183" s="801"/>
      <c r="G183" s="801"/>
      <c r="H183" s="897"/>
      <c r="I183" s="823"/>
      <c r="J183" s="801"/>
      <c r="K183" s="801"/>
      <c r="L183" s="829"/>
      <c r="M183" s="824"/>
      <c r="N183" s="825"/>
      <c r="O183" s="814"/>
      <c r="P183" s="814"/>
      <c r="AN183" s="811"/>
      <c r="AO183" s="811"/>
      <c r="AP183" s="811"/>
      <c r="AQ183" s="811"/>
      <c r="AR183" s="811"/>
      <c r="AS183" s="811"/>
      <c r="AT183" s="811"/>
      <c r="AU183" s="811"/>
      <c r="AV183" s="811"/>
      <c r="AW183" s="811"/>
      <c r="AX183" s="811"/>
      <c r="AY183" s="811"/>
      <c r="AZ183" s="811"/>
      <c r="BA183" s="811"/>
      <c r="BB183" s="811"/>
    </row>
    <row r="184" spans="1:54">
      <c r="AN184" s="811"/>
      <c r="AO184" s="811"/>
      <c r="AP184" s="811"/>
      <c r="AQ184" s="811"/>
      <c r="AR184" s="811"/>
      <c r="AS184" s="811"/>
      <c r="AT184" s="811"/>
      <c r="AU184" s="811"/>
      <c r="AV184" s="811"/>
      <c r="AW184" s="811"/>
      <c r="AX184" s="811"/>
      <c r="AY184" s="811"/>
      <c r="AZ184" s="811"/>
      <c r="BA184" s="811"/>
      <c r="BB184" s="811"/>
    </row>
    <row r="196" spans="1:54" s="822" customFormat="1" ht="16.5">
      <c r="A196" s="960"/>
      <c r="B196" s="858"/>
      <c r="C196" s="858"/>
      <c r="D196" s="858"/>
      <c r="E196" s="858"/>
      <c r="F196" s="858"/>
      <c r="G196" s="858"/>
      <c r="H196" s="898"/>
      <c r="I196" s="888"/>
      <c r="J196" s="858"/>
      <c r="K196" s="858"/>
      <c r="L196" s="859"/>
      <c r="M196" s="860"/>
      <c r="N196" s="861"/>
      <c r="O196" s="862"/>
      <c r="P196" s="862"/>
      <c r="Q196" s="863"/>
      <c r="R196" s="863"/>
      <c r="AL196" s="864"/>
      <c r="AM196" s="864"/>
    </row>
    <row r="197" spans="1:54" s="822" customFormat="1" ht="16.5">
      <c r="A197" s="960"/>
      <c r="B197" s="858"/>
      <c r="C197" s="858"/>
      <c r="D197" s="858"/>
      <c r="E197" s="858"/>
      <c r="F197" s="858"/>
      <c r="G197" s="858"/>
      <c r="H197" s="898"/>
      <c r="I197" s="888"/>
      <c r="J197" s="858"/>
      <c r="K197" s="858"/>
      <c r="L197" s="859"/>
      <c r="M197" s="860"/>
      <c r="N197" s="861"/>
      <c r="O197" s="862"/>
      <c r="P197" s="862"/>
      <c r="Q197" s="863"/>
      <c r="R197" s="863"/>
      <c r="AL197" s="865"/>
      <c r="AM197" s="866"/>
    </row>
    <row r="198" spans="1:54" s="822" customFormat="1" ht="16.5">
      <c r="A198" s="960"/>
      <c r="B198" s="858"/>
      <c r="C198" s="858"/>
      <c r="D198" s="858"/>
      <c r="E198" s="858"/>
      <c r="F198" s="858"/>
      <c r="G198" s="858"/>
      <c r="H198" s="898"/>
      <c r="I198" s="888"/>
      <c r="J198" s="858"/>
      <c r="K198" s="858"/>
      <c r="L198" s="859"/>
      <c r="M198" s="860"/>
      <c r="N198" s="861"/>
      <c r="O198" s="862"/>
      <c r="P198" s="862"/>
      <c r="Q198" s="863"/>
      <c r="R198" s="863"/>
      <c r="AM198" s="867"/>
    </row>
    <row r="199" spans="1:54" s="822" customFormat="1">
      <c r="A199" s="961"/>
      <c r="B199" s="868"/>
      <c r="C199" s="868"/>
      <c r="D199" s="868"/>
      <c r="E199" s="868"/>
      <c r="F199" s="868"/>
      <c r="G199" s="868"/>
      <c r="H199" s="899"/>
      <c r="I199" s="870"/>
      <c r="J199" s="868"/>
      <c r="K199" s="868"/>
      <c r="L199" s="869"/>
      <c r="M199" s="870"/>
      <c r="N199" s="870"/>
      <c r="O199" s="865"/>
      <c r="P199" s="865"/>
    </row>
    <row r="200" spans="1:54" ht="16.5">
      <c r="A200" s="961"/>
      <c r="B200" s="868"/>
      <c r="C200" s="868"/>
      <c r="D200" s="868"/>
      <c r="E200" s="868"/>
      <c r="F200" s="868"/>
      <c r="G200" s="868"/>
      <c r="H200" s="899"/>
      <c r="I200" s="870"/>
      <c r="J200" s="868"/>
      <c r="K200" s="868"/>
      <c r="L200" s="871"/>
      <c r="M200" s="870"/>
      <c r="N200" s="870"/>
      <c r="O200" s="865"/>
      <c r="P200" s="865"/>
      <c r="AN200" s="811"/>
      <c r="AO200" s="811"/>
      <c r="AP200" s="811"/>
      <c r="AQ200" s="811"/>
      <c r="AR200" s="811"/>
      <c r="AS200" s="811"/>
      <c r="AT200" s="811"/>
      <c r="AU200" s="811"/>
      <c r="AV200" s="811"/>
      <c r="AW200" s="811"/>
      <c r="AX200" s="811"/>
      <c r="AY200" s="811"/>
      <c r="AZ200" s="811"/>
      <c r="BA200" s="811"/>
      <c r="BB200" s="811"/>
    </row>
    <row r="201" spans="1:54">
      <c r="A201" s="962"/>
      <c r="B201" s="872"/>
      <c r="C201" s="872"/>
      <c r="D201" s="872"/>
      <c r="E201" s="872"/>
      <c r="F201" s="872"/>
      <c r="G201" s="872"/>
      <c r="H201" s="900"/>
      <c r="I201" s="830"/>
      <c r="J201" s="872"/>
      <c r="K201" s="872"/>
      <c r="L201" s="831"/>
      <c r="M201" s="830"/>
      <c r="N201" s="830"/>
      <c r="O201" s="832"/>
      <c r="P201" s="832"/>
      <c r="AN201" s="811"/>
      <c r="AO201" s="811"/>
      <c r="AP201" s="811"/>
      <c r="AQ201" s="811"/>
      <c r="AR201" s="811"/>
      <c r="AS201" s="811"/>
      <c r="AT201" s="811"/>
      <c r="AU201" s="811"/>
      <c r="AV201" s="811"/>
      <c r="AW201" s="811"/>
      <c r="AX201" s="811"/>
      <c r="AY201" s="811"/>
      <c r="AZ201" s="811"/>
      <c r="BA201" s="811"/>
      <c r="BB201" s="811"/>
    </row>
    <row r="202" spans="1:54">
      <c r="A202" s="962"/>
      <c r="B202" s="872"/>
      <c r="C202" s="872"/>
      <c r="D202" s="872"/>
      <c r="E202" s="872"/>
      <c r="F202" s="872"/>
      <c r="G202" s="872"/>
      <c r="H202" s="900"/>
      <c r="I202" s="830"/>
      <c r="J202" s="872"/>
      <c r="K202" s="872"/>
      <c r="L202" s="831"/>
      <c r="M202" s="830"/>
      <c r="N202" s="830"/>
      <c r="O202" s="832"/>
      <c r="P202" s="832"/>
      <c r="AN202" s="811"/>
      <c r="AO202" s="811"/>
      <c r="AP202" s="811"/>
      <c r="AQ202" s="811"/>
      <c r="AR202" s="811"/>
      <c r="AS202" s="811"/>
      <c r="AT202" s="811"/>
      <c r="AU202" s="811"/>
      <c r="AV202" s="811"/>
      <c r="AW202" s="811"/>
      <c r="AX202" s="811"/>
      <c r="AY202" s="811"/>
      <c r="AZ202" s="811"/>
      <c r="BA202" s="811"/>
      <c r="BB202" s="811"/>
    </row>
    <row r="203" spans="1:54" ht="16.5">
      <c r="A203" s="963"/>
      <c r="B203" s="873"/>
      <c r="C203" s="873"/>
      <c r="D203" s="873"/>
      <c r="E203" s="873"/>
      <c r="F203" s="873"/>
      <c r="G203" s="873"/>
      <c r="H203" s="901"/>
      <c r="I203" s="875"/>
      <c r="J203" s="873"/>
      <c r="K203" s="873"/>
      <c r="L203" s="874"/>
      <c r="M203" s="875"/>
      <c r="N203" s="875"/>
      <c r="O203" s="876"/>
      <c r="P203" s="877"/>
      <c r="AN203" s="811"/>
      <c r="AO203" s="811"/>
      <c r="AP203" s="811"/>
      <c r="AQ203" s="811"/>
      <c r="AR203" s="811"/>
      <c r="AS203" s="811"/>
      <c r="AT203" s="811"/>
      <c r="AU203" s="811"/>
      <c r="AV203" s="811"/>
      <c r="AW203" s="811"/>
      <c r="AX203" s="811"/>
      <c r="AY203" s="811"/>
      <c r="AZ203" s="811"/>
      <c r="BA203" s="811"/>
      <c r="BB203" s="811"/>
    </row>
    <row r="204" spans="1:54">
      <c r="A204" s="962"/>
      <c r="B204" s="872"/>
      <c r="C204" s="872"/>
      <c r="D204" s="872"/>
      <c r="E204" s="872"/>
      <c r="F204" s="872"/>
      <c r="G204" s="872"/>
      <c r="H204" s="900"/>
      <c r="I204" s="830"/>
      <c r="J204" s="872"/>
      <c r="K204" s="872"/>
      <c r="L204" s="831"/>
      <c r="M204" s="830"/>
      <c r="N204" s="830"/>
      <c r="O204" s="832"/>
      <c r="P204" s="832"/>
      <c r="AN204" s="811"/>
      <c r="AO204" s="811"/>
      <c r="AP204" s="811"/>
      <c r="AQ204" s="811"/>
      <c r="AR204" s="811"/>
      <c r="AS204" s="811"/>
      <c r="AT204" s="811"/>
      <c r="AU204" s="811"/>
      <c r="AV204" s="811"/>
      <c r="AW204" s="811"/>
      <c r="AX204" s="811"/>
      <c r="AY204" s="811"/>
      <c r="AZ204" s="811"/>
      <c r="BA204" s="811"/>
      <c r="BB204" s="811"/>
    </row>
    <row r="205" spans="1:54">
      <c r="A205" s="962"/>
      <c r="B205" s="872"/>
      <c r="C205" s="872"/>
      <c r="D205" s="872"/>
      <c r="E205" s="872"/>
      <c r="F205" s="872"/>
      <c r="G205" s="872"/>
      <c r="H205" s="900"/>
      <c r="I205" s="830"/>
      <c r="J205" s="872"/>
      <c r="K205" s="872"/>
      <c r="L205" s="831"/>
      <c r="M205" s="830"/>
      <c r="N205" s="830"/>
      <c r="O205" s="832"/>
      <c r="P205" s="832"/>
      <c r="AN205" s="811"/>
      <c r="AO205" s="811"/>
      <c r="AP205" s="811"/>
      <c r="AQ205" s="811"/>
      <c r="AR205" s="811"/>
      <c r="AS205" s="811"/>
      <c r="AT205" s="811"/>
      <c r="AU205" s="811"/>
      <c r="AV205" s="811"/>
      <c r="AW205" s="811"/>
      <c r="AX205" s="811"/>
      <c r="AY205" s="811"/>
      <c r="AZ205" s="811"/>
      <c r="BA205" s="811"/>
      <c r="BB205" s="811"/>
    </row>
  </sheetData>
  <sheetProtection password="CFB5" sheet="1" formatColumns="0" formatRows="0" selectLockedCells="1"/>
  <customSheetViews>
    <customSheetView guid="{223BC0FC-814D-40F0-9795-CE82A16FF3A5}" scale="90" showPageBreaks="1" fitToPage="1" printArea="1" hiddenRows="1" hiddenColumns="1" view="pageBreakPreview" topLeftCell="A14">
      <selection activeCell="I20" sqref="I20"/>
      <colBreaks count="2" manualBreakCount="2">
        <brk id="11" max="1048575" man="1"/>
        <brk id="16" max="1048575" man="1"/>
      </colBreaks>
      <pageMargins left="0.25" right="0.25" top="0.5" bottom="0.25" header="0.05" footer="0.05"/>
      <printOptions horizontalCentered="1"/>
      <pageSetup paperSize="9" scale="56" fitToHeight="0" orientation="landscape" r:id="rId1"/>
      <headerFooter alignWithMargins="0">
        <oddFooter>&amp;R&amp;"Book Antiqua,Bold"&amp;10Schedule-3/ Page &amp;P of &amp;N</oddFooter>
      </headerFooter>
    </customSheetView>
    <customSheetView guid="{B53AB765-D844-4672-9326-008E7DD94E4F}" scale="60" showPageBreaks="1" fitToPage="1" printArea="1" hiddenRows="1" hiddenColumns="1" view="pageBreakPreview" topLeftCell="A67">
      <selection activeCell="O72" sqref="O72"/>
      <colBreaks count="2" manualBreakCount="2">
        <brk id="11" max="1048575" man="1"/>
        <brk id="16" max="1048575" man="1"/>
      </colBreaks>
      <pageMargins left="0.25" right="0.25" top="0.5" bottom="0.25" header="0.05" footer="0.05"/>
      <printOptions horizontalCentered="1"/>
      <pageSetup paperSize="9" scale="25" fitToHeight="2" orientation="landscape" r:id="rId2"/>
      <headerFooter alignWithMargins="0">
        <oddFooter>&amp;R&amp;"Book Antiqua,Bold"&amp;10Schedule-3/ Page &amp;P of &amp;N</oddFooter>
      </headerFooter>
    </customSheetView>
    <customSheetView guid="{A41EE4DE-0D82-4A56-8210-F78316511D11}" scale="90" showPageBreaks="1" fitToPage="1" printArea="1" hiddenColumns="1" view="pageBreakPreview" topLeftCell="E100">
      <selection activeCell="O114" sqref="O114"/>
      <colBreaks count="2" manualBreakCount="2">
        <brk id="11" max="1048575" man="1"/>
        <brk id="16" max="1048575" man="1"/>
      </colBreaks>
      <pageMargins left="0.25" right="0.25" top="0.5" bottom="0.5" header="0.05" footer="0.05"/>
      <printOptions horizontalCentered="1"/>
      <pageSetup paperSize="9" scale="57" fitToHeight="0" orientation="landscape" r:id="rId3"/>
      <headerFooter alignWithMargins="0">
        <oddFooter>&amp;R&amp;"Book Antiqua,Bold"&amp;10Schedule-3/ Page &amp;P of &amp;N</oddFooter>
      </headerFooter>
    </customSheetView>
    <customSheetView guid="{1E0C44A1-9358-4FBD-8C2C-4DB661DA1476}" scale="85" showPageBreaks="1" fitToPage="1" printArea="1" hiddenColumns="1" view="pageBreakPreview" topLeftCell="A272">
      <selection activeCell="K290" sqref="K290"/>
      <colBreaks count="2" manualBreakCount="2">
        <brk id="11" max="1048575" man="1"/>
        <brk id="16" max="1048575" man="1"/>
      </colBreaks>
      <pageMargins left="0.25" right="0.25" top="0.5" bottom="0.5" header="0.05" footer="0.05"/>
      <printOptions horizontalCentered="1"/>
      <pageSetup paperSize="9" scale="57" fitToHeight="0" orientation="landscape" r:id="rId4"/>
      <headerFooter alignWithMargins="0">
        <oddFooter>&amp;R&amp;"Book Antiqua,Bold"&amp;10Schedule-3/ Page &amp;P of &amp;N</oddFooter>
      </headerFooter>
    </customSheetView>
    <customSheetView guid="{498493C3-769C-4143-9114-C68CD1D40B11}" scale="85" showPageBreaks="1" fitToPage="1" printArea="1" hiddenColumns="1" view="pageBreakPreview" topLeftCell="A214">
      <selection activeCell="I224" sqref="I224"/>
      <colBreaks count="2" manualBreakCount="2">
        <brk id="11" max="1048575" man="1"/>
        <brk id="16" max="1048575" man="1"/>
      </colBreaks>
      <pageMargins left="0.25" right="0.25" top="0.5" bottom="0.5" header="0.05" footer="0.05"/>
      <printOptions horizontalCentered="1"/>
      <pageSetup paperSize="9" scale="57" fitToHeight="0" orientation="landscape" r:id="rId5"/>
      <headerFooter alignWithMargins="0">
        <oddFooter>&amp;R&amp;"Book Antiqua,Bold"&amp;10Schedule-3/ Page &amp;P of &amp;N</oddFooter>
      </headerFooter>
    </customSheetView>
    <customSheetView guid="{C431BC99-7569-44AB-83F6-AB73BDED3783}" showPageBreaks="1" printArea="1" hiddenRows="1" hiddenColumns="1" view="pageBreakPreview" topLeftCell="A298">
      <selection activeCell="E305" sqref="E305"/>
      <colBreaks count="1" manualBreakCount="1">
        <brk id="6" max="1048575" man="1"/>
      </colBreaks>
      <pageMargins left="0.24" right="0.23" top="0.99" bottom="0.46" header="0.79" footer="0.28000000000000003"/>
      <printOptions horizontalCentered="1"/>
      <pageSetup paperSize="9" scale="93" orientation="portrait" r:id="rId6"/>
      <headerFooter alignWithMargins="0">
        <oddFooter>&amp;R&amp;"Book Antiqua,Bold"&amp;10Schedule-3/ Page &amp;P of &amp;N</oddFooter>
      </headerFooter>
    </customSheetView>
    <customSheetView guid="{E97134B6-5E8D-4951-8DA0-73D065532361}" showPageBreaks="1" printArea="1" hiddenColumns="1" view="pageBreakPreview">
      <selection activeCell="E18" sqref="E18"/>
      <colBreaks count="1" manualBreakCount="1">
        <brk id="6" max="1048575" man="1"/>
      </colBreaks>
      <pageMargins left="0.24" right="0.23" top="0.99" bottom="0.46" header="0.79" footer="0.28000000000000003"/>
      <printOptions horizontalCentered="1"/>
      <pageSetup paperSize="9" orientation="landscape" r:id="rId7"/>
      <headerFooter alignWithMargins="0">
        <oddFooter>&amp;R&amp;"Book Antiqua,Bold"&amp;10Schedule-3/ Page &amp;P of &amp;N</oddFooter>
      </headerFooter>
    </customSheetView>
    <customSheetView guid="{D0757F9E-DF41-4B40-A5E5-F4F8FDD8D61D}" showPageBreaks="1" printArea="1" hiddenColumns="1" view="pageBreakPreview" topLeftCell="A18">
      <selection activeCell="E30" sqref="E30"/>
      <colBreaks count="1" manualBreakCount="1">
        <brk id="6" max="1048575" man="1"/>
      </colBreaks>
      <pageMargins left="0.24" right="0.23" top="0.99" bottom="0.46" header="0.79" footer="0.28000000000000003"/>
      <printOptions horizontalCentered="1"/>
      <pageSetup paperSize="9" orientation="landscape" r:id="rId8"/>
      <headerFooter alignWithMargins="0">
        <oddFooter>&amp;R&amp;"Book Antiqua,Bold"&amp;10Schedule-3/ Page &amp;P of &amp;N</oddFooter>
      </headerFooter>
    </customSheetView>
    <customSheetView guid="{EE46BCD1-F715-4FA9-A5FC-1B125AD601E0}" scale="90" showPageBreaks="1" printArea="1" hiddenColumns="1" view="pageBreakPreview" topLeftCell="A5">
      <selection activeCell="E24" sqref="E24"/>
      <colBreaks count="1" manualBreakCount="1">
        <brk id="6" max="1048575" man="1"/>
      </colBreaks>
      <pageMargins left="0.24" right="0.23" top="0.99" bottom="0.46" header="0.79" footer="0.28000000000000003"/>
      <printOptions horizontalCentered="1"/>
      <pageSetup paperSize="9" orientation="landscape" r:id="rId9"/>
      <headerFooter alignWithMargins="0">
        <oddFooter>&amp;R&amp;"Book Antiqua,Bold"&amp;10Schedule-3/ Page &amp;P of &amp;N</oddFooter>
      </headerFooter>
    </customSheetView>
    <customSheetView guid="{4AA1107B-A795-4744-B566-827168772C7A}" showPageBreaks="1" printArea="1" hiddenColumns="1" view="pageBreakPreview" topLeftCell="A18">
      <selection activeCell="E18" sqref="E18"/>
      <colBreaks count="1" manualBreakCount="1">
        <brk id="6" max="1048575" man="1"/>
      </colBreaks>
      <pageMargins left="0.24" right="0.23" top="0.99" bottom="0.46" header="0.79" footer="0.28000000000000003"/>
      <printOptions horizontalCentered="1"/>
      <pageSetup paperSize="9" orientation="landscape" r:id="rId10"/>
      <headerFooter alignWithMargins="0">
        <oddFooter>&amp;R&amp;"Book Antiqua,Bold"&amp;10Schedule-3/ Page &amp;P of &amp;N</oddFooter>
      </headerFooter>
    </customSheetView>
    <customSheetView guid="{B23AD343-29DA-4CE0-BD10-47BF44F3782F}" hiddenColumns="1" topLeftCell="A9">
      <selection activeCell="E18" sqref="E18"/>
      <colBreaks count="1" manualBreakCount="1">
        <brk id="6" max="1048575" man="1"/>
      </colBreaks>
      <pageMargins left="0.24" right="0.23" top="0.99" bottom="0.46" header="0.79" footer="0.28000000000000003"/>
      <printOptions horizontalCentered="1"/>
      <pageSetup paperSize="9" orientation="landscape" r:id="rId11"/>
      <headerFooter alignWithMargins="0">
        <oddFooter>&amp;R&amp;"Book Antiqua,Bold"&amp;10Schedule-3/ Page &amp;P of &amp;N</oddFooter>
      </headerFooter>
    </customSheetView>
    <customSheetView guid="{ECE9294F-C910-4036-88BC-B1F2176FB06B}" showPageBreaks="1" printArea="1" hiddenRows="1" hiddenColumns="1">
      <selection activeCell="E18" sqref="E18"/>
      <colBreaks count="1" manualBreakCount="1">
        <brk id="6" max="1048575" man="1"/>
      </colBreaks>
      <pageMargins left="0.24" right="0.23" top="0.43" bottom="0.46" header="0.27" footer="0.28000000000000003"/>
      <printOptions horizontalCentered="1"/>
      <pageSetup paperSize="9" orientation="portrait" horizontalDpi="300" verticalDpi="300" r:id="rId12"/>
      <headerFooter alignWithMargins="0">
        <oddFooter>&amp;R&amp;"Book Antiqua,Bold"&amp;10Schedule-3/ Page &amp;P of &amp;N</oddFooter>
      </headerFooter>
    </customSheetView>
    <customSheetView guid="{4F65FF32-EC61-4022-A399-2986D7B6B8B3}" hiddenRows="1" hiddenColumns="1" showRuler="0" topLeftCell="A7">
      <selection activeCell="E17" sqref="E17"/>
      <rowBreaks count="1" manualBreakCount="1">
        <brk id="46" max="5" man="1"/>
      </rowBreaks>
      <colBreaks count="1" manualBreakCount="1">
        <brk id="6" max="1048575" man="1"/>
      </colBreaks>
      <pageMargins left="0.51181102362204722" right="0.26" top="0.43" bottom="0.46" header="0.27" footer="0.28000000000000003"/>
      <printOptions horizontalCentered="1"/>
      <pageSetup paperSize="9" scale="85" orientation="portrait" horizontalDpi="300" verticalDpi="300" r:id="rId13"/>
      <headerFooter alignWithMargins="0">
        <oddFooter>&amp;R&amp;"Book Antiqua,Bold"&amp;10Schedule-3/ Page &amp;P of &amp;N</oddFooter>
      </headerFooter>
    </customSheetView>
    <customSheetView guid="{01ACF2E1-8E61-4459-ABC1-B6C183DEED61}" showRuler="0">
      <selection activeCell="E26" sqref="E26"/>
      <rowBreaks count="1" manualBreakCount="1">
        <brk id="44" max="16383" man="1"/>
      </rowBreaks>
      <colBreaks count="1" manualBreakCount="1">
        <brk id="6" max="1048575" man="1"/>
      </colBreaks>
      <pageMargins left="0.51181102362204722" right="0.26" top="0.54" bottom="0.51" header="0.27" footer="0.32"/>
      <printOptions horizontalCentered="1"/>
      <pageSetup paperSize="9" scale="87" orientation="portrait" horizontalDpi="300" verticalDpi="300" r:id="rId14"/>
      <headerFooter alignWithMargins="0">
        <oddFooter>&amp;R&amp;"Book Antiqua,Bold"&amp;10Schedule-3/ Page &amp;P of &amp;N</oddFooter>
      </headerFooter>
    </customSheetView>
    <customSheetView guid="{14D7F02E-BCCA-4517-ABC7-537FF4AEB67A}" hiddenRows="1" hiddenColumns="1">
      <selection activeCell="E152" sqref="E152"/>
      <rowBreaks count="4" manualBreakCount="4">
        <brk id="29" max="5" man="1"/>
        <brk id="54" max="5" man="1"/>
        <brk id="73" max="5" man="1"/>
        <brk id="85" max="5" man="1"/>
      </rowBreaks>
      <colBreaks count="1" manualBreakCount="1">
        <brk id="6" max="1048575" man="1"/>
      </colBreaks>
      <pageMargins left="0.51181102362204722" right="0.26" top="0.43" bottom="0.46" header="0.27" footer="0.28000000000000003"/>
      <printOptions horizontalCentered="1"/>
      <pageSetup paperSize="9" orientation="portrait" horizontalDpi="300" verticalDpi="300" r:id="rId15"/>
      <headerFooter alignWithMargins="0">
        <oddFooter>&amp;R&amp;"Book Antiqua,Bold"&amp;10Schedule-3/ Page &amp;P of &amp;N</oddFooter>
      </headerFooter>
    </customSheetView>
    <customSheetView guid="{27A45B7A-04F2-4516-B80B-5ED0825D4ED3}" hiddenColumns="1">
      <selection activeCell="E81" sqref="E81"/>
      <colBreaks count="1" manualBreakCount="1">
        <brk id="6" max="1048575" man="1"/>
      </colBreaks>
      <pageMargins left="0.51181102362204722" right="0.26" top="0.43" bottom="0.46" header="0.27" footer="0.28000000000000003"/>
      <printOptions horizontalCentered="1"/>
      <pageSetup paperSize="9" orientation="portrait" horizontalDpi="300" verticalDpi="300" r:id="rId16"/>
      <headerFooter alignWithMargins="0">
        <oddFooter>&amp;R&amp;"Book Antiqua,Bold"&amp;10Schedule-3/ Page &amp;P of &amp;N</oddFooter>
      </headerFooter>
    </customSheetView>
    <customSheetView guid="{E9F4E142-7D26-464D-BECA-4F3806DB1FE1}" hiddenColumns="1" topLeftCell="A3">
      <selection activeCell="E18" sqref="E18"/>
      <colBreaks count="1" manualBreakCount="1">
        <brk id="6" max="1048575" man="1"/>
      </colBreaks>
      <pageMargins left="0.24" right="0.23" top="0.99" bottom="0.46" header="0.79" footer="0.28000000000000003"/>
      <printOptions horizontalCentered="1"/>
      <pageSetup paperSize="9" orientation="landscape" r:id="rId17"/>
      <headerFooter alignWithMargins="0">
        <oddFooter>&amp;R&amp;"Book Antiqua,Bold"&amp;10Schedule-3/ Page &amp;P of &amp;N</oddFooter>
      </headerFooter>
    </customSheetView>
    <customSheetView guid="{A7DBDDEF-9245-44C6-9EBF-032DB6E1C0A2}" showPageBreaks="1" printArea="1" hiddenRows="1" hiddenColumns="1" view="pageBreakPreview" topLeftCell="A170">
      <selection activeCell="E186" sqref="E186"/>
      <colBreaks count="1" manualBreakCount="1">
        <brk id="6" max="1048575" man="1"/>
      </colBreaks>
      <pageMargins left="0.24" right="0.23" top="0.99" bottom="0.46" header="0.79" footer="0.28000000000000003"/>
      <printOptions horizontalCentered="1"/>
      <pageSetup paperSize="9" orientation="landscape" r:id="rId18"/>
      <headerFooter alignWithMargins="0">
        <oddFooter>&amp;R&amp;"Book Antiqua,Bold"&amp;10Schedule-3/ Page &amp;P of &amp;N</oddFooter>
      </headerFooter>
    </customSheetView>
    <customSheetView guid="{7487ED9F-BBED-4B2A-9631-22F1A430946B}" showPageBreaks="1" printArea="1" hiddenColumns="1" view="pageBreakPreview" topLeftCell="A16">
      <selection activeCell="E18" sqref="E18"/>
      <colBreaks count="1" manualBreakCount="1">
        <brk id="6" max="1048575" man="1"/>
      </colBreaks>
      <pageMargins left="0.24" right="0.23" top="0.99" bottom="0.46" header="0.79" footer="0.28000000000000003"/>
      <printOptions horizontalCentered="1"/>
      <pageSetup paperSize="9" orientation="landscape" r:id="rId19"/>
      <headerFooter alignWithMargins="0">
        <oddFooter>&amp;R&amp;"Book Antiqua,Bold"&amp;10Schedule-3/ Page &amp;P of &amp;N</oddFooter>
      </headerFooter>
    </customSheetView>
    <customSheetView guid="{B3CE7B10-A914-4559-A6DA-AED8C22AFD6D}" scale="80" showPageBreaks="1" printArea="1" hiddenColumns="1" view="pageBreakPreview" topLeftCell="A25">
      <selection activeCell="E52" sqref="E52"/>
      <colBreaks count="1" manualBreakCount="1">
        <brk id="6" max="1048575" man="1"/>
      </colBreaks>
      <pageMargins left="0.24" right="0.23" top="0.99" bottom="0.46" header="0.79" footer="0.28000000000000003"/>
      <printOptions horizontalCentered="1"/>
      <pageSetup paperSize="9" orientation="landscape" r:id="rId20"/>
      <headerFooter alignWithMargins="0">
        <oddFooter>&amp;R&amp;"Book Antiqua,Bold"&amp;10Schedule-3/ Page &amp;P of &amp;N</oddFooter>
      </headerFooter>
    </customSheetView>
    <customSheetView guid="{D53177B2-31EC-4222-B97A-A37DCFD9E45B}" showPageBreaks="1" printArea="1" hiddenColumns="1" view="pageBreakPreview" topLeftCell="A163">
      <selection activeCell="E18" sqref="E18"/>
      <colBreaks count="1" manualBreakCount="1">
        <brk id="6" max="1048575" man="1"/>
      </colBreaks>
      <pageMargins left="0.24" right="0.23" top="0.99" bottom="0.46" header="0.79" footer="0.28000000000000003"/>
      <printOptions horizontalCentered="1"/>
      <pageSetup paperSize="9" orientation="landscape" r:id="rId21"/>
      <headerFooter alignWithMargins="0">
        <oddFooter>&amp;R&amp;"Book Antiqua,Bold"&amp;10Schedule-3/ Page &amp;P of &amp;N</oddFooter>
      </headerFooter>
    </customSheetView>
    <customSheetView guid="{B835C05C-B615-4DCB-982D-4519616B3CD8}" showPageBreaks="1" printArea="1" hiddenRows="1" hiddenColumns="1" view="pageBreakPreview">
      <selection activeCell="E19" sqref="E19"/>
      <colBreaks count="1" manualBreakCount="1">
        <brk id="6" max="1048575" man="1"/>
      </colBreaks>
      <pageMargins left="0.24" right="0.23" top="0.99" bottom="0.46" header="0.79" footer="0.28000000000000003"/>
      <printOptions horizontalCentered="1"/>
      <pageSetup paperSize="9" scale="93" orientation="portrait" r:id="rId22"/>
      <headerFooter alignWithMargins="0">
        <oddFooter>&amp;R&amp;"Book Antiqua,Bold"&amp;10Schedule-3/ Page &amp;P of &amp;N</oddFooter>
      </headerFooter>
    </customSheetView>
    <customSheetView guid="{A34CC49F-E309-4C23-B4F6-1E3B307C10D1}" scale="85" showPageBreaks="1" fitToPage="1" printArea="1" hiddenColumns="1" view="pageBreakPreview" topLeftCell="F85">
      <selection activeCell="O105" sqref="O105"/>
      <colBreaks count="2" manualBreakCount="2">
        <brk id="11" max="1048575" man="1"/>
        <brk id="16" max="1048575" man="1"/>
      </colBreaks>
      <pageMargins left="0.25" right="0.25" top="0.5" bottom="0.5" header="0.05" footer="0.05"/>
      <printOptions horizontalCentered="1"/>
      <pageSetup paperSize="9" scale="60" fitToHeight="0" orientation="landscape" r:id="rId23"/>
      <headerFooter alignWithMargins="0">
        <oddFooter>&amp;R&amp;"Book Antiqua,Bold"&amp;10Schedule-3/ Page &amp;P of &amp;N</oddFooter>
      </headerFooter>
    </customSheetView>
    <customSheetView guid="{8909CFDD-4F29-4C72-886E-908773EE94A2}" scale="90" showPageBreaks="1" fitToPage="1" printArea="1" hiddenRows="1" hiddenColumns="1" view="pageBreakPreview" topLeftCell="C206">
      <selection activeCell="O213" sqref="O213"/>
      <colBreaks count="2" manualBreakCount="2">
        <brk id="11" max="1048575" man="1"/>
        <brk id="16" max="1048575" man="1"/>
      </colBreaks>
      <pageMargins left="0.25" right="0.25" top="0.5" bottom="0.25" header="0.05" footer="0.05"/>
      <printOptions horizontalCentered="1"/>
      <pageSetup paperSize="9" scale="56" fitToHeight="0" orientation="landscape" r:id="rId24"/>
      <headerFooter alignWithMargins="0">
        <oddFooter>&amp;R&amp;"Book Antiqua,Bold"&amp;10Schedule-3/ Page &amp;P of &amp;N</oddFooter>
      </headerFooter>
    </customSheetView>
  </customSheetViews>
  <mergeCells count="21">
    <mergeCell ref="M182:N182"/>
    <mergeCell ref="M181:N181"/>
    <mergeCell ref="N15:P15"/>
    <mergeCell ref="A176:K176"/>
    <mergeCell ref="M11:P11"/>
    <mergeCell ref="A175:Q175"/>
    <mergeCell ref="A180:C180"/>
    <mergeCell ref="A181:C181"/>
    <mergeCell ref="AO13:AP13"/>
    <mergeCell ref="AL13:AM13"/>
    <mergeCell ref="H178:M178"/>
    <mergeCell ref="D180:E180"/>
    <mergeCell ref="D181:E181"/>
    <mergeCell ref="B18:L18"/>
    <mergeCell ref="A3:Q3"/>
    <mergeCell ref="B179:L179"/>
    <mergeCell ref="A4:Q4"/>
    <mergeCell ref="M8:P8"/>
    <mergeCell ref="L177:O177"/>
    <mergeCell ref="M7:P7"/>
    <mergeCell ref="M9:P9"/>
  </mergeCells>
  <phoneticPr fontId="2" type="noConversion"/>
  <conditionalFormatting sqref="O176 O178:O179 I23:I26 K21:K30 I87 K60:K64 I60:I64 K34:K58 O20:O58 I46:I58 O149:O174 K161:K174 I173:I174 K78:K112 O60:O131 I93:I95">
    <cfRule type="expression" dxfId="116" priority="2731" stopIfTrue="1">
      <formula>H20&gt;0</formula>
    </cfRule>
  </conditionalFormatting>
  <conditionalFormatting sqref="O180">
    <cfRule type="expression" dxfId="115" priority="2531" stopIfTrue="1">
      <formula>N180&gt;0</formula>
    </cfRule>
  </conditionalFormatting>
  <conditionalFormatting sqref="K20:K30 K60:K64 K34:K58 K161:K174 K78:K112">
    <cfRule type="expression" dxfId="114" priority="1968" stopIfTrue="1">
      <formula>H20&gt;0</formula>
    </cfRule>
  </conditionalFormatting>
  <conditionalFormatting sqref="K20 K24:K30 K34:K37 K95:K96">
    <cfRule type="cellIs" dxfId="113" priority="1967" stopIfTrue="1" operator="equal">
      <formula>"a"</formula>
    </cfRule>
  </conditionalFormatting>
  <conditionalFormatting sqref="K20">
    <cfRule type="expression" dxfId="112" priority="1966" stopIfTrue="1">
      <formula>J20&gt;0</formula>
    </cfRule>
  </conditionalFormatting>
  <conditionalFormatting sqref="I20">
    <cfRule type="expression" dxfId="111" priority="1965" stopIfTrue="1">
      <formula>H20&gt;0</formula>
    </cfRule>
  </conditionalFormatting>
  <conditionalFormatting sqref="I21:I22">
    <cfRule type="expression" dxfId="110" priority="1964" stopIfTrue="1">
      <formula>H21&gt;0</formula>
    </cfRule>
  </conditionalFormatting>
  <conditionalFormatting sqref="K21:K23">
    <cfRule type="cellIs" dxfId="109" priority="1423" stopIfTrue="1" operator="equal">
      <formula>"a"</formula>
    </cfRule>
  </conditionalFormatting>
  <conditionalFormatting sqref="I37">
    <cfRule type="expression" dxfId="108" priority="839" stopIfTrue="1">
      <formula>H37&gt;0</formula>
    </cfRule>
  </conditionalFormatting>
  <conditionalFormatting sqref="I27:I30 I34:I36">
    <cfRule type="expression" dxfId="107" priority="835" stopIfTrue="1">
      <formula>H27&gt;0</formula>
    </cfRule>
  </conditionalFormatting>
  <conditionalFormatting sqref="I38:I39">
    <cfRule type="expression" dxfId="106" priority="833" stopIfTrue="1">
      <formula>H38&gt;0</formula>
    </cfRule>
  </conditionalFormatting>
  <conditionalFormatting sqref="I40:I42">
    <cfRule type="expression" dxfId="105" priority="832" stopIfTrue="1">
      <formula>H40&gt;0</formula>
    </cfRule>
  </conditionalFormatting>
  <conditionalFormatting sqref="I43:I45">
    <cfRule type="expression" dxfId="104" priority="831" stopIfTrue="1">
      <formula>H43&gt;0</formula>
    </cfRule>
  </conditionalFormatting>
  <conditionalFormatting sqref="K38:K47 K59:K64">
    <cfRule type="cellIs" dxfId="103" priority="827" stopIfTrue="1" operator="equal">
      <formula>"a"</formula>
    </cfRule>
  </conditionalFormatting>
  <conditionalFormatting sqref="I31:I33 K31:K33">
    <cfRule type="expression" dxfId="102" priority="697" stopIfTrue="1">
      <formula>H31&gt;0</formula>
    </cfRule>
  </conditionalFormatting>
  <conditionalFormatting sqref="K31:K33">
    <cfRule type="expression" dxfId="101" priority="696" stopIfTrue="1">
      <formula>H31&gt;0</formula>
    </cfRule>
  </conditionalFormatting>
  <conditionalFormatting sqref="K31:K33">
    <cfRule type="cellIs" dxfId="100" priority="695" stopIfTrue="1" operator="equal">
      <formula>"a"</formula>
    </cfRule>
  </conditionalFormatting>
  <conditionalFormatting sqref="I67:I70 K65:K74">
    <cfRule type="expression" dxfId="99" priority="255" stopIfTrue="1">
      <formula>H65&gt;0</formula>
    </cfRule>
  </conditionalFormatting>
  <conditionalFormatting sqref="K65:K74">
    <cfRule type="expression" dxfId="98" priority="254" stopIfTrue="1">
      <formula>H65&gt;0</formula>
    </cfRule>
  </conditionalFormatting>
  <conditionalFormatting sqref="K68:K74 K78:K81">
    <cfRule type="cellIs" dxfId="97" priority="253" stopIfTrue="1" operator="equal">
      <formula>"a"</formula>
    </cfRule>
  </conditionalFormatting>
  <conditionalFormatting sqref="I65:I66">
    <cfRule type="expression" dxfId="96" priority="252" stopIfTrue="1">
      <formula>H65&gt;0</formula>
    </cfRule>
  </conditionalFormatting>
  <conditionalFormatting sqref="K65:K67">
    <cfRule type="cellIs" dxfId="95" priority="251" stopIfTrue="1" operator="equal">
      <formula>"a"</formula>
    </cfRule>
  </conditionalFormatting>
  <conditionalFormatting sqref="I81">
    <cfRule type="expression" dxfId="94" priority="250" stopIfTrue="1">
      <formula>H81&gt;0</formula>
    </cfRule>
  </conditionalFormatting>
  <conditionalFormatting sqref="I71:I74 I78:I80">
    <cfRule type="expression" dxfId="93" priority="249" stopIfTrue="1">
      <formula>H71&gt;0</formula>
    </cfRule>
  </conditionalFormatting>
  <conditionalFormatting sqref="I82:I83">
    <cfRule type="expression" dxfId="92" priority="248" stopIfTrue="1">
      <formula>H82&gt;0</formula>
    </cfRule>
  </conditionalFormatting>
  <conditionalFormatting sqref="I84:I86">
    <cfRule type="expression" dxfId="91" priority="247" stopIfTrue="1">
      <formula>H84&gt;0</formula>
    </cfRule>
  </conditionalFormatting>
  <conditionalFormatting sqref="K82:K87">
    <cfRule type="cellIs" dxfId="90" priority="244" stopIfTrue="1" operator="equal">
      <formula>"a"</formula>
    </cfRule>
  </conditionalFormatting>
  <conditionalFormatting sqref="I75:I77 K75:K77">
    <cfRule type="expression" dxfId="89" priority="243" stopIfTrue="1">
      <formula>H75&gt;0</formula>
    </cfRule>
  </conditionalFormatting>
  <conditionalFormatting sqref="K75:K77">
    <cfRule type="expression" dxfId="88" priority="242" stopIfTrue="1">
      <formula>H75&gt;0</formula>
    </cfRule>
  </conditionalFormatting>
  <conditionalFormatting sqref="K75:K77">
    <cfRule type="cellIs" dxfId="87" priority="241" stopIfTrue="1" operator="equal">
      <formula>"a"</formula>
    </cfRule>
  </conditionalFormatting>
  <conditionalFormatting sqref="I89:I92 I111:I112 K126:K131">
    <cfRule type="expression" dxfId="86" priority="86" stopIfTrue="1">
      <formula>H89&gt;0</formula>
    </cfRule>
  </conditionalFormatting>
  <conditionalFormatting sqref="K126:K131">
    <cfRule type="expression" dxfId="85" priority="85" stopIfTrue="1">
      <formula>H126&gt;0</formula>
    </cfRule>
  </conditionalFormatting>
  <conditionalFormatting sqref="K90:K94">
    <cfRule type="cellIs" dxfId="84" priority="84" stopIfTrue="1" operator="equal">
      <formula>"a"</formula>
    </cfRule>
  </conditionalFormatting>
  <conditionalFormatting sqref="I88">
    <cfRule type="expression" dxfId="83" priority="83" stopIfTrue="1">
      <formula>H88&gt;0</formula>
    </cfRule>
  </conditionalFormatting>
  <conditionalFormatting sqref="K88:K89">
    <cfRule type="cellIs" dxfId="82" priority="82" stopIfTrue="1" operator="equal">
      <formula>"a"</formula>
    </cfRule>
  </conditionalFormatting>
  <conditionalFormatting sqref="I96">
    <cfRule type="expression" dxfId="81" priority="81" stopIfTrue="1">
      <formula>H96&gt;0</formula>
    </cfRule>
  </conditionalFormatting>
  <conditionalFormatting sqref="I97:I98">
    <cfRule type="expression" dxfId="80" priority="79" stopIfTrue="1">
      <formula>H97&gt;0</formula>
    </cfRule>
  </conditionalFormatting>
  <conditionalFormatting sqref="I99:I101">
    <cfRule type="expression" dxfId="79" priority="78" stopIfTrue="1">
      <formula>H99&gt;0</formula>
    </cfRule>
  </conditionalFormatting>
  <conditionalFormatting sqref="I102:I104">
    <cfRule type="expression" dxfId="78" priority="77" stopIfTrue="1">
      <formula>H102&gt;0</formula>
    </cfRule>
  </conditionalFormatting>
  <conditionalFormatting sqref="I105:I110">
    <cfRule type="expression" dxfId="77" priority="76" stopIfTrue="1">
      <formula>H105&gt;0</formula>
    </cfRule>
  </conditionalFormatting>
  <conditionalFormatting sqref="K97:K112">
    <cfRule type="cellIs" dxfId="76" priority="75" stopIfTrue="1" operator="equal">
      <formula>"a"</formula>
    </cfRule>
  </conditionalFormatting>
  <conditionalFormatting sqref="I115:I118 K113:K122">
    <cfRule type="expression" dxfId="75" priority="71" stopIfTrue="1">
      <formula>H113&gt;0</formula>
    </cfRule>
  </conditionalFormatting>
  <conditionalFormatting sqref="K113:K122">
    <cfRule type="expression" dxfId="74" priority="70" stopIfTrue="1">
      <formula>H113&gt;0</formula>
    </cfRule>
  </conditionalFormatting>
  <conditionalFormatting sqref="K116:K122 K126:K129">
    <cfRule type="cellIs" dxfId="73" priority="69" stopIfTrue="1" operator="equal">
      <formula>"a"</formula>
    </cfRule>
  </conditionalFormatting>
  <conditionalFormatting sqref="I113:I114">
    <cfRule type="expression" dxfId="72" priority="68" stopIfTrue="1">
      <formula>H113&gt;0</formula>
    </cfRule>
  </conditionalFormatting>
  <conditionalFormatting sqref="K113:K115">
    <cfRule type="cellIs" dxfId="71" priority="67" stopIfTrue="1" operator="equal">
      <formula>"a"</formula>
    </cfRule>
  </conditionalFormatting>
  <conditionalFormatting sqref="I129">
    <cfRule type="expression" dxfId="70" priority="66" stopIfTrue="1">
      <formula>H129&gt;0</formula>
    </cfRule>
  </conditionalFormatting>
  <conditionalFormatting sqref="I119:I122 I126:I128">
    <cfRule type="expression" dxfId="69" priority="65" stopIfTrue="1">
      <formula>H119&gt;0</formula>
    </cfRule>
  </conditionalFormatting>
  <conditionalFormatting sqref="I130:I131">
    <cfRule type="expression" dxfId="68" priority="64" stopIfTrue="1">
      <formula>H130&gt;0</formula>
    </cfRule>
  </conditionalFormatting>
  <conditionalFormatting sqref="K130:K131">
    <cfRule type="cellIs" dxfId="67" priority="62" stopIfTrue="1" operator="equal">
      <formula>"a"</formula>
    </cfRule>
  </conditionalFormatting>
  <conditionalFormatting sqref="I123:I125 K123:K125">
    <cfRule type="expression" dxfId="66" priority="61" stopIfTrue="1">
      <formula>H123&gt;0</formula>
    </cfRule>
  </conditionalFormatting>
  <conditionalFormatting sqref="K123:K125">
    <cfRule type="expression" dxfId="65" priority="60" stopIfTrue="1">
      <formula>H123&gt;0</formula>
    </cfRule>
  </conditionalFormatting>
  <conditionalFormatting sqref="K123:K125">
    <cfRule type="cellIs" dxfId="64" priority="59" stopIfTrue="1" operator="equal">
      <formula>"a"</formula>
    </cfRule>
  </conditionalFormatting>
  <conditionalFormatting sqref="O132:O148 K139:K148 I148">
    <cfRule type="expression" dxfId="63" priority="58" stopIfTrue="1">
      <formula>H132&gt;0</formula>
    </cfRule>
  </conditionalFormatting>
  <conditionalFormatting sqref="K139:K148">
    <cfRule type="expression" dxfId="62" priority="57" stopIfTrue="1">
      <formula>H139&gt;0</formula>
    </cfRule>
  </conditionalFormatting>
  <conditionalFormatting sqref="K132:K135">
    <cfRule type="expression" dxfId="61" priority="56" stopIfTrue="1">
      <formula>J132&gt;0</formula>
    </cfRule>
  </conditionalFormatting>
  <conditionalFormatting sqref="K132:K135">
    <cfRule type="expression" dxfId="60" priority="55" stopIfTrue="1">
      <formula>H132&gt;0</formula>
    </cfRule>
  </conditionalFormatting>
  <conditionalFormatting sqref="K132:K135 K139:K142">
    <cfRule type="cellIs" dxfId="59" priority="54" stopIfTrue="1" operator="equal">
      <formula>"a"</formula>
    </cfRule>
  </conditionalFormatting>
  <conditionalFormatting sqref="I142">
    <cfRule type="expression" dxfId="58" priority="53" stopIfTrue="1">
      <formula>H142&gt;0</formula>
    </cfRule>
  </conditionalFormatting>
  <conditionalFormatting sqref="I132:I135 I139:I141">
    <cfRule type="expression" dxfId="57" priority="52" stopIfTrue="1">
      <formula>H132&gt;0</formula>
    </cfRule>
  </conditionalFormatting>
  <conditionalFormatting sqref="I143:I144">
    <cfRule type="expression" dxfId="56" priority="51" stopIfTrue="1">
      <formula>H143&gt;0</formula>
    </cfRule>
  </conditionalFormatting>
  <conditionalFormatting sqref="I145:I147">
    <cfRule type="expression" dxfId="55" priority="50" stopIfTrue="1">
      <formula>H145&gt;0</formula>
    </cfRule>
  </conditionalFormatting>
  <conditionalFormatting sqref="K143:K148">
    <cfRule type="cellIs" dxfId="54" priority="49" stopIfTrue="1" operator="equal">
      <formula>"a"</formula>
    </cfRule>
  </conditionalFormatting>
  <conditionalFormatting sqref="I136:I138 K136:K138">
    <cfRule type="expression" dxfId="53" priority="48" stopIfTrue="1">
      <formula>H136&gt;0</formula>
    </cfRule>
  </conditionalFormatting>
  <conditionalFormatting sqref="K136:K138">
    <cfRule type="expression" dxfId="52" priority="47" stopIfTrue="1">
      <formula>H136&gt;0</formula>
    </cfRule>
  </conditionalFormatting>
  <conditionalFormatting sqref="K136:K138">
    <cfRule type="cellIs" dxfId="51" priority="46" stopIfTrue="1" operator="equal">
      <formula>"a"</formula>
    </cfRule>
  </conditionalFormatting>
  <conditionalFormatting sqref="I150:I153 K149:K157">
    <cfRule type="expression" dxfId="50" priority="45" stopIfTrue="1">
      <formula>H149&gt;0</formula>
    </cfRule>
  </conditionalFormatting>
  <conditionalFormatting sqref="K149:K157">
    <cfRule type="expression" dxfId="49" priority="44" stopIfTrue="1">
      <formula>H149&gt;0</formula>
    </cfRule>
  </conditionalFormatting>
  <conditionalFormatting sqref="K151:K157 K161:K164">
    <cfRule type="cellIs" dxfId="48" priority="43" stopIfTrue="1" operator="equal">
      <formula>"a"</formula>
    </cfRule>
  </conditionalFormatting>
  <conditionalFormatting sqref="I149">
    <cfRule type="expression" dxfId="47" priority="42" stopIfTrue="1">
      <formula>H149&gt;0</formula>
    </cfRule>
  </conditionalFormatting>
  <conditionalFormatting sqref="K149:K150">
    <cfRule type="cellIs" dxfId="46" priority="41" stopIfTrue="1" operator="equal">
      <formula>"a"</formula>
    </cfRule>
  </conditionalFormatting>
  <conditionalFormatting sqref="I164">
    <cfRule type="expression" dxfId="45" priority="40" stopIfTrue="1">
      <formula>H164&gt;0</formula>
    </cfRule>
  </conditionalFormatting>
  <conditionalFormatting sqref="I154:I157 I161:I163">
    <cfRule type="expression" dxfId="44" priority="39" stopIfTrue="1">
      <formula>H154&gt;0</formula>
    </cfRule>
  </conditionalFormatting>
  <conditionalFormatting sqref="I165:I166">
    <cfRule type="expression" dxfId="43" priority="38" stopIfTrue="1">
      <formula>H165&gt;0</formula>
    </cfRule>
  </conditionalFormatting>
  <conditionalFormatting sqref="I167:I169">
    <cfRule type="expression" dxfId="42" priority="37" stopIfTrue="1">
      <formula>H167&gt;0</formula>
    </cfRule>
  </conditionalFormatting>
  <conditionalFormatting sqref="I170:I172">
    <cfRule type="expression" dxfId="41" priority="36" stopIfTrue="1">
      <formula>H170&gt;0</formula>
    </cfRule>
  </conditionalFormatting>
  <conditionalFormatting sqref="K165:K174">
    <cfRule type="cellIs" dxfId="40" priority="34" stopIfTrue="1" operator="equal">
      <formula>"a"</formula>
    </cfRule>
  </conditionalFormatting>
  <conditionalFormatting sqref="I158:I160 K158:K160">
    <cfRule type="expression" dxfId="39" priority="33" stopIfTrue="1">
      <formula>H158&gt;0</formula>
    </cfRule>
  </conditionalFormatting>
  <conditionalFormatting sqref="K158:K160">
    <cfRule type="expression" dxfId="38" priority="32" stopIfTrue="1">
      <formula>H158&gt;0</formula>
    </cfRule>
  </conditionalFormatting>
  <conditionalFormatting sqref="K158:K160">
    <cfRule type="cellIs" dxfId="37" priority="31" stopIfTrue="1" operator="equal">
      <formula>"a"</formula>
    </cfRule>
  </conditionalFormatting>
  <conditionalFormatting sqref="K48:K58">
    <cfRule type="cellIs" dxfId="36" priority="1" stopIfTrue="1" operator="equal">
      <formula>"a"</formula>
    </cfRule>
  </conditionalFormatting>
  <dataValidations count="5">
    <dataValidation type="decimal" operator="greaterThan" allowBlank="1" showInputMessage="1" showErrorMessage="1" error="Enter only Numeric Value greater than zero or leave the cell blank !" sqref="O19 O59">
      <formula1>0</formula1>
    </dataValidation>
    <dataValidation operator="greaterThan" allowBlank="1" showInputMessage="1" showErrorMessage="1" error="Enter only Numeric Value greater than zero or leave the cell blank !" sqref="K180:K65488 K1:K2 K177:K178 K5:K17"/>
    <dataValidation type="whole" operator="greaterThan" allowBlank="1" showInputMessage="1" showErrorMessage="1" error="Enter only Numeric Value greater than zero or leave the cell blank !" sqref="O20:O174">
      <formula1>0</formula1>
    </dataValidation>
    <dataValidation type="list" operator="greaterThan" allowBlank="1" showInputMessage="1" showErrorMessage="1" sqref="K20:K174">
      <formula1>"0%,5%,12%,18%,28%"</formula1>
    </dataValidation>
    <dataValidation type="whole" operator="greaterThan" allowBlank="1" showInputMessage="1" showErrorMessage="1" sqref="I20:I174">
      <formula1>1</formula1>
    </dataValidation>
  </dataValidations>
  <printOptions horizontalCentered="1"/>
  <pageMargins left="0.25" right="0.25" top="0.5" bottom="0.25" header="0.05" footer="0.05"/>
  <pageSetup paperSize="9" scale="56" fitToHeight="0" orientation="landscape" r:id="rId25"/>
  <headerFooter alignWithMargins="0">
    <oddFooter>&amp;R&amp;"Book Antiqua,Bold"&amp;10Schedule-3/ Page &amp;P of &amp;N</oddFooter>
  </headerFooter>
  <colBreaks count="2" manualBreakCount="2">
    <brk id="11" max="1048575" man="1"/>
    <brk id="16" max="1048575" man="1"/>
  </colBreaks>
  <drawing r:id="rId26"/>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36</vt:i4>
      </vt:variant>
    </vt:vector>
  </HeadingPairs>
  <TitlesOfParts>
    <vt:vector size="64" baseType="lpstr">
      <vt:lpstr>Basic</vt:lpstr>
      <vt:lpstr>Cover</vt:lpstr>
      <vt:lpstr>Instructions</vt:lpstr>
      <vt:lpstr>Names of Bidder</vt:lpstr>
      <vt:lpstr>Sch-1</vt:lpstr>
      <vt:lpstr>Sch-1 dis</vt:lpstr>
      <vt:lpstr>Sch-2</vt:lpstr>
      <vt:lpstr>Sch-2 Dis</vt:lpstr>
      <vt:lpstr>Sch-3 </vt:lpstr>
      <vt:lpstr>Sch-3 Dis</vt:lpstr>
      <vt:lpstr>Sch-4</vt:lpstr>
      <vt:lpstr>Sch-4b</vt:lpstr>
      <vt:lpstr>Sch-5</vt:lpstr>
      <vt:lpstr>Sch-5 Dis</vt:lpstr>
      <vt:lpstr>Sch-6</vt:lpstr>
      <vt:lpstr>Sch-6 After Discount</vt:lpstr>
      <vt:lpstr>Sch-7</vt:lpstr>
      <vt:lpstr>Sch-7 Dis</vt:lpstr>
      <vt:lpstr>Discount</vt:lpstr>
      <vt:lpstr>Octroi</vt:lpstr>
      <vt:lpstr>Entry Tax</vt:lpstr>
      <vt:lpstr>Other Taxes &amp; Duties</vt:lpstr>
      <vt:lpstr>Bid Form 2nd Envelope</vt:lpstr>
      <vt:lpstr>Q &amp; C (2)</vt:lpstr>
      <vt:lpstr>Q &amp; C</vt:lpstr>
      <vt:lpstr>N to W</vt:lpstr>
      <vt:lpstr>Sheet1</vt:lpstr>
      <vt:lpstr>Sheet3</vt:lpstr>
      <vt:lpstr>'Bid Form 2nd Envelope'!Print_Area</vt:lpstr>
      <vt:lpstr>Cover!Print_Area</vt:lpstr>
      <vt:lpstr>Discount!Print_Area</vt:lpstr>
      <vt:lpstr>'Entry Tax'!Print_Area</vt:lpstr>
      <vt:lpstr>Instructions!Print_Area</vt:lpstr>
      <vt:lpstr>'Names of Bidder'!Print_Area</vt:lpstr>
      <vt:lpstr>Octroi!Print_Area</vt:lpstr>
      <vt:lpstr>'Other Taxes &amp; Duties'!Print_Area</vt:lpstr>
      <vt:lpstr>'Q &amp; C'!Print_Area</vt:lpstr>
      <vt:lpstr>'Q &amp; C (2)'!Print_Area</vt:lpstr>
      <vt:lpstr>'Sch-1'!Print_Area</vt:lpstr>
      <vt:lpstr>'Sch-1 dis'!Print_Area</vt:lpstr>
      <vt:lpstr>'Sch-2'!Print_Area</vt:lpstr>
      <vt:lpstr>'Sch-2 Dis'!Print_Area</vt:lpstr>
      <vt:lpstr>'Sch-3 '!Print_Area</vt:lpstr>
      <vt:lpstr>'Sch-3 Dis'!Print_Area</vt:lpstr>
      <vt:lpstr>'Sch-4'!Print_Area</vt:lpstr>
      <vt:lpstr>'Sch-4b'!Print_Area</vt:lpstr>
      <vt:lpstr>'Sch-5'!Print_Area</vt:lpstr>
      <vt:lpstr>'Sch-5 Dis'!Print_Area</vt:lpstr>
      <vt:lpstr>'Sch-6'!Print_Area</vt:lpstr>
      <vt:lpstr>'Sch-6 After Discount'!Print_Area</vt:lpstr>
      <vt:lpstr>'Sch-7'!Print_Area</vt:lpstr>
      <vt:lpstr>'Sch-7 Dis'!Print_Area</vt:lpstr>
      <vt:lpstr>'Sch-1'!Print_Titles</vt:lpstr>
      <vt:lpstr>'Sch-1 dis'!Print_Titles</vt:lpstr>
      <vt:lpstr>'Sch-2'!Print_Titles</vt:lpstr>
      <vt:lpstr>'Sch-2 Dis'!Print_Titles</vt:lpstr>
      <vt:lpstr>'Sch-3 '!Print_Titles</vt:lpstr>
      <vt:lpstr>'Sch-3 Dis'!Print_Titles</vt:lpstr>
      <vt:lpstr>'Sch-5'!Print_Titles</vt:lpstr>
      <vt:lpstr>'Sch-5 Dis'!Print_Titles</vt:lpstr>
      <vt:lpstr>'Sch-6'!Print_Titles</vt:lpstr>
      <vt:lpstr>'Sch-6 After Discount'!Print_Titles</vt:lpstr>
      <vt:lpstr>'Sch-7'!Print_Titles</vt:lpstr>
      <vt:lpstr>'Sch-7 Dis'!Print_Titles</vt:lpstr>
    </vt:vector>
  </TitlesOfParts>
  <Company>POWERGRID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PGCIL</dc:creator>
  <cp:lastModifiedBy>Venkatesh Karri {वेंकटेश कर्री}</cp:lastModifiedBy>
  <cp:lastPrinted>2023-02-16T04:53:00Z</cp:lastPrinted>
  <dcterms:created xsi:type="dcterms:W3CDTF">2001-07-26T10:23:15Z</dcterms:created>
  <dcterms:modified xsi:type="dcterms:W3CDTF">2023-02-16T09:51:03Z</dcterms:modified>
</cp:coreProperties>
</file>